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43016 Kohezija Gradaščica\31 1B GRADNJA\Projektanski popisi - popravki 09_08_2019\"/>
    </mc:Choice>
  </mc:AlternateContent>
  <bookViews>
    <workbookView xWindow="240" yWindow="120" windowWidth="25440" windowHeight="12075" tabRatio="768"/>
  </bookViews>
  <sheets>
    <sheet name="OPOMBE" sheetId="18" r:id="rId1"/>
    <sheet name="REKAPITULACIJA -Šujica" sheetId="4" r:id="rId2"/>
    <sheet name="2_1-KA" sheetId="15" r:id="rId3"/>
    <sheet name="3_1-VGU" sheetId="6" r:id="rId4"/>
    <sheet name="3_2-MOST CESTA" sheetId="7" r:id="rId5"/>
    <sheet name="3_3-VOKA" sheetId="16" r:id="rId6"/>
    <sheet name="3_4-VP" sheetId="9" r:id="rId7"/>
    <sheet name="4_1-ELEKTRO" sheetId="10" r:id="rId8"/>
    <sheet name="4_2-NN VP" sheetId="11" r:id="rId9"/>
    <sheet name="4_3-ELEKTRO VP" sheetId="12" r:id="rId10"/>
    <sheet name="5_1-PLIN" sheetId="13" r:id="rId11"/>
    <sheet name="6_1-TK VP" sheetId="14" r:id="rId12"/>
  </sheets>
  <definedNames>
    <definedName name="CENA" localSheetId="5">#REF!</definedName>
    <definedName name="CENA">#REF!</definedName>
    <definedName name="KOLIC" localSheetId="5">#REF!</definedName>
    <definedName name="KOLIC">#REF!</definedName>
    <definedName name="_xlnm.Print_Area" localSheetId="2">'2_1-KA'!$A$1:$F$111,'2_1-KA'!$A$114:$F$147</definedName>
    <definedName name="_xlnm.Print_Area" localSheetId="3">'3_1-VGU'!$B$1:$H$144</definedName>
    <definedName name="_xlnm.Print_Area" localSheetId="5">'3_3-VOKA'!$B$1:$G$207</definedName>
    <definedName name="_xlnm.Print_Area" localSheetId="6">'3_4-VP'!$A$1:$F$85</definedName>
    <definedName name="_xlnm.Print_Area" localSheetId="7">'4_1-ELEKTRO'!$A$1:$F$54</definedName>
    <definedName name="_xlnm.Print_Area" localSheetId="9">'4_3-ELEKTRO VP'!$A$1:$F$92</definedName>
    <definedName name="_xlnm.Print_Area" localSheetId="10">'5_1-PLIN'!$A$1:$F$361</definedName>
    <definedName name="_xlnm.Print_Area" localSheetId="1">'REKAPITULACIJA -Šujica'!$A$1:$E$36</definedName>
    <definedName name="_xlnm.Print_Titles" localSheetId="2">'2_1-KA'!$34:$35</definedName>
    <definedName name="_xlnm.Print_Titles" localSheetId="3">'3_1-VGU'!$27:$28</definedName>
    <definedName name="_xlnm.Print_Titles" localSheetId="9">'4_3-ELEKTRO VP'!$18:$19</definedName>
    <definedName name="_xlnm.Print_Titles" localSheetId="10">'5_1-PLIN'!$59:$60</definedName>
  </definedNames>
  <calcPr calcId="162913"/>
</workbook>
</file>

<file path=xl/calcChain.xml><?xml version="1.0" encoding="utf-8"?>
<calcChain xmlns="http://schemas.openxmlformats.org/spreadsheetml/2006/main">
  <c r="F60" i="15" l="1"/>
  <c r="F95" i="15"/>
  <c r="F111" i="15"/>
  <c r="F125" i="15"/>
  <c r="F135" i="15"/>
  <c r="F147" i="15"/>
  <c r="H32" i="6" l="1"/>
  <c r="F268" i="13" l="1"/>
  <c r="F40" i="10" l="1"/>
  <c r="F41" i="10"/>
  <c r="F42" i="10"/>
  <c r="F30" i="10"/>
  <c r="G202" i="16" l="1"/>
  <c r="G200" i="16"/>
  <c r="G198" i="16"/>
  <c r="G196" i="16"/>
  <c r="G194" i="16"/>
  <c r="G192" i="16"/>
  <c r="G185" i="16"/>
  <c r="G183" i="16"/>
  <c r="G181" i="16"/>
  <c r="G179" i="16"/>
  <c r="G177" i="16"/>
  <c r="G175" i="16"/>
  <c r="G149" i="16"/>
  <c r="G147" i="16"/>
  <c r="G145" i="16"/>
  <c r="G143" i="16"/>
  <c r="G141" i="16"/>
  <c r="G139" i="16"/>
  <c r="G137" i="16"/>
  <c r="G135" i="16"/>
  <c r="G132" i="16"/>
  <c r="G125" i="16"/>
  <c r="G123" i="16"/>
  <c r="G120" i="16"/>
  <c r="G114" i="16"/>
  <c r="G113" i="16"/>
  <c r="G111" i="16"/>
  <c r="G108" i="16"/>
  <c r="G105" i="16"/>
  <c r="G102" i="16"/>
  <c r="G99" i="16"/>
  <c r="G97" i="16"/>
  <c r="G94" i="16"/>
  <c r="G86" i="16"/>
  <c r="G84" i="16"/>
  <c r="G82" i="16"/>
  <c r="G75" i="16"/>
  <c r="G73" i="16"/>
  <c r="G71" i="16"/>
  <c r="G69" i="16"/>
  <c r="G67" i="16"/>
  <c r="G65" i="16"/>
  <c r="G63" i="16"/>
  <c r="G61" i="16"/>
  <c r="G60" i="16"/>
  <c r="G57" i="16"/>
  <c r="G56" i="16"/>
  <c r="G53" i="16"/>
  <c r="G52" i="16"/>
  <c r="G47" i="16"/>
  <c r="G41" i="16"/>
  <c r="G39" i="16"/>
  <c r="G43" i="16" s="1"/>
  <c r="G187" i="16" l="1"/>
  <c r="G159" i="16" s="1"/>
  <c r="G151" i="16"/>
  <c r="G25" i="16" s="1"/>
  <c r="G127" i="16"/>
  <c r="G24" i="16" s="1"/>
  <c r="G204" i="16"/>
  <c r="G160" i="16" s="1"/>
  <c r="G77" i="16"/>
  <c r="G22" i="16" s="1"/>
  <c r="G88" i="16"/>
  <c r="G23" i="16" s="1"/>
  <c r="G162" i="16" l="1"/>
  <c r="G10" i="16" s="1"/>
  <c r="H141" i="6"/>
  <c r="H139" i="6"/>
  <c r="H137" i="6"/>
  <c r="D137" i="6"/>
  <c r="H136" i="6"/>
  <c r="D136" i="6"/>
  <c r="H135" i="6"/>
  <c r="D135" i="6"/>
  <c r="H132" i="6"/>
  <c r="H131" i="6"/>
  <c r="H128" i="6"/>
  <c r="H127" i="6"/>
  <c r="H126" i="6"/>
  <c r="H125" i="6"/>
  <c r="D125" i="6"/>
  <c r="H124" i="6"/>
  <c r="D124" i="6"/>
  <c r="H123" i="6"/>
  <c r="D123" i="6"/>
  <c r="H122" i="6"/>
  <c r="D122" i="6"/>
  <c r="H118" i="6"/>
  <c r="D119" i="6"/>
  <c r="D116" i="6"/>
  <c r="D115" i="6"/>
  <c r="H114" i="6"/>
  <c r="H112" i="6"/>
  <c r="H107" i="6"/>
  <c r="H105" i="6"/>
  <c r="H103" i="6"/>
  <c r="H101" i="6"/>
  <c r="H100" i="6"/>
  <c r="H99" i="6"/>
  <c r="H96" i="6"/>
  <c r="F95" i="6"/>
  <c r="H95" i="6" s="1"/>
  <c r="F94" i="6"/>
  <c r="H94" i="6" s="1"/>
  <c r="H91" i="6"/>
  <c r="D89" i="6"/>
  <c r="H88" i="6"/>
  <c r="H81" i="6"/>
  <c r="D79" i="6"/>
  <c r="H78" i="6"/>
  <c r="D76" i="6"/>
  <c r="H75" i="6"/>
  <c r="D73" i="6"/>
  <c r="H72" i="6"/>
  <c r="D70" i="6"/>
  <c r="H69" i="6"/>
  <c r="D67" i="6"/>
  <c r="H66" i="6"/>
  <c r="D60" i="6"/>
  <c r="D64" i="6" s="1"/>
  <c r="H59" i="6"/>
  <c r="H57" i="6"/>
  <c r="H55" i="6"/>
  <c r="H53" i="6"/>
  <c r="H51" i="6"/>
  <c r="D45" i="6"/>
  <c r="H44" i="6"/>
  <c r="H42" i="6"/>
  <c r="H40" i="6"/>
  <c r="D38" i="6"/>
  <c r="H37" i="6"/>
  <c r="D35" i="6"/>
  <c r="H34" i="6"/>
  <c r="H143" i="6" l="1"/>
  <c r="H15" i="6" s="1"/>
  <c r="H83" i="6"/>
  <c r="H13" i="6" s="1"/>
  <c r="H47" i="6"/>
  <c r="H11" i="6" s="1"/>
  <c r="H17" i="6" l="1"/>
  <c r="D16" i="4" s="1"/>
  <c r="F43" i="14" l="1"/>
  <c r="F42" i="14"/>
  <c r="F41" i="14"/>
  <c r="F40" i="14"/>
  <c r="F39" i="14"/>
  <c r="F38" i="14"/>
  <c r="F37" i="14"/>
  <c r="F36" i="14"/>
  <c r="F30" i="14"/>
  <c r="F29" i="14"/>
  <c r="F28" i="14"/>
  <c r="F21" i="14"/>
  <c r="F45" i="14" l="1"/>
  <c r="F13" i="14" s="1"/>
  <c r="F32" i="14"/>
  <c r="F12" i="14" s="1"/>
  <c r="F11" i="14"/>
  <c r="F23" i="14"/>
  <c r="F346" i="13"/>
  <c r="F343" i="13"/>
  <c r="F340" i="13"/>
  <c r="F335" i="13"/>
  <c r="F331" i="13"/>
  <c r="F327" i="13"/>
  <c r="F323" i="13"/>
  <c r="F319" i="13"/>
  <c r="F315" i="13"/>
  <c r="F311" i="13"/>
  <c r="F208" i="13"/>
  <c r="F205" i="13"/>
  <c r="F202" i="13"/>
  <c r="F198" i="13"/>
  <c r="F194" i="13"/>
  <c r="F190" i="13"/>
  <c r="F186" i="13"/>
  <c r="F181" i="13"/>
  <c r="F177" i="13"/>
  <c r="F173" i="13"/>
  <c r="F172" i="13"/>
  <c r="F168" i="13"/>
  <c r="F164" i="13"/>
  <c r="F163" i="13"/>
  <c r="F159" i="13"/>
  <c r="F158" i="13"/>
  <c r="F154" i="13"/>
  <c r="F150" i="13"/>
  <c r="F146" i="13"/>
  <c r="F299" i="13"/>
  <c r="F296" i="13"/>
  <c r="F292" i="13"/>
  <c r="F289" i="13"/>
  <c r="F286" i="13"/>
  <c r="F283" i="13"/>
  <c r="F280" i="13"/>
  <c r="F277" i="13"/>
  <c r="F274" i="13"/>
  <c r="F271" i="13"/>
  <c r="F265" i="13"/>
  <c r="F262" i="13"/>
  <c r="F259" i="13"/>
  <c r="F258" i="13"/>
  <c r="F254" i="13"/>
  <c r="F250" i="13"/>
  <c r="F135" i="13"/>
  <c r="F132" i="13"/>
  <c r="F129" i="13"/>
  <c r="F125" i="13"/>
  <c r="F122" i="13"/>
  <c r="F119" i="13"/>
  <c r="F116" i="13"/>
  <c r="F113" i="13"/>
  <c r="F110" i="13"/>
  <c r="F107" i="13"/>
  <c r="F104" i="13"/>
  <c r="F101" i="13"/>
  <c r="F98" i="13"/>
  <c r="F97" i="13"/>
  <c r="F93" i="13"/>
  <c r="F92" i="13"/>
  <c r="F88" i="13"/>
  <c r="F85" i="13"/>
  <c r="F84" i="13"/>
  <c r="F80" i="13"/>
  <c r="F79" i="13"/>
  <c r="F75" i="13"/>
  <c r="F72" i="13"/>
  <c r="F68" i="13"/>
  <c r="A67" i="13"/>
  <c r="B11" i="13"/>
  <c r="B9" i="13"/>
  <c r="F73" i="11"/>
  <c r="F72" i="11"/>
  <c r="F71" i="11"/>
  <c r="F70" i="11"/>
  <c r="F69" i="11"/>
  <c r="F49" i="11"/>
  <c r="F48" i="11"/>
  <c r="F47" i="11"/>
  <c r="F46" i="11"/>
  <c r="F45" i="11"/>
  <c r="F44" i="11"/>
  <c r="F43" i="11"/>
  <c r="F42" i="11"/>
  <c r="F41" i="11"/>
  <c r="C32" i="11"/>
  <c r="F32" i="11" s="1"/>
  <c r="F31" i="11"/>
  <c r="F30" i="11"/>
  <c r="F29" i="11"/>
  <c r="F28" i="11"/>
  <c r="F27" i="11"/>
  <c r="F26" i="11"/>
  <c r="F25" i="11"/>
  <c r="F24" i="11"/>
  <c r="F23" i="11"/>
  <c r="F22" i="11"/>
  <c r="F21" i="11"/>
  <c r="F20" i="11"/>
  <c r="F15" i="14" l="1"/>
  <c r="D24" i="4" s="1"/>
  <c r="F360" i="13"/>
  <c r="F303" i="13"/>
  <c r="F221" i="13"/>
  <c r="F47" i="13" s="1"/>
  <c r="F139" i="13"/>
  <c r="F84" i="11"/>
  <c r="F12" i="11" s="1"/>
  <c r="F75" i="11"/>
  <c r="F11" i="11" s="1"/>
  <c r="F34" i="11"/>
  <c r="F10" i="11" s="1"/>
  <c r="F22" i="13" l="1"/>
  <c r="F230" i="13"/>
  <c r="F34" i="13"/>
  <c r="F231" i="13"/>
  <c r="F33" i="13"/>
  <c r="F21" i="13"/>
  <c r="F46" i="13"/>
  <c r="F49" i="13" s="1"/>
  <c r="F14" i="11"/>
  <c r="D21" i="4" s="1"/>
  <c r="F51" i="10"/>
  <c r="F29" i="10"/>
  <c r="F22" i="10"/>
  <c r="F21" i="10"/>
  <c r="F20" i="10"/>
  <c r="F24" i="13" l="1"/>
  <c r="F9" i="13" s="1"/>
  <c r="F36" i="13"/>
  <c r="F11" i="13" s="1"/>
  <c r="F54" i="10"/>
  <c r="F11" i="10" s="1"/>
  <c r="F233" i="13"/>
  <c r="F44" i="10"/>
  <c r="F10" i="10" s="1"/>
  <c r="F33" i="10"/>
  <c r="F9" i="10" s="1"/>
  <c r="F13" i="13" l="1"/>
  <c r="D23" i="4" s="1"/>
  <c r="F13" i="10"/>
  <c r="D20" i="4" s="1"/>
  <c r="F90" i="12" l="1"/>
  <c r="F89" i="12"/>
  <c r="F88" i="12"/>
  <c r="F82" i="12"/>
  <c r="F81" i="12"/>
  <c r="F80" i="12"/>
  <c r="F79" i="12"/>
  <c r="F78" i="12"/>
  <c r="F77" i="12"/>
  <c r="F76" i="12"/>
  <c r="F75" i="12"/>
  <c r="F67" i="12"/>
  <c r="F66" i="12"/>
  <c r="F65" i="12"/>
  <c r="F64" i="12"/>
  <c r="F63" i="12"/>
  <c r="F62" i="12"/>
  <c r="F61" i="12"/>
  <c r="F60" i="12"/>
  <c r="F59" i="12"/>
  <c r="F58" i="12"/>
  <c r="F52" i="12"/>
  <c r="F47" i="12"/>
  <c r="F82" i="9"/>
  <c r="F81" i="9"/>
  <c r="F80" i="9"/>
  <c r="F79" i="9"/>
  <c r="F78" i="9"/>
  <c r="F77" i="9"/>
  <c r="F73" i="9"/>
  <c r="F72" i="9"/>
  <c r="F71" i="9"/>
  <c r="F70" i="9"/>
  <c r="F69" i="9"/>
  <c r="F68" i="9"/>
  <c r="F67" i="9"/>
  <c r="F66" i="9"/>
  <c r="F65" i="9"/>
  <c r="F61" i="9"/>
  <c r="F60" i="9"/>
  <c r="F56" i="9"/>
  <c r="F55" i="9"/>
  <c r="F51" i="9"/>
  <c r="C50" i="9"/>
  <c r="F50" i="9" s="1"/>
  <c r="F36" i="9"/>
  <c r="F31" i="9"/>
  <c r="F30" i="9"/>
  <c r="F92" i="12" l="1"/>
  <c r="F13" i="12" s="1"/>
  <c r="F54" i="12"/>
  <c r="F10" i="12" s="1"/>
  <c r="F70" i="12"/>
  <c r="F11" i="12" s="1"/>
  <c r="F84" i="12"/>
  <c r="F12" i="12" s="1"/>
  <c r="F83" i="9"/>
  <c r="F32" i="9"/>
  <c r="F52" i="9"/>
  <c r="F62" i="9"/>
  <c r="F74" i="9"/>
  <c r="F37" i="9"/>
  <c r="F39" i="9" s="1"/>
  <c r="F12" i="9" s="1"/>
  <c r="F57" i="9"/>
  <c r="F15" i="12" l="1"/>
  <c r="D22" i="4" s="1"/>
  <c r="F85" i="9"/>
  <c r="F13" i="9" s="1"/>
  <c r="F15" i="9" s="1"/>
  <c r="D19" i="4" s="1"/>
  <c r="F91" i="7"/>
  <c r="F90" i="7"/>
  <c r="F89" i="7"/>
  <c r="F88" i="7"/>
  <c r="F87" i="7"/>
  <c r="F86" i="7"/>
  <c r="F85" i="7"/>
  <c r="F84" i="7"/>
  <c r="F77" i="7"/>
  <c r="F76" i="7"/>
  <c r="F75" i="7"/>
  <c r="F74" i="7"/>
  <c r="F73" i="7"/>
  <c r="F71" i="7"/>
  <c r="F69" i="7"/>
  <c r="F68" i="7"/>
  <c r="F67" i="7"/>
  <c r="F66" i="7"/>
  <c r="F64" i="7"/>
  <c r="F63" i="7"/>
  <c r="F55" i="7"/>
  <c r="F54" i="7"/>
  <c r="F52" i="7"/>
  <c r="F51" i="7"/>
  <c r="F50" i="7"/>
  <c r="F48" i="7"/>
  <c r="F47" i="7"/>
  <c r="F45" i="7"/>
  <c r="F44" i="7"/>
  <c r="F36" i="7"/>
  <c r="F35" i="7"/>
  <c r="F34" i="7"/>
  <c r="F32" i="7"/>
  <c r="F31" i="7"/>
  <c r="F79" i="7" l="1"/>
  <c r="F12" i="7" s="1"/>
  <c r="F93" i="7"/>
  <c r="F14" i="7" s="1"/>
  <c r="F57" i="7"/>
  <c r="F10" i="7" s="1"/>
  <c r="F38" i="7"/>
  <c r="F8" i="7" s="1"/>
  <c r="F16" i="7" l="1"/>
  <c r="D17" i="4" s="1"/>
  <c r="D145" i="15"/>
  <c r="F145" i="15" s="1"/>
  <c r="F144" i="15"/>
  <c r="F143" i="15"/>
  <c r="F142" i="15"/>
  <c r="F141" i="15"/>
  <c r="F140" i="15"/>
  <c r="D133" i="15"/>
  <c r="F133" i="15" s="1"/>
  <c r="F132" i="15"/>
  <c r="F131" i="15"/>
  <c r="F130" i="15"/>
  <c r="D123" i="15"/>
  <c r="F123" i="15" s="1"/>
  <c r="D122" i="15"/>
  <c r="F122" i="15" s="1"/>
  <c r="F121" i="15"/>
  <c r="F120" i="15"/>
  <c r="F119" i="15"/>
  <c r="F118" i="15"/>
  <c r="F117" i="15"/>
  <c r="F116" i="15"/>
  <c r="D109" i="15"/>
  <c r="F109" i="15" s="1"/>
  <c r="D108" i="15"/>
  <c r="F108" i="15" s="1"/>
  <c r="D106" i="15"/>
  <c r="F106" i="15" s="1"/>
  <c r="F105" i="15"/>
  <c r="F104" i="15"/>
  <c r="F103" i="15"/>
  <c r="F102" i="15"/>
  <c r="F101" i="15"/>
  <c r="F100" i="15"/>
  <c r="D93" i="15"/>
  <c r="F93" i="15" s="1"/>
  <c r="D92" i="15"/>
  <c r="F92" i="15" s="1"/>
  <c r="D91" i="15"/>
  <c r="F91" i="15" s="1"/>
  <c r="D90" i="15"/>
  <c r="F90" i="15" s="1"/>
  <c r="D89" i="15"/>
  <c r="F89" i="15" s="1"/>
  <c r="F88" i="15"/>
  <c r="F87" i="15"/>
  <c r="F86" i="15"/>
  <c r="F85" i="15"/>
  <c r="F84" i="15"/>
  <c r="F83" i="15"/>
  <c r="F82" i="15"/>
  <c r="F81" i="15"/>
  <c r="D74" i="15"/>
  <c r="F74" i="15" s="1"/>
  <c r="D73" i="15"/>
  <c r="F73" i="15" s="1"/>
  <c r="D71" i="15"/>
  <c r="D72" i="15" s="1"/>
  <c r="F72" i="15" s="1"/>
  <c r="F70" i="15"/>
  <c r="F69" i="15"/>
  <c r="F68" i="15"/>
  <c r="F67" i="15"/>
  <c r="F66" i="15"/>
  <c r="F65" i="15"/>
  <c r="D58" i="15"/>
  <c r="F58" i="15" s="1"/>
  <c r="D57" i="15"/>
  <c r="F57" i="15" s="1"/>
  <c r="D56" i="15"/>
  <c r="F56" i="15" s="1"/>
  <c r="D55" i="15"/>
  <c r="F55" i="15" s="1"/>
  <c r="D54" i="15"/>
  <c r="F54" i="15" s="1"/>
  <c r="F53" i="15"/>
  <c r="F52" i="15"/>
  <c r="F51" i="15"/>
  <c r="F50" i="15"/>
  <c r="F49" i="15"/>
  <c r="F48" i="15"/>
  <c r="F47" i="15"/>
  <c r="F46" i="15"/>
  <c r="F39" i="15"/>
  <c r="F41" i="15" s="1"/>
  <c r="F9" i="15" s="1"/>
  <c r="F23" i="15" l="1"/>
  <c r="D107" i="15"/>
  <c r="F107" i="15" s="1"/>
  <c r="F71" i="15"/>
  <c r="F76" i="15" s="1"/>
  <c r="F13" i="15" s="1"/>
  <c r="F17" i="15"/>
  <c r="F11" i="15"/>
  <c r="F19" i="15"/>
  <c r="F21" i="15"/>
  <c r="F15" i="15"/>
  <c r="F25" i="15" l="1"/>
  <c r="D15" i="4" s="1"/>
  <c r="G21" i="16" l="1"/>
  <c r="G27" i="16"/>
  <c r="G8" i="16" s="1"/>
  <c r="G12" i="16" s="1"/>
  <c r="D18" i="4" s="1"/>
  <c r="D26" i="4" s="1"/>
  <c r="D28" i="4" l="1"/>
  <c r="D30" i="4" s="1"/>
  <c r="D32" i="4" l="1"/>
  <c r="D34" i="4" s="1"/>
</calcChain>
</file>

<file path=xl/sharedStrings.xml><?xml version="1.0" encoding="utf-8"?>
<sst xmlns="http://schemas.openxmlformats.org/spreadsheetml/2006/main" count="1679" uniqueCount="961">
  <si>
    <t>načrt:</t>
  </si>
  <si>
    <t>brez ddv</t>
  </si>
  <si>
    <t>3/1</t>
  </si>
  <si>
    <t>3/2</t>
  </si>
  <si>
    <t>4/1</t>
  </si>
  <si>
    <t>4/2</t>
  </si>
  <si>
    <t>6/1</t>
  </si>
  <si>
    <t>Načrt krajinske arhitekture</t>
  </si>
  <si>
    <t>Načrt vodnogospodarskih ureditev Gradaščice v Šujici</t>
  </si>
  <si>
    <t>2/1</t>
  </si>
  <si>
    <t>Načrt mostu čez Krnico G.M.1 in nadvišanja nekategorizirane ceste</t>
  </si>
  <si>
    <t>3/3</t>
  </si>
  <si>
    <t>Načrt vodovoda in kanalizacije</t>
  </si>
  <si>
    <t>3/4</t>
  </si>
  <si>
    <t>Načrt elektroenergetskih vodov</t>
  </si>
  <si>
    <t>Zunanji NN priključek Vodomerna postaja Šujica</t>
  </si>
  <si>
    <t>4/3</t>
  </si>
  <si>
    <t>5/1</t>
  </si>
  <si>
    <t>Zunanji TK priključek Vodomerna postaja Šujica</t>
  </si>
  <si>
    <t>Načrt prestavitve in zaščite plinovoda</t>
  </si>
  <si>
    <t>P0</t>
  </si>
  <si>
    <t>PREDDELA</t>
  </si>
  <si>
    <t>A1</t>
  </si>
  <si>
    <t>DREVESA VIŠJE KVALITETE</t>
  </si>
  <si>
    <t>A2</t>
  </si>
  <si>
    <t>GRMOVNICE VIŠJE KVALITETE</t>
  </si>
  <si>
    <t>B1</t>
  </si>
  <si>
    <t>DREVESA SREDNJE KVALITETE</t>
  </si>
  <si>
    <t>B2</t>
  </si>
  <si>
    <t xml:space="preserve">GRMOVNICE SREDNJE KVALITETE </t>
  </si>
  <si>
    <t>C1</t>
  </si>
  <si>
    <t>DREVESA NIŽJE KVALITETE</t>
  </si>
  <si>
    <t>C2</t>
  </si>
  <si>
    <t xml:space="preserve">GRMOVNICE NIŽJE KVALITETE </t>
  </si>
  <si>
    <t>D</t>
  </si>
  <si>
    <t>POTAKNJENCI NIŽJE KVALITETE</t>
  </si>
  <si>
    <t>Rekapitulacija</t>
  </si>
  <si>
    <t>Šifra</t>
  </si>
  <si>
    <t>Opis postavke</t>
  </si>
  <si>
    <t>Količina</t>
  </si>
  <si>
    <t/>
  </si>
  <si>
    <t>11 321</t>
  </si>
  <si>
    <t xml:space="preserve">Določitev in preverjanje položajev, višin in smeri pri gradnji objekta s površino do 200 m2, </t>
  </si>
  <si>
    <t>11 231</t>
  </si>
  <si>
    <t xml:space="preserve">Postavitev in zavarovanje prečnega profila za komunalne vode v ravninskem terenu, </t>
  </si>
  <si>
    <t>12 112</t>
  </si>
  <si>
    <t xml:space="preserve">Odstranitev grmovja na redko porasli površini (do 50 % pokritega tlorisa) - strojno, </t>
  </si>
  <si>
    <t>12 132</t>
  </si>
  <si>
    <t xml:space="preserve">Odstranitev grmovja in dreves z debli premera do 10 cm ter vej na redko porasli površini - strojno, </t>
  </si>
  <si>
    <t>12 151</t>
  </si>
  <si>
    <t xml:space="preserve">Posek in odstranitev drevesa z deblom premera 11 do 30 cm ter odstranitev vej, </t>
  </si>
  <si>
    <t>21 112</t>
  </si>
  <si>
    <t xml:space="preserve">Površinski izkop plodne zemljine - 1. kategorije - strojno z odrivom do 50 m, </t>
  </si>
  <si>
    <t>21 424</t>
  </si>
  <si>
    <t>Izkop vezljive zemljine/zrnate kamnine - 3. kategorije za gradbene jame za objekte, globine 1,1 do 2,0 m - strojno, planiranje dna ročno, Z odvozom in odlaganjem na deponijo.</t>
  </si>
  <si>
    <t>24 112</t>
  </si>
  <si>
    <t>Vgraditev nasipa iz zrnate kamnine - 3. kategorije, - brežine in priključni stožci</t>
  </si>
  <si>
    <t>24 312</t>
  </si>
  <si>
    <t>Vgraditev klina iz zrnate kamnine - 3. kategorije, - zasip krajnih opornikov se mora izvajati simetrično na obeh bregovih_x000D_
- zasip se izvede po plasteh debeline največ 30 cm</t>
  </si>
  <si>
    <t>25 117</t>
  </si>
  <si>
    <t xml:space="preserve">Humuziranje brežine brez valjanja, v debelini nad 15 cm - strojno, </t>
  </si>
  <si>
    <t>25 231</t>
  </si>
  <si>
    <t>Zaščita brežine z roliranjem v debelini do 30 cm, - roliranje priključnih nasipov v debelini 20 cm</t>
  </si>
  <si>
    <t>25 281</t>
  </si>
  <si>
    <t>Zaščita brežine s kamnito zložbo, izvedeno s cementnim betonom, -vključno z zasipnimi stožci</t>
  </si>
  <si>
    <t>37 103</t>
  </si>
  <si>
    <t xml:space="preserve">Izdelava uvrtanih kolov iz ojačenega cementnega betona, po CFA tehnologiji, premera 50 cm, izkop v vezljivi zemljini/zrnati kamnini, dolžine do 10 m, </t>
  </si>
  <si>
    <t>37 104</t>
  </si>
  <si>
    <t xml:space="preserve">Obsekanje uvrtanih kolov iz ojacenega cementnega betona, premera 50 cm, </t>
  </si>
  <si>
    <t>51 311</t>
  </si>
  <si>
    <t>Izdelava podprtega opaža za raven zid, visok do 2 m, - opaž krajnih opornikov</t>
  </si>
  <si>
    <t>51 900</t>
  </si>
  <si>
    <t>Izdelava in vgraditev prekladne konstrukcije - prečno prednapete lesene plošče iz lepljenih lesenih lamel dimenzij 3.10 x 11.80 m, - lamele kvalitete GL32h prereza 0,10 x 0,48 m, zložene skupaj in prečno prednapete_x000D_
- obrabni sloj iz desk kvalitete D30 prereza 24 x 120 mm_x000D_
- vključno s pritrdilnim materialom in transportom</t>
  </si>
  <si>
    <t>52 216</t>
  </si>
  <si>
    <t>Dobava in postavitev rebrastih palic iz visokovrednega naravno trdega jekla B St 420 S s premerom 14 mm in večjim, za srednje zahtevno ojačitev, - rebrasto armaturno jeklo B500B</t>
  </si>
  <si>
    <t>52 222</t>
  </si>
  <si>
    <t>Dobava in postavitev rebrastih žic iz visokovrednega naravno trdega jekla B St 500 S s premerom do 12 mm, za srednje zahtevno ojačitev, - rebrasto armaturno jeklo B500B</t>
  </si>
  <si>
    <t>58 516</t>
  </si>
  <si>
    <t>52 500</t>
  </si>
  <si>
    <t>53 317</t>
  </si>
  <si>
    <t>58 711</t>
  </si>
  <si>
    <t>Dobava in vgraditev jeklene nosilne konstrukcije v varjeni izvedbi iz konstrukcijskega jekla S 235, - vključno s pritrdilnim materialom_x000D_
- jeklo S235 JO</t>
  </si>
  <si>
    <t>58 232</t>
  </si>
  <si>
    <t>Dobava in vgraditev ograje za pešce po detajlu iz načrta iz jeklenih cevnih ali pravokotnih profilov z vertikalnimi in/ali horizontalnimi polnili, visoke ... cm, - višina ograje 120 cm_x000D_
- z dilatacijskimi stiki_x000D_
- nosilno ogrodje dim. 60/60/5 (85 m´)_x000D_
- polnilo kvadratne palice 12 mmm (175 m´)_x000D_
- vključno z ozemlitvijo in pritrditvenim materialom</t>
  </si>
  <si>
    <t>58 821</t>
  </si>
  <si>
    <t xml:space="preserve">Dobava in vgraditev merilnih čepov, vključno navezavo na veljavno nivelmansko mrežo, </t>
  </si>
  <si>
    <t>58 911</t>
  </si>
  <si>
    <t xml:space="preserve">Dobava in vgraditev kovinske plošče z vpisanim nazivom izvajalca in letom izgradnje objekta, </t>
  </si>
  <si>
    <t>52 501</t>
  </si>
  <si>
    <t>11 122</t>
  </si>
  <si>
    <t xml:space="preserve">Obnova in zavarovanje zakoličbe osi trase ostale javne ceste v gričevnatem terenu, </t>
  </si>
  <si>
    <t>71 101</t>
  </si>
  <si>
    <t xml:space="preserve">Dobava in vgraditev zmesi zrn peska 0/4 mm za zaklinjanje makadamskega vozišča, v debelini 2 cm, </t>
  </si>
  <si>
    <t>24 111</t>
  </si>
  <si>
    <t xml:space="preserve">Vgraditev nasipa iz vezljive zemljine - 3. kategorije, </t>
  </si>
  <si>
    <t>24 474</t>
  </si>
  <si>
    <t>Izdelava posteljice iz drobljenih kamnitih zrn v debelini 30 cm, 0/100</t>
  </si>
  <si>
    <t>25 112</t>
  </si>
  <si>
    <t xml:space="preserve">Humuziranje brežine brez valjanja, v debelini do 15 cm - strojno, </t>
  </si>
  <si>
    <t>31 113</t>
  </si>
  <si>
    <t>Izdelava nevezane nosilne plasti gramoza v debelini 31 do 40 cm, D32 , v debelini 40cm</t>
  </si>
  <si>
    <t>36 111</t>
  </si>
  <si>
    <t xml:space="preserve">Izdelava bankine iz gramoza ali naravno zdrobljenega kamnitega materiala, široke do 0,50 m, </t>
  </si>
  <si>
    <t>62 101</t>
  </si>
  <si>
    <t xml:space="preserve">Dobava in pritrditev okroglega prometnega znaka, podloga iz aluminijaste pločevine, znak z odsevnostjo RA 1, premera 400 mm._x000D_
V ceno je vključena tudi dobava in montaža temelja za stebriček C12/15, višine 80cm,fi 30cm, dobava in vgraditev stebrička iz vroče cinkane jeklene cevi fi64 mm, potrebne dolžine,pritrditveni material, </t>
  </si>
  <si>
    <t>4.2</t>
  </si>
  <si>
    <t>I.</t>
  </si>
  <si>
    <t>II.</t>
  </si>
  <si>
    <t>4.2.1.</t>
  </si>
  <si>
    <t>PRIPRAVLJALNA in OBNOVITVENA DELA</t>
  </si>
  <si>
    <t>Zakoličenje osi cevovoda z zavarovanjem osi, oznako horizontalnih in vertikalnih lomov, oznako vozlišč, odcepov in zakoličba mesta prevezave na obstoječi cevovod.</t>
  </si>
  <si>
    <t>m1</t>
  </si>
  <si>
    <t>kos</t>
  </si>
  <si>
    <t>Postavitev gradbenih profilov na vzpostavljeno os trase cevovoda ter določitev nivoja za merjenje globine izkopa in polaganje cevovoda.</t>
  </si>
  <si>
    <t xml:space="preserve">ZEMELJSKA DELA </t>
  </si>
  <si>
    <t xml:space="preserve">Odriv humusa v debelini 20 cm na gradbiščno deponijo za kasnejšo uporabo. </t>
  </si>
  <si>
    <t>m3</t>
  </si>
  <si>
    <t>strojno 90%</t>
  </si>
  <si>
    <t>ročno 10%</t>
  </si>
  <si>
    <t>Opaženje izkopa gradbene jame z dvostranskimi montažnimi opaži</t>
  </si>
  <si>
    <t>m2</t>
  </si>
  <si>
    <t xml:space="preserve">Ročno planiranje dna gradbene jame </t>
  </si>
  <si>
    <t>Dobava, nakladanje, prevoz in zvračanje peska za posteljico iz 2x sejanega peska frakcije 0.02-8mm.</t>
  </si>
  <si>
    <t>Razgrinjanje in komprimacija posteljice v projektiranem padcu po dnu jarka.</t>
  </si>
  <si>
    <t xml:space="preserve">Dobava peska frakcije 0-32 mm in izdelava nasipa nad položenimi cevmi 30 cm nad temenom. Na peščeno posteljico se izvede 3-5 cm debel nasip, v katerega si cev izdela ležišče. Zasipi cevi morajo biti sproti vibracijsko utrjevani v slojih. </t>
  </si>
  <si>
    <t>III.</t>
  </si>
  <si>
    <t>GRADBENA DELA</t>
  </si>
  <si>
    <t>Obbetoniranje odcepov, hidrantov, odzračevalnih garnitur, lokov in podbetoniranje NL elementov v jaških, s porabo betona do 0.15-0.40 m3/kos.</t>
  </si>
  <si>
    <t>IV.</t>
  </si>
  <si>
    <t>VODOVODNI MATERIAL</t>
  </si>
  <si>
    <t>PE DN 125 mm</t>
  </si>
  <si>
    <t>2.</t>
  </si>
  <si>
    <t>JC DN 273 mm</t>
  </si>
  <si>
    <t>DN za 125/90</t>
  </si>
  <si>
    <t xml:space="preserve">Armature </t>
  </si>
  <si>
    <t>Ploščati zasun z vgradno armaturo in cestno kapo (Euro 20; tip 23 ali podobno) z prirobničnimi PAM tesnilom (ali podobno) in vijaki, ter betonsko podloško.</t>
  </si>
  <si>
    <t>V.</t>
  </si>
  <si>
    <t>Montaža in polaganje cevi iz PE , na predhodno pripravljeno peščeno posteljico po navodilih projektanta in proizvajalca.</t>
  </si>
  <si>
    <t>NL DN 125</t>
  </si>
  <si>
    <t xml:space="preserve">Montaža zasunov </t>
  </si>
  <si>
    <t>Montaža vgradnih armatur in cestnih kap</t>
  </si>
  <si>
    <t>Nabava in polaganje signalnega in opzorilnega traku nad vodovodnimi cevmi.</t>
  </si>
  <si>
    <t>Tlačni preizkus cevovoda.</t>
  </si>
  <si>
    <t>PRIPRAVLJALNA DELA</t>
  </si>
  <si>
    <t>ZEMELJSKA DELA</t>
  </si>
  <si>
    <t>MONTAŽNA DELA - POLAGANJE CEVOVODA</t>
  </si>
  <si>
    <t>4.2.2.</t>
  </si>
  <si>
    <t>količina</t>
  </si>
  <si>
    <t>1.</t>
  </si>
  <si>
    <t>3.</t>
  </si>
  <si>
    <t>4.</t>
  </si>
  <si>
    <t>5.</t>
  </si>
  <si>
    <t>6.</t>
  </si>
  <si>
    <t>Opis</t>
  </si>
  <si>
    <t>Enota</t>
  </si>
  <si>
    <t>SPLOŠNO</t>
  </si>
  <si>
    <t>1.0</t>
  </si>
  <si>
    <t>1.1.</t>
  </si>
  <si>
    <t>Geodetska dela</t>
  </si>
  <si>
    <t>Določitev in preverjanje položajev, višin in smeri pri gradnji objekta s površino do 50 m2</t>
  </si>
  <si>
    <t>Zakoličba obstoječih vodov</t>
  </si>
  <si>
    <t>kpl</t>
  </si>
  <si>
    <t>1.2.</t>
  </si>
  <si>
    <t>Zavarovanje gradbene jame v strugi</t>
  </si>
  <si>
    <t xml:space="preserve">Dela potekajo ob pretoku manjšemu od Qsr </t>
  </si>
  <si>
    <t>Izvedba preusmeritve vodotoka za izdelavo jaška v strugi</t>
  </si>
  <si>
    <t>2.0</t>
  </si>
  <si>
    <t>Zemeljska dela za potrebe Vodomerne postaje upoštevana v mapi 3/1 Ureditve na porečju Gradaščice (št. načrtaK36.3/18 )</t>
  </si>
  <si>
    <t>3.0</t>
  </si>
  <si>
    <t>3.1.</t>
  </si>
  <si>
    <t>Dela s cementnim betonom</t>
  </si>
  <si>
    <t>Dobava in vgraditev podložnega cementnega betona C12/15 v prerez do 0,15 m3/m2</t>
  </si>
  <si>
    <t>Dobava in vgraditev ojačenega cementnega betona C25/30 v temelje (zgornji plato, rama stopnic, rama merilnega traku, temelj stopnic, temelj droga za solarni panel)</t>
  </si>
  <si>
    <t>3.2.</t>
  </si>
  <si>
    <t>Dela z jeklom za ojačitev</t>
  </si>
  <si>
    <t>Dobava in postavitev mreže iz vlečene jeklene žice S500, s premerom &gt; od 4 in &lt; od 12 mm, masa od 2 do 8 kg/m2 (Q503 220/600; 7,9kg/m2)</t>
  </si>
  <si>
    <t>kg</t>
  </si>
  <si>
    <t>3.3.</t>
  </si>
  <si>
    <t>Zidarska in kamnoseška dela</t>
  </si>
  <si>
    <t>Izvedba kamnitih zidanih stopnic 30/15, širine 1,0m iz poravnaih kamnov v betonu C25/30, stiki niso zastičeni (rama stopnic obračunan posebej)</t>
  </si>
  <si>
    <t xml:space="preserve">Izvedba platoja iz poravnanih kamnov v betonu C25/30, stiki niso zastičeni </t>
  </si>
  <si>
    <t>ZIDARSKA IN KAMNOSEŠKA DELA SKUPAJ</t>
  </si>
  <si>
    <t>3.4.</t>
  </si>
  <si>
    <t>Ključavničarska dela in dela v jeklu</t>
  </si>
  <si>
    <t>Dobava in vgraditev jeklene okrogle cevi iz nerjavnega jekla AISI304 zunanjega premera 3'' (76,1mm), debelina stene 5mm</t>
  </si>
  <si>
    <t>Dobava in vgradnja reperja l=100mm na betonski temelj omarice; izvrtina za reper fi 22, lepljenje z neskrčljivo malto visoke trdnosti</t>
  </si>
  <si>
    <t>Dobava in montaža strehe mikrovalovnega radarja iz nerjavnega jekla AISI304</t>
  </si>
  <si>
    <t>Zaščitna pocinkana cev za zaščito električnega kabla (33 mm) s podporami in montažo na mostu vključno z vsem drobnim materialom in prilagoditvam pri montaži (gibljiva zaščitna cev za prehod med zaščitno cevjo in radarjem in zatesnitvami zaključkov zaščitne cevi)</t>
  </si>
  <si>
    <t>Izdelava in vgraditev jeklenega sidra za vertikalni drog; jeklo S335, protikoroijska zaščita stopnje C2 (SN EN ISO12944-2); sidrna plošča 250/250/10, sidra 4xM20, vgradnja v betonski temelj, skupna teža sidra 12,0kg (Katalog nosilnih elementov in detajlov za merilne inštrumente merilnih postaj površinskih voda: II Sidro za vgradnjo v beton)</t>
  </si>
  <si>
    <t>3.5.</t>
  </si>
  <si>
    <t>Kabelska kanalizacija</t>
  </si>
  <si>
    <t>Izdelava jaška za kabelsko kanalizacijo iz cementnega betona (po načrtu), zunanje izmere 90/90/80cm; beton 0,4m3; armatura do fi12, 65,0kg; opaž 4,7m3; preboji 2xfi110; dno jaška v naklonu 5% (brez pokrova)</t>
  </si>
  <si>
    <t>Izdelava jaška za kabelsko kanalizacijo s podstavkom za merilno - komunikacijsko omarico 1000EO700-sp iz cementnega betona (po načrtu), zunanje izmere 130/90/80cm; beton 0,8m3; armatura do fi12, 77,37kg; opaž 6,1+0,3+0,8+1,1=8,3m3, 4xPE-HD cev fi 110 dolžine 0,7m; preboji 5xfi110 (brez pokrova)</t>
  </si>
  <si>
    <t>Dobava in vgraditev gibljive rebraste cevi PE-HD DN110, polnoobetonirana cev, beton C12/15, poraba 0,20m3/m1</t>
  </si>
  <si>
    <t>Dobava in vgraditev gibljive rebraste cevi PE-HD DN75</t>
  </si>
  <si>
    <t>Dobava in vgraditev cevi PE-ALKATEN fi32, UV odporna</t>
  </si>
  <si>
    <t xml:space="preserve">Izvedba detajla prehoda iz ene cevi v drugo </t>
  </si>
  <si>
    <t>Ureditev Gradaščice v Šujici</t>
  </si>
  <si>
    <t>Rušenje obstoječe EKK PVC 1xØ125mm, nakladanje viška materiala, odvoz na registrirano deponijo z plačilom takse</t>
  </si>
  <si>
    <t>m</t>
  </si>
  <si>
    <t>Rušenje obstoječe EKK PVC Fe 200 z PVC 1xØ125mm, nakladanje viška materiala, odvoz na registrirano deponijo z plačilom takse</t>
  </si>
  <si>
    <t>Križanje EKK z vodotokom z uporabo nove debelostenske Fe 200mm cevi v kateri je PVC 1xØ125mm, strojni izkop v zem. III. - IV. ktg., širina kanala 0,4m, globina kanala 1,4m. Dela se izvajajo ob nizkem vodostaju.</t>
  </si>
  <si>
    <t>Preboj ter obdelava odprtine s fino cementno malto pri uvodu EKK v kabelskem jašku. Gre za PVC 1xØ125mm.</t>
  </si>
  <si>
    <r>
      <t>m</t>
    </r>
    <r>
      <rPr>
        <vertAlign val="superscript"/>
        <sz val="10"/>
        <rFont val="Arial"/>
        <family val="2"/>
        <charset val="238"/>
      </rPr>
      <t>3</t>
    </r>
  </si>
  <si>
    <t>Stroški nadzora podjetja Elektro Ljubljana - predvideno</t>
  </si>
  <si>
    <t>SKUPAJ (brez DDV)</t>
  </si>
  <si>
    <t>Rezanje kabla v KJ1 in KJ2, izvlek kabla NA2XY-J 4×150+1,5mm2, 0,4kV</t>
  </si>
  <si>
    <t>Dobava in uvlačenje kabla NA2XY-J 4×150+1,5mm2 v PVC fi125 cevi</t>
  </si>
  <si>
    <t>Priprava omrežja na izklop, stikalne manipulacije v SN omrežju, povrnitev omrežja v normalno delovanje</t>
  </si>
  <si>
    <t>Vrisi v kataster in vnos v izvršilno dokumentacijo El. Ljubljana</t>
  </si>
  <si>
    <t>SKUPAJ A+B+C (brez DDV)</t>
  </si>
  <si>
    <t>Trasiranje nove trase kabelske kanalizacije z uporabo obstoječih načrtov</t>
  </si>
  <si>
    <t>Dobava materiala in izdelava 1 cevne kabelske kanalizacije iz 1×1 Stigmaflex cevi 110mm, izkop v zem. IV. ktg., širina kanala 35cm, dno kanala na gl. 1,0m, zaščita cevi z betonom, zasip kanala z betonom do vrha cestišča z utrditvijo, nakladanje viška materiala, čiščenje trase</t>
  </si>
  <si>
    <t>Dobava materiala in izdelava 1 cevne kabelske kanalizacije iz 1×1 Stigmaflex cevi 110mm, izkop v zem. III. ktg., širina kanala 35cm, dno kanala na gl. 1,0m, zaščita cevi s peskom, zasip kanala s tamponom z utrditvijo, nakladanje viška materiala, čiščenje trase</t>
  </si>
  <si>
    <t>Strojni izkop terena dim. 1,5×1,5×2,0m za izdelavo temelja za betonski drog</t>
  </si>
  <si>
    <t>Izdelava temelja za BD K9:
- 0,4m3 podložni beton,
- 2 kos betonska cev 50cm,
- 1 kpl rezanje betonske cevi (krajšanje, utor za kabel)
- 1m3 beton za učvrstitev cevi,
- 0,5m3 pesek /mivka za utrditev bet.droga</t>
  </si>
  <si>
    <t>Strojni izkop kabelskega rova v III.-IV.kat na globini 0,6m za polaganje ozemljitvenega valjanca okrog betonskega droga, zasip kabla z zemlj oz. izkopanim materialom, sprotno komprimiranje v plasteh po 20 cm</t>
  </si>
  <si>
    <t>Strojni izkop terena IV.kat dim. 1,5×0,5×0,85m za izdelavo temelja prostostoječe omarice</t>
  </si>
  <si>
    <t>Dobava in vgradnja podložnega betona dim 1,5×0,5×0,2m za prostostoječo omaro</t>
  </si>
  <si>
    <t>Ročni izkop kabelskega rova v III.kat dim.0,35×1,2m, - križanja z ostalimi komunalnimi vodi</t>
  </si>
  <si>
    <t>Dobava PVC zaščitnega traku in polaganje v rov skladno s presekom kabelskega jarka - PVC trak rdeč 'POZOR ENERGETSKI KABEL'</t>
  </si>
  <si>
    <t>Strojno rezanje in odstranjevanje asfalta, debeline od 10-15cm, nakladanje in odvoz ruševin, plačilo takse</t>
  </si>
  <si>
    <t>Asfaltiranje prekopa, debelina asfalta 15cm</t>
  </si>
  <si>
    <t>Dobava samonosilnega kabelskega snopa tip N1XD9-AR 3×35+70mm2</t>
  </si>
  <si>
    <t>Dobava kabla tip NA2XY-J 4×35+1,5mm2</t>
  </si>
  <si>
    <t>Dobava in montaža opreme za zatezno obešanje SKS-a na strešnem stojalu:
- 1 kos razbremenilno streme,
- 1 kos razbremenilna sponka za zatezno obešan.,
- 1 kos kompresijska sponka Al/Al 70/70mm2
- 3 kos kompresijska sponka Al/Al 35/35mm2,
- 4 kos samokrčna izolacijska cev</t>
  </si>
  <si>
    <t>Dobava in montaža opreme za zatezno obešanje SKS-a na betonskem drogu:
- 1 kos SKS nosilni člen,
- 1 kos natezni vijak M16,
- 1 kpl vijak M18, L=300mm s položko in matico,
- 1 kos razbremenilna sponka za zatezno obešanje,
- 3 kos IOS sponka AL/AL 35/35,
- 1 kos IOS sponka AL/AL 70/70,
- 1 m toplokrčna spojka
- 3 kos prenapetostni odvodnik MOSIPO P4</t>
  </si>
  <si>
    <t>Dobava in montaža Al trakov za pritrditev kabla na betonski drog</t>
  </si>
  <si>
    <t>Montaža SKS-a na oporišče ter montaža kabla po betonskem drogu, uporaba avtomobilske dvižne ploščadi</t>
  </si>
  <si>
    <t>Dobava in montaža ozemljitvene spojke FeZn 60×60 z zaščito pred korozijo</t>
  </si>
  <si>
    <t>Dobava in montaža zaščitnega korita Al ali INOX za ob drog, s pritrditvijo na drog z Al trakovi, L=2,5m</t>
  </si>
  <si>
    <t>Dobava in polaganje pocinkanega valjanca FeZn 25×4mm v izkopani rov, potencialna obroča okrog droga, potencialni obroč okrog vodomerne postaje</t>
  </si>
  <si>
    <t>Dobava in montaža vodnika H07V-K 35mm2 (R/Z) povezava PEN z ozemljitvenim valjancem (L=3m), vključno s kabelskim čevljem Cu 35/8mm, toplokrčno cevjo in križno sponko FeZn/Cu</t>
  </si>
  <si>
    <t>Izvedba meritev ozemljitvene upornosti in izdelava poročila</t>
  </si>
  <si>
    <t>Nadzor (gradbeni, elektro) pri Elektro Ljubljana</t>
  </si>
  <si>
    <t>ELEKTROMONTAŽNA DELA</t>
  </si>
  <si>
    <t>1.1</t>
  </si>
  <si>
    <t>1.2</t>
  </si>
  <si>
    <t>OPREMA VODOMERNE POSTAJE</t>
  </si>
  <si>
    <t>2.1</t>
  </si>
  <si>
    <t>2.2</t>
  </si>
  <si>
    <t>2.3</t>
  </si>
  <si>
    <t>Dobava in montaža RTU naprave (kot. Npr. Simatic RTU 3030C, naročniška koda Siemens 6NH3112-3BA00-0XX0 ali enakovredno)</t>
  </si>
  <si>
    <t>2.4</t>
  </si>
  <si>
    <t>Dobava in montaža prenapetostne zaščite tlačne sonde (kot. Npr. Eltratec PZV 301 ali enakovredno)</t>
  </si>
  <si>
    <t>2.5</t>
  </si>
  <si>
    <t>Dobava in montaža prenapetostne zaščite radarja (VEGA Overvoltage protection B 62-30 W ali enakovredno)</t>
  </si>
  <si>
    <t>2.6</t>
  </si>
  <si>
    <t>Dobava in montaža ETHERNET STIKALO s 4 ethernet porti (kot npr. Siemens SCALANCE M816-1, naročniška koda Siemens 6GK5816-1AA00-2AA2 ali enakovredno)</t>
  </si>
  <si>
    <t>2.7</t>
  </si>
  <si>
    <t>Dobava in montaža baterijski modul za RTU napravo (kot npr. 2 x baterijski modul Siemens Simatic RTU 3030C battery module naročniška koda 6NH3112-3BA00-1XX2 vključno z akumulatorskimi vložki in 3 x baterijski razširitveni modul Siemens Simatic RTU 3030C battery expansion module naročniška koda 6NH31123BA001XX6 vključno z akumulatorskimi vložki)</t>
  </si>
  <si>
    <t>2.8</t>
  </si>
  <si>
    <t>Dobava in montaža kamere z motorjem (kot npr. MOBOTIX M25M-SEC-D51), vključno z povezavo do komunikacijske omare in nosilcem za pritrditev na drog</t>
  </si>
  <si>
    <t>2.9</t>
  </si>
  <si>
    <t>Dobava in montaža antene za mobilne telefone 4G/3G/GSM (ferkvenčni pas 698-800 MHz, 800-960 MHz, 1700-2700 MHz) z ohišjem (npr. Trans-Data LTE KYZ 7,5/8/10) na drog za kamero s koaksialnim kablom POPE H155 (dolžine 10m) in konektorjem SMA moški
Tehnologija montaže: antenski kabel se skozi uvodnico napelje v omaro, kjer se zaključi s konektorjem SMA moški</t>
  </si>
  <si>
    <t>2.11</t>
  </si>
  <si>
    <t>Montaža vse potrebne opreme na MM (vključno z drobnim montažnim materialom)</t>
  </si>
  <si>
    <t>Dobava programske opreme in vzpostavitev delovanja sistema, ter šolanje (zagotovi upravljalec sistema)</t>
  </si>
  <si>
    <t>OZEMLJITVE</t>
  </si>
  <si>
    <t>3.1</t>
  </si>
  <si>
    <t>Dobava in montaža GIP (Cu ponikljana 30x5x500) na izolatorje v kabelski jašek na eno od sten, povezava GIP na obroč z inox ozemljilnim trakom 30x3,5mm</t>
  </si>
  <si>
    <t>3.2</t>
  </si>
  <si>
    <t>3.3</t>
  </si>
  <si>
    <t>dobava in polaganje inox ozemljilnega traku 30x3,5mm</t>
  </si>
  <si>
    <t>3.4</t>
  </si>
  <si>
    <t xml:space="preserve">Ozemljitev droga za kamero (polaganje valjanca 3m in spojitev na obroč s križno spojko) </t>
  </si>
  <si>
    <t>3.5</t>
  </si>
  <si>
    <t xml:space="preserve">Ozemljitev pokrova jaška na GIP z ozemljilnim vodnikom H07V-K 16mm2 rum/zel (okvir in pokrov) </t>
  </si>
  <si>
    <t>3.6</t>
  </si>
  <si>
    <t>3.7</t>
  </si>
  <si>
    <t>Ozemljitev cevi za tlačno sondo na GIP z ozemljilnim vodnikom H07V-K 16mm2 rum/zel</t>
  </si>
  <si>
    <t>3.8</t>
  </si>
  <si>
    <t>drobni montažni material</t>
  </si>
  <si>
    <t>MERITVE</t>
  </si>
  <si>
    <t>4.1</t>
  </si>
  <si>
    <t>izvedba vseh predpisanih električnih meritev (meritev kablovoda, odklopni časi inštalacijskih odklopnikov,…)</t>
  </si>
  <si>
    <t xml:space="preserve">Izvedba meritev ponikalne upornosti ozemljilnega sistema in galvanskih povezav kovinskih delov
</t>
  </si>
  <si>
    <t>4.3</t>
  </si>
  <si>
    <t>Izdelava elaborata električnih inštalacij in ozemljitev</t>
  </si>
  <si>
    <t>A</t>
  </si>
  <si>
    <t>PLINOVODI 4bar -GRADBENI DEL</t>
  </si>
  <si>
    <t>ŠIFRA PLINOVODA</t>
  </si>
  <si>
    <t>S3100</t>
  </si>
  <si>
    <t>PE100</t>
  </si>
  <si>
    <t>PE 110x6,3</t>
  </si>
  <si>
    <t>S3134</t>
  </si>
  <si>
    <t>PLINOVODI 4bar -STROJNI DEL</t>
  </si>
  <si>
    <t>Opomba:
prestavitev plinovoda se bo izvajala istočasno s poglabljanjem in novim urejanjem struge ter istočasno s prestavitvijo vodovoda. 
Končna ureditev struge s kamnitimi oblogami in talnim pragom je predmet projekta ureditve struge.</t>
  </si>
  <si>
    <t>Zakoličba</t>
  </si>
  <si>
    <t>Zakoličba trase, zavarovanje zakoličbe in izdelava zakoličbenega načrta.</t>
  </si>
  <si>
    <t>Površinski odkop humusa</t>
  </si>
  <si>
    <t xml:space="preserve">Površinski odkop humusa debeline do 30 cm, z vsemi manipulacijami, z odvozom na začasno deponijo, dovozom, razstiranjem, </t>
  </si>
  <si>
    <t>planiranjem, posejanjem travnatega semena in negovanjem do vzklitja.</t>
  </si>
  <si>
    <t>Grmovje</t>
  </si>
  <si>
    <t>Odstranitev grmovja in manjših dreves vključno s panji in koreninami.</t>
  </si>
  <si>
    <t xml:space="preserve">Kombinirani izkop </t>
  </si>
  <si>
    <r>
      <t>Kombinirani izkop</t>
    </r>
    <r>
      <rPr>
        <b/>
        <u/>
        <sz val="10"/>
        <rFont val="Arial"/>
        <family val="2"/>
        <charset val="238"/>
      </rPr>
      <t xml:space="preserve"> </t>
    </r>
    <r>
      <rPr>
        <sz val="10"/>
        <rFont val="Arial"/>
        <family val="2"/>
        <charset val="238"/>
      </rPr>
      <t xml:space="preserve">jarka za cevovod v terenu III kategorije, globine do 2,0 m.                                                                                                                                                                                                                                                     </t>
    </r>
  </si>
  <si>
    <t>a) strojni izkop</t>
  </si>
  <si>
    <t>b) ročni izkop</t>
  </si>
  <si>
    <r>
      <t>Kombinirani izkop</t>
    </r>
    <r>
      <rPr>
        <b/>
        <u/>
        <sz val="10"/>
        <rFont val="Arial"/>
        <family val="2"/>
        <charset val="238"/>
      </rPr>
      <t xml:space="preserve"> </t>
    </r>
    <r>
      <rPr>
        <sz val="10"/>
        <rFont val="Arial"/>
        <family val="2"/>
        <charset val="238"/>
      </rPr>
      <t xml:space="preserve">jarka za cevovod v terenu III kategorije, globine  2,0 - 5,0 m.                                                                                                                                                                                                                                                     </t>
    </r>
  </si>
  <si>
    <t>Izkop ročni - poglobitev jarka</t>
  </si>
  <si>
    <t>Ročni izkop jarka za cevovod v območju varjenja cevovoda, v terenu III kategorije, z odmetom na rob jarka (0,2 m3/varjeni spoj).</t>
  </si>
  <si>
    <t>Preusmeritev vode</t>
  </si>
  <si>
    <t>Kompletna izvedba preusmeritve vode na eno stran struge. Za nasipe se uporabi material od izkopa za plinovod.</t>
  </si>
  <si>
    <t xml:space="preserve"> - preusmeritev za osušitev jarka v 1. polovici struge - 1. faza</t>
  </si>
  <si>
    <t xml:space="preserve"> - preusmeritev za osušitev jarka v 2.. polovici struge - 2. faza</t>
  </si>
  <si>
    <t>Obbetoniranje plinovoda</t>
  </si>
  <si>
    <t>Kompletna izvedba obbetoniranja plinovodne cevi v jarku z izdelavo posteljice  0,15 m in obbetoniranjem min. 0,15. V ceni je zajet tudi morebitni opaž.</t>
  </si>
  <si>
    <t xml:space="preserve"> - beton C25/30</t>
  </si>
  <si>
    <t xml:space="preserve"> - mrežna armatura Q 287</t>
  </si>
  <si>
    <t>Razpiranje jarka</t>
  </si>
  <si>
    <t>Varovanje jarka z razpiranjem v območju obstoječega objekta in obstoječih komunalnih vodov. Izvedba po tehnologiji izvajalca. Izmera po polno opaženi površini.</t>
  </si>
  <si>
    <t>Planiranje dna jarka</t>
  </si>
  <si>
    <t>Planiranje dna jarka z natančnostjo +- 3 cm.</t>
  </si>
  <si>
    <t>Odvoz in dovoz materiala</t>
  </si>
  <si>
    <t>Odvoz materiala</t>
  </si>
  <si>
    <t>Odvoz odvečnega izkopanega materiala, z vsemi manipulacijami na stalno deponijo, vključno s pristojbino.</t>
  </si>
  <si>
    <t>Zasip - posteljica / plinovodi</t>
  </si>
  <si>
    <t>Izdelava posteljice in ročni obsip cevi z dopeljanim peskom zrnatosti od 0 do 6 mm (po detajlu iz projekta), ter ročno nabijanje v slojih do potrebne zbitosti.</t>
  </si>
  <si>
    <t>Opozorilni trak</t>
  </si>
  <si>
    <r>
      <t xml:space="preserve">Dobava in polaganje opozorilnega PVC traku, rumene barve z oznako </t>
    </r>
    <r>
      <rPr>
        <b/>
        <sz val="10"/>
        <rFont val="Arial"/>
        <family val="2"/>
        <charset val="238"/>
      </rPr>
      <t>POZOR PLINOVOD</t>
    </r>
    <r>
      <rPr>
        <sz val="10"/>
        <rFont val="Arial"/>
        <family val="2"/>
        <charset val="238"/>
      </rPr>
      <t>.</t>
    </r>
  </si>
  <si>
    <t>Zasip - obstoječi izkopani material</t>
  </si>
  <si>
    <t>Zasip jarka z obstoječim materialom, s komprimiranjem po slojih do predpisane zbitosti.</t>
  </si>
  <si>
    <t>AB plošča</t>
  </si>
  <si>
    <t>Dobava montažne armiranobetonske plošče iz C20/25 za cestno kapo in postavitev na niveleto.</t>
  </si>
  <si>
    <t>Obbetoniranje LŽ kape</t>
  </si>
  <si>
    <t>Postavitev in obbetoniranje litoželezne kape.</t>
  </si>
  <si>
    <t>Zaščita podzemnih instalacij-plinovodi</t>
  </si>
  <si>
    <t>Fizična zaščita podzemnih instalacij (zaščitna cev l = 2,0m na obeh straneh zaprta s polstjo in objemko ter njeno obsutje).</t>
  </si>
  <si>
    <t>Geodetska označba</t>
  </si>
  <si>
    <t>Ponovna geodetska izmera mesta in postavitev ustrezne označbe.</t>
  </si>
  <si>
    <t>Geodetski posnetek</t>
  </si>
  <si>
    <t xml:space="preserve">Geodetski posnetek plinovodne cevi  pri odprtem jarku in višina terena nad njo, zvarov na cevi in vseh drugih elementov na trasi plinovoda (zaščite, oznake plinovoda, prečkanja s komunalnimi vodi itd.), izdelava geodetskega načrta, ki vsebuje vzdolžni profil in situacijski prikaz plinovodne cevi, vse v skladu z zahtevami upravljalca plinovoda JP Energetika Ljubljana.. </t>
  </si>
  <si>
    <t xml:space="preserve">Sodelovanje in nadzor prestavitve plinovoda s strani upravljalca plinovoda JP Energetika. </t>
  </si>
  <si>
    <t>ura</t>
  </si>
  <si>
    <t>SKUPAJ:</t>
  </si>
  <si>
    <t>SKUPAJ GRADBENA DELA:</t>
  </si>
  <si>
    <t>Prav tako je predmet načrta ureditve struge končna stabilizacija dna in brežin struge ter vsa ostala dela za končno ureditev struge.</t>
  </si>
  <si>
    <t>Planiranje dna jarka z natančnostjo +,- 3 cm.</t>
  </si>
  <si>
    <t>Zasip - tamponski material</t>
  </si>
  <si>
    <t>Zasip jarka tamponskim materialom, zrnatosti od 0 do 60 mm, s komprimiranjem po slojih do predpisane zbitosti.</t>
  </si>
  <si>
    <t>Dobava montažne armiranobetonske plošče iz MB 20 za cestno kapo in postavitev na niveleto.</t>
  </si>
  <si>
    <t>plinovod PE 63 - Z.C. PE 110</t>
  </si>
  <si>
    <t>STROJNA DELA</t>
  </si>
  <si>
    <t>Cev iz materiala PE 100- SDR 17</t>
  </si>
  <si>
    <t>Cev iz materiala PE 100, po DIN 8074 in DIN 8075, SDR 17 skupaj z dodatkom  za razrez.</t>
  </si>
  <si>
    <t>Cev iz materiala PE 100- SDR 11</t>
  </si>
  <si>
    <t>Cev iz materiala PE 100, po DIN 8074 in DIN 8075, SDR 11 skupaj z dodatkom  za razrez.</t>
  </si>
  <si>
    <t>PE 63x5,8</t>
  </si>
  <si>
    <r>
      <t>Lok iz materiala PE 100-30</t>
    </r>
    <r>
      <rPr>
        <b/>
        <vertAlign val="superscript"/>
        <sz val="10"/>
        <rFont val="Arial"/>
        <family val="2"/>
        <charset val="238"/>
      </rPr>
      <t>0</t>
    </r>
  </si>
  <si>
    <r>
      <t>Lok iz materiala PE 100, 30</t>
    </r>
    <r>
      <rPr>
        <vertAlign val="superscript"/>
        <sz val="10"/>
        <rFont val="Arial"/>
        <family val="2"/>
        <charset val="238"/>
      </rPr>
      <t>0</t>
    </r>
    <r>
      <rPr>
        <sz val="10"/>
        <rFont val="Arial"/>
        <family val="2"/>
        <charset val="238"/>
      </rPr>
      <t>.</t>
    </r>
  </si>
  <si>
    <t>PE 63</t>
  </si>
  <si>
    <r>
      <t>Elektrovarilni lok iz materiala PE 100-45</t>
    </r>
    <r>
      <rPr>
        <b/>
        <vertAlign val="superscript"/>
        <sz val="10"/>
        <rFont val="Arial"/>
        <family val="2"/>
        <charset val="238"/>
      </rPr>
      <t>0</t>
    </r>
  </si>
  <si>
    <r>
      <t>Elektrovarilni lok iz materiala PE 100, 45</t>
    </r>
    <r>
      <rPr>
        <vertAlign val="superscript"/>
        <sz val="10"/>
        <rFont val="Arial"/>
        <family val="2"/>
        <charset val="238"/>
      </rPr>
      <t>0</t>
    </r>
    <r>
      <rPr>
        <sz val="10"/>
        <rFont val="Arial"/>
        <family val="2"/>
        <charset val="238"/>
      </rPr>
      <t>.</t>
    </r>
  </si>
  <si>
    <t>PE 110</t>
  </si>
  <si>
    <r>
      <t>Elektrovarilni lok iz materiala PE 100-90</t>
    </r>
    <r>
      <rPr>
        <b/>
        <vertAlign val="superscript"/>
        <sz val="10"/>
        <rFont val="Arial"/>
        <family val="2"/>
        <charset val="238"/>
      </rPr>
      <t>0</t>
    </r>
  </si>
  <si>
    <r>
      <t>Elektrovarilni lok iz materiala PE 100, 90</t>
    </r>
    <r>
      <rPr>
        <vertAlign val="superscript"/>
        <sz val="10"/>
        <rFont val="Arial"/>
        <family val="2"/>
        <charset val="238"/>
      </rPr>
      <t>0</t>
    </r>
    <r>
      <rPr>
        <sz val="10"/>
        <rFont val="Arial"/>
        <family val="2"/>
        <charset val="238"/>
      </rPr>
      <t>.</t>
    </r>
  </si>
  <si>
    <t>Cevna kapa iz materiala PE 100</t>
  </si>
  <si>
    <t>Cevna kapa iz materiala PE 100.</t>
  </si>
  <si>
    <t xml:space="preserve">PE 110         </t>
  </si>
  <si>
    <t>Obojka iz materiala PE 100</t>
  </si>
  <si>
    <t>Obojka  iz  PE 100 z vgrajeno elektro-uporovno žico, skupaj z varjenjem.</t>
  </si>
  <si>
    <t xml:space="preserve">PE 63         </t>
  </si>
  <si>
    <t>Sedlo   z  obojko iz materiala PE 100</t>
  </si>
  <si>
    <t>Elektrovarilno  sedlo   z  obojko  iz materiala PE 100 z vgrajeno elektro-uporovno žico, skupaj z varjenjem.</t>
  </si>
  <si>
    <t xml:space="preserve">PE 110/63    </t>
  </si>
  <si>
    <t>Krogelna pipa iz materiala PE 100 - podzemna vgradnja</t>
  </si>
  <si>
    <t>Krogelna pipa iz materiala PE 100, tlačne stopnje PN 4, za zemeljski plin, s teleskopsko vgradbilno garnituro z evro nastavkom.</t>
  </si>
  <si>
    <t>PE izpihovalna cev iz materiala PE 100</t>
  </si>
  <si>
    <t xml:space="preserve">PE izpihovalna cev, izdelana iz cevi PE 100, dimenzije PE 63, kolena PE 63, reducirnega kosa PE 63/32, </t>
  </si>
  <si>
    <t xml:space="preserve">prehodnega kosa PE 32/DN 25, s krogelno pipo DN 25 tlačne stopnje PN 4, z navojnima priključkoma in zaprto z  navojnim </t>
  </si>
  <si>
    <t>čepom, skupaj s PVC cevjo, mivko potrebno za zapolnitev PVC cevi, dolžine cca 1,5m, ki se prilagodi na mestu vgradnje, ter varilnim, tesnilnim in vijačnim materialom (izdelan po priloženi skici)</t>
  </si>
  <si>
    <t>Cestna  kapa</t>
  </si>
  <si>
    <t>Litoželezna zaščitna cestna kapa, material SL 18, z napisom plin na pokrovu, zaščitena z bitumnom.</t>
  </si>
  <si>
    <t xml:space="preserve">DN 190        </t>
  </si>
  <si>
    <t>Zaščitna cev iz PE100-SDR 17</t>
  </si>
  <si>
    <t>Cev iz materiala PE 100, po DIN 8074 in DIN 8075, skupaj z dodatkom  za razrez.</t>
  </si>
  <si>
    <t>PE 225x13,4</t>
  </si>
  <si>
    <t>PVC distančnik</t>
  </si>
  <si>
    <t>PVC distančnik med zaščitno in plinovodno cevjo.</t>
  </si>
  <si>
    <t xml:space="preserve">DN  110/225         </t>
  </si>
  <si>
    <t>Tesnilna gumijasta manšeta</t>
  </si>
  <si>
    <t>Gumijasta manšeta za zaprtje odprtine med plinovodno cevjo in zaščitno cevjo, vključno s pritrdilnim materialom ter trajno elastičnim materialom</t>
  </si>
  <si>
    <t xml:space="preserve">DN  110/225     </t>
  </si>
  <si>
    <t>Pozicijska tablica-armatura</t>
  </si>
  <si>
    <t>Pozicijska tablica po DIN 4065 za  oznako armatur plinovoda, skupaj s pritrdilnim materialom in izmero.</t>
  </si>
  <si>
    <t>Tlačni preizkusi</t>
  </si>
  <si>
    <t>Tlačni preizkusi  plinovoda, izvedeni po navodilih  iz  projekta,  skupaj z izdelavo zapisnikov o preizkusih.</t>
  </si>
  <si>
    <t>Prekinitev dobave plina s sistemom baloniranja na obstoječem plinovodu (2x)</t>
  </si>
  <si>
    <t>Prekinitev dobave plina s sistemom baloniranja na obstoječem plinovodu(2x), skupaj z izpihovanjem in inertizacijo ki ga opravi distributer plina.</t>
  </si>
  <si>
    <t>Prevezava plinovoda</t>
  </si>
  <si>
    <t>Prevezava novoprojektiranega plinovoda na obstoječe plinovodno omrežje (2x), ki ga opravi distributer plina.  (Obračun po dejanskih stroških distributerja!)</t>
  </si>
  <si>
    <t>Opcijsko: V času daljše prekinitve oskrbe zemeljskega plina (izvedba prestavitve) začasna oskrba s snopi  jeklenk stisnjenega zemeljskega plina skupaj s postavitvijo začasne varnostne ograje. Ocenjena poraba sta dva snopa jeklenk (cca. 300m3 plina). Plačilo po dejanski porabi plina.</t>
  </si>
  <si>
    <t>Spuščanje plina</t>
  </si>
  <si>
    <t>Spuščanje plina v plinovod, ki ga opravi distributer plina.</t>
  </si>
  <si>
    <t>Cev iz materiala PE 100 - SDR 11</t>
  </si>
  <si>
    <t>Cev iz materiala PE 100, po DIN 8074 in DIN 8075,  SDR 11 skupaj z dodatkom  za razrez.</t>
  </si>
  <si>
    <t xml:space="preserve">PE 63x5,8    </t>
  </si>
  <si>
    <t>Navrtalno   sedlo iz materiala PE 100</t>
  </si>
  <si>
    <t>Navrtalno   sedlo  iz materiala PE 100 z vgrajeno elektro-uporovno žico, skupaj z varjenjem.</t>
  </si>
  <si>
    <t xml:space="preserve">PE 63/32      </t>
  </si>
  <si>
    <r>
      <t>Lok iz materiala PE 100-45</t>
    </r>
    <r>
      <rPr>
        <b/>
        <vertAlign val="superscript"/>
        <sz val="10"/>
        <rFont val="Arial"/>
        <family val="2"/>
        <charset val="238"/>
      </rPr>
      <t>0</t>
    </r>
  </si>
  <si>
    <r>
      <t>Lok iz materiala PE 100, 45</t>
    </r>
    <r>
      <rPr>
        <vertAlign val="superscript"/>
        <sz val="10"/>
        <rFont val="Arial"/>
        <family val="2"/>
        <charset val="238"/>
      </rPr>
      <t>0</t>
    </r>
    <r>
      <rPr>
        <sz val="10"/>
        <rFont val="Arial"/>
        <family val="2"/>
        <charset val="238"/>
      </rPr>
      <t>.</t>
    </r>
  </si>
  <si>
    <t xml:space="preserve">PE 63           </t>
  </si>
  <si>
    <t>Obojka z vgrajenim protilomnim ventilom (gas stop) iz materiala PE 100</t>
  </si>
  <si>
    <t>Obojka z vgrajenim protilomnim ventilom (gas stop) in vgrajeno elektro-uporovno žico, skupaj z varjenjem.</t>
  </si>
  <si>
    <t>PE sifon - kondenčna cev iz materiala PE 100</t>
  </si>
  <si>
    <t>PE sifon - kondenčna cev, izdelana iz materiala PE 100 dimenzije PE 63, dveh kolen dimenzije PE 63, reducirnega kosa PE 63/32,</t>
  </si>
  <si>
    <t>čepom, skupaj s PVC cevjo, mivko potrebno za zapolnitev PVC cevi, dolžine cca 1,5m,  ki se prilagodi na mestu vgradnje, ter varilnim, tesnilnim in vijačnim materialom (izdelan po priloženi skici)</t>
  </si>
  <si>
    <t>Prekinitev dobave plina obstoječega plinovoda</t>
  </si>
  <si>
    <t>Prekinitev dobave plina skupaj z izpihovanjem in inertizacijo ki ga opravi distributer plina.</t>
  </si>
  <si>
    <t>Prevezava novoprojektiranega plinovoda na obstoječe plinovodno omrežje, ki ga opravi distributer plina.  (Obračun po dejanskih stroških distributerja!)</t>
  </si>
  <si>
    <t>Prevezava obstoječega priključnega plinovoda PE32</t>
  </si>
  <si>
    <t>Prevezava obstoječega priključnega plinovoda PE32 na  predvideni plinovod , ki ga opravi distributer plina.  (Obračun po dejanskih stroških distributerja!)</t>
  </si>
  <si>
    <t>KABLI:</t>
  </si>
  <si>
    <t>dobava kablaTK 59 1x4x0,6M</t>
  </si>
  <si>
    <t>GRADBENA DELA:</t>
  </si>
  <si>
    <t>Trasiranje nove trase zemeljskega kabla ali kabelske kanalizacije</t>
  </si>
  <si>
    <t>Izdelava izvršilnega načrta krajevne kabelske mreže, ki obsega situacijski in shematski načrt (M+3K). "</t>
  </si>
  <si>
    <t>KABELSKO MONTAŽNA DELA:</t>
  </si>
  <si>
    <t>Vpihovanje/ uvlečenje kabla</t>
  </si>
  <si>
    <t xml:space="preserve">Vzidava Fe omarice INOX P/O tip AA z letvico in ključavnico - dim. 190x150x70 mm, izsekavanje opečnega zidu, naprava podaljšane malte v razmerju 1:1:6, grobo popravilo fasade, odvoz ruševin. </t>
  </si>
  <si>
    <t>Dobava in montaža 10" ločilne letvice LSA-PLUS-2/10 tip KRONE komplet z kovinskim nosilcem T (za 10x2) ranžiranjem in priključitev kabla na letvico. "</t>
  </si>
  <si>
    <t>Dobava in montaža zaščitnega modula ZM 52 (230V/20A/20kA)"</t>
  </si>
  <si>
    <t>Uvlačenje kabla v omarico in ranžiranje na letvico kap. do 1x4</t>
  </si>
  <si>
    <t>Dobava in montaža zbiralke tip "T"-MS z montažo na valjanec na drogu in spajanjem Fe. nosilnih vrvi na zbiralko 3 kom in 1 kom pletenice P/F 6 mm2"</t>
  </si>
  <si>
    <t>Električne meritve upornosti ozemljitve - do 5 ozemljitev</t>
  </si>
  <si>
    <t>Električne meritve kabla na bobnu kapacitete kabla do 150x2</t>
  </si>
  <si>
    <t>količ.</t>
  </si>
  <si>
    <t>Vsa potrebna geodetska dela pred izvedbo zasaditev; zakoličba geodetskih točk, smeri z višinski nivoji iz zakoličbene situacije. Ocena za celoten odsek (komplet ur).</t>
  </si>
  <si>
    <t>A1/1</t>
  </si>
  <si>
    <t xml:space="preserve">Salix alba (bela vrba), soliterno drevo, 16/18 cm, 3x presajena sadika s koreninsko balo v mreži </t>
  </si>
  <si>
    <t>A1/2</t>
  </si>
  <si>
    <t xml:space="preserve">Salix purpurea (rdeča vrba), soliterno drevo, 16/18 cm, 3x presajena sadika s koreninsko balo v mreži </t>
  </si>
  <si>
    <t>A1/3</t>
  </si>
  <si>
    <t xml:space="preserve">Quercus petraea (graden), soliterno drevo, 16/18 cm, 3x presajena sadika s koreninsko balo v mreži </t>
  </si>
  <si>
    <t>A1/4</t>
  </si>
  <si>
    <t xml:space="preserve">Carpinus betulus (gaber), soliterno drevo, 16/18 cm, 3x presajena sadika s koreninsko balo v mreži </t>
  </si>
  <si>
    <t>A1/5</t>
  </si>
  <si>
    <t xml:space="preserve">Alnus glutinosa (črna jelša), soliterno drevo, 16/18 cm, 3x presajena sadika s koreninsko balo v mreži </t>
  </si>
  <si>
    <t>A1/6</t>
  </si>
  <si>
    <t xml:space="preserve">Alnus incana (siva jelša), soliterno drevo, 16/18 cm, 3x presajena sadika s koreninsko balo v mreži </t>
  </si>
  <si>
    <t>A1/7</t>
  </si>
  <si>
    <t xml:space="preserve">Fraxinus excelsior (veliki jesen), soliterno drevo, 16/18 cm, 3x presajena sadika s koreninsko balo v mreži </t>
  </si>
  <si>
    <t>A1/8</t>
  </si>
  <si>
    <t xml:space="preserve">Quercus robur (dob), soliterno drevo, 16/18 cm, 3x presajena sadika s koreninsko balo v mreži </t>
  </si>
  <si>
    <t>A1/9</t>
  </si>
  <si>
    <t>izkop sadilne jame in sajenje po DIN 18916</t>
  </si>
  <si>
    <t>A1/10</t>
  </si>
  <si>
    <t>priprava rastišča po DIN 18915 toč. 7.7.1 (mešanica kvalitetne zemlje, mivke (kremenčevega peska) in šote v globini 20 - 40 cm)</t>
  </si>
  <si>
    <t>A1/11</t>
  </si>
  <si>
    <t>zastirka - lubje v globini 3 cm, cca 1 m2 na posamezno drevo</t>
  </si>
  <si>
    <t>A1/12</t>
  </si>
  <si>
    <t>količki, impregnirani, premer 8 cm (3 na sadiko),povezava z impregniranimi latami (polokroglicami), vezivo mora dovoljevati nihanje drevesa in slediti rasti v debelino</t>
  </si>
  <si>
    <t>A1/13</t>
  </si>
  <si>
    <t xml:space="preserve">dobava, saditev, gnojilo, izdelava zalivalne sklede, zastiranje, zalivanje, oskrba </t>
  </si>
  <si>
    <t>A2/1</t>
  </si>
  <si>
    <t>Salix caprea (iva), grm, višina sadike 60-80 cm, 5 poganjkov, sadika v kontejnerju</t>
  </si>
  <si>
    <t>A2/2</t>
  </si>
  <si>
    <t>Viburnum lantana (dobrovita), grm, višina sadike 80-100 cm, 5 poganjkov, sadika v kontejnerju</t>
  </si>
  <si>
    <t>A2/3</t>
  </si>
  <si>
    <t>Viburnum opulus (brogovita), grm, višina sadike 80-100 cm, 5 poganjkov, sadika v kontejnerju</t>
  </si>
  <si>
    <t>A2/4</t>
  </si>
  <si>
    <t>Cornus sanguinea (rdeči dren), grm, višina sadike 80-100 cm, 5 poganjkov, sadika v kontejnerju</t>
  </si>
  <si>
    <t>A2/5</t>
  </si>
  <si>
    <t>Coryllus avellana (navadna leska), grm, višina sadike 80-100 cm, 5 poganjkov, sadika v kontejnerju</t>
  </si>
  <si>
    <t>A2/6</t>
  </si>
  <si>
    <t>Euonymus europaea (navadna trdoleska), grm, višina sadike 80-100 cm, 5 poganjkov, sadika v kontejnerju</t>
  </si>
  <si>
    <t>A2/7</t>
  </si>
  <si>
    <t>izkop sadilnega jarka oziroma sadilne jame ter sajenje po DIN 18916</t>
  </si>
  <si>
    <t>A2/8</t>
  </si>
  <si>
    <t>A2/9</t>
  </si>
  <si>
    <t>zastirka - lubje v globini 3 cm</t>
  </si>
  <si>
    <t>A2/10</t>
  </si>
  <si>
    <t xml:space="preserve">dobava, saditev, gnojilo, zastiranje, zalivanje, oskrba </t>
  </si>
  <si>
    <t>B1/1</t>
  </si>
  <si>
    <t xml:space="preserve">Salix alba (bela vrba), soliterno drevo, 10/12 cm, 2x presajena sadika s koreninsko balo v mreži </t>
  </si>
  <si>
    <t>B1/2</t>
  </si>
  <si>
    <t>B1/3</t>
  </si>
  <si>
    <t>B1/4</t>
  </si>
  <si>
    <t>B1/5</t>
  </si>
  <si>
    <t xml:space="preserve">Alnus glutinosa (črna jelša), soliterno drevo, 10/12 cm, 2x presajena sadika s koreninsko balo v mreži </t>
  </si>
  <si>
    <t>B1/6</t>
  </si>
  <si>
    <t xml:space="preserve">Alnus incana (siva jelša), soliterno drevo, 10/12 cm, 2x presajena sadika s koreninsko balo v mreži </t>
  </si>
  <si>
    <t>B1/7</t>
  </si>
  <si>
    <t xml:space="preserve">Fraxinus excelsior (veliki jesen), soliterno drevo, 10/12 cm, 2x presajena sadika s koreninsko balo v mreži </t>
  </si>
  <si>
    <t>B1/8</t>
  </si>
  <si>
    <t>B1/9</t>
  </si>
  <si>
    <t>B1/10</t>
  </si>
  <si>
    <t>B1/11</t>
  </si>
  <si>
    <t>B1/12</t>
  </si>
  <si>
    <t>B1/13</t>
  </si>
  <si>
    <t>B2/1</t>
  </si>
  <si>
    <t>Salix caprea (iva), grm, višina sadike 40-60 cm, 5 poganjkov, sadika v kontejnerju</t>
  </si>
  <si>
    <t>B2/2</t>
  </si>
  <si>
    <t>Viburnum lantana (dobrovita), grm, višina sadike 60-80 cm, 5 poganjkov, sadika v kontejnerju</t>
  </si>
  <si>
    <t>B2/3</t>
  </si>
  <si>
    <t>Viburnum opulus (brogovita), grm, višina sadike 60-80 cm, 5 poganjkov, sadika v kontejnerju</t>
  </si>
  <si>
    <t>B2/4</t>
  </si>
  <si>
    <t>Cornus sanguinea (rdeči dren), grm, višina sadike 40-60 cm, 5 poganjkov, sadika v kontejnerju</t>
  </si>
  <si>
    <t>B2/5</t>
  </si>
  <si>
    <t>Coryllus avellana (navadna leska), grm, višina sadike 60-80 cm, 5 poganjkov, sadika v kontejnerju</t>
  </si>
  <si>
    <t>B2/6</t>
  </si>
  <si>
    <t>Euonymus europaea (navadna trdoleska), grm, višina sadike 60-80 cm, 5 poganjkov, sadika v kontejnerju</t>
  </si>
  <si>
    <t>B2/7</t>
  </si>
  <si>
    <t>B2/8</t>
  </si>
  <si>
    <t>B2/9</t>
  </si>
  <si>
    <t>B2/10</t>
  </si>
  <si>
    <t>C1/1</t>
  </si>
  <si>
    <t>Quercus petraea (graden), gozdarska sadika, sadika v kontejnerju</t>
  </si>
  <si>
    <t>C1/2</t>
  </si>
  <si>
    <t>Carpinus betulus (gaber), gozdarska sadika, sadika v kontejnerju</t>
  </si>
  <si>
    <t>C1/3</t>
  </si>
  <si>
    <t>Fraxinus excelsior (veliki jesen), gozdarska sadika, sadika v kontejnerju</t>
  </si>
  <si>
    <t>C1/4</t>
  </si>
  <si>
    <t>Acer pseudoplatanus (beli javor), gozdarska sadika, sadika v kontejnerju</t>
  </si>
  <si>
    <t>C1/5</t>
  </si>
  <si>
    <t>Acer platanoides (ostrolistni javor), gozdarska sadika, sadika v kontejnerju</t>
  </si>
  <si>
    <t>C1/6</t>
  </si>
  <si>
    <t>Quercus robur (dob), gozdarska sadika, sadika v kontejnerju</t>
  </si>
  <si>
    <t>C1/7</t>
  </si>
  <si>
    <t>opora sadike (1 na sadiko), vezivo mora dovoljevati nihanje in slediti rasti sadike v debelino</t>
  </si>
  <si>
    <t>C1/8</t>
  </si>
  <si>
    <t xml:space="preserve">dobava, saditev, gnojilo, zalivanje, oskrba </t>
  </si>
  <si>
    <t>C2/1</t>
  </si>
  <si>
    <t>Cornus sanguinea (rdeči dren), gozdarska sadika, sadika v kontejnerju</t>
  </si>
  <si>
    <t>C2/2</t>
  </si>
  <si>
    <t>Coryllus avellana (navadna leska), gozdarska sadika, sadika v kontejnerju</t>
  </si>
  <si>
    <t>C2/3</t>
  </si>
  <si>
    <t>Sambucus nigra (črni bezeg), gozdarska sadika, sadika v kontejnerju</t>
  </si>
  <si>
    <t>C2/4</t>
  </si>
  <si>
    <t xml:space="preserve">POTAKNJENCI NIŽJE KVALITETE
</t>
  </si>
  <si>
    <t>D/1</t>
  </si>
  <si>
    <t>Salix alba (bela vrba), potaknjenci, sadika v kontejnerju</t>
  </si>
  <si>
    <t>D/2</t>
  </si>
  <si>
    <t>Salix purpurea (rdeča vrba), potaknjenci, sadika v kontejnerju</t>
  </si>
  <si>
    <t>Salix daphnoides (volčinasta vrba), potaknjenci, sadika v kontejnerju</t>
  </si>
  <si>
    <t>Alnus glutinosa (črna jelša), potaknjenci, sadika v kontejnerju</t>
  </si>
  <si>
    <t>D/3</t>
  </si>
  <si>
    <t>Alnus incana (siva jelša), potaknjenci, sadika v kontejnerju</t>
  </si>
  <si>
    <t>D/4</t>
  </si>
  <si>
    <t>Ureditev Gradaščice v Šujici na Odseku G.S.1 med pr. 82 in pr.91 ter pr.93 in 103 ter VV nasip ob Krnici</t>
  </si>
  <si>
    <t>KOLIČINE V POPISU DEL</t>
  </si>
  <si>
    <t>Količine, ki jih je bilo možno določiti s pomočjo predizmer na podlagi geodetskih posnetkov (situacija, prečni prerezi), so določene s planimetriranjem izrisanih površin.
Zemeljski izkopi so zaradi načina planimetriranja (po površini vgrajenih zavarovanja) povečani za 5%.
Vse dejansko izvedene količine zemeljskih del je potrebno prikazati v gradbeni knjigi.
Za dela in količine vgrajenih materialov, kjer v fazi PZI ni možno natančno določiti potrebnih količin, so pripravljene ocene. Dejansko opravljena dela in količine gradbenih materialov se potrdi z gradbenim in projektantskim nadzorom.
V popisih del so predlagani transporti na lokacije, ki so opredeljene v okviru projekta Gradaščica v etapi 1A. V kolikor izvajalec predlaga drugo lokacijo začasnega deponiranja, mora ta biti potrjena s strani Naročnika.</t>
  </si>
  <si>
    <t>DOSTOPI</t>
  </si>
  <si>
    <t>V PZI so prikazani dostopi in prehodi na mestih, kjer to omogoča DPN oziroma javna infrastruktura. Izvajalec si lahko na podlagi dogovorov z lastniki zemljišč ob gradbišču zagotovi druge dostope, ki jih potrdi Nadzor.</t>
  </si>
  <si>
    <t>I</t>
  </si>
  <si>
    <t>II</t>
  </si>
  <si>
    <t>III</t>
  </si>
  <si>
    <t>ZAVAROVALNA DELA</t>
  </si>
  <si>
    <t>Št.</t>
  </si>
  <si>
    <t>enota</t>
  </si>
  <si>
    <t>Zakoličba trase linje brežine in kamnitih zložb z navezavo na obstoječo poligonsko mrežo z zavarovanjem in odmikom od operativnega območja</t>
  </si>
  <si>
    <t>320+245+120</t>
  </si>
  <si>
    <t>17+10+13+9+7</t>
  </si>
  <si>
    <t>Odstranitev grmovja-ocena. Obračuna se dejanska količina glede na obdobje izvajanja del. Grmovje (korenine) se deponira ob gradbišču in se ponovno posadi po končanih zemeljskih in zavarovalnih delih.</t>
  </si>
  <si>
    <t>7055-4130</t>
  </si>
  <si>
    <t>(7587+4428+332+160+48)*1.05</t>
  </si>
  <si>
    <t>-4.ktg</t>
  </si>
  <si>
    <t>-nasipi in zasipi</t>
  </si>
  <si>
    <t>-skale</t>
  </si>
  <si>
    <t xml:space="preserve"> </t>
  </si>
  <si>
    <t xml:space="preserve">Zasip zajede ob desni brežini in oblikovanja terena (nasip) ob levi brežini med R cesto in P91_1 ter nasipa ob Krnici z izkopano zemljino. Zemljina se komprimira v plasteh po 30 cm (nad vodno gladino) s komprimacijo do 95% po SPP. Zasip se izvede tudi preko obrežnih zavarovanj. </t>
  </si>
  <si>
    <t>1046+2573+655</t>
  </si>
  <si>
    <t>Planiranje z gradnjo prizadetih in zasutih površin.</t>
  </si>
  <si>
    <t>Isto kot 1, le iz izkopanih skal (po oceni)</t>
  </si>
  <si>
    <t>lomljenec dodatno 3m3/rebro</t>
  </si>
  <si>
    <t>piloti fi 30, l=2.5 m, 5kos./reb.</t>
  </si>
  <si>
    <t>oblice fi 30, 17 m /prag</t>
  </si>
  <si>
    <t>lomljenec 36 m3/prag</t>
  </si>
  <si>
    <t>piloti fi 30, l=2.5 m, 8 kos./prag</t>
  </si>
  <si>
    <t>oblice fi 30, 36 m /prag</t>
  </si>
  <si>
    <t>Vgradnja večjih skalnih samic (d= 1.0-1.2 m) v strugo Gradaščice</t>
  </si>
  <si>
    <t>Izdelava obloge temeljev mostu in drugi zgrad (ocena) iz lomljenca dsr&gt;0.6m v C18/20</t>
  </si>
  <si>
    <t>mostni oporniki</t>
  </si>
  <si>
    <t xml:space="preserve">dodatno </t>
  </si>
  <si>
    <t xml:space="preserve">kos </t>
  </si>
  <si>
    <t>Dodatni strojni izkop zemljine 3 kt za izdelavo dvoprekatnega jaška in cevovoda do Gradaščice. Zemljina se deponira ob gradbišču. Po izgradnji se uporabi za zasip jaška in cevi ter nasip s komprimacijo v plasteh po 30 cm</t>
  </si>
  <si>
    <t>jašek</t>
  </si>
  <si>
    <t>cevovod</t>
  </si>
  <si>
    <t>Dobava in vgradnja podložnega betona C8/10 pod talno ploščo jaška</t>
  </si>
  <si>
    <t>Izdelava dvoprekatnega jaška s protipovratno loputo v pr. 93 iz AB z montažnimi pokrovi (pohodna rešetka)</t>
  </si>
  <si>
    <t>enostarnski opaž</t>
  </si>
  <si>
    <t>enostr. opaž s podpiranjem</t>
  </si>
  <si>
    <t>dvostranski opaž</t>
  </si>
  <si>
    <t>AB C25/30</t>
  </si>
  <si>
    <t>armatura po arm.načrtu</t>
  </si>
  <si>
    <t>montažni pokrov 1100/900 iz pohodne vročecinkane rešetke vključno z okvirjem</t>
  </si>
  <si>
    <t xml:space="preserve">cev na betonski posteljci </t>
  </si>
  <si>
    <t>izpustna glava iz lomljenca in betona</t>
  </si>
  <si>
    <t>Posaditev potaknjencev obvodne vegetacije. Ostala vegetacija se povzame po načrtu KA.</t>
  </si>
  <si>
    <t>Izdelava nastila, sejanje travne mešanice z gnojilom na območju brežine in nasipa (lb in db)</t>
  </si>
  <si>
    <t>1046+2573+665</t>
  </si>
  <si>
    <t>0.05*13183</t>
  </si>
  <si>
    <t>13183*0.02</t>
  </si>
  <si>
    <t>13183*0.005</t>
  </si>
  <si>
    <t>4428-659</t>
  </si>
  <si>
    <t>Izdelava dostopnih stopnic v pr. 103 in lomlejnca v betonu c25/30, armiran temelj z Q628</t>
  </si>
  <si>
    <t>enostarnski opaži</t>
  </si>
  <si>
    <t>polaganje betona C25/30 v podalgo: 0.2*6*0.8</t>
  </si>
  <si>
    <t>zidanje stopnic iz lomeljenca v netonu z obdelano površino ("na eno lice":0.4*0.8*6</t>
  </si>
  <si>
    <t>poz.</t>
  </si>
  <si>
    <t>KABLI</t>
  </si>
  <si>
    <t>KABELSKO MONTAŽNA DELA</t>
  </si>
  <si>
    <t>SKUPAJ POSTAVKE A do D (brez DDV)</t>
  </si>
  <si>
    <t>V projektantskem predračunu so zajete postavke, ki se tičejo mostu. V tem projektantskem predračunu niso zajete postavke:
- organizacija in odstranitev gradbišča
- geodetska zakoličba osi vodotoka in prečnih profilov vodotoka</t>
  </si>
  <si>
    <t>Cena [€]/EM</t>
  </si>
  <si>
    <t>Dobava in vgraditev obrobe (zaključnega profila) iz L profilas sidri in ojačitvami (po načrtu),
- vključno s pritdilnim materialom</t>
  </si>
  <si>
    <t>Dobava in vgraditev palic za prednapenjanje kot npr.Dywidag ali podobno, vključno z vso opremo in napenjanjem, rebrasto armaturno jeklo,
- kvaliteta jekla: Y 1050 H_x000D_
- prečno prednapetje s palicami fi 18 mm (Ft = 168 kN) na razmaku 0,40 m (npr. Dywidag Threadbar 18RW)_x000D_
- potrebna sila prednapetja znaša 170 kN_x000D_
- dolžina palic: 3,40 m</t>
  </si>
  <si>
    <t>Dobava in vgraditev ojačenega cementnega betona C25/30 v stene opornikov, krilnih zidov, kril in vmesnih podpor, - beton krajnih opornikov_x000D_
- razred izpostavljenosti:  XC 4, XF3</t>
  </si>
  <si>
    <t xml:space="preserve">Dobava in vgraditev jeklenih plošč dim. 300/300/20 za pritrjevanje prednapetih palic, </t>
  </si>
  <si>
    <t>Dobava in postavitev rebrastih žic iz visokovrednega naravno trdega jekla  S500 s premerom do 20 mm, za zahtevno ojačitev</t>
  </si>
  <si>
    <t xml:space="preserve">Dobava in vgraditev jeklenega pokrova  jaška 60/60cm, nerjavno jeklo AISI304; vodotesni pokrov s ključavnico in obešanko (po navodilih naročnika) </t>
  </si>
  <si>
    <t>Izdelava in montaža  pregibne KONZOLE za radar dolžine 75cm z možnostjo zaklepanja, vključno z obešanko</t>
  </si>
  <si>
    <t>Izdelava in montaža vertikalnega droga iz nerjavnega jekla AISI304 dolžine 3790mm iz cevi fi88,9x3,2 in fi60,3x2,9 z reducirnim kosom,  sidrno ploščo, ojačitvenimi rebri, cevno kapo 60,3, priključki M20 (Katalog nosilnih elementov in detajlov za merilne inštrumente merilnih postaj površinskih voda: I Nosilni drog za solarni panel), skupne teže 27,60kg, vključno s tremi inox uvodnicami M20 s čepom za zatesnitev lukenj</t>
  </si>
  <si>
    <t>Dobava in montaža mikrovalovnega radarja (kot. Npr VEGAPLUS 67 ali enakovredno), vključno s povezavo do komunikacijske omare</t>
  </si>
  <si>
    <t>Dobava in montaža merilnika nivoja (kot. Npr Eltratec PPI 100 ali enakovredno) vključno s povezavo do komunikacijske omare</t>
  </si>
  <si>
    <t>Dobava materiala in izdelava EKK PVC 1xØ125mm, strojni izkop v zem. III. - IV. ktg., širina kanala 0,32m, globina kanala 1,02m, zaščita kablov s peskom, zasip kanala s tamponom z utrditvijo, nakladanje viška materiala:</t>
  </si>
  <si>
    <t>- 0,326m3, izkop strojni</t>
  </si>
  <si>
    <t>- 0,102m3, beton C 20/30</t>
  </si>
  <si>
    <t>- 0,192m3, tamponski zasip z utrditvijo</t>
  </si>
  <si>
    <r>
      <t xml:space="preserve">- 1m, cev PVC </t>
    </r>
    <r>
      <rPr>
        <sz val="10"/>
        <rFont val="Calibri"/>
        <family val="2"/>
        <charset val="238"/>
      </rPr>
      <t>Ø</t>
    </r>
    <r>
      <rPr>
        <sz val="10"/>
        <rFont val="Arial"/>
        <family val="2"/>
        <charset val="238"/>
      </rPr>
      <t>125mm (rdeča)</t>
    </r>
  </si>
  <si>
    <t>- 1m, ozemljitveni valjanec FeZn 25×4mm</t>
  </si>
  <si>
    <t>- 1m, PVC opozorilni trak</t>
  </si>
  <si>
    <t xml:space="preserve">Dobava in montaža kabelske spojke za kabel 0,4kV NA2XY-J 4×150+1,5mm2, kot npr. Nexans ali Raychem. </t>
  </si>
  <si>
    <t>Začasno betoniranje cestne površine, rušenje betona in priprava asfalta na  končno položitev asfalta</t>
  </si>
  <si>
    <t>Dobava in postavitev betonskega droga K9</t>
  </si>
  <si>
    <t>Dobava in montaža direktnega enofaznega števca električne energije z notranjo uro s PLC komunikacijskim vmesnikom (Landis+Gyr  tip: ZCXi120CQU1L1D1)</t>
  </si>
  <si>
    <t>Odvoz in dovoz izkopanega materiala, z vsemi manipulacijami na oz. iz začasne deponije.</t>
  </si>
  <si>
    <t>plinovod PE 110 - Z.C. PE 160</t>
  </si>
  <si>
    <t>PE 63 x 5,9</t>
  </si>
  <si>
    <t>PE 110 x 6,3</t>
  </si>
  <si>
    <t xml:space="preserve">PE 63 x 5,8    </t>
  </si>
  <si>
    <r>
      <t>m</t>
    </r>
    <r>
      <rPr>
        <vertAlign val="superscript"/>
        <sz val="10"/>
        <rFont val="Arial"/>
        <family val="2"/>
        <charset val="238"/>
      </rPr>
      <t>1</t>
    </r>
  </si>
  <si>
    <r>
      <t>m</t>
    </r>
    <r>
      <rPr>
        <vertAlign val="superscript"/>
        <sz val="10"/>
        <rFont val="Arial"/>
        <family val="2"/>
        <charset val="238"/>
      </rPr>
      <t>2</t>
    </r>
  </si>
  <si>
    <r>
      <rPr>
        <b/>
        <sz val="10"/>
        <rFont val="Arial"/>
        <family val="2"/>
        <charset val="238"/>
      </rPr>
      <t>Opomba:</t>
    </r>
    <r>
      <rPr>
        <sz val="10"/>
        <rFont val="Arial"/>
        <family val="2"/>
        <charset val="238"/>
      </rPr>
      <t xml:space="preserve">
Prestavitev plinovoda se bo izvajala istočasno z ureditvijo struge Šujice. Dela je potrebno terminsko medsebojno uskladiti.
Odstranitev obstoječih kamnitih oblog, zidov in rastja v strugi je predmet načrta ureditve struge.</t>
    </r>
  </si>
  <si>
    <t>Zakoličba gradbenih profilov za izkop ter izvedbo zavarovanja brežine  na 20 m ureditve in pragov</t>
  </si>
  <si>
    <t>Izdelava prehoda preko struge Gradaščice. Za izdelavo dostopa se uporabi 30 m3 izkopane prodne zemljine.  Dostop se izvede s cevitvijo osrednjega toka Gradaščice (3 pravokotne cevi B/H = 2.0/2.0 m dolžine 5.0 m, skupaj 15 m cevi). Pot je široka 3.5 m V primeru visokih se prehod odstrani. Prehod je predviden pod pr.P90. V kolikor prehod ni potreben (dvostranski dostop), se postavka opusti.</t>
  </si>
  <si>
    <t>Odriv humusa na območju obnove brežin. Humus se deponira ob gradbišču. Ocenjena povprečna debelina sloja humusa je 15 cm. Po predizmerah.</t>
  </si>
  <si>
    <t>Ročni izkop za pripravo temeljnih tal za izdelavo obrežnih zidov, oblog in zavarovanj  - ocena 0.5% izkopa, se obračuna po dejanskih količinah. Upoštevan je le premet zemljine.</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</si>
  <si>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Količine so odvisne od količine izkopanih skal.</t>
  </si>
  <si>
    <t xml:space="preserve">Izdelava reber - krilnih pragov iz lomljenca dsr&gt;0.8 m, oblic in pilotov  - 23 kosov </t>
  </si>
  <si>
    <t xml:space="preserve">Izdelava talnih pragov iz lomljenca dsr&gt;0.8 m, oblic in pilotov  - 8+1 kos </t>
  </si>
  <si>
    <t>Sidranje zavarovanja pete brežine  z lesenimi piloti (bor ali macesen) dolžine do 2.5 m in premera do 30 cm. Les se pred vgradnjo oguli. Vgradnja se izvede z pobijanjem in vtiskovanjem v prodno podlago. Povprečno je predvidena vgradnja enega pilota / 3 m ureditve na območju konkav</t>
  </si>
  <si>
    <t>protipovratna loputa (kot npr. tideflex) fi 30 cm z nastavkom cevi</t>
  </si>
  <si>
    <t>km</t>
  </si>
  <si>
    <t>Ureditve Gradaščice v Šujici</t>
  </si>
  <si>
    <t>UKREPI - VODOVOD</t>
  </si>
  <si>
    <t>UKREPI - KANALIZACIJA</t>
  </si>
  <si>
    <t>UKREPI - Šujica SKUPAJ (brez DDV)</t>
  </si>
  <si>
    <t>globina 0 - 2 m - III.-IV</t>
  </si>
  <si>
    <t>globina 2 - 4 m - III.-IV</t>
  </si>
  <si>
    <t>globina 4 - 8 m - III.-IV</t>
  </si>
  <si>
    <t>univerzalna specialna spojka - dvojna (standardni spoj)</t>
  </si>
  <si>
    <t>univerzalna specialna spojka - enojna (standardni spoj)</t>
  </si>
  <si>
    <t>DN za 125</t>
  </si>
  <si>
    <t>prirobnični lok (standardni spoj)</t>
  </si>
  <si>
    <t>Q /100</t>
  </si>
  <si>
    <t>FF 100/1000mm</t>
  </si>
  <si>
    <t>FF 100/5000mm</t>
  </si>
  <si>
    <t>Z 100</t>
  </si>
  <si>
    <t>GASILSKA SPOJKA - Nastavek za gasilsko cev DN 100</t>
  </si>
  <si>
    <t>Skupaj gradbena dela in oprema :</t>
  </si>
  <si>
    <t>UKREP - K1</t>
  </si>
  <si>
    <t>DN 400</t>
  </si>
  <si>
    <t>št.</t>
  </si>
  <si>
    <t>opis dela</t>
  </si>
  <si>
    <t>Postavitev in zavarovanje prečnih profilov na brežini za zakoličbo iztočnega betonskega objekta z označbo višin.</t>
  </si>
  <si>
    <t>Rezanje obstoječe kanalizaijske cevi v projektiranem naklonu brežine.</t>
  </si>
  <si>
    <t>Zavarovanje pete in brežine iztočne glave s kamenjem deb. 0,30 - 0,40 m v betonu v projektiranem naklonu brežine. Všteta so vsa pomožna in dodatna dela.</t>
  </si>
  <si>
    <t xml:space="preserve"> DN 300</t>
  </si>
  <si>
    <t>UKREP - K2</t>
  </si>
  <si>
    <t>Izkop jarka v terenu III.-IV. kategorije, širine dna do 2 m, z nakladanjem in odvozom izkopanega materiala na začasno deponijoz upoštevanjem stroškov deponije in plačilom taks za deponiranje.</t>
  </si>
  <si>
    <t>Dobava in vgrajevanje AB revizijskega jaška izdelanega v skladu z standardom pr EN 13598-1 PREMERA 1200. Višine po projektu z opaževanjem, razopaževanjem, dobavo in vzidavo betonskega okvirja za pokrov in tipskega vodotesnegapokrova premera 800 mm po EN 124 standard</t>
  </si>
  <si>
    <t>MMK kos125/45</t>
  </si>
  <si>
    <t>prirobnični T kos(standardni spoj)</t>
  </si>
  <si>
    <t>T125/100</t>
  </si>
  <si>
    <t>Spojni kos sprirobnico in navojem za gasilsko spojko.</t>
  </si>
  <si>
    <t>F 100,L=300</t>
  </si>
  <si>
    <t>Montažafazonskih kosovpo priloženih montažnih shemah ter dokončna obdelava in zaščita spojev.</t>
  </si>
  <si>
    <t>VODOVODNIMATERIAL</t>
  </si>
  <si>
    <t>Rušenje obstoječe kanalizacije z jaškiter iztočne glave z odvozom na stalno deponijo z upoštevanjem stroškov deponije in plačilom taks za deponiranje.</t>
  </si>
  <si>
    <t xml:space="preserve">Strojni delno ročni izkop okoli obstoječe iztočne cevi - iztoka z odvozom materiala na deponijo. </t>
  </si>
  <si>
    <t>UKREP -K2</t>
  </si>
  <si>
    <t>Postavitev in zavarovanje prečnih profilov na brežini za zakoličbo iztočnega objekta DN 250 z označbo višin.</t>
  </si>
  <si>
    <r>
      <t xml:space="preserve">Izdelava in montaža tipskega merskega traku iz nerjavnega jekla širine 20,0cm, vključno z podlogo iz traku KOTERM debeline 4mm. </t>
    </r>
    <r>
      <rPr>
        <b/>
        <sz val="10"/>
        <rFont val="Arial"/>
        <family val="2"/>
        <charset val="238"/>
      </rPr>
      <t>Merilni trak se izdela šele po izvedenem geodetskem posnetku in delavniškem načrtu!</t>
    </r>
  </si>
  <si>
    <t>Dobava in namestitev poliestrske prostostoječe kabelske merilne omarice PS KPMO z naslednjo opremo:</t>
  </si>
  <si>
    <t>- 1 kos omara dim 125×100×31cm, (npr. Schrack ali enakovredno), z asimetričnimi dvokrilnimi vrati in vertikalno pregraditvijo:</t>
  </si>
  <si>
    <t>- 1 kos poliestrski podstavek za omarico,</t>
  </si>
  <si>
    <t>- 1 kos montažna plošča,</t>
  </si>
  <si>
    <t>- 1 kos univerzalna števčna plošča,</t>
  </si>
  <si>
    <t>- 1 kos streha za omarico,</t>
  </si>
  <si>
    <t>- 1 kos okno (makrolon),</t>
  </si>
  <si>
    <t>- 1 kos horizontalna mehanska pregrada,</t>
  </si>
  <si>
    <t>- 2 kos vertikalni varovalčni ločilnik VL00/3,</t>
  </si>
  <si>
    <t>- 0,8 m Cu zbiralnica 30×10mm,</t>
  </si>
  <si>
    <t>- 1 kos vložek talilni NV00 25A,</t>
  </si>
  <si>
    <t>- 3 kos vložek talilni NV00 63A,</t>
  </si>
  <si>
    <t>- 1 kos Cu zbiraln. 30×10×280mm z izolatorjema,</t>
  </si>
  <si>
    <t>- 1 kos izolacijska plošča prozorna 10×30cm,</t>
  </si>
  <si>
    <t>- 3 kos prenapetostni odvodnik B2S(R) 12,5/320</t>
  </si>
  <si>
    <t>- predal za sheme A4,</t>
  </si>
  <si>
    <t>- 2 kpl zapora za izravnavanje tlaka, IP55,</t>
  </si>
  <si>
    <t>- 1 kos polcilindrična ključ. Elektro Ljublj.okolica,</t>
  </si>
  <si>
    <t>- dehidracijski granulat,</t>
  </si>
  <si>
    <t xml:space="preserve">- drobni in vezni material </t>
  </si>
  <si>
    <t>Dobava in montaža električne opreme v razdelilno omaro RO (omara je dobavljena po načrtu 4/2 Zunanji NN priključek)</t>
  </si>
  <si>
    <t>- 1 x inox montažna plošča dimenzij 600x800mm</t>
  </si>
  <si>
    <t>- 1 x prenapetostni odvodnik (kot npr. Iskra zaščite PRONET S 35A ali enakovredno)</t>
  </si>
  <si>
    <t>- 1 x prenapetostni odvodnik (kot npr. Iskra zaščite PROTEC-B ali enakovredno)</t>
  </si>
  <si>
    <t>- 1 x prenapetostni odvodnik (kot npr. Iskra zaščite PROTEC-C ali enakovredno)</t>
  </si>
  <si>
    <t>- 1 x prenapetostni odvodnik (kot npr. Iskra zaščite VM-DC 24 ali enakovredno)</t>
  </si>
  <si>
    <t>- 1 x stikalo 32A, 1p, 1-0, 230V, vgradnja na DIN-letev</t>
  </si>
  <si>
    <t>- 1 x zaščitno stikalo RCCB 40A, 1+N, 300mA</t>
  </si>
  <si>
    <t>- 1 x pogon daljinski, za avt. vklop RCCB stikala</t>
  </si>
  <si>
    <t>- 5 x inštalacijski odklopnik 1 polni C10A</t>
  </si>
  <si>
    <t>- 1 x inštalacijski odklopnik 1 polni C1A</t>
  </si>
  <si>
    <t>- 5 x vrstne sponke 2,5mm dvonivojske z ozemljitvijo in oznakami (kot npr. Wiedmuller DLD 2,5 PE ali enakovredno)</t>
  </si>
  <si>
    <t>- 3 x vrstne sponke z cevno varovalko (kot npr. Wiedmuller KDKS 1PE/LD 2,5mm2 ali enakovredno)</t>
  </si>
  <si>
    <t>- 1 x vrstna sponka VS10 bež</t>
  </si>
  <si>
    <t>- 1 x vrstna sponka VS10 modra</t>
  </si>
  <si>
    <t>- 1 x vrstna sponka PE VS16 ru/ze</t>
  </si>
  <si>
    <t>- 1 x N zbiralka</t>
  </si>
  <si>
    <t>- 1 x PE zbiralka</t>
  </si>
  <si>
    <t>- 1 x Dobava in montaža napajalnik 230Vac/24Vdc 2,5A (kot npr. Siemens SITOP PSU100C 24V/2,5A, naročniška koda Siemens 6EP1332-5BA00 ali enakovredno)</t>
  </si>
  <si>
    <t>- 2 x Šuko vtičnica 230V, montaža na DIN letev</t>
  </si>
  <si>
    <t xml:space="preserve">- 1 x rele za reset modema (kot npr. Iskra IKD20-11/230 ali enakovredno) s kablom LiYCY 2x1,5mm2 cca 10m </t>
  </si>
  <si>
    <t>- 1 x prenapetostna zaščita za ADSL modem (kot npr. Iskra IM-xDSL ali enakovredno)</t>
  </si>
  <si>
    <t>- 1 x priključne letvice 10x2 KRONE z nosilcem</t>
  </si>
  <si>
    <t>- 1 x ,LSA zaščita (npr. Iskra zaščite LPA/ADSL ali enakovredno)</t>
  </si>
  <si>
    <t>- 1 x drobni material, zbiralke, montažne letve, inst. kanal, varnostne plošče, stremena za označevanje tokokrogov, ožičenje,…</t>
  </si>
  <si>
    <t>Ozemljitev omarice z ozemljilnim vodnikom H07V-K 16mm2 rum/zel (ohišje, podstavek,vrata,…)</t>
  </si>
  <si>
    <t>- drobni material, zbiralke, montažne letve, inst. kanal, varnostne plošče, stremena za označevanje tokokrogov, ožičenje,…</t>
  </si>
  <si>
    <t>- Omara mora biti izolirana z izolacijo AC/ACCOFLEX ali ARMAFLEX AF (negorljiva poliuretanska pena z zaprto celično strukturo – 40°C do + 110°C) debeline 10 mm</t>
  </si>
  <si>
    <t>- 8 x medeninasta ponikljana uvodnica M16 (npr. VG M16-1/MS 68 z matico SKMU M16-MS ali enakovredno) s čepom za zatesnitev</t>
  </si>
  <si>
    <t>- 2 x medeninasta ponikljana uvodnica M20 (npr. VG M20-MS 68 z matico SKMU M20-MS ali enakovredno) s čepom za zatesnitev</t>
  </si>
  <si>
    <t>Dobava in montaža merilno-komunikacijske omarica 1000EO700 iz nerjavnega jekla AISI304 za električno opremo s podstavkom in uvodnicami (po načrtu z opremo po specifikaciji ali enakovredno) s spodaj navedeno opremo</t>
  </si>
  <si>
    <r>
      <t>Ozemljitev konzole za radar in zaščitne cevi za kabel radarja na mostni konstrukciji (dobava in polaganje inox ozemljilnega traku od obroča do mostne konstrukcije, kjer gleda ven skupja s PE-HD cevjo, ter spojitev valjanca, inox cevi in konzole z ozemljilnim vodnikom H07V-K 16mm</t>
    </r>
    <r>
      <rPr>
        <vertAlign val="superscript"/>
        <sz val="10"/>
        <rFont val="Arial"/>
        <family val="2"/>
        <charset val="238"/>
      </rPr>
      <t>2</t>
    </r>
    <r>
      <rPr>
        <sz val="10"/>
        <rFont val="Arial"/>
        <family val="2"/>
        <charset val="238"/>
      </rPr>
      <t>, z inox križnimi sponkami in kabelskimi čevlji)</t>
    </r>
  </si>
  <si>
    <t>Izdelava eno cevne kabelske kanalizacije iz cevi STF fi50 - samo dobava in polaganje cevi, izkop ter zasip v sklopu ostalih komunalnih vodov</t>
  </si>
  <si>
    <t>par</t>
  </si>
  <si>
    <t xml:space="preserve">Zagotavljanje poplavne varnosti jugozahodnega dela Ljubljane </t>
  </si>
  <si>
    <t>in naselij v občini Dobrova – Polhov Gradec</t>
  </si>
  <si>
    <t>Etapa 1B</t>
  </si>
  <si>
    <t>PONUDBENI PREDRAČUN: REKAPITULACIJA</t>
  </si>
  <si>
    <t>ozn.:</t>
  </si>
  <si>
    <t>Načrt električnih inštalacij in električne opreme
Vodomerna postaja Šujica</t>
  </si>
  <si>
    <t>Vodomerna postaja: Šujica - Gradaščica</t>
  </si>
  <si>
    <t>REKAPITULACIJA DEL NAČRTA KRAJINSKE ARHITEKTURE</t>
  </si>
  <si>
    <t xml:space="preserve">Salix purpurea (rdeča vrba), soliterno drevo, 10/12 cm, 2x presajena sadika s koreninsko balo v mreži </t>
  </si>
  <si>
    <t xml:space="preserve">Quercus petraea (graden), soliterno drevo, 10/12 cm, 2x presajena sadika s koreninsko balo v mreži </t>
  </si>
  <si>
    <t xml:space="preserve">Carpinus betulus (gaber), soliterno drevo, 10/12 cm, 2x presajena sadika s koreninsko balo v mreži </t>
  </si>
  <si>
    <t xml:space="preserve">Quercus robur (dob), soliterno drevo, 18/20 cm, 10/12 cm, 2x presajena sadika s koreninsko balo v mreži </t>
  </si>
  <si>
    <t>cena€/enoto</t>
  </si>
  <si>
    <t>vrednost v €</t>
  </si>
  <si>
    <t>PREDDELA SKUPAJ:</t>
  </si>
  <si>
    <t>opis</t>
  </si>
  <si>
    <t>kom</t>
  </si>
  <si>
    <t>DREVESA VIŠJE KVALITETE SKUPAJ:</t>
  </si>
  <si>
    <t>GRMOVNICE VIŠJE KVALITETE SKUPAJ:</t>
  </si>
  <si>
    <t>DREVESA SREDNJE KVALITETE SKUPAJ:</t>
  </si>
  <si>
    <t>GRMOVNICE SREDNJE KVALITETE SKUPAJ:</t>
  </si>
  <si>
    <t>DREVESA NIŽJE KVALITETE SKUPAJ:</t>
  </si>
  <si>
    <t>GRMOVNICE NIŽJE KVALITETE SKUPAJ:</t>
  </si>
  <si>
    <t>POTAKNJENCI NIŽJE KVALITETE SKUPAJ:</t>
  </si>
  <si>
    <t>REKAPITULACIJA DEL NAČRTA VODNOGOSPODARSKIH UREDITEV</t>
  </si>
  <si>
    <t>del.količ.</t>
  </si>
  <si>
    <t>ZEMELJSKA DELA SKUAPJ:</t>
  </si>
  <si>
    <t>ZAVAROVALNA DELA SKUPAJ:</t>
  </si>
  <si>
    <t>IN NADVIŠANJE NEKATEGORIZIRANE CESTE</t>
  </si>
  <si>
    <t xml:space="preserve">REKAPITULACIJA DEL NAČRTA MOSTU ČEZ KRNICO G.M.1 </t>
  </si>
  <si>
    <t xml:space="preserve">1.1.1 </t>
  </si>
  <si>
    <t xml:space="preserve">1.1.2 </t>
  </si>
  <si>
    <t>Čiščenje terena</t>
  </si>
  <si>
    <t xml:space="preserve">1.2 </t>
  </si>
  <si>
    <t>ZEMELJSKA DELA SKUPAJ:</t>
  </si>
  <si>
    <t>GRADBENA IN OBRTNIŠKA DELA</t>
  </si>
  <si>
    <t>DOSTOPNA POT</t>
  </si>
  <si>
    <t>SKUPAJ MOST IN NADVIŠANJE NEKATEGORIZIRANE CESTE:</t>
  </si>
  <si>
    <t xml:space="preserve">1.3 </t>
  </si>
  <si>
    <t xml:space="preserve">1.3.1 </t>
  </si>
  <si>
    <t>Tesarska dela</t>
  </si>
  <si>
    <t xml:space="preserve">1.3.2 </t>
  </si>
  <si>
    <t xml:space="preserve">1.3.3 </t>
  </si>
  <si>
    <t xml:space="preserve">1.3.4 </t>
  </si>
  <si>
    <t xml:space="preserve">2 </t>
  </si>
  <si>
    <t>GRADBENA IN OBRTNIŠKA DELA SKUPAJ:</t>
  </si>
  <si>
    <t>DOSTOPNA POT SKUPAJ:</t>
  </si>
  <si>
    <t xml:space="preserve">1.2.1 </t>
  </si>
  <si>
    <t>Izkopi</t>
  </si>
  <si>
    <t xml:space="preserve">1.2.2 </t>
  </si>
  <si>
    <t>Nasipi, zasipi, klini, posteljice in glineni naboj</t>
  </si>
  <si>
    <t xml:space="preserve">1.2.3 </t>
  </si>
  <si>
    <t>Brežine in zelenice</t>
  </si>
  <si>
    <t xml:space="preserve">1.2.4 </t>
  </si>
  <si>
    <t>Koli in vodnjaki</t>
  </si>
  <si>
    <t>REKAPITULACIJA DEL NAČRTA VODOVODA IN KANALIZACIJE</t>
  </si>
  <si>
    <t xml:space="preserve"> OCENA STROŠKOV - KRIŽANJE - V1 </t>
  </si>
  <si>
    <t>PRIPRAVLJALNA DELA - SKUPAJ:</t>
  </si>
  <si>
    <t>ZEMELJSKA DELA - SKUPAJ:</t>
  </si>
  <si>
    <t>GRADBENA DELA SKUPAJ:</t>
  </si>
  <si>
    <t>VODOVODNI MATERIAL SKUPAJ:</t>
  </si>
  <si>
    <t>MONTAŽNA DELA POLAGANJA CEVOVODOV</t>
  </si>
  <si>
    <t xml:space="preserve"> MONTAŽNA DELA SKUPAJ:</t>
  </si>
  <si>
    <t xml:space="preserve"> OCENA STROŠKOV - UKREPI - K1 in K2, KANLIZACIJA</t>
  </si>
  <si>
    <t>Skupaj- UKREPI - KANALIZACIJA:</t>
  </si>
  <si>
    <t>UKREPI - K1 in K2 - KANALIZACIJA</t>
  </si>
  <si>
    <t>UKREP - KRIŽANJE - V1 - VODOVOD</t>
  </si>
  <si>
    <t>DELA - UKREP - K1 SKUPAJ:</t>
  </si>
  <si>
    <t>DELA - UKREP - K2 SKUPAJ:</t>
  </si>
  <si>
    <t>REKAPITULACIJA DEL NAČRTA VODOMERNE POSTAJE</t>
  </si>
  <si>
    <t>št</t>
  </si>
  <si>
    <t>Cena€/enoto</t>
  </si>
  <si>
    <t>GEODETSKA DELA SKUPAJ:</t>
  </si>
  <si>
    <t>ZAVAROVANJE GRADBENE JAME SKUPAJ:</t>
  </si>
  <si>
    <t>DELA S CEMENTNIM BETONOM SKUPAJ:</t>
  </si>
  <si>
    <t>DELA Z JEKLOM ZA OJAČITEV SKUPAJ:</t>
  </si>
  <si>
    <t>KLJUČAVNIČARSKA DELA SKUPAJ:</t>
  </si>
  <si>
    <t>KABELSKA KANALIZACIJA SKUPAJ:</t>
  </si>
  <si>
    <r>
      <t xml:space="preserve">Vodomerna postaja: </t>
    </r>
    <r>
      <rPr>
        <b/>
        <sz val="12"/>
        <rFont val="Arial"/>
        <family val="2"/>
        <charset val="238"/>
      </rPr>
      <t>Šujica - Gradaščica</t>
    </r>
  </si>
  <si>
    <t>REKAPITULACIJA DEL NAČRTA ELEKTIČNIH INŠTALACIJ</t>
  </si>
  <si>
    <t>A.</t>
  </si>
  <si>
    <t>B.</t>
  </si>
  <si>
    <t>C.</t>
  </si>
  <si>
    <t>KABELSKA KANALIZACIJA</t>
  </si>
  <si>
    <t>ELEKTOMONTAŽNA DELA</t>
  </si>
  <si>
    <t>OSTALI STROŠKI</t>
  </si>
  <si>
    <t>Pri oddaji ponudbe naročniku je izvajalec dolžan sam preveriti zmnožke in seštevke ter prenose le-teh v rekapitulacijo.</t>
  </si>
  <si>
    <t>z.št.</t>
  </si>
  <si>
    <t>cena€/enota</t>
  </si>
  <si>
    <t>ELEKTOMONTAŽNA DELA SKUPAJ:</t>
  </si>
  <si>
    <t>OSTALI STROŠKI SKUPAJ:</t>
  </si>
  <si>
    <t xml:space="preserve">REKAPITULACIJA DEL NAČRTA NIZKONAPETOSTNEGA PRIKLJUČKA </t>
  </si>
  <si>
    <t>ZA VODOMERNO POSTAJO GRADAŠČICA V ŠUJICI</t>
  </si>
  <si>
    <t>REKAPITULACIJA DEL NAČRTA ELEKTOR INŠTALACIJ</t>
  </si>
  <si>
    <t>VODOMERNE POSTAJE ŠUJICA - GRADAŠČICA</t>
  </si>
  <si>
    <t>ELEKTROMONTAŽNA DELA SKUPAJ:</t>
  </si>
  <si>
    <t>OPREMA VODOMERNE POSTAJE SKUPAJ:</t>
  </si>
  <si>
    <t>OZEMLJITVE SKUPAJ:</t>
  </si>
  <si>
    <t>MERITVE SKUPAJ:</t>
  </si>
  <si>
    <t>REKAPITULACIJA DEL NAČRTA PRESTAVITVE IN ZAŠČITE PLINOVODA</t>
  </si>
  <si>
    <t xml:space="preserve">PLINOVOD SKUPAJ (brez DDV): </t>
  </si>
  <si>
    <t>material</t>
  </si>
  <si>
    <t>dim.</t>
  </si>
  <si>
    <t>opis postavke</t>
  </si>
  <si>
    <t>PLINOVODI 4bar -GRADBENI DEL SKUPAJ:</t>
  </si>
  <si>
    <t>PLINOVOD S 3100, dimenzije PE 110x6,3</t>
  </si>
  <si>
    <t>dolžina trase (m)</t>
  </si>
  <si>
    <t xml:space="preserve">PLINOVOD S 3134, dimenzije PE 63x5,8  </t>
  </si>
  <si>
    <t xml:space="preserve">PLINOVODI 4bar -STROJNI DEL SKUPAJ: </t>
  </si>
  <si>
    <t>REKAPITULACIJA - PLINOVOD S 3100, PE 110x6,3</t>
  </si>
  <si>
    <t>PLINOVOD S 3100 SKUPAJ:</t>
  </si>
  <si>
    <t>STROJNA DELA SKUPAJ:</t>
  </si>
  <si>
    <t xml:space="preserve">REKAPITULACIJA - PLINOVOD S 3134, PE 63x5,8  </t>
  </si>
  <si>
    <t>PLINOVOD S 3134 SKUPAJ:</t>
  </si>
  <si>
    <t>I.B</t>
  </si>
  <si>
    <t>II.B</t>
  </si>
  <si>
    <t>I.A</t>
  </si>
  <si>
    <t>II.A</t>
  </si>
  <si>
    <t>REKAPITULACIJA DEL NAČRTA TELEKOMUNIKACIJ</t>
  </si>
  <si>
    <t>KABLI SKUPAJ:</t>
  </si>
  <si>
    <t>KABELSKO MONTAŽNA DELA SKUPAJ:</t>
  </si>
  <si>
    <t>PREGLEDI UPRAVLJAVCEV</t>
  </si>
  <si>
    <t>Posamezna dela upravljavcev (vezana na preglede), imajo že vnesene ocenjene vrednsoti. Teh vrednosti ponudnik ne sme spreminjati in jih je potrebno v ponudbi upoštevati. Obračun teh del se izvede po izstavljenih računih. Velja za postavke:</t>
  </si>
  <si>
    <t>Nepredvidena dela (ocena 10%)</t>
  </si>
  <si>
    <t>SKUPAJ z nepredvidenimi deli:</t>
  </si>
  <si>
    <t>DDV (22 %)</t>
  </si>
  <si>
    <t>SKUPAJ z davkom:</t>
  </si>
  <si>
    <t>ENOTNE CENE MORAJO VSEBOVATI VSE STROŠKE, PREDVIDENE V TOČKI 5.5.6. TEHNIČNIH SPECIFIKACIJ!</t>
  </si>
  <si>
    <t>Zasipavanje jarka z izkopanim materialom, skupaj z dovozom materiala iz začasne deponije, s komprimiranjem po standardnem Proktorjevem postopku v slojih po 20 cm.</t>
  </si>
  <si>
    <t xml:space="preserve">Cevi iz polietilena PE 100 ,DN 125,PN 16 bar. </t>
  </si>
  <si>
    <t>Zavarovanje iztočne glave s kamnom v betonu deb. 0,30 - 0,40 m v projektiranem naklonu brežine. Všteta so vsa pomožna in dodatna dela.</t>
  </si>
  <si>
    <t>Rušenje obstoječe kanalizacije ter obstoječe iztočne glave z odvozom na stalno deponijo z upoštevanjem stroškov deponije in plačilom taks za deponiranje.</t>
  </si>
  <si>
    <t>4_1-ELEKTRO; A/7, C/3</t>
  </si>
  <si>
    <t>4_2-NN VP; C/1</t>
  </si>
  <si>
    <t>Izvajalec je dolžan imeti znanja, ki so predpisano zahtevana v 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1.kvalitete. Vsa dela morajo biti izdelani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 cilje, varnost, funkcionalnost in izvedljivost objekta. Kjer je potrebno, mora izvajalec del dati na izbiro vzorce materialov s tehničnimi karakteristikami in opisi.</t>
  </si>
  <si>
    <t>Posek dreves nad 15 cm z izkopom panjev na mestih, kjer bo potekal nova struge. Količina je ocenjnena. Dejanska količina se določi pred pričetkom del z Nadzorom.</t>
  </si>
  <si>
    <t>Isto kot 4., le brez izkopa panjev</t>
  </si>
  <si>
    <t>Izdelava dostopa v strugo Gradaščice. Pot se izvede iz naplavin in je široka 3 do 3.5  m. Ocena porabe nasipne zemljine je 20 m3/ dostop. Po končanih delih se pot odstrani, prodni pa vgradi v zasip za zidovi, oziroma odpelje na trajno deponijo.</t>
  </si>
  <si>
    <t>Izdelava transportne  poti na vrhu obeh brežin in na območju nasipa. Pot se izvede z odrivom humusa debeline 0.2m v pasu širine 3.5 m, razprostiranjem nekohernetne zemljine (prod iz izkopa na območju Polhovega Gradca) v debelini 0.3m in širini 3.5 m. Po končanih delih se nasip odstrani, humus razgrne in ponovno zatravi. Naplavine pa prepeljejo na trajno deponijo. Na tekoči meter se vgradi ~ 1.3 m3 naplavin. Pot je predvidena samo na spodnjem odseku</t>
  </si>
  <si>
    <t>Izkop zemljine 3.ktg delno v mokrem -30%(po preizmerah) s prebiranjem skal, nakladajem na kamion, transportom na trajno deponijo. Del zemljine, ki se odkoplje pod vodno gladino, se začasno deponira ob izkopu do osuštve in nato naloži na kamion in prepelje na deponijo. Skale ob izkopu se odložijo ob gradbišču (po oceni 5% izkopa)</t>
  </si>
  <si>
    <t>Isto kot 5. le z deponiranjem na gradbišču (zemljina za zasip)</t>
  </si>
  <si>
    <t xml:space="preserve">Isto kot 5. - skale, le z deponiranjem na gradbišču. </t>
  </si>
  <si>
    <t>Isto kot 5, le 4.ktg - ocena  2% izkopa, se obračuna po dejanskih količinah. Zemljina se prepelje na začasno deponijo Etape 1A.</t>
  </si>
  <si>
    <t>Podlajšanje izpusta kanalizacije iz ČN na območju profila 91_1 vključno z izkopom brežine, izvedbo dodatnega jaška v brežini podaljškom cevi fi 30 (PE) za 30 m vključno z izpustno glavo.</t>
  </si>
  <si>
    <t>Izdelava prevezave kanalske cevi za iztok zalednih vod med jaškom v Gradaščico v profilu 93. Betonska cev fi 30 cm na betonski posteljici C16/20  (0.05m3/m), obloga glave cevi na izpustu z lomljencem v betonu C16/20</t>
  </si>
  <si>
    <t>Sodelovanje in nadzor prestavitve plinovoda s strani upravljalca plinovoda JP Energetika. Obračun po dejanskih stroških</t>
  </si>
  <si>
    <t>Spuščanje plina v plinovod, ki ga opravi distributer plina. Obračun po dejanskih stroških distributerja!)</t>
  </si>
  <si>
    <t>5_1-PLIN; I.A/24, II.B/42-45, I.B/18, II.B/30-33</t>
  </si>
  <si>
    <t xml:space="preserve">Jeklena zaščitna cev z vgradnjo pod nasipom in vodotokom, DN 273, </t>
  </si>
  <si>
    <t>Izvedba priključka na obstoječi cevovod.</t>
  </si>
  <si>
    <t>Nabava in montaža signalnih tablic za oznako zasunov, vključno stebričkom in obbetoniranjem. Stebrički so iz jeklenih cevi d 40 mm, višine 1800 mm. Poraba bet. do 0.25 m3/kos.</t>
  </si>
  <si>
    <t>Dezinfekcija cevovoda, vključno s pridobitvijo potrdila akreditiranega laboratorija</t>
  </si>
  <si>
    <t>Arheološke raziskave ob gradnji - skladno s kulturnovarstvenim soglasjem</t>
  </si>
  <si>
    <t>Nakladanje, odvoz in zvračanje odvečnega materiala v stalno deponijo.</t>
  </si>
  <si>
    <t>Izkop, demontaža in odvoz obstoječega vodovoda na stalno deponijo.</t>
  </si>
  <si>
    <t>STROŠKI IN DELA, KI MORAJO BITI ZAJETI V PONUDBENI CENI</t>
  </si>
  <si>
    <t>Pri kalkulaciji cen za posamezno postavko, mora ponudnik upoštevati tudi naslednja dela</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</si>
  <si>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</si>
  <si>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</si>
  <si>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</si>
  <si>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</si>
  <si>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</si>
  <si>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</si>
  <si>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</si>
  <si>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</si>
  <si>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</si>
  <si>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</si>
  <si>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</si>
  <si>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</si>
  <si>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</si>
  <si>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</si>
  <si>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</si>
  <si>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</si>
  <si>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izlov rib,</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</si>
  <si>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</si>
  <si>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izdelavo geodetskega posnetka obstoječega stanja terena pred začetkom izvedbe del,</t>
    </r>
  </si>
  <si>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(dwg,word,exel,..) Dokumentacija mora biti skladna z navodili 
     posameznih upravljavcev naprav in sistemov (kanalizacija, objekti in naprave, 
     elektrokablovodi),</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</si>
  <si>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</si>
  <si>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</si>
  <si>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stroške programske opreme (velja za programsko opremo na lokalnem nivoju, prenos 
     podatkov in programsko opremo v nadzornem centru),</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</si>
  <si>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</si>
  <si>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</si>
  <si>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</si>
  <si>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</si>
  <si>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</si>
  <si>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1"/>
        <color theme="1"/>
        <rFont val="Calibri"/>
        <family val="2"/>
        <charset val="238"/>
        <scheme val="minor"/>
      </rPr>
      <t xml:space="preserve"> </t>
    </r>
  </si>
  <si>
    <r>
      <t>·</t>
    </r>
    <r>
      <rPr>
        <sz val="7"/>
        <color rgb="FF000000"/>
        <rFont val="Times New Roman"/>
        <family val="1"/>
        <charset val="238"/>
      </rPr>
      <t xml:space="preserve">       </t>
    </r>
    <r>
      <rPr>
        <sz val="11"/>
        <color theme="1"/>
        <rFont val="Calibri"/>
        <family val="2"/>
        <charset val="238"/>
        <scheme val="minor"/>
      </rPr>
      <t>vse stroške začasnih deponij, ki jih zagotovi sam,</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</si>
  <si>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</si>
  <si>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</si>
  <si>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</si>
  <si>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</si>
  <si>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</si>
  <si>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</si>
  <si>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meritve električnih inštalacij po posameznih sklopih, izdaja zapisnikov, atestov in potrdil,</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</si>
  <si>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</si>
  <si>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</si>
  <si>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</si>
  <si>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</si>
  <si>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</si>
  <si>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</si>
  <si>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</si>
  <si>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</si>
  <si>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</si>
  <si>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</si>
  <si>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</si>
  <si>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</si>
  <si>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vse stroške nastanitve Inženirja skladno s pogoji dokumentacije v zvezi z oddajo 
     javnega naročila,</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</si>
  <si>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</si>
  <si>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</si>
  <si>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</si>
  <si>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</si>
  <si>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</si>
  <si>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</si>
  <si>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</si>
  <si>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</si>
  <si>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</si>
  <si>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</si>
  <si>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</si>
  <si>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</si>
  <si>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</si>
  <si>
    <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</si>
</sst>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 #,##0.00_)\ &quot;€&quot;_ ;_ * \(#,##0.00\)\ &quot;€&quot;_ ;_ * &quot;-&quot;??_)\ &quot;€&quot;_ ;_ @_ "/>
    <numFmt numFmtId="165" formatCode="_ * #,##0.00_)\ _€_ ;_ * \(#,##0.00\)\ _€_ ;_ * &quot;-&quot;??_)\ _€_ ;_ @_ "/>
    <numFmt numFmtId="166" formatCode="#,##0.00\ &quot;€&quot;"/>
    <numFmt numFmtId="167" formatCode="0.00;[Red]0.00"/>
    <numFmt numFmtId="168" formatCode="0.0"/>
    <numFmt numFmtId="169" formatCode="#,##0.00\ [$€-1]"/>
    <numFmt numFmtId="170" formatCode="#,##0.00\ _€"/>
    <numFmt numFmtId="171" formatCode="#,##0.000"/>
    <numFmt numFmtId="172" formatCode="###,###,###,###.00"/>
    <numFmt numFmtId="173" formatCode=";;;"/>
    <numFmt numFmtId="174" formatCode="#,##0.00\ _S_I_T"/>
    <numFmt numFmtId="175" formatCode="0;[Red]0"/>
  </numFmts>
  <fonts count="54" x14ac:knownFonts="1">
    <font>
      <sz val="11"/>
      <color theme="1"/>
      <name val="Calibri"/>
      <family val="2"/>
      <charset val="238"/>
      <scheme val="minor"/>
    </font>
    <font>
      <sz val="11"/>
      <color theme="1"/>
      <name val="Arial"/>
      <family val="2"/>
      <charset val="238"/>
    </font>
    <font>
      <sz val="10"/>
      <name val="Arial"/>
      <family val="2"/>
      <charset val="238"/>
    </font>
    <font>
      <b/>
      <sz val="14"/>
      <name val="Arial"/>
      <family val="2"/>
      <charset val="238"/>
    </font>
    <font>
      <sz val="11"/>
      <color theme="0"/>
      <name val="Calibri"/>
      <family val="2"/>
      <scheme val="minor"/>
    </font>
    <font>
      <sz val="10"/>
      <name val="Arial CE"/>
      <charset val="238"/>
    </font>
    <font>
      <sz val="10"/>
      <name val="Arial Narrow"/>
      <family val="2"/>
      <charset val="238"/>
    </font>
    <font>
      <b/>
      <sz val="10"/>
      <name val="Arial Narrow"/>
      <family val="2"/>
      <charset val="238"/>
    </font>
    <font>
      <sz val="10"/>
      <name val="Arial CE"/>
      <family val="2"/>
      <charset val="238"/>
    </font>
    <font>
      <b/>
      <sz val="10"/>
      <name val="Arial"/>
      <family val="2"/>
      <charset val="238"/>
    </font>
    <font>
      <sz val="11"/>
      <color indexed="8"/>
      <name val="Calibri"/>
      <family val="2"/>
      <charset val="238"/>
    </font>
    <font>
      <sz val="11"/>
      <name val="Arial"/>
      <family val="2"/>
      <charset val="238"/>
    </font>
    <font>
      <b/>
      <sz val="11"/>
      <name val="Arial"/>
      <family val="2"/>
      <charset val="238"/>
    </font>
    <font>
      <sz val="9"/>
      <name val="Arial"/>
      <family val="2"/>
      <charset val="238"/>
    </font>
    <font>
      <sz val="8"/>
      <name val="Arial"/>
      <family val="2"/>
      <charset val="238"/>
    </font>
    <font>
      <sz val="12"/>
      <name val="Arial"/>
      <family val="2"/>
      <charset val="238"/>
    </font>
    <font>
      <b/>
      <sz val="8"/>
      <name val="Arial"/>
      <family val="2"/>
      <charset val="238"/>
    </font>
    <font>
      <sz val="11"/>
      <color theme="1"/>
      <name val="Calibri"/>
      <family val="2"/>
      <charset val="238"/>
      <scheme val="minor"/>
    </font>
    <font>
      <sz val="10"/>
      <color theme="1"/>
      <name val="Arial Narrow"/>
      <family val="2"/>
      <charset val="238"/>
    </font>
    <font>
      <sz val="10"/>
      <color indexed="8"/>
      <name val="Arial"/>
      <family val="2"/>
      <charset val="238"/>
    </font>
    <font>
      <vertAlign val="superscript"/>
      <sz val="10"/>
      <name val="Arial"/>
      <family val="2"/>
      <charset val="238"/>
    </font>
    <font>
      <b/>
      <i/>
      <sz val="11"/>
      <name val="Arial"/>
      <family val="2"/>
      <charset val="238"/>
    </font>
    <font>
      <b/>
      <i/>
      <sz val="10"/>
      <name val="Arial"/>
      <family val="2"/>
      <charset val="238"/>
    </font>
    <font>
      <b/>
      <sz val="12"/>
      <name val="Arial"/>
      <family val="2"/>
      <charset val="238"/>
    </font>
    <font>
      <b/>
      <u/>
      <sz val="10"/>
      <name val="Arial"/>
      <family val="2"/>
      <charset val="238"/>
    </font>
    <font>
      <sz val="10"/>
      <name val="Times New Roman"/>
      <family val="1"/>
      <charset val="238"/>
    </font>
    <font>
      <i/>
      <sz val="10"/>
      <name val="Arial"/>
      <family val="2"/>
      <charset val="238"/>
    </font>
    <font>
      <b/>
      <vertAlign val="superscript"/>
      <sz val="10"/>
      <name val="Arial"/>
      <family val="2"/>
      <charset val="238"/>
    </font>
    <font>
      <sz val="10"/>
      <color theme="1"/>
      <name val="Arial"/>
      <family val="2"/>
      <charset val="238"/>
    </font>
    <font>
      <sz val="11"/>
      <color theme="1"/>
      <name val="Arial"/>
      <family val="2"/>
      <charset val="238"/>
    </font>
    <font>
      <b/>
      <sz val="11"/>
      <color theme="1"/>
      <name val="Arial"/>
      <family val="2"/>
      <charset val="238"/>
    </font>
    <font>
      <sz val="11"/>
      <color theme="0" tint="-0.499984740745262"/>
      <name val="Arial"/>
      <family val="2"/>
      <charset val="238"/>
    </font>
    <font>
      <i/>
      <sz val="9"/>
      <name val="Arial"/>
      <family val="2"/>
      <charset val="238"/>
    </font>
    <font>
      <sz val="11"/>
      <name val="Calibri"/>
      <family val="2"/>
      <charset val="238"/>
      <scheme val="minor"/>
    </font>
    <font>
      <b/>
      <sz val="10"/>
      <name val="Arial"/>
      <family val="2"/>
    </font>
    <font>
      <sz val="10"/>
      <name val="Arial"/>
      <family val="2"/>
    </font>
    <font>
      <sz val="10"/>
      <name val="Calibri"/>
      <family val="2"/>
      <charset val="238"/>
    </font>
    <font>
      <sz val="9"/>
      <color theme="1"/>
      <name val="Arial"/>
      <family val="2"/>
      <charset val="238"/>
    </font>
    <font>
      <b/>
      <sz val="12"/>
      <color theme="1"/>
      <name val="Arial"/>
      <family val="2"/>
      <charset val="238"/>
    </font>
    <font>
      <b/>
      <sz val="14"/>
      <color theme="1"/>
      <name val="Arial"/>
      <family val="2"/>
      <charset val="238"/>
    </font>
    <font>
      <sz val="11"/>
      <color theme="0"/>
      <name val="Calibri"/>
      <family val="2"/>
      <charset val="238"/>
      <scheme val="minor"/>
    </font>
    <font>
      <sz val="10"/>
      <name val="Calibri"/>
      <family val="2"/>
      <charset val="238"/>
      <scheme val="minor"/>
    </font>
    <font>
      <b/>
      <sz val="10"/>
      <name val="Calibri"/>
      <family val="2"/>
      <charset val="238"/>
      <scheme val="minor"/>
    </font>
    <font>
      <sz val="9"/>
      <color theme="1"/>
      <name val="Arial CE"/>
      <family val="2"/>
      <charset val="238"/>
    </font>
    <font>
      <sz val="9"/>
      <color theme="1"/>
      <name val="Arial"/>
      <family val="2"/>
    </font>
    <font>
      <sz val="8"/>
      <color theme="1"/>
      <name val="Arial CE"/>
      <family val="2"/>
      <charset val="238"/>
    </font>
    <font>
      <b/>
      <sz val="10"/>
      <color theme="1"/>
      <name val="Arial"/>
      <family val="2"/>
      <charset val="238"/>
    </font>
    <font>
      <sz val="10"/>
      <color rgb="FFFF0000"/>
      <name val="Arial"/>
      <family val="2"/>
      <charset val="238"/>
    </font>
    <font>
      <b/>
      <sz val="11"/>
      <color theme="1"/>
      <name val="Calibri"/>
      <family val="2"/>
      <charset val="238"/>
      <scheme val="minor"/>
    </font>
    <font>
      <sz val="10"/>
      <color rgb="FF00B0F0"/>
      <name val="Arial"/>
      <family val="2"/>
      <charset val="238"/>
    </font>
    <font>
      <sz val="10"/>
      <color rgb="FF00B050"/>
      <name val="Arial"/>
      <family val="2"/>
      <charset val="238"/>
    </font>
    <font>
      <sz val="10"/>
      <color rgb="FF000000"/>
      <name val="Arial"/>
      <family val="2"/>
      <charset val="238"/>
    </font>
    <font>
      <sz val="10"/>
      <color rgb="FF000000"/>
      <name val="Symbol"/>
      <family val="1"/>
      <charset val="2"/>
    </font>
    <font>
      <sz val="7"/>
      <color rgb="FF000000"/>
      <name val="Times New Roman"/>
      <family val="1"/>
      <charset val="238"/>
    </font>
  </fonts>
  <fills count="4">
    <fill>
      <patternFill patternType="none"/>
    </fill>
    <fill>
      <patternFill patternType="gray125"/>
    </fill>
    <fill>
      <patternFill patternType="solid">
        <fgColor theme="4"/>
      </patternFill>
    </fill>
    <fill>
      <patternFill patternType="solid">
        <fgColor theme="0"/>
        <bgColor indexed="64"/>
      </patternFill>
    </fill>
  </fills>
  <borders count="22">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s>
  <cellStyleXfs count="19">
    <xf numFmtId="0" fontId="0" fillId="0" borderId="0"/>
    <xf numFmtId="0" fontId="2" fillId="0" borderId="0"/>
    <xf numFmtId="0" fontId="2" fillId="0" borderId="0"/>
    <xf numFmtId="0" fontId="4" fillId="2" borderId="0" applyNumberFormat="0" applyBorder="0" applyAlignment="0" applyProtection="0"/>
    <xf numFmtId="0" fontId="2" fillId="0" borderId="0" applyNumberFormat="0" applyFill="0" applyBorder="0" applyAlignment="0" applyProtection="0"/>
    <xf numFmtId="0" fontId="5" fillId="0" borderId="0"/>
    <xf numFmtId="0" fontId="5" fillId="0" borderId="0"/>
    <xf numFmtId="0" fontId="10" fillId="0" borderId="0"/>
    <xf numFmtId="164" fontId="17" fillId="0" borderId="0" applyFont="0" applyFill="0" applyBorder="0" applyAlignment="0" applyProtection="0"/>
    <xf numFmtId="9" fontId="17" fillId="0" borderId="0" applyFont="0" applyFill="0" applyBorder="0" applyAlignment="0" applyProtection="0"/>
    <xf numFmtId="0" fontId="18" fillId="0" borderId="0"/>
    <xf numFmtId="0" fontId="2" fillId="0" borderId="0"/>
    <xf numFmtId="0" fontId="19" fillId="0" borderId="0"/>
    <xf numFmtId="0" fontId="8" fillId="0" borderId="0"/>
    <xf numFmtId="0" fontId="5" fillId="0" borderId="0"/>
    <xf numFmtId="0" fontId="25" fillId="0" borderId="0"/>
    <xf numFmtId="0" fontId="25" fillId="0" borderId="0"/>
    <xf numFmtId="165" fontId="17" fillId="0" borderId="0" applyFont="0" applyFill="0" applyBorder="0" applyAlignment="0" applyProtection="0"/>
    <xf numFmtId="0" fontId="40" fillId="2" borderId="0" applyNumberFormat="0" applyBorder="0" applyAlignment="0" applyProtection="0"/>
  </cellStyleXfs>
  <cellXfs count="1485">
    <xf numFmtId="0" fontId="0" fillId="0" borderId="0" xfId="0"/>
    <xf numFmtId="49" fontId="12" fillId="0" borderId="0" xfId="2" applyNumberFormat="1" applyFont="1" applyFill="1" applyAlignment="1" applyProtection="1">
      <alignment horizontal="left" vertical="top" wrapText="1" indent="1"/>
    </xf>
    <xf numFmtId="0" fontId="9" fillId="0" borderId="0" xfId="0" applyFont="1" applyFill="1" applyAlignment="1" applyProtection="1">
      <alignment horizontal="center"/>
    </xf>
    <xf numFmtId="0" fontId="9" fillId="0" borderId="0" xfId="0" applyFont="1" applyFill="1" applyAlignment="1" applyProtection="1">
      <alignment vertical="top"/>
    </xf>
    <xf numFmtId="0" fontId="9" fillId="0" borderId="0" xfId="0" applyFont="1" applyFill="1" applyProtection="1"/>
    <xf numFmtId="0" fontId="2" fillId="0" borderId="0" xfId="0" applyFont="1" applyFill="1" applyAlignment="1" applyProtection="1">
      <alignment vertical="top"/>
      <protection locked="0"/>
    </xf>
    <xf numFmtId="0" fontId="2" fillId="0" borderId="0" xfId="0" applyFont="1" applyFill="1" applyAlignment="1" applyProtection="1">
      <alignment vertical="top" wrapText="1"/>
    </xf>
    <xf numFmtId="4" fontId="9" fillId="0" borderId="0" xfId="0" applyNumberFormat="1" applyFont="1" applyFill="1" applyAlignment="1" applyProtection="1">
      <alignment horizontal="right"/>
    </xf>
    <xf numFmtId="0" fontId="2" fillId="0" borderId="0" xfId="0" applyFont="1" applyFill="1" applyAlignment="1" applyProtection="1">
      <alignment horizontal="right"/>
    </xf>
    <xf numFmtId="0" fontId="2" fillId="0" borderId="0" xfId="0" applyFont="1" applyFill="1" applyAlignment="1" applyProtection="1">
      <alignment horizontal="center"/>
    </xf>
    <xf numFmtId="0" fontId="26" fillId="0" borderId="0" xfId="0" applyFont="1" applyFill="1" applyAlignment="1" applyProtection="1">
      <alignment vertical="top" wrapText="1"/>
    </xf>
    <xf numFmtId="4" fontId="2" fillId="0" borderId="0" xfId="0" applyNumberFormat="1" applyFont="1" applyFill="1" applyAlignment="1" applyProtection="1">
      <alignment horizontal="right"/>
      <protection locked="0"/>
    </xf>
    <xf numFmtId="4" fontId="2" fillId="0" borderId="0" xfId="0" applyNumberFormat="1" applyFont="1" applyFill="1" applyAlignment="1" applyProtection="1">
      <alignment horizontal="right"/>
    </xf>
    <xf numFmtId="4" fontId="2" fillId="0" borderId="0" xfId="16" applyNumberFormat="1" applyFont="1" applyFill="1" applyAlignment="1" applyProtection="1">
      <alignment horizontal="right"/>
    </xf>
    <xf numFmtId="0" fontId="2" fillId="0" borderId="0" xfId="0" applyFont="1" applyFill="1" applyAlignment="1" applyProtection="1">
      <alignment vertical="top"/>
    </xf>
    <xf numFmtId="49" fontId="9" fillId="0" borderId="0" xfId="0" applyNumberFormat="1" applyFont="1" applyFill="1" applyBorder="1" applyAlignment="1" applyProtection="1">
      <alignment horizontal="center" vertical="center" textRotation="90"/>
    </xf>
    <xf numFmtId="0" fontId="9" fillId="0" borderId="0" xfId="0" applyFont="1" applyFill="1" applyBorder="1" applyAlignment="1" applyProtection="1">
      <alignment horizontal="center" vertical="center" textRotation="90"/>
    </xf>
    <xf numFmtId="0" fontId="2" fillId="0" borderId="0" xfId="0" applyFont="1" applyFill="1" applyAlignment="1" applyProtection="1">
      <alignment horizontal="center" vertical="top"/>
    </xf>
    <xf numFmtId="49" fontId="26" fillId="0" borderId="0" xfId="0" applyNumberFormat="1" applyFont="1" applyFill="1" applyAlignment="1" applyProtection="1">
      <alignment vertical="top" wrapText="1"/>
    </xf>
    <xf numFmtId="4" fontId="2" fillId="0" borderId="0" xfId="8" applyNumberFormat="1" applyFont="1" applyFill="1" applyAlignment="1" applyProtection="1">
      <alignment horizontal="right"/>
      <protection locked="0"/>
    </xf>
    <xf numFmtId="0" fontId="2" fillId="0" borderId="0" xfId="0" applyFont="1" applyBorder="1" applyProtection="1">
      <protection locked="0"/>
    </xf>
    <xf numFmtId="0" fontId="2" fillId="0" borderId="0" xfId="0" applyFont="1" applyProtection="1">
      <protection locked="0"/>
    </xf>
    <xf numFmtId="0" fontId="2" fillId="0" borderId="0" xfId="0" applyNumberFormat="1" applyFont="1" applyFill="1" applyBorder="1" applyAlignment="1" applyProtection="1">
      <alignment vertical="top"/>
      <protection locked="0"/>
    </xf>
    <xf numFmtId="169" fontId="2" fillId="0" borderId="0" xfId="0" applyNumberFormat="1" applyFont="1" applyFill="1" applyBorder="1" applyAlignment="1" applyProtection="1">
      <alignment horizontal="right"/>
      <protection locked="0"/>
    </xf>
    <xf numFmtId="0" fontId="2" fillId="0" borderId="0" xfId="0" applyFont="1" applyFill="1" applyBorder="1" applyProtection="1">
      <protection locked="0"/>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center"/>
      <protection locked="0"/>
    </xf>
    <xf numFmtId="0" fontId="2" fillId="0" borderId="0" xfId="0" applyFont="1" applyBorder="1" applyAlignment="1" applyProtection="1">
      <protection locked="0"/>
    </xf>
    <xf numFmtId="4" fontId="2" fillId="0" borderId="0" xfId="0" applyNumberFormat="1" applyFont="1" applyBorder="1" applyAlignment="1" applyProtection="1">
      <alignment horizontal="right"/>
      <protection locked="0"/>
    </xf>
    <xf numFmtId="1" fontId="2" fillId="0" borderId="0" xfId="0" applyNumberFormat="1" applyFont="1" applyProtection="1">
      <protection locked="0"/>
    </xf>
    <xf numFmtId="0" fontId="9" fillId="0" borderId="0" xfId="0" applyNumberFormat="1" applyFont="1" applyFill="1" applyBorder="1" applyAlignment="1" applyProtection="1">
      <alignment vertical="top"/>
    </xf>
    <xf numFmtId="1" fontId="9"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vertical="top"/>
    </xf>
    <xf numFmtId="0" fontId="2" fillId="0" borderId="0" xfId="0" applyFont="1" applyProtection="1"/>
    <xf numFmtId="0" fontId="9" fillId="0" borderId="0" xfId="0" applyNumberFormat="1" applyFont="1" applyFill="1" applyBorder="1" applyAlignment="1" applyProtection="1">
      <alignment horizontal="center"/>
    </xf>
    <xf numFmtId="2" fontId="9"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right"/>
    </xf>
    <xf numFmtId="169" fontId="9" fillId="0" borderId="0" xfId="0" applyNumberFormat="1" applyFont="1" applyFill="1" applyBorder="1" applyAlignment="1" applyProtection="1">
      <alignment horizontal="right"/>
    </xf>
    <xf numFmtId="0" fontId="2" fillId="0" borderId="0" xfId="0" applyFont="1" applyFill="1" applyProtection="1">
      <protection locked="0"/>
    </xf>
    <xf numFmtId="0" fontId="29" fillId="0" borderId="0" xfId="0" applyFont="1" applyFill="1" applyAlignment="1" applyProtection="1">
      <alignment vertical="justify"/>
      <protection locked="0"/>
    </xf>
    <xf numFmtId="4" fontId="29" fillId="0" borderId="0" xfId="0" applyNumberFormat="1" applyFont="1" applyFill="1" applyProtection="1">
      <protection locked="0"/>
    </xf>
    <xf numFmtId="0" fontId="29" fillId="0" borderId="0" xfId="0" applyFont="1" applyFill="1" applyProtection="1">
      <protection locked="0"/>
    </xf>
    <xf numFmtId="49" fontId="29" fillId="0" borderId="0" xfId="0" applyNumberFormat="1" applyFont="1" applyFill="1" applyProtection="1">
      <protection locked="0"/>
    </xf>
    <xf numFmtId="4" fontId="31" fillId="0" borderId="0" xfId="0" applyNumberFormat="1" applyFont="1" applyFill="1" applyBorder="1" applyAlignment="1" applyProtection="1">
      <alignment vertical="center"/>
      <protection locked="0"/>
    </xf>
    <xf numFmtId="0" fontId="29" fillId="0" borderId="0" xfId="0" applyFont="1" applyFill="1" applyBorder="1" applyProtection="1">
      <protection locked="0"/>
    </xf>
    <xf numFmtId="0" fontId="2" fillId="0" borderId="0" xfId="1" applyFont="1" applyFill="1" applyProtection="1">
      <protection locked="0"/>
    </xf>
    <xf numFmtId="0" fontId="2" fillId="0" borderId="0" xfId="1" applyFont="1" applyFill="1" applyAlignment="1" applyProtection="1">
      <alignment vertical="justify"/>
      <protection locked="0"/>
    </xf>
    <xf numFmtId="4" fontId="2" fillId="0" borderId="0" xfId="1" applyNumberFormat="1" applyFont="1" applyFill="1" applyProtection="1">
      <protection locked="0"/>
    </xf>
    <xf numFmtId="0" fontId="30" fillId="0" borderId="0" xfId="0" applyFont="1" applyFill="1" applyAlignment="1" applyProtection="1">
      <alignment vertical="justify"/>
      <protection locked="0"/>
    </xf>
    <xf numFmtId="0" fontId="29" fillId="0" borderId="0" xfId="0" applyFont="1" applyFill="1" applyAlignment="1" applyProtection="1">
      <alignment vertical="justify"/>
    </xf>
    <xf numFmtId="4" fontId="29" fillId="0" borderId="0" xfId="0" applyNumberFormat="1" applyFont="1" applyFill="1" applyProtection="1"/>
    <xf numFmtId="49" fontId="29" fillId="0" borderId="0" xfId="0" applyNumberFormat="1" applyFont="1" applyFill="1" applyProtection="1"/>
    <xf numFmtId="49" fontId="11" fillId="0" borderId="2" xfId="0" applyNumberFormat="1" applyFont="1" applyFill="1" applyBorder="1" applyAlignment="1" applyProtection="1">
      <alignment vertical="center"/>
    </xf>
    <xf numFmtId="0" fontId="2" fillId="0" borderId="2" xfId="0" applyFont="1" applyFill="1" applyBorder="1" applyAlignment="1" applyProtection="1">
      <alignment horizontal="left" vertical="center" wrapText="1"/>
    </xf>
    <xf numFmtId="166" fontId="11" fillId="0" borderId="2" xfId="0" applyNumberFormat="1" applyFont="1" applyFill="1" applyBorder="1" applyAlignment="1" applyProtection="1">
      <alignment vertical="center"/>
    </xf>
    <xf numFmtId="166" fontId="29" fillId="0" borderId="0" xfId="0" applyNumberFormat="1" applyFont="1" applyFill="1" applyBorder="1" applyProtection="1"/>
    <xf numFmtId="0" fontId="11" fillId="0" borderId="0" xfId="0" applyFont="1" applyProtection="1">
      <protection locked="0"/>
    </xf>
    <xf numFmtId="4" fontId="11" fillId="0" borderId="0" xfId="0" applyNumberFormat="1" applyFont="1" applyBorder="1" applyProtection="1">
      <protection locked="0"/>
    </xf>
    <xf numFmtId="1" fontId="2" fillId="0" borderId="0" xfId="0" applyNumberFormat="1" applyFont="1" applyFill="1" applyAlignment="1" applyProtection="1">
      <alignment horizontal="center" vertical="top" wrapText="1"/>
    </xf>
    <xf numFmtId="49" fontId="12" fillId="0" borderId="0" xfId="2" applyNumberFormat="1" applyFont="1" applyFill="1" applyAlignment="1" applyProtection="1">
      <alignment horizontal="center" vertical="top" wrapText="1"/>
    </xf>
    <xf numFmtId="0" fontId="11" fillId="0" borderId="0" xfId="0" applyFont="1" applyFill="1" applyAlignment="1" applyProtection="1">
      <alignment horizontal="right" vertical="top"/>
      <protection locked="0"/>
    </xf>
    <xf numFmtId="0" fontId="11" fillId="0" borderId="0" xfId="0" applyFont="1" applyFill="1" applyProtection="1">
      <protection locked="0"/>
    </xf>
    <xf numFmtId="0" fontId="11" fillId="0" borderId="0" xfId="0" applyFont="1" applyFill="1" applyAlignment="1" applyProtection="1">
      <alignment horizontal="left" vertical="top"/>
      <protection locked="0"/>
    </xf>
    <xf numFmtId="0" fontId="11" fillId="0" borderId="0" xfId="0" applyFont="1" applyFill="1" applyAlignment="1" applyProtection="1">
      <alignment horizontal="right"/>
      <protection locked="0"/>
    </xf>
    <xf numFmtId="4" fontId="11" fillId="0" borderId="0" xfId="0" applyNumberFormat="1" applyFont="1" applyFill="1" applyProtection="1">
      <protection locked="0"/>
    </xf>
    <xf numFmtId="0" fontId="11" fillId="0" borderId="0"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0" xfId="0" applyFont="1" applyFill="1" applyBorder="1" applyAlignment="1" applyProtection="1">
      <alignment horizontal="justify" vertical="top"/>
      <protection locked="0"/>
    </xf>
    <xf numFmtId="0" fontId="9" fillId="0" borderId="0" xfId="0" applyFont="1" applyFill="1" applyBorder="1" applyAlignment="1" applyProtection="1">
      <alignment horizontal="center" vertical="top"/>
      <protection locked="0"/>
    </xf>
    <xf numFmtId="4" fontId="9" fillId="0" borderId="0" xfId="0" applyNumberFormat="1" applyFont="1" applyFill="1" applyBorder="1" applyAlignment="1" applyProtection="1">
      <alignment horizontal="center" vertical="top"/>
      <protection locked="0"/>
    </xf>
    <xf numFmtId="0" fontId="12" fillId="0" borderId="0" xfId="0" applyFont="1" applyFill="1" applyBorder="1" applyAlignment="1" applyProtection="1">
      <alignment horizontal="right" vertical="top"/>
      <protection locked="0"/>
    </xf>
    <xf numFmtId="0" fontId="11" fillId="0" borderId="0" xfId="0" applyFont="1" applyFill="1" applyBorder="1" applyProtection="1">
      <protection locked="0"/>
    </xf>
    <xf numFmtId="4" fontId="2" fillId="0" borderId="13" xfId="0" applyNumberFormat="1" applyFont="1" applyFill="1" applyBorder="1" applyAlignment="1" applyProtection="1">
      <alignment horizontal="right"/>
      <protection locked="0"/>
    </xf>
    <xf numFmtId="0" fontId="2" fillId="0" borderId="0" xfId="0" applyFont="1" applyFill="1" applyAlignment="1" applyProtection="1">
      <alignment wrapText="1"/>
      <protection locked="0"/>
    </xf>
    <xf numFmtId="0" fontId="2" fillId="0" borderId="0" xfId="0" applyFont="1" applyFill="1" applyBorder="1" applyAlignment="1" applyProtection="1">
      <alignment horizontal="right" vertical="top"/>
      <protection locked="0"/>
    </xf>
    <xf numFmtId="4" fontId="2" fillId="0" borderId="0" xfId="0" applyNumberFormat="1" applyFont="1" applyFill="1" applyBorder="1" applyAlignment="1" applyProtection="1">
      <alignment horizontal="right" vertical="top"/>
      <protection locked="0"/>
    </xf>
    <xf numFmtId="4" fontId="2" fillId="0" borderId="14" xfId="0" applyNumberFormat="1" applyFont="1" applyFill="1" applyBorder="1" applyAlignment="1" applyProtection="1">
      <alignment horizontal="right"/>
      <protection locked="0"/>
    </xf>
    <xf numFmtId="4" fontId="2" fillId="0" borderId="13" xfId="0" applyNumberFormat="1" applyFont="1" applyFill="1" applyBorder="1" applyAlignment="1" applyProtection="1">
      <protection locked="0"/>
    </xf>
    <xf numFmtId="4" fontId="11" fillId="0" borderId="0" xfId="0" applyNumberFormat="1" applyFont="1" applyFill="1" applyAlignment="1" applyProtection="1">
      <alignment horizontal="right" vertical="top"/>
      <protection locked="0"/>
    </xf>
    <xf numFmtId="3" fontId="11" fillId="0" borderId="0" xfId="0" applyNumberFormat="1" applyFont="1" applyFill="1" applyAlignment="1" applyProtection="1">
      <alignment horizontal="right" vertical="top"/>
      <protection locked="0"/>
    </xf>
    <xf numFmtId="0" fontId="9" fillId="0" borderId="0" xfId="0" applyFont="1" applyFill="1" applyBorder="1" applyAlignment="1" applyProtection="1">
      <alignment horizontal="left" vertical="top" wrapText="1"/>
      <protection locked="0"/>
    </xf>
    <xf numFmtId="0" fontId="2" fillId="0" borderId="13"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0" xfId="0" applyFont="1" applyFill="1" applyAlignment="1" applyProtection="1">
      <alignment horizontal="right" vertical="top"/>
    </xf>
    <xf numFmtId="0" fontId="2" fillId="0" borderId="0" xfId="0" applyFont="1" applyFill="1" applyBorder="1" applyAlignment="1" applyProtection="1">
      <alignment horizontal="right" vertical="top"/>
    </xf>
    <xf numFmtId="0" fontId="2" fillId="0" borderId="0" xfId="0" applyFont="1" applyFill="1" applyBorder="1" applyAlignment="1" applyProtection="1">
      <alignment horizontal="left" vertical="top"/>
    </xf>
    <xf numFmtId="0" fontId="11" fillId="0" borderId="0" xfId="0" applyFont="1" applyFill="1" applyBorder="1" applyAlignment="1" applyProtection="1">
      <alignment horizontal="right" vertical="top"/>
    </xf>
    <xf numFmtId="0" fontId="2" fillId="0" borderId="0" xfId="0"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wrapText="1"/>
    </xf>
    <xf numFmtId="49" fontId="2" fillId="0" borderId="15" xfId="0" applyNumberFormat="1" applyFont="1" applyFill="1" applyBorder="1" applyAlignment="1" applyProtection="1">
      <alignment horizontal="left" vertical="top" wrapText="1"/>
    </xf>
    <xf numFmtId="0" fontId="2" fillId="0" borderId="16" xfId="0" applyFont="1" applyFill="1" applyBorder="1" applyAlignment="1" applyProtection="1">
      <alignment horizontal="right" vertical="top"/>
    </xf>
    <xf numFmtId="0" fontId="2" fillId="0" borderId="14" xfId="0" applyFont="1" applyFill="1" applyBorder="1" applyAlignment="1" applyProtection="1">
      <alignment horizontal="right" vertical="top"/>
    </xf>
    <xf numFmtId="0" fontId="2" fillId="0" borderId="3" xfId="0" applyFont="1" applyFill="1" applyBorder="1" applyAlignment="1" applyProtection="1">
      <alignment horizontal="right" vertical="top"/>
    </xf>
    <xf numFmtId="0" fontId="2" fillId="0" borderId="14" xfId="0" applyFont="1" applyFill="1" applyBorder="1" applyAlignment="1" applyProtection="1">
      <alignment horizontal="center"/>
    </xf>
    <xf numFmtId="0" fontId="2" fillId="0" borderId="15" xfId="0" applyFont="1" applyFill="1" applyBorder="1" applyAlignment="1" applyProtection="1">
      <alignment horizontal="left" vertical="top" wrapText="1"/>
    </xf>
    <xf numFmtId="4" fontId="2" fillId="0" borderId="13"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vertical="top"/>
    </xf>
    <xf numFmtId="4" fontId="2" fillId="0" borderId="14" xfId="0" applyNumberFormat="1" applyFont="1" applyFill="1" applyBorder="1" applyAlignment="1" applyProtection="1">
      <alignment horizontal="right"/>
    </xf>
    <xf numFmtId="4" fontId="2" fillId="0" borderId="13" xfId="0" applyNumberFormat="1" applyFont="1" applyFill="1" applyBorder="1" applyAlignment="1" applyProtection="1"/>
    <xf numFmtId="0" fontId="11" fillId="0" borderId="0" xfId="0" applyFont="1" applyFill="1" applyAlignment="1" applyProtection="1">
      <alignment horizontal="left" vertical="top"/>
    </xf>
    <xf numFmtId="0" fontId="11" fillId="0" borderId="0" xfId="0" applyFont="1" applyFill="1" applyAlignment="1" applyProtection="1">
      <alignment horizontal="right"/>
    </xf>
    <xf numFmtId="0" fontId="11" fillId="0" borderId="0" xfId="0" applyFont="1" applyFill="1" applyAlignment="1" applyProtection="1">
      <alignment horizontal="right" vertical="top"/>
    </xf>
    <xf numFmtId="4" fontId="11" fillId="0" borderId="0" xfId="0" applyNumberFormat="1" applyFont="1" applyFill="1" applyProtection="1"/>
    <xf numFmtId="0" fontId="11" fillId="0" borderId="0" xfId="0" applyFont="1" applyFill="1" applyProtection="1"/>
    <xf numFmtId="3" fontId="12" fillId="0" borderId="0" xfId="0" applyNumberFormat="1" applyFont="1" applyFill="1" applyBorder="1" applyProtection="1"/>
    <xf numFmtId="0" fontId="11" fillId="0" borderId="3" xfId="0" applyFont="1" applyFill="1" applyBorder="1" applyAlignment="1" applyProtection="1">
      <alignment horizontal="right" vertical="top"/>
    </xf>
    <xf numFmtId="0" fontId="11" fillId="0" borderId="3" xfId="0" applyFont="1" applyFill="1" applyBorder="1" applyAlignment="1" applyProtection="1">
      <alignment horizontal="right"/>
    </xf>
    <xf numFmtId="0" fontId="2" fillId="0" borderId="0" xfId="0" applyFont="1" applyFill="1" applyBorder="1" applyAlignment="1" applyProtection="1">
      <alignment horizontal="right"/>
    </xf>
    <xf numFmtId="0" fontId="0" fillId="0" borderId="0" xfId="0" applyProtection="1">
      <protection locked="0"/>
    </xf>
    <xf numFmtId="4" fontId="9" fillId="0" borderId="0"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170" fontId="11" fillId="0" borderId="0" xfId="0" applyNumberFormat="1" applyFont="1" applyFill="1" applyBorder="1" applyAlignment="1" applyProtection="1">
      <protection locked="0"/>
    </xf>
    <xf numFmtId="166" fontId="11" fillId="0" borderId="0" xfId="0" applyNumberFormat="1" applyFont="1" applyFill="1" applyBorder="1" applyProtection="1">
      <protection locked="0"/>
    </xf>
    <xf numFmtId="0" fontId="9" fillId="0" borderId="0" xfId="0" applyFont="1" applyProtection="1">
      <protection locked="0"/>
    </xf>
    <xf numFmtId="1" fontId="14" fillId="0" borderId="0" xfId="0" applyNumberFormat="1" applyFont="1" applyFill="1" applyBorder="1" applyAlignment="1" applyProtection="1">
      <alignment vertical="top" wrapText="1"/>
      <protection locked="0"/>
    </xf>
    <xf numFmtId="4" fontId="11" fillId="0" borderId="0" xfId="0" applyNumberFormat="1" applyFont="1" applyFill="1" applyBorder="1" applyAlignment="1" applyProtection="1">
      <alignment horizontal="right"/>
      <protection locked="0"/>
    </xf>
    <xf numFmtId="0" fontId="11" fillId="0" borderId="0" xfId="0" applyFont="1" applyBorder="1" applyProtection="1">
      <protection locked="0"/>
    </xf>
    <xf numFmtId="0" fontId="2" fillId="0" borderId="7" xfId="0" applyFont="1" applyFill="1" applyBorder="1" applyProtection="1">
      <protection locked="0"/>
    </xf>
    <xf numFmtId="0" fontId="11" fillId="0" borderId="7" xfId="0" applyFont="1" applyFill="1" applyBorder="1" applyProtection="1">
      <protection locked="0"/>
    </xf>
    <xf numFmtId="2" fontId="11" fillId="0" borderId="7" xfId="0" applyNumberFormat="1"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170" fontId="11" fillId="0" borderId="7" xfId="0" applyNumberFormat="1" applyFont="1" applyFill="1" applyBorder="1" applyAlignment="1" applyProtection="1">
      <protection locked="0"/>
    </xf>
    <xf numFmtId="166" fontId="11" fillId="0" borderId="7" xfId="0" applyNumberFormat="1" applyFont="1" applyFill="1" applyBorder="1" applyProtection="1">
      <protection locked="0"/>
    </xf>
    <xf numFmtId="0" fontId="2" fillId="0" borderId="0" xfId="1" applyFont="1" applyFill="1" applyBorder="1" applyProtection="1"/>
    <xf numFmtId="2" fontId="2" fillId="0" borderId="0" xfId="1" applyNumberFormat="1" applyFont="1" applyFill="1" applyBorder="1" applyAlignment="1" applyProtection="1">
      <alignment horizontal="center"/>
    </xf>
    <xf numFmtId="0" fontId="2" fillId="0" borderId="0" xfId="1" applyFont="1" applyFill="1" applyBorder="1" applyAlignment="1" applyProtection="1">
      <alignment horizontal="center"/>
    </xf>
    <xf numFmtId="170" fontId="2" fillId="0" borderId="0" xfId="1" applyNumberFormat="1" applyFont="1" applyFill="1" applyBorder="1" applyAlignment="1" applyProtection="1"/>
    <xf numFmtId="166" fontId="2" fillId="0" borderId="0" xfId="1" applyNumberFormat="1" applyFont="1" applyFill="1" applyBorder="1" applyProtection="1"/>
    <xf numFmtId="170" fontId="15" fillId="0" borderId="0" xfId="0" applyNumberFormat="1" applyFont="1" applyFill="1" applyBorder="1" applyProtection="1"/>
    <xf numFmtId="0" fontId="2" fillId="0" borderId="0" xfId="0" applyFont="1" applyFill="1" applyBorder="1" applyProtection="1"/>
    <xf numFmtId="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70" fontId="2" fillId="0" borderId="0" xfId="0" applyNumberFormat="1" applyFont="1" applyFill="1" applyBorder="1" applyAlignment="1" applyProtection="1"/>
    <xf numFmtId="166" fontId="13" fillId="0" borderId="0" xfId="0" applyNumberFormat="1" applyFont="1" applyFill="1" applyBorder="1" applyProtection="1"/>
    <xf numFmtId="0" fontId="11" fillId="0" borderId="0" xfId="0" applyFont="1" applyFill="1" applyBorder="1" applyProtection="1"/>
    <xf numFmtId="1" fontId="2" fillId="0" borderId="0" xfId="0" applyNumberFormat="1" applyFont="1" applyBorder="1" applyAlignment="1" applyProtection="1">
      <alignment horizontal="center" vertical="top"/>
      <protection locked="0"/>
    </xf>
    <xf numFmtId="1" fontId="2" fillId="0" borderId="0" xfId="0" applyNumberFormat="1" applyFont="1" applyBorder="1" applyAlignment="1" applyProtection="1">
      <alignment horizontal="center"/>
      <protection locked="0"/>
    </xf>
    <xf numFmtId="4" fontId="9" fillId="0" borderId="0" xfId="0" applyNumberFormat="1" applyFont="1" applyBorder="1" applyProtection="1">
      <protection locked="0"/>
    </xf>
    <xf numFmtId="2" fontId="2" fillId="0" borderId="0" xfId="0" applyNumberFormat="1" applyFont="1" applyBorder="1" applyAlignment="1" applyProtection="1">
      <alignment horizontal="center"/>
      <protection locked="0"/>
    </xf>
    <xf numFmtId="0" fontId="2" fillId="0" borderId="0" xfId="12" applyFont="1" applyFill="1" applyBorder="1" applyAlignment="1" applyProtection="1">
      <alignment vertical="top" wrapText="1"/>
      <protection locked="0"/>
    </xf>
    <xf numFmtId="1" fontId="2" fillId="0" borderId="0" xfId="0" applyNumberFormat="1" applyFont="1" applyBorder="1" applyAlignment="1" applyProtection="1">
      <alignment horizontal="center" vertical="top"/>
    </xf>
    <xf numFmtId="2" fontId="2" fillId="0" borderId="0" xfId="0" applyNumberFormat="1" applyFont="1" applyBorder="1" applyAlignment="1" applyProtection="1">
      <alignment horizontal="center"/>
    </xf>
    <xf numFmtId="1" fontId="2" fillId="0" borderId="0" xfId="0" applyNumberFormat="1" applyFont="1" applyBorder="1" applyAlignment="1" applyProtection="1">
      <alignment horizontal="center"/>
    </xf>
    <xf numFmtId="0" fontId="2" fillId="0" borderId="0" xfId="12" applyFont="1" applyFill="1" applyBorder="1" applyAlignment="1" applyProtection="1">
      <alignment vertical="top" wrapText="1"/>
    </xf>
    <xf numFmtId="1" fontId="2" fillId="0" borderId="0" xfId="0" applyNumberFormat="1" applyFont="1" applyBorder="1" applyAlignment="1" applyProtection="1">
      <alignment vertical="top" wrapText="1"/>
    </xf>
    <xf numFmtId="4" fontId="2" fillId="0" borderId="0" xfId="0" applyNumberFormat="1" applyFont="1" applyBorder="1" applyProtection="1"/>
    <xf numFmtId="1" fontId="9" fillId="0" borderId="0" xfId="0" applyNumberFormat="1" applyFont="1" applyBorder="1" applyAlignment="1" applyProtection="1">
      <alignment horizontal="center" vertical="top"/>
    </xf>
    <xf numFmtId="2" fontId="9" fillId="0" borderId="0" xfId="0" applyNumberFormat="1" applyFont="1" applyBorder="1" applyAlignment="1" applyProtection="1">
      <alignment horizontal="center"/>
    </xf>
    <xf numFmtId="1" fontId="9" fillId="0" borderId="0" xfId="0" applyNumberFormat="1" applyFont="1" applyBorder="1" applyAlignment="1" applyProtection="1">
      <alignment horizontal="center"/>
    </xf>
    <xf numFmtId="1" fontId="16" fillId="0" borderId="0" xfId="0" applyNumberFormat="1" applyFont="1" applyBorder="1" applyAlignment="1" applyProtection="1">
      <alignment horizontal="center" vertical="top"/>
    </xf>
    <xf numFmtId="1" fontId="16" fillId="0" borderId="0" xfId="0" applyNumberFormat="1" applyFont="1" applyBorder="1" applyAlignment="1" applyProtection="1">
      <alignment horizontal="center" wrapText="1"/>
    </xf>
    <xf numFmtId="2" fontId="16" fillId="0" borderId="0" xfId="0" applyNumberFormat="1" applyFont="1" applyBorder="1" applyAlignment="1" applyProtection="1">
      <alignment horizontal="center"/>
    </xf>
    <xf numFmtId="1" fontId="16"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vertical="top"/>
    </xf>
    <xf numFmtId="4" fontId="9" fillId="0" borderId="0" xfId="0" applyNumberFormat="1" applyFont="1" applyBorder="1" applyProtection="1"/>
    <xf numFmtId="4" fontId="16" fillId="0" borderId="0" xfId="0" applyNumberFormat="1" applyFont="1" applyBorder="1" applyAlignment="1" applyProtection="1">
      <alignment horizontal="center"/>
    </xf>
    <xf numFmtId="1" fontId="2" fillId="0" borderId="0" xfId="0" applyNumberFormat="1" applyFont="1" applyBorder="1" applyAlignment="1" applyProtection="1">
      <alignment wrapText="1"/>
    </xf>
    <xf numFmtId="1" fontId="22" fillId="0" borderId="0" xfId="0" applyNumberFormat="1" applyFont="1" applyBorder="1" applyAlignment="1" applyProtection="1">
      <alignment horizontal="center" vertical="top"/>
    </xf>
    <xf numFmtId="0" fontId="2" fillId="0" borderId="0" xfId="0" applyFont="1" applyAlignment="1" applyProtection="1">
      <alignment horizontal="center"/>
    </xf>
    <xf numFmtId="1" fontId="11" fillId="0" borderId="0" xfId="0" applyNumberFormat="1" applyFont="1" applyBorder="1" applyAlignment="1" applyProtection="1">
      <alignment horizontal="center" vertical="top"/>
      <protection locked="0"/>
    </xf>
    <xf numFmtId="1" fontId="9" fillId="0" borderId="0" xfId="0" applyNumberFormat="1" applyFont="1" applyBorder="1" applyAlignment="1" applyProtection="1">
      <alignment wrapText="1"/>
      <protection locked="0"/>
    </xf>
    <xf numFmtId="1" fontId="9" fillId="0" borderId="0" xfId="0" applyNumberFormat="1" applyFont="1" applyBorder="1" applyAlignment="1" applyProtection="1">
      <alignment horizontal="center" vertical="top"/>
      <protection locked="0"/>
    </xf>
    <xf numFmtId="1" fontId="11" fillId="0" borderId="0" xfId="0" applyNumberFormat="1" applyFont="1" applyBorder="1" applyAlignment="1" applyProtection="1">
      <alignment horizontal="center"/>
      <protection locked="0"/>
    </xf>
    <xf numFmtId="1" fontId="11" fillId="0" borderId="0" xfId="0" applyNumberFormat="1" applyFont="1" applyBorder="1" applyAlignment="1" applyProtection="1">
      <alignment wrapText="1"/>
      <protection locked="0"/>
    </xf>
    <xf numFmtId="2" fontId="11" fillId="0" borderId="0" xfId="0" applyNumberFormat="1"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1" fontId="9" fillId="0" borderId="0" xfId="0" applyNumberFormat="1" applyFont="1" applyBorder="1" applyAlignment="1" applyProtection="1">
      <alignment horizontal="center"/>
      <protection locked="0"/>
    </xf>
    <xf numFmtId="0" fontId="2" fillId="0" borderId="0" xfId="0" applyFont="1" applyAlignment="1" applyProtection="1">
      <alignment vertical="center"/>
      <protection locked="0"/>
    </xf>
    <xf numFmtId="0" fontId="14" fillId="0" borderId="0" xfId="0" applyFont="1" applyAlignment="1" applyProtection="1">
      <alignment vertical="center"/>
      <protection locked="0"/>
    </xf>
    <xf numFmtId="1" fontId="11" fillId="0" borderId="0" xfId="0" applyNumberFormat="1" applyFont="1" applyBorder="1" applyAlignment="1" applyProtection="1">
      <alignment horizontal="center" vertical="top"/>
    </xf>
    <xf numFmtId="0" fontId="11" fillId="0" borderId="0" xfId="0" applyFont="1" applyBorder="1" applyProtection="1"/>
    <xf numFmtId="2" fontId="11" fillId="0" borderId="0" xfId="0" applyNumberFormat="1" applyFont="1" applyBorder="1" applyAlignment="1" applyProtection="1">
      <alignment horizontal="center"/>
    </xf>
    <xf numFmtId="1" fontId="11" fillId="0" borderId="0" xfId="0" applyNumberFormat="1" applyFont="1" applyBorder="1" applyAlignment="1" applyProtection="1">
      <alignment horizontal="center"/>
    </xf>
    <xf numFmtId="0" fontId="2" fillId="0" borderId="0" xfId="0" applyNumberFormat="1" applyFont="1" applyBorder="1" applyAlignment="1" applyProtection="1">
      <alignment vertical="top" wrapText="1"/>
    </xf>
    <xf numFmtId="1" fontId="9" fillId="0" borderId="11" xfId="0" applyNumberFormat="1" applyFont="1" applyBorder="1" applyAlignment="1" applyProtection="1">
      <alignment vertical="center" wrapText="1"/>
    </xf>
    <xf numFmtId="0" fontId="11" fillId="0" borderId="0" xfId="0" applyFont="1" applyAlignment="1" applyProtection="1">
      <alignment horizontal="center"/>
    </xf>
    <xf numFmtId="1" fontId="16" fillId="0" borderId="0" xfId="0" applyNumberFormat="1" applyFont="1" applyBorder="1" applyAlignment="1" applyProtection="1">
      <alignment horizontal="center" vertical="center"/>
    </xf>
    <xf numFmtId="1" fontId="16" fillId="0" borderId="0" xfId="0" applyNumberFormat="1" applyFont="1" applyBorder="1" applyAlignment="1" applyProtection="1">
      <alignment horizontal="center" vertical="center" wrapText="1"/>
    </xf>
    <xf numFmtId="2" fontId="16" fillId="0" borderId="0" xfId="0" applyNumberFormat="1" applyFont="1" applyBorder="1" applyAlignment="1" applyProtection="1">
      <alignment horizontal="center" vertical="center"/>
    </xf>
    <xf numFmtId="1" fontId="11" fillId="0" borderId="0" xfId="0" applyNumberFormat="1" applyFont="1" applyBorder="1" applyAlignment="1" applyProtection="1">
      <alignment wrapText="1"/>
    </xf>
    <xf numFmtId="4" fontId="11" fillId="0" borderId="0" xfId="0" applyNumberFormat="1" applyFont="1" applyBorder="1" applyProtection="1"/>
    <xf numFmtId="4" fontId="11" fillId="0" borderId="0" xfId="0" applyNumberFormat="1" applyFont="1" applyAlignment="1" applyProtection="1"/>
    <xf numFmtId="4" fontId="16" fillId="0" borderId="0" xfId="0" applyNumberFormat="1" applyFont="1" applyBorder="1" applyAlignment="1" applyProtection="1">
      <alignment horizontal="center" vertical="center"/>
    </xf>
    <xf numFmtId="0" fontId="11" fillId="0" borderId="0" xfId="0" applyFont="1" applyBorder="1" applyAlignment="1" applyProtection="1">
      <alignment horizontal="center"/>
    </xf>
    <xf numFmtId="0" fontId="11" fillId="0" borderId="3" xfId="0" applyFont="1" applyBorder="1" applyAlignment="1" applyProtection="1">
      <alignment horizontal="center"/>
    </xf>
    <xf numFmtId="1" fontId="22" fillId="0" borderId="0" xfId="0" applyNumberFormat="1" applyFont="1" applyBorder="1" applyAlignment="1" applyProtection="1">
      <alignment wrapText="1"/>
    </xf>
    <xf numFmtId="0" fontId="22" fillId="0" borderId="0" xfId="0" applyFont="1" applyBorder="1" applyAlignment="1" applyProtection="1">
      <alignment horizontal="center"/>
    </xf>
    <xf numFmtId="0" fontId="9" fillId="0" borderId="0" xfId="0" applyFont="1" applyBorder="1" applyAlignment="1" applyProtection="1">
      <alignment horizontal="center"/>
    </xf>
    <xf numFmtId="4" fontId="22" fillId="0" borderId="0" xfId="0" applyNumberFormat="1" applyFont="1" applyBorder="1" applyProtection="1"/>
    <xf numFmtId="0" fontId="2" fillId="0" borderId="0" xfId="1" applyFont="1" applyBorder="1" applyProtection="1">
      <protection locked="0"/>
    </xf>
    <xf numFmtId="0" fontId="2" fillId="0" borderId="0" xfId="11" applyFont="1" applyBorder="1" applyAlignment="1" applyProtection="1">
      <protection locked="0"/>
    </xf>
    <xf numFmtId="0" fontId="2" fillId="0" borderId="13" xfId="11" applyFont="1" applyBorder="1" applyAlignment="1" applyProtection="1">
      <alignment horizontal="right" wrapText="1"/>
      <protection locked="0"/>
    </xf>
    <xf numFmtId="4" fontId="2" fillId="0" borderId="14" xfId="11" applyNumberFormat="1" applyFont="1" applyFill="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0" xfId="11" applyFont="1" applyProtection="1">
      <protection locked="0"/>
    </xf>
    <xf numFmtId="4" fontId="2" fillId="0" borderId="13" xfId="11" applyNumberFormat="1" applyFont="1" applyFill="1" applyBorder="1" applyAlignment="1" applyProtection="1">
      <alignment horizontal="right"/>
      <protection locked="0"/>
    </xf>
    <xf numFmtId="4" fontId="2" fillId="0" borderId="2" xfId="13" applyNumberFormat="1" applyFont="1" applyFill="1" applyBorder="1" applyAlignment="1" applyProtection="1">
      <alignment horizontal="right" wrapText="1"/>
      <protection locked="0"/>
    </xf>
    <xf numFmtId="4" fontId="2" fillId="0" borderId="2" xfId="1" applyNumberFormat="1" applyFont="1" applyBorder="1" applyAlignment="1" applyProtection="1">
      <alignment horizontal="right"/>
      <protection locked="0"/>
    </xf>
    <xf numFmtId="4" fontId="2" fillId="0" borderId="2" xfId="1" applyNumberFormat="1" applyFont="1" applyFill="1" applyBorder="1" applyAlignment="1" applyProtection="1">
      <alignment horizontal="right"/>
      <protection locked="0"/>
    </xf>
    <xf numFmtId="1" fontId="2" fillId="0" borderId="0" xfId="0" applyNumberFormat="1" applyFont="1" applyBorder="1" applyAlignment="1" applyProtection="1">
      <alignment horizontal="left" vertical="top" wrapText="1"/>
      <protection locked="0"/>
    </xf>
    <xf numFmtId="4" fontId="2" fillId="0" borderId="2" xfId="0" applyNumberFormat="1" applyFont="1" applyFill="1" applyBorder="1" applyAlignment="1" applyProtection="1">
      <alignment horizontal="right"/>
      <protection locked="0"/>
    </xf>
    <xf numFmtId="4" fontId="2" fillId="0" borderId="2" xfId="0" applyNumberFormat="1" applyFont="1" applyBorder="1" applyAlignment="1" applyProtection="1">
      <alignment horizontal="right"/>
      <protection locked="0"/>
    </xf>
    <xf numFmtId="1" fontId="2" fillId="0" borderId="0" xfId="11" applyNumberFormat="1" applyFont="1" applyFill="1" applyBorder="1" applyAlignment="1" applyProtection="1">
      <alignment vertical="top" wrapText="1"/>
      <protection locked="0"/>
    </xf>
    <xf numFmtId="0" fontId="2" fillId="0" borderId="0" xfId="11" applyFont="1" applyBorder="1" applyProtection="1">
      <protection locked="0"/>
    </xf>
    <xf numFmtId="0" fontId="2" fillId="0" borderId="0" xfId="0" applyFont="1" applyAlignment="1" applyProtection="1">
      <alignment horizontal="right"/>
      <protection locked="0"/>
    </xf>
    <xf numFmtId="0" fontId="11" fillId="0" borderId="0" xfId="0" applyFont="1" applyAlignment="1" applyProtection="1">
      <alignment horizontal="right"/>
      <protection locked="0"/>
    </xf>
    <xf numFmtId="0" fontId="11" fillId="0" borderId="0" xfId="0" applyFont="1" applyAlignment="1" applyProtection="1">
      <alignment vertical="center"/>
      <protection locked="0"/>
    </xf>
    <xf numFmtId="4" fontId="11" fillId="0" borderId="0" xfId="0" applyNumberFormat="1" applyFont="1" applyBorder="1" applyAlignment="1" applyProtection="1">
      <alignment horizontal="right"/>
      <protection locked="0"/>
    </xf>
    <xf numFmtId="0" fontId="9" fillId="0" borderId="0" xfId="0" applyFont="1" applyBorder="1" applyProtection="1">
      <protection locked="0"/>
    </xf>
    <xf numFmtId="0" fontId="2" fillId="0" borderId="3" xfId="11" applyFont="1" applyBorder="1" applyAlignment="1" applyProtection="1">
      <alignment wrapText="1"/>
    </xf>
    <xf numFmtId="49" fontId="9" fillId="0" borderId="12" xfId="11" applyNumberFormat="1" applyFont="1" applyBorder="1" applyAlignment="1" applyProtection="1">
      <alignment horizontal="center" vertical="top"/>
    </xf>
    <xf numFmtId="0" fontId="9" fillId="0" borderId="12" xfId="13" applyFont="1" applyBorder="1" applyAlignment="1" applyProtection="1">
      <alignment horizontal="left" vertical="top" wrapText="1"/>
    </xf>
    <xf numFmtId="0" fontId="2" fillId="0" borderId="12" xfId="11" applyFont="1" applyBorder="1" applyAlignment="1" applyProtection="1">
      <alignment wrapText="1"/>
    </xf>
    <xf numFmtId="49" fontId="2" fillId="0" borderId="0" xfId="11" applyNumberFormat="1" applyFont="1" applyBorder="1" applyAlignment="1" applyProtection="1">
      <alignment horizontal="center" vertical="top"/>
    </xf>
    <xf numFmtId="0" fontId="2" fillId="0" borderId="13" xfId="13" quotePrefix="1" applyFont="1" applyBorder="1" applyAlignment="1" applyProtection="1">
      <alignment horizontal="left" vertical="top" wrapText="1"/>
    </xf>
    <xf numFmtId="0" fontId="2" fillId="0" borderId="13" xfId="11" applyFont="1" applyBorder="1" applyAlignment="1" applyProtection="1">
      <alignment wrapText="1"/>
    </xf>
    <xf numFmtId="0" fontId="2" fillId="0" borderId="14" xfId="13" applyFont="1" applyBorder="1" applyAlignment="1" applyProtection="1">
      <alignment horizontal="center" wrapText="1"/>
    </xf>
    <xf numFmtId="0" fontId="2" fillId="0" borderId="12" xfId="0" applyFont="1" applyBorder="1" applyProtection="1"/>
    <xf numFmtId="49" fontId="2" fillId="0" borderId="13" xfId="11" applyNumberFormat="1" applyFont="1" applyBorder="1" applyAlignment="1" applyProtection="1">
      <alignment horizontal="center" vertical="top"/>
    </xf>
    <xf numFmtId="0" fontId="2" fillId="0" borderId="13" xfId="13" applyFont="1" applyBorder="1" applyAlignment="1" applyProtection="1">
      <alignment horizontal="center" wrapText="1"/>
    </xf>
    <xf numFmtId="49" fontId="2" fillId="0" borderId="14" xfId="11" applyNumberFormat="1" applyFont="1" applyBorder="1" applyAlignment="1" applyProtection="1">
      <alignment horizontal="center" vertical="top"/>
    </xf>
    <xf numFmtId="0" fontId="2" fillId="0" borderId="14" xfId="13" quotePrefix="1" applyFont="1" applyBorder="1" applyAlignment="1" applyProtection="1">
      <alignment horizontal="left" vertical="top" wrapText="1"/>
    </xf>
    <xf numFmtId="0" fontId="2" fillId="0" borderId="2" xfId="13" applyFont="1" applyFill="1" applyBorder="1" applyAlignment="1" applyProtection="1">
      <alignment horizontal="center" wrapText="1"/>
    </xf>
    <xf numFmtId="49" fontId="2" fillId="0" borderId="2" xfId="0" applyNumberFormat="1" applyFont="1" applyBorder="1" applyAlignment="1" applyProtection="1">
      <alignment horizontal="center" vertical="top" wrapText="1"/>
    </xf>
    <xf numFmtId="0" fontId="2" fillId="0" borderId="2" xfId="13" applyFont="1" applyBorder="1" applyAlignment="1" applyProtection="1">
      <alignment horizontal="left" vertical="top" wrapText="1"/>
    </xf>
    <xf numFmtId="0" fontId="2" fillId="0" borderId="2" xfId="13" applyFont="1" applyBorder="1" applyAlignment="1" applyProtection="1">
      <alignment horizontal="center" wrapText="1"/>
    </xf>
    <xf numFmtId="49" fontId="2" fillId="0" borderId="2" xfId="13" applyNumberFormat="1" applyFont="1" applyBorder="1" applyAlignment="1" applyProtection="1">
      <alignment horizontal="left" vertical="top" wrapText="1"/>
    </xf>
    <xf numFmtId="0" fontId="2" fillId="0" borderId="0" xfId="13" applyFont="1" applyFill="1" applyBorder="1" applyAlignment="1" applyProtection="1">
      <alignment horizontal="center" wrapText="1"/>
    </xf>
    <xf numFmtId="1" fontId="2" fillId="0" borderId="2" xfId="0" applyNumberFormat="1" applyFont="1" applyBorder="1" applyAlignment="1" applyProtection="1">
      <alignment horizontal="left" vertical="top" wrapText="1"/>
    </xf>
    <xf numFmtId="1" fontId="2" fillId="0" borderId="2" xfId="0" applyNumberFormat="1" applyFont="1" applyFill="1" applyBorder="1" applyAlignment="1" applyProtection="1">
      <alignment horizontal="center" wrapText="1"/>
    </xf>
    <xf numFmtId="0" fontId="2" fillId="0" borderId="2" xfId="0" applyFont="1" applyBorder="1" applyAlignment="1" applyProtection="1">
      <alignment wrapText="1"/>
    </xf>
    <xf numFmtId="49" fontId="2" fillId="0" borderId="2" xfId="11" applyNumberFormat="1" applyFont="1" applyBorder="1" applyAlignment="1" applyProtection="1">
      <alignment horizontal="center" vertical="top"/>
    </xf>
    <xf numFmtId="1" fontId="2" fillId="0" borderId="2" xfId="11" applyNumberFormat="1" applyFont="1" applyBorder="1" applyAlignment="1" applyProtection="1">
      <alignment horizontal="left" vertical="top" wrapText="1"/>
    </xf>
    <xf numFmtId="0" fontId="2" fillId="0" borderId="2" xfId="11" applyFont="1" applyBorder="1" applyAlignment="1" applyProtection="1">
      <alignment horizontal="justify" vertical="top" wrapText="1"/>
    </xf>
    <xf numFmtId="0" fontId="2" fillId="0" borderId="2" xfId="11" applyFont="1" applyBorder="1" applyAlignment="1" applyProtection="1">
      <alignment horizontal="center"/>
    </xf>
    <xf numFmtId="0" fontId="2" fillId="0" borderId="2" xfId="11" applyFont="1" applyBorder="1" applyAlignment="1" applyProtection="1">
      <alignment horizontal="center" wrapText="1"/>
    </xf>
    <xf numFmtId="49" fontId="2" fillId="0" borderId="4" xfId="0" applyNumberFormat="1" applyFont="1" applyBorder="1" applyAlignment="1" applyProtection="1">
      <alignment horizontal="left" vertical="top" wrapText="1"/>
    </xf>
    <xf numFmtId="49" fontId="2" fillId="0" borderId="4" xfId="13" applyNumberFormat="1" applyFont="1" applyBorder="1" applyAlignment="1" applyProtection="1">
      <alignment horizontal="left" vertical="top" wrapText="1"/>
    </xf>
    <xf numFmtId="0" fontId="2" fillId="0" borderId="4" xfId="13" applyFont="1" applyBorder="1" applyAlignment="1" applyProtection="1">
      <alignment horizontal="center" wrapText="1"/>
    </xf>
    <xf numFmtId="0" fontId="2" fillId="0" borderId="3" xfId="11" applyFont="1" applyBorder="1" applyAlignment="1" applyProtection="1">
      <alignment horizontal="right" wrapText="1"/>
    </xf>
    <xf numFmtId="0" fontId="2" fillId="0" borderId="12" xfId="11" applyFont="1" applyBorder="1" applyAlignment="1" applyProtection="1">
      <alignment horizontal="right" wrapText="1"/>
    </xf>
    <xf numFmtId="0" fontId="2" fillId="0" borderId="13" xfId="11" applyFont="1" applyBorder="1" applyAlignment="1" applyProtection="1">
      <alignment horizontal="right" wrapText="1"/>
    </xf>
    <xf numFmtId="4" fontId="2" fillId="0" borderId="14" xfId="11" applyNumberFormat="1" applyFont="1" applyFill="1" applyBorder="1" applyAlignment="1" applyProtection="1">
      <alignment horizontal="right"/>
    </xf>
    <xf numFmtId="0" fontId="2" fillId="0" borderId="12" xfId="0" applyFont="1" applyBorder="1" applyAlignment="1" applyProtection="1">
      <alignment horizontal="right"/>
    </xf>
    <xf numFmtId="4" fontId="2" fillId="0" borderId="13" xfId="11" applyNumberFormat="1" applyFont="1" applyFill="1" applyBorder="1" applyAlignment="1" applyProtection="1">
      <alignment horizontal="right"/>
    </xf>
    <xf numFmtId="4" fontId="2" fillId="0" borderId="2" xfId="13" applyNumberFormat="1" applyFont="1" applyFill="1" applyBorder="1" applyAlignment="1" applyProtection="1">
      <alignment horizontal="right" wrapText="1"/>
    </xf>
    <xf numFmtId="4" fontId="2" fillId="0" borderId="2" xfId="0" applyNumberFormat="1" applyFont="1" applyFill="1" applyBorder="1" applyAlignment="1" applyProtection="1">
      <alignment horizontal="right"/>
    </xf>
    <xf numFmtId="4" fontId="2" fillId="0" borderId="4" xfId="13" applyNumberFormat="1" applyFont="1" applyFill="1" applyBorder="1" applyAlignment="1" applyProtection="1">
      <alignment horizontal="right" wrapText="1"/>
    </xf>
    <xf numFmtId="170" fontId="2" fillId="0" borderId="0" xfId="1" applyNumberFormat="1" applyFont="1" applyBorder="1" applyAlignment="1" applyProtection="1">
      <alignment horizontal="right"/>
    </xf>
    <xf numFmtId="0" fontId="2" fillId="0" borderId="0" xfId="1" applyFont="1" applyBorder="1" applyProtection="1"/>
    <xf numFmtId="0" fontId="2" fillId="0" borderId="0" xfId="1" applyFont="1" applyBorder="1" applyAlignment="1" applyProtection="1">
      <alignment vertical="top"/>
    </xf>
    <xf numFmtId="2" fontId="2" fillId="0" borderId="0" xfId="1" applyNumberFormat="1" applyFont="1" applyBorder="1" applyProtection="1"/>
    <xf numFmtId="2" fontId="2" fillId="0" borderId="0" xfId="0" applyNumberFormat="1" applyFont="1" applyFill="1" applyBorder="1" applyProtection="1"/>
    <xf numFmtId="170" fontId="2" fillId="0" borderId="0" xfId="0" applyNumberFormat="1" applyFont="1" applyFill="1" applyBorder="1" applyAlignment="1" applyProtection="1">
      <alignment horizontal="right"/>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horizontal="center" vertical="top"/>
    </xf>
    <xf numFmtId="0" fontId="11" fillId="0" borderId="0" xfId="1" applyFont="1" applyFill="1" applyBorder="1" applyAlignment="1" applyProtection="1">
      <alignment horizontal="right" vertical="center"/>
    </xf>
    <xf numFmtId="4" fontId="11" fillId="0" borderId="0" xfId="1" applyNumberFormat="1" applyFont="1" applyFill="1" applyBorder="1" applyAlignment="1" applyProtection="1">
      <alignment horizontal="right" vertical="center"/>
    </xf>
    <xf numFmtId="0" fontId="11" fillId="0" borderId="0" xfId="1" applyFont="1" applyBorder="1" applyAlignment="1" applyProtection="1">
      <alignment horizontal="right"/>
    </xf>
    <xf numFmtId="2" fontId="2" fillId="0" borderId="0" xfId="1" applyNumberFormat="1" applyFont="1" applyFill="1" applyBorder="1" applyProtection="1"/>
    <xf numFmtId="170" fontId="2" fillId="0" borderId="0" xfId="1" applyNumberFormat="1" applyFont="1" applyFill="1" applyBorder="1" applyAlignment="1" applyProtection="1">
      <alignment horizontal="right"/>
    </xf>
    <xf numFmtId="166" fontId="15" fillId="0" borderId="0" xfId="1" applyNumberFormat="1" applyFont="1" applyFill="1" applyBorder="1" applyAlignment="1" applyProtection="1">
      <alignment horizontal="right"/>
    </xf>
    <xf numFmtId="0" fontId="2" fillId="0" borderId="0" xfId="0" applyFont="1" applyFill="1" applyAlignment="1" applyProtection="1">
      <alignment horizontal="right"/>
      <protection locked="0"/>
    </xf>
    <xf numFmtId="0" fontId="2" fillId="0" borderId="0" xfId="0" applyFont="1" applyFill="1" applyAlignment="1" applyProtection="1">
      <alignment horizontal="center"/>
      <protection locked="0"/>
    </xf>
    <xf numFmtId="0" fontId="2" fillId="0" borderId="0" xfId="16" applyFont="1" applyFill="1" applyAlignment="1" applyProtection="1">
      <alignment horizontal="center"/>
    </xf>
    <xf numFmtId="4" fontId="9" fillId="0" borderId="0" xfId="0" applyNumberFormat="1" applyFont="1" applyFill="1" applyBorder="1" applyAlignment="1" applyProtection="1">
      <alignment horizontal="right" vertical="center" textRotation="90" wrapText="1"/>
    </xf>
    <xf numFmtId="4" fontId="2" fillId="0" borderId="0" xfId="0" applyNumberFormat="1" applyFont="1" applyFill="1" applyAlignment="1" applyProtection="1">
      <alignment horizontal="right" vertical="top"/>
      <protection locked="0"/>
    </xf>
    <xf numFmtId="0" fontId="9" fillId="0" borderId="0" xfId="0" applyFont="1" applyFill="1" applyBorder="1" applyAlignment="1" applyProtection="1">
      <alignment horizontal="center" vertical="top" wrapText="1"/>
    </xf>
    <xf numFmtId="0" fontId="2" fillId="0" borderId="0" xfId="0" applyFont="1" applyFill="1" applyAlignment="1" applyProtection="1">
      <alignment horizontal="left" vertical="top"/>
      <protection locked="0"/>
    </xf>
    <xf numFmtId="0" fontId="9" fillId="0" borderId="0" xfId="0" applyFont="1" applyFill="1" applyBorder="1" applyAlignment="1" applyProtection="1">
      <alignment horizontal="center"/>
    </xf>
    <xf numFmtId="49" fontId="9" fillId="0" borderId="0" xfId="0" applyNumberFormat="1" applyFont="1" applyFill="1" applyAlignment="1" applyProtection="1">
      <alignment horizontal="right" vertical="top"/>
    </xf>
    <xf numFmtId="0" fontId="11" fillId="0" borderId="0" xfId="0" applyFont="1" applyFill="1" applyAlignment="1" applyProtection="1">
      <alignment horizontal="center"/>
      <protection locked="0"/>
    </xf>
    <xf numFmtId="0" fontId="11" fillId="0" borderId="0" xfId="0" applyFont="1" applyFill="1" applyAlignment="1" applyProtection="1">
      <alignment horizontal="center"/>
    </xf>
    <xf numFmtId="4" fontId="11" fillId="0" borderId="0" xfId="0" applyNumberFormat="1" applyFont="1" applyFill="1" applyAlignment="1" applyProtection="1">
      <alignment horizontal="right"/>
    </xf>
    <xf numFmtId="0" fontId="11" fillId="0" borderId="0" xfId="0" applyFont="1" applyFill="1" applyAlignment="1" applyProtection="1">
      <alignment vertical="top"/>
      <protection locked="0"/>
    </xf>
    <xf numFmtId="0" fontId="14"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0" xfId="0" applyFont="1" applyFill="1" applyProtection="1">
      <protection locked="0"/>
    </xf>
    <xf numFmtId="4" fontId="2" fillId="0" borderId="9" xfId="0" applyNumberFormat="1" applyFont="1" applyFill="1" applyBorder="1" applyAlignment="1" applyProtection="1">
      <alignment horizontal="right"/>
      <protection locked="0"/>
    </xf>
    <xf numFmtId="173" fontId="9" fillId="0" borderId="0" xfId="0" applyNumberFormat="1" applyFont="1" applyFill="1" applyAlignment="1" applyProtection="1">
      <alignment vertical="top"/>
    </xf>
    <xf numFmtId="0" fontId="9" fillId="0" borderId="0" xfId="0" applyFont="1" applyFill="1" applyAlignment="1" applyProtection="1">
      <alignment horizontal="center" wrapText="1"/>
    </xf>
    <xf numFmtId="3" fontId="2" fillId="0" borderId="0" xfId="0" applyNumberFormat="1" applyFont="1" applyFill="1" applyAlignment="1" applyProtection="1">
      <alignment horizontal="center"/>
    </xf>
    <xf numFmtId="0" fontId="11" fillId="0" borderId="0" xfId="0" applyFont="1" applyFill="1" applyAlignment="1" applyProtection="1">
      <alignment vertical="top"/>
    </xf>
    <xf numFmtId="4" fontId="2" fillId="0" borderId="0" xfId="0" applyNumberFormat="1" applyFont="1" applyFill="1" applyAlignment="1" applyProtection="1">
      <alignment horizontal="right" vertical="top"/>
    </xf>
    <xf numFmtId="0" fontId="9" fillId="0" borderId="0" xfId="0" applyFont="1" applyFill="1" applyAlignment="1" applyProtection="1">
      <alignment horizontal="right"/>
    </xf>
    <xf numFmtId="3" fontId="9" fillId="0" borderId="0" xfId="0" applyNumberFormat="1" applyFont="1" applyFill="1" applyAlignment="1" applyProtection="1">
      <alignment horizontal="right"/>
    </xf>
    <xf numFmtId="3" fontId="11" fillId="0" borderId="0" xfId="0" applyNumberFormat="1" applyFont="1" applyFill="1" applyAlignment="1" applyProtection="1">
      <alignment horizontal="right"/>
    </xf>
    <xf numFmtId="4" fontId="2" fillId="0" borderId="2" xfId="1" applyNumberFormat="1" applyFont="1" applyFill="1" applyBorder="1" applyAlignment="1" applyProtection="1">
      <alignment horizontal="center" wrapText="1"/>
      <protection locked="0"/>
    </xf>
    <xf numFmtId="4" fontId="2" fillId="0" borderId="14" xfId="1" applyNumberFormat="1" applyFont="1" applyFill="1" applyBorder="1" applyAlignment="1" applyProtection="1">
      <alignment horizontal="center" wrapText="1"/>
      <protection locked="0"/>
    </xf>
    <xf numFmtId="49" fontId="2" fillId="0" borderId="2" xfId="1" applyNumberFormat="1" applyFont="1" applyFill="1" applyBorder="1" applyAlignment="1" applyProtection="1">
      <alignment vertical="top" wrapText="1"/>
    </xf>
    <xf numFmtId="49" fontId="2" fillId="0" borderId="2" xfId="1" applyNumberFormat="1" applyFont="1" applyFill="1" applyBorder="1" applyAlignment="1" applyProtection="1">
      <alignment horizontal="center" wrapText="1"/>
    </xf>
    <xf numFmtId="4" fontId="2" fillId="0" borderId="2" xfId="1" applyNumberFormat="1" applyFont="1" applyFill="1" applyBorder="1" applyAlignment="1" applyProtection="1">
      <alignment horizontal="center" wrapText="1"/>
    </xf>
    <xf numFmtId="49" fontId="2" fillId="0" borderId="14" xfId="1" applyNumberFormat="1" applyFont="1" applyFill="1" applyBorder="1" applyAlignment="1" applyProtection="1">
      <alignment vertical="top" wrapText="1"/>
    </xf>
    <xf numFmtId="49" fontId="2" fillId="0" borderId="14" xfId="1" applyNumberFormat="1" applyFont="1" applyFill="1" applyBorder="1" applyAlignment="1" applyProtection="1">
      <alignment horizontal="center" wrapText="1"/>
    </xf>
    <xf numFmtId="3" fontId="2" fillId="0" borderId="14" xfId="1" applyNumberFormat="1" applyFont="1" applyFill="1" applyBorder="1" applyAlignment="1" applyProtection="1">
      <alignment horizontal="center" wrapText="1"/>
    </xf>
    <xf numFmtId="3" fontId="2" fillId="0" borderId="2" xfId="1" applyNumberFormat="1" applyFont="1" applyFill="1" applyBorder="1" applyAlignment="1" applyProtection="1">
      <alignment horizontal="center" wrapText="1"/>
    </xf>
    <xf numFmtId="4" fontId="2" fillId="0" borderId="2" xfId="0" applyNumberFormat="1" applyFont="1" applyBorder="1" applyProtection="1">
      <protection locked="0"/>
    </xf>
    <xf numFmtId="0" fontId="2" fillId="0" borderId="2" xfId="0" applyNumberFormat="1" applyFont="1" applyBorder="1" applyAlignment="1" applyProtection="1">
      <alignment vertical="top" wrapText="1"/>
    </xf>
    <xf numFmtId="0" fontId="2" fillId="0" borderId="2" xfId="0" applyFont="1" applyBorder="1" applyAlignment="1" applyProtection="1">
      <alignment vertical="top" wrapText="1"/>
    </xf>
    <xf numFmtId="3" fontId="2" fillId="0" borderId="13" xfId="0" applyNumberFormat="1" applyFont="1" applyFill="1" applyBorder="1" applyAlignment="1" applyProtection="1">
      <alignment horizontal="center"/>
    </xf>
    <xf numFmtId="3" fontId="2" fillId="0" borderId="0" xfId="0" applyNumberFormat="1" applyFont="1" applyFill="1" applyBorder="1" applyAlignment="1" applyProtection="1">
      <alignment horizontal="right" vertical="top"/>
    </xf>
    <xf numFmtId="3" fontId="2" fillId="0" borderId="14" xfId="0" applyNumberFormat="1" applyFont="1" applyFill="1" applyBorder="1" applyAlignment="1" applyProtection="1">
      <alignment horizontal="center"/>
    </xf>
    <xf numFmtId="3" fontId="11" fillId="0" borderId="0" xfId="0" applyNumberFormat="1" applyFont="1" applyFill="1" applyAlignment="1" applyProtection="1">
      <alignment horizontal="right"/>
      <protection locked="0"/>
    </xf>
    <xf numFmtId="3" fontId="9" fillId="0" borderId="0" xfId="0" applyNumberFormat="1" applyFont="1" applyFill="1" applyBorder="1" applyAlignment="1" applyProtection="1">
      <alignment horizontal="center" vertical="top"/>
      <protection locked="0"/>
    </xf>
    <xf numFmtId="0" fontId="12" fillId="0" borderId="0" xfId="0" applyFont="1" applyFill="1" applyProtection="1"/>
    <xf numFmtId="0" fontId="9" fillId="0" borderId="0" xfId="0" applyFont="1" applyFill="1" applyAlignment="1" applyProtection="1">
      <alignment horizontal="center" vertical="top"/>
    </xf>
    <xf numFmtId="0" fontId="9" fillId="0" borderId="0" xfId="0" applyFont="1" applyFill="1" applyProtection="1">
      <protection locked="0"/>
    </xf>
    <xf numFmtId="0" fontId="12" fillId="0" borderId="0" xfId="0" applyFont="1" applyFill="1" applyProtection="1">
      <protection locked="0"/>
    </xf>
    <xf numFmtId="0" fontId="2" fillId="0" borderId="17" xfId="0" applyFont="1" applyFill="1" applyBorder="1" applyAlignment="1" applyProtection="1">
      <alignment horizontal="left" vertical="top" wrapText="1"/>
    </xf>
    <xf numFmtId="49" fontId="2" fillId="0" borderId="17" xfId="0" applyNumberFormat="1" applyFont="1" applyFill="1" applyBorder="1" applyAlignment="1" applyProtection="1">
      <alignment horizontal="left" vertical="top" wrapText="1"/>
    </xf>
    <xf numFmtId="0" fontId="2" fillId="0" borderId="0" xfId="0" applyFont="1" applyFill="1" applyAlignment="1" applyProtection="1">
      <alignment horizontal="left" vertical="top"/>
    </xf>
    <xf numFmtId="0" fontId="2" fillId="0" borderId="0" xfId="0" applyFont="1" applyFill="1" applyProtection="1"/>
    <xf numFmtId="0" fontId="28" fillId="0" borderId="0" xfId="0" applyFont="1" applyFill="1" applyAlignment="1" applyProtection="1">
      <alignment vertical="justify"/>
    </xf>
    <xf numFmtId="4" fontId="28" fillId="0" borderId="0" xfId="0" applyNumberFormat="1" applyFont="1" applyFill="1" applyProtection="1"/>
    <xf numFmtId="0" fontId="28" fillId="0" borderId="0" xfId="0" applyFont="1" applyFill="1" applyProtection="1">
      <protection locked="0"/>
    </xf>
    <xf numFmtId="49" fontId="28" fillId="0" borderId="0" xfId="0" applyNumberFormat="1" applyFont="1" applyFill="1" applyProtection="1"/>
    <xf numFmtId="0" fontId="23" fillId="0" borderId="0" xfId="0" applyFont="1" applyProtection="1"/>
    <xf numFmtId="4" fontId="0" fillId="0" borderId="0" xfId="0" applyNumberFormat="1" applyFont="1" applyProtection="1"/>
    <xf numFmtId="49" fontId="0" fillId="0" borderId="0" xfId="0" applyNumberFormat="1" applyFont="1" applyProtection="1"/>
    <xf numFmtId="49" fontId="37" fillId="0" borderId="1" xfId="0" applyNumberFormat="1" applyFont="1" applyBorder="1" applyAlignment="1" applyProtection="1">
      <alignment horizontal="left" vertical="center"/>
    </xf>
    <xf numFmtId="0" fontId="37" fillId="0" borderId="1" xfId="0" applyFont="1" applyBorder="1" applyAlignment="1" applyProtection="1">
      <alignment horizontal="center" vertical="center"/>
    </xf>
    <xf numFmtId="4" fontId="37" fillId="0" borderId="1" xfId="0" applyNumberFormat="1" applyFont="1" applyBorder="1" applyAlignment="1" applyProtection="1">
      <alignment horizontal="center" vertical="center"/>
    </xf>
    <xf numFmtId="0" fontId="29" fillId="0" borderId="0" xfId="0" applyFont="1" applyFill="1" applyAlignment="1" applyProtection="1">
      <alignment vertical="center"/>
      <protection locked="0"/>
    </xf>
    <xf numFmtId="49" fontId="11" fillId="0" borderId="0" xfId="2" applyNumberFormat="1" applyFont="1" applyFill="1" applyAlignment="1" applyProtection="1">
      <alignment horizontal="center" vertical="top" wrapText="1"/>
    </xf>
    <xf numFmtId="2" fontId="11" fillId="0" borderId="0" xfId="2" applyNumberFormat="1" applyFont="1" applyFill="1" applyAlignment="1" applyProtection="1">
      <alignment horizontal="left" vertical="top" wrapText="1" indent="1"/>
    </xf>
    <xf numFmtId="4" fontId="11" fillId="0" borderId="0" xfId="2" applyNumberFormat="1" applyFont="1" applyFill="1" applyAlignment="1" applyProtection="1">
      <alignment horizontal="center" vertical="top"/>
    </xf>
    <xf numFmtId="166" fontId="11" fillId="0" borderId="0" xfId="0" applyNumberFormat="1" applyFont="1" applyFill="1" applyProtection="1"/>
    <xf numFmtId="2" fontId="12" fillId="0" borderId="0" xfId="2" applyNumberFormat="1" applyFont="1" applyFill="1" applyAlignment="1" applyProtection="1">
      <alignment horizontal="left" vertical="top" wrapText="1" indent="1"/>
    </xf>
    <xf numFmtId="166" fontId="11" fillId="0" borderId="0" xfId="2" applyNumberFormat="1" applyFont="1" applyFill="1" applyAlignment="1" applyProtection="1">
      <alignment horizontal="left" vertical="top" wrapText="1" indent="1"/>
    </xf>
    <xf numFmtId="0" fontId="12" fillId="0" borderId="0" xfId="2" applyFont="1" applyFill="1" applyAlignment="1" applyProtection="1">
      <alignment vertical="top"/>
    </xf>
    <xf numFmtId="166" fontId="12" fillId="0" borderId="0" xfId="2" applyNumberFormat="1" applyFont="1" applyFill="1" applyAlignment="1" applyProtection="1">
      <alignment vertical="top"/>
    </xf>
    <xf numFmtId="4" fontId="11" fillId="0" borderId="3" xfId="0" applyNumberFormat="1" applyFont="1" applyFill="1" applyBorder="1" applyProtection="1"/>
    <xf numFmtId="166" fontId="11" fillId="0" borderId="3" xfId="0" applyNumberFormat="1" applyFont="1" applyFill="1" applyBorder="1" applyProtection="1"/>
    <xf numFmtId="0" fontId="2" fillId="0" borderId="0" xfId="2" applyFont="1" applyFill="1" applyAlignment="1" applyProtection="1">
      <alignment horizontal="left" wrapText="1"/>
    </xf>
    <xf numFmtId="2" fontId="9" fillId="0" borderId="0" xfId="2" applyNumberFormat="1" applyFont="1" applyFill="1" applyAlignment="1" applyProtection="1">
      <alignment horizontal="left" vertical="top" wrapText="1"/>
    </xf>
    <xf numFmtId="2" fontId="9" fillId="0" borderId="0" xfId="0" applyNumberFormat="1" applyFont="1" applyFill="1" applyAlignment="1" applyProtection="1">
      <alignment horizontal="left" vertical="top" wrapText="1" indent="1"/>
    </xf>
    <xf numFmtId="2" fontId="9" fillId="0" borderId="0" xfId="0" applyNumberFormat="1" applyFont="1" applyFill="1" applyAlignment="1" applyProtection="1">
      <alignment horizontal="center" vertical="center" wrapText="1"/>
    </xf>
    <xf numFmtId="4" fontId="9" fillId="0" borderId="0" xfId="0" applyNumberFormat="1" applyFont="1" applyFill="1" applyAlignment="1" applyProtection="1">
      <alignment horizontal="center" vertical="center" wrapText="1"/>
      <protection locked="0"/>
    </xf>
    <xf numFmtId="166" fontId="9" fillId="0" borderId="0" xfId="0" applyNumberFormat="1" applyFont="1" applyFill="1" applyAlignment="1" applyProtection="1">
      <alignment horizontal="right" vertical="center" wrapText="1"/>
    </xf>
    <xf numFmtId="49" fontId="26" fillId="0" borderId="0" xfId="0" applyNumberFormat="1" applyFont="1" applyFill="1" applyBorder="1" applyAlignment="1" applyProtection="1">
      <alignment horizontal="center" vertical="top" wrapText="1"/>
    </xf>
    <xf numFmtId="166" fontId="2" fillId="0" borderId="0" xfId="0" applyNumberFormat="1" applyFont="1" applyFill="1" applyAlignment="1" applyProtection="1">
      <alignment horizontal="right" vertical="top"/>
    </xf>
    <xf numFmtId="49" fontId="2" fillId="0" borderId="0" xfId="0" applyNumberFormat="1" applyFont="1" applyFill="1" applyAlignment="1" applyProtection="1">
      <alignment horizontal="right" vertical="top" wrapText="1"/>
    </xf>
    <xf numFmtId="2" fontId="2" fillId="0" borderId="0" xfId="0" applyNumberFormat="1" applyFont="1" applyFill="1" applyAlignment="1" applyProtection="1">
      <alignment horizontal="right" vertical="top" wrapText="1"/>
    </xf>
    <xf numFmtId="2" fontId="2" fillId="0" borderId="0" xfId="0" applyNumberFormat="1" applyFont="1" applyFill="1" applyBorder="1" applyAlignment="1" applyProtection="1">
      <alignment horizontal="right" vertical="top" wrapText="1" indent="1"/>
    </xf>
    <xf numFmtId="2" fontId="2" fillId="0" borderId="0"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vertical="top"/>
      <protection locked="0"/>
    </xf>
    <xf numFmtId="166" fontId="2" fillId="0" borderId="0" xfId="0" applyNumberFormat="1" applyFont="1" applyFill="1" applyBorder="1" applyAlignment="1" applyProtection="1">
      <alignment vertical="top"/>
    </xf>
    <xf numFmtId="49" fontId="26" fillId="0" borderId="0" xfId="0" applyNumberFormat="1" applyFont="1" applyFill="1" applyBorder="1" applyAlignment="1" applyProtection="1">
      <alignment horizontal="left" vertical="top" wrapText="1"/>
    </xf>
    <xf numFmtId="4" fontId="26" fillId="0" borderId="0" xfId="0" applyNumberFormat="1" applyFont="1" applyFill="1" applyBorder="1" applyAlignment="1" applyProtection="1">
      <alignment horizontal="right" vertical="top"/>
    </xf>
    <xf numFmtId="4" fontId="26" fillId="0" borderId="0" xfId="8" applyNumberFormat="1" applyFont="1" applyFill="1" applyBorder="1" applyAlignment="1" applyProtection="1">
      <alignment horizontal="right" vertical="top"/>
      <protection locked="0"/>
    </xf>
    <xf numFmtId="166" fontId="26" fillId="0" borderId="0" xfId="8" applyNumberFormat="1" applyFont="1" applyFill="1" applyBorder="1" applyAlignment="1" applyProtection="1">
      <alignment horizontal="center" vertical="top"/>
    </xf>
    <xf numFmtId="2" fontId="2" fillId="0" borderId="0" xfId="0" applyNumberFormat="1" applyFont="1" applyFill="1" applyAlignment="1" applyProtection="1">
      <alignment horizontal="center" vertical="center"/>
    </xf>
    <xf numFmtId="4" fontId="2" fillId="0" borderId="0" xfId="8" applyNumberFormat="1" applyFont="1" applyFill="1" applyAlignment="1" applyProtection="1">
      <alignment horizontal="center" vertical="center"/>
      <protection locked="0"/>
    </xf>
    <xf numFmtId="166" fontId="2" fillId="0" borderId="0" xfId="0" applyNumberFormat="1" applyFont="1" applyFill="1" applyAlignment="1" applyProtection="1">
      <alignment horizontal="right" vertical="center" wrapText="1"/>
    </xf>
    <xf numFmtId="166" fontId="11" fillId="0" borderId="0" xfId="0" applyNumberFormat="1" applyFont="1" applyFill="1" applyProtection="1">
      <protection locked="0"/>
    </xf>
    <xf numFmtId="49" fontId="12" fillId="0" borderId="3" xfId="2" applyNumberFormat="1" applyFont="1" applyFill="1" applyBorder="1" applyAlignment="1" applyProtection="1">
      <alignment horizontal="center" vertical="top" wrapText="1"/>
    </xf>
    <xf numFmtId="4" fontId="12" fillId="0" borderId="3" xfId="2" applyNumberFormat="1" applyFont="1" applyFill="1" applyBorder="1" applyAlignment="1" applyProtection="1">
      <alignment horizontal="center" vertical="top" wrapText="1"/>
    </xf>
    <xf numFmtId="166" fontId="12" fillId="0" borderId="3" xfId="2" applyNumberFormat="1" applyFont="1" applyFill="1" applyBorder="1" applyAlignment="1" applyProtection="1">
      <alignment horizontal="right" vertical="top"/>
    </xf>
    <xf numFmtId="49" fontId="12" fillId="0" borderId="6" xfId="2" applyNumberFormat="1" applyFont="1" applyFill="1" applyBorder="1" applyAlignment="1" applyProtection="1">
      <alignment horizontal="center" vertical="top" wrapText="1"/>
    </xf>
    <xf numFmtId="4" fontId="12" fillId="0" borderId="6" xfId="2" applyNumberFormat="1" applyFont="1" applyFill="1" applyBorder="1" applyAlignment="1" applyProtection="1">
      <alignment horizontal="center" vertical="top" wrapText="1"/>
    </xf>
    <xf numFmtId="166" fontId="12" fillId="0" borderId="6" xfId="2" applyNumberFormat="1" applyFont="1" applyFill="1" applyBorder="1" applyAlignment="1" applyProtection="1">
      <alignment horizontal="right" vertical="top"/>
    </xf>
    <xf numFmtId="2" fontId="12" fillId="0" borderId="0" xfId="2" applyNumberFormat="1" applyFont="1" applyFill="1" applyBorder="1" applyAlignment="1" applyProtection="1">
      <alignment horizontal="center" vertical="center" wrapText="1"/>
    </xf>
    <xf numFmtId="0" fontId="12" fillId="0" borderId="5" xfId="2" applyFont="1" applyFill="1" applyBorder="1" applyAlignment="1" applyProtection="1">
      <alignment vertical="top"/>
    </xf>
    <xf numFmtId="4" fontId="12" fillId="0" borderId="5" xfId="2" applyNumberFormat="1" applyFont="1" applyFill="1" applyBorder="1" applyAlignment="1" applyProtection="1">
      <alignment vertical="top"/>
    </xf>
    <xf numFmtId="166" fontId="12" fillId="0" borderId="5" xfId="2" applyNumberFormat="1" applyFont="1" applyFill="1" applyBorder="1" applyAlignment="1" applyProtection="1">
      <alignment vertical="top"/>
    </xf>
    <xf numFmtId="4" fontId="12" fillId="0" borderId="0" xfId="2" applyNumberFormat="1" applyFont="1" applyFill="1" applyBorder="1" applyAlignment="1" applyProtection="1">
      <alignment horizontal="left" vertical="top" wrapText="1"/>
    </xf>
    <xf numFmtId="4" fontId="11" fillId="0" borderId="0" xfId="2" applyNumberFormat="1" applyFont="1" applyFill="1" applyBorder="1" applyAlignment="1" applyProtection="1">
      <alignment horizontal="center" vertical="top"/>
    </xf>
    <xf numFmtId="4" fontId="11" fillId="0" borderId="3" xfId="0" applyNumberFormat="1" applyFont="1" applyFill="1" applyBorder="1" applyProtection="1">
      <protection locked="0"/>
    </xf>
    <xf numFmtId="2" fontId="12" fillId="0" borderId="3" xfId="2" applyNumberFormat="1" applyFont="1" applyFill="1" applyBorder="1" applyAlignment="1" applyProtection="1">
      <alignment vertical="top" wrapText="1"/>
    </xf>
    <xf numFmtId="2" fontId="12" fillId="0" borderId="0" xfId="2" applyNumberFormat="1" applyFont="1" applyFill="1" applyAlignment="1" applyProtection="1">
      <alignment vertical="top" wrapText="1"/>
    </xf>
    <xf numFmtId="2" fontId="9" fillId="0" borderId="0" xfId="2" applyNumberFormat="1" applyFont="1" applyFill="1" applyAlignment="1" applyProtection="1">
      <alignment vertical="top" wrapText="1"/>
    </xf>
    <xf numFmtId="2" fontId="11" fillId="0" borderId="0" xfId="2" applyNumberFormat="1" applyFont="1" applyFill="1" applyAlignment="1" applyProtection="1">
      <alignment vertical="top" wrapText="1"/>
    </xf>
    <xf numFmtId="2" fontId="12" fillId="0" borderId="6" xfId="2" applyNumberFormat="1" applyFont="1" applyFill="1" applyBorder="1" applyAlignment="1" applyProtection="1">
      <alignment vertical="top" wrapText="1"/>
    </xf>
    <xf numFmtId="2" fontId="12" fillId="0" borderId="5" xfId="2" applyNumberFormat="1" applyFont="1" applyFill="1" applyBorder="1" applyAlignment="1" applyProtection="1">
      <alignment vertical="top" wrapText="1"/>
    </xf>
    <xf numFmtId="49"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xf>
    <xf numFmtId="4" fontId="32" fillId="0" borderId="0" xfId="8" applyNumberFormat="1" applyFont="1" applyFill="1" applyBorder="1" applyAlignment="1" applyProtection="1">
      <alignment horizontal="center" vertical="center"/>
    </xf>
    <xf numFmtId="166" fontId="32" fillId="0" borderId="0" xfId="8" applyNumberFormat="1" applyFont="1" applyFill="1" applyBorder="1" applyAlignment="1" applyProtection="1">
      <alignment horizontal="center" vertical="center"/>
    </xf>
    <xf numFmtId="4" fontId="14" fillId="0" borderId="2" xfId="8" applyNumberFormat="1" applyFont="1" applyFill="1" applyBorder="1" applyAlignment="1" applyProtection="1">
      <alignment horizontal="right" vertical="center"/>
    </xf>
    <xf numFmtId="164" fontId="14" fillId="0" borderId="2" xfId="8" applyFont="1" applyFill="1" applyBorder="1" applyAlignment="1" applyProtection="1">
      <alignment horizontal="center" vertical="top"/>
    </xf>
    <xf numFmtId="0" fontId="13" fillId="0" borderId="0" xfId="0" applyFont="1" applyFill="1" applyProtection="1">
      <protection locked="0"/>
    </xf>
    <xf numFmtId="2" fontId="9" fillId="0" borderId="0" xfId="0" applyNumberFormat="1" applyFont="1" applyFill="1" applyAlignment="1" applyProtection="1">
      <alignment vertical="top" wrapText="1"/>
    </xf>
    <xf numFmtId="2" fontId="9" fillId="0" borderId="5" xfId="0" applyNumberFormat="1" applyFont="1" applyFill="1" applyBorder="1" applyAlignment="1" applyProtection="1">
      <alignment horizontal="right" vertical="center" wrapText="1"/>
    </xf>
    <xf numFmtId="2" fontId="9" fillId="0" borderId="5" xfId="0" applyNumberFormat="1" applyFont="1" applyFill="1" applyBorder="1" applyAlignment="1" applyProtection="1">
      <alignment horizontal="left" vertical="top" wrapText="1" indent="1"/>
    </xf>
    <xf numFmtId="4" fontId="9" fillId="0" borderId="5" xfId="0" applyNumberFormat="1" applyFont="1" applyFill="1" applyBorder="1" applyAlignment="1" applyProtection="1">
      <alignment horizontal="left" vertical="top" wrapText="1" indent="1"/>
      <protection locked="0"/>
    </xf>
    <xf numFmtId="166" fontId="9" fillId="0" borderId="5" xfId="0" applyNumberFormat="1" applyFont="1" applyFill="1" applyBorder="1" applyAlignment="1" applyProtection="1">
      <alignment vertical="top"/>
    </xf>
    <xf numFmtId="2" fontId="2" fillId="0" borderId="0" xfId="0" applyNumberFormat="1" applyFont="1" applyFill="1" applyBorder="1" applyAlignment="1" applyProtection="1">
      <alignment vertical="top" wrapText="1"/>
    </xf>
    <xf numFmtId="49" fontId="26" fillId="0" borderId="0" xfId="0" applyNumberFormat="1" applyFont="1" applyFill="1" applyBorder="1" applyAlignment="1" applyProtection="1">
      <alignment vertical="top" wrapText="1"/>
    </xf>
    <xf numFmtId="2" fontId="2" fillId="0" borderId="0" xfId="0" applyNumberFormat="1" applyFont="1" applyFill="1" applyAlignment="1" applyProtection="1">
      <alignment vertical="top" wrapText="1"/>
    </xf>
    <xf numFmtId="2" fontId="9" fillId="0" borderId="11" xfId="0" applyNumberFormat="1" applyFont="1" applyFill="1" applyBorder="1" applyAlignment="1" applyProtection="1">
      <alignment horizontal="left" vertical="center" wrapText="1"/>
    </xf>
    <xf numFmtId="2" fontId="9" fillId="0" borderId="11" xfId="0" applyNumberFormat="1" applyFont="1" applyFill="1" applyBorder="1" applyAlignment="1" applyProtection="1">
      <alignment vertical="center" wrapText="1"/>
    </xf>
    <xf numFmtId="2" fontId="9" fillId="0" borderId="0" xfId="0" applyNumberFormat="1" applyFont="1" applyFill="1" applyBorder="1" applyAlignment="1" applyProtection="1">
      <alignment horizontal="left" vertical="center" wrapText="1"/>
    </xf>
    <xf numFmtId="2" fontId="9" fillId="0" borderId="0" xfId="0" applyNumberFormat="1" applyFont="1" applyFill="1" applyBorder="1" applyAlignment="1" applyProtection="1">
      <alignment vertical="center" wrapText="1"/>
    </xf>
    <xf numFmtId="49" fontId="2" fillId="0" borderId="2" xfId="0" applyNumberFormat="1" applyFont="1" applyFill="1" applyBorder="1" applyAlignment="1" applyProtection="1">
      <alignment horizontal="left" vertical="top" wrapText="1"/>
    </xf>
    <xf numFmtId="49" fontId="14" fillId="0" borderId="2" xfId="0" applyNumberFormat="1" applyFont="1" applyFill="1" applyBorder="1" applyAlignment="1" applyProtection="1">
      <alignment horizontal="left" vertical="top" wrapText="1"/>
    </xf>
    <xf numFmtId="4" fontId="14" fillId="0" borderId="2" xfId="0" applyNumberFormat="1" applyFont="1" applyFill="1" applyBorder="1" applyAlignment="1" applyProtection="1">
      <alignment horizontal="center" vertical="top"/>
    </xf>
    <xf numFmtId="49" fontId="26" fillId="0" borderId="2" xfId="0" applyNumberFormat="1" applyFont="1" applyFill="1" applyBorder="1" applyAlignment="1" applyProtection="1">
      <alignment horizontal="center" vertical="top" wrapText="1"/>
    </xf>
    <xf numFmtId="2" fontId="2" fillId="0" borderId="2" xfId="0" applyNumberFormat="1" applyFont="1" applyFill="1" applyBorder="1" applyAlignment="1" applyProtection="1">
      <alignment horizontal="left" vertical="top" wrapText="1"/>
    </xf>
    <xf numFmtId="4" fontId="2" fillId="0" borderId="2" xfId="8" applyNumberFormat="1" applyFont="1" applyFill="1" applyBorder="1" applyAlignment="1" applyProtection="1">
      <alignment horizontal="right"/>
      <protection locked="0"/>
    </xf>
    <xf numFmtId="166" fontId="2" fillId="0" borderId="2" xfId="8" applyNumberFormat="1" applyFont="1" applyFill="1" applyBorder="1" applyAlignment="1" applyProtection="1">
      <alignment horizontal="right"/>
    </xf>
    <xf numFmtId="2" fontId="2" fillId="0" borderId="2" xfId="0" applyNumberFormat="1" applyFont="1" applyFill="1" applyBorder="1" applyAlignment="1" applyProtection="1">
      <alignment horizontal="center" wrapText="1"/>
    </xf>
    <xf numFmtId="1" fontId="2"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vertical="top" wrapText="1"/>
    </xf>
    <xf numFmtId="49" fontId="2" fillId="0" borderId="2" xfId="0" applyNumberFormat="1" applyFont="1" applyFill="1" applyBorder="1" applyAlignment="1" applyProtection="1">
      <alignment vertical="top" wrapText="1"/>
    </xf>
    <xf numFmtId="166" fontId="2" fillId="0" borderId="2" xfId="0" applyNumberFormat="1" applyFont="1" applyFill="1" applyBorder="1" applyAlignment="1" applyProtection="1"/>
    <xf numFmtId="2" fontId="2"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protection locked="0"/>
    </xf>
    <xf numFmtId="49" fontId="2" fillId="0" borderId="2" xfId="0" applyNumberFormat="1" applyFont="1" applyFill="1" applyBorder="1" applyAlignment="1" applyProtection="1">
      <alignment horizontal="center" wrapText="1"/>
    </xf>
    <xf numFmtId="2" fontId="9" fillId="0" borderId="5" xfId="0" applyNumberFormat="1" applyFont="1" applyFill="1" applyBorder="1" applyAlignment="1" applyProtection="1">
      <alignment vertical="center" wrapText="1"/>
    </xf>
    <xf numFmtId="2" fontId="9" fillId="0" borderId="5" xfId="0" applyNumberFormat="1" applyFont="1" applyFill="1" applyBorder="1" applyAlignment="1" applyProtection="1">
      <alignment horizontal="left" vertical="center" wrapText="1"/>
    </xf>
    <xf numFmtId="4" fontId="9" fillId="0" borderId="5" xfId="0" applyNumberFormat="1" applyFont="1" applyFill="1" applyBorder="1" applyAlignment="1" applyProtection="1">
      <alignment horizontal="left" vertical="center" wrapText="1"/>
      <protection locked="0"/>
    </xf>
    <xf numFmtId="166" fontId="9" fillId="0" borderId="5" xfId="0" applyNumberFormat="1" applyFont="1" applyFill="1" applyBorder="1" applyAlignment="1" applyProtection="1">
      <alignment vertical="center"/>
    </xf>
    <xf numFmtId="4" fontId="2" fillId="0" borderId="2" xfId="8" applyNumberFormat="1" applyFont="1" applyFill="1" applyBorder="1" applyAlignment="1" applyProtection="1">
      <alignment horizontal="center"/>
      <protection locked="0"/>
    </xf>
    <xf numFmtId="166" fontId="2" fillId="0" borderId="2" xfId="0" applyNumberFormat="1" applyFont="1" applyFill="1" applyBorder="1" applyAlignment="1" applyProtection="1">
      <alignment horizontal="right"/>
    </xf>
    <xf numFmtId="166" fontId="2" fillId="0" borderId="2" xfId="0" applyNumberFormat="1" applyFont="1" applyFill="1" applyBorder="1" applyAlignment="1" applyProtection="1">
      <alignment horizontal="right" wrapText="1"/>
    </xf>
    <xf numFmtId="2" fontId="2" fillId="0" borderId="0" xfId="0" applyNumberFormat="1" applyFont="1" applyFill="1" applyAlignment="1" applyProtection="1">
      <alignment horizontal="left" vertical="top" wrapText="1" indent="1"/>
    </xf>
    <xf numFmtId="2" fontId="2" fillId="0" borderId="0" xfId="0" applyNumberFormat="1" applyFont="1" applyFill="1" applyAlignment="1" applyProtection="1">
      <alignment horizontal="center" vertical="center" wrapText="1"/>
    </xf>
    <xf numFmtId="4" fontId="2" fillId="0" borderId="0" xfId="0" applyNumberFormat="1" applyFont="1" applyFill="1" applyAlignment="1" applyProtection="1">
      <alignment horizontal="center" vertical="center" wrapText="1"/>
      <protection locked="0"/>
    </xf>
    <xf numFmtId="2" fontId="9" fillId="0" borderId="5" xfId="0" applyNumberFormat="1" applyFont="1" applyFill="1" applyBorder="1" applyAlignment="1" applyProtection="1">
      <alignment vertical="top" wrapText="1"/>
    </xf>
    <xf numFmtId="0" fontId="2" fillId="0" borderId="0" xfId="0" applyFont="1" applyFill="1" applyBorder="1" applyAlignment="1" applyProtection="1"/>
    <xf numFmtId="4" fontId="2" fillId="0" borderId="0" xfId="0" applyNumberFormat="1" applyFont="1" applyFill="1" applyBorder="1" applyAlignment="1" applyProtection="1"/>
    <xf numFmtId="4" fontId="2" fillId="0" borderId="0" xfId="0" applyNumberFormat="1" applyFont="1" applyFill="1" applyProtection="1"/>
    <xf numFmtId="166" fontId="2" fillId="0" borderId="0" xfId="0" applyNumberFormat="1" applyFont="1" applyFill="1" applyProtection="1"/>
    <xf numFmtId="0" fontId="2" fillId="0" borderId="0" xfId="2" applyFont="1" applyFill="1" applyAlignment="1" applyProtection="1">
      <alignment vertical="top"/>
    </xf>
    <xf numFmtId="2" fontId="2" fillId="0" borderId="0" xfId="2" applyNumberFormat="1" applyFont="1" applyFill="1" applyBorder="1" applyAlignment="1" applyProtection="1">
      <alignment vertical="top"/>
    </xf>
    <xf numFmtId="166" fontId="2" fillId="0" borderId="0" xfId="2" applyNumberFormat="1" applyFont="1" applyFill="1" applyBorder="1" applyAlignment="1" applyProtection="1">
      <alignment vertical="center"/>
    </xf>
    <xf numFmtId="2" fontId="2" fillId="0" borderId="0" xfId="2" applyNumberFormat="1" applyFont="1" applyFill="1" applyAlignment="1" applyProtection="1">
      <alignment horizontal="left" vertical="top" wrapText="1" indent="1"/>
    </xf>
    <xf numFmtId="4" fontId="2" fillId="0" borderId="0" xfId="2" applyNumberFormat="1" applyFont="1" applyFill="1" applyAlignment="1" applyProtection="1">
      <alignment horizontal="right" vertical="top"/>
    </xf>
    <xf numFmtId="4" fontId="2" fillId="0" borderId="0" xfId="0" applyNumberFormat="1" applyFont="1" applyFill="1" applyProtection="1">
      <protection locked="0"/>
    </xf>
    <xf numFmtId="166" fontId="2" fillId="0" borderId="0" xfId="0" applyNumberFormat="1" applyFont="1" applyFill="1" applyProtection="1">
      <protection locked="0"/>
    </xf>
    <xf numFmtId="2" fontId="9" fillId="0" borderId="11" xfId="0" applyNumberFormat="1" applyFont="1" applyFill="1" applyBorder="1" applyAlignment="1" applyProtection="1">
      <alignment vertical="top" wrapText="1"/>
    </xf>
    <xf numFmtId="0" fontId="0" fillId="0" borderId="0" xfId="0" applyAlignment="1" applyProtection="1">
      <alignment horizontal="right" vertical="top"/>
      <protection locked="0"/>
    </xf>
    <xf numFmtId="4" fontId="23" fillId="0" borderId="3" xfId="2" applyNumberFormat="1" applyFont="1" applyFill="1" applyBorder="1" applyAlignment="1" applyProtection="1">
      <alignment horizontal="left" vertical="top"/>
    </xf>
    <xf numFmtId="0" fontId="2" fillId="0" borderId="3" xfId="0" applyFont="1" applyFill="1" applyBorder="1" applyProtection="1">
      <protection locked="0"/>
    </xf>
    <xf numFmtId="0" fontId="12" fillId="0" borderId="0" xfId="0" applyFont="1" applyFill="1" applyBorder="1" applyAlignment="1" applyProtection="1">
      <alignment horizontal="left" vertical="top"/>
    </xf>
    <xf numFmtId="0" fontId="12" fillId="0" borderId="0" xfId="0" applyFont="1" applyFill="1" applyBorder="1" applyAlignment="1" applyProtection="1">
      <alignment horizontal="right"/>
    </xf>
    <xf numFmtId="3" fontId="12" fillId="0" borderId="0" xfId="0" applyNumberFormat="1" applyFont="1" applyFill="1" applyBorder="1" applyAlignment="1" applyProtection="1">
      <alignment horizontal="right"/>
    </xf>
    <xf numFmtId="0" fontId="11" fillId="0" borderId="3" xfId="0" applyFont="1" applyFill="1" applyBorder="1" applyAlignment="1" applyProtection="1">
      <alignment horizontal="right"/>
      <protection locked="0"/>
    </xf>
    <xf numFmtId="3" fontId="11" fillId="0" borderId="3" xfId="0" applyNumberFormat="1" applyFont="1" applyFill="1" applyBorder="1" applyAlignment="1" applyProtection="1">
      <alignment horizontal="right"/>
      <protection locked="0"/>
    </xf>
    <xf numFmtId="0" fontId="2" fillId="0" borderId="0" xfId="0" applyFont="1" applyFill="1" applyAlignment="1" applyProtection="1">
      <alignment horizontal="right" vertical="top"/>
      <protection locked="0"/>
    </xf>
    <xf numFmtId="3" fontId="2" fillId="0" borderId="0" xfId="0" applyNumberFormat="1" applyFont="1" applyFill="1" applyAlignment="1" applyProtection="1">
      <alignment horizontal="right"/>
      <protection locked="0"/>
    </xf>
    <xf numFmtId="3" fontId="2" fillId="0" borderId="0" xfId="0" applyNumberFormat="1" applyFont="1" applyFill="1" applyAlignment="1" applyProtection="1">
      <alignment horizontal="right"/>
    </xf>
    <xf numFmtId="0" fontId="2" fillId="0" borderId="0" xfId="0" applyFont="1" applyFill="1" applyBorder="1" applyAlignment="1" applyProtection="1">
      <alignment horizontal="justify" vertical="top"/>
    </xf>
    <xf numFmtId="3" fontId="2" fillId="0" borderId="0" xfId="0" applyNumberFormat="1" applyFont="1" applyFill="1" applyBorder="1" applyAlignment="1" applyProtection="1">
      <alignment horizontal="right"/>
    </xf>
    <xf numFmtId="4" fontId="2" fillId="0" borderId="0" xfId="0" applyNumberFormat="1" applyFont="1" applyFill="1" applyBorder="1" applyProtection="1"/>
    <xf numFmtId="0" fontId="2" fillId="0" borderId="0" xfId="0" applyFont="1" applyFill="1" applyBorder="1" applyAlignment="1" applyProtection="1">
      <alignment horizontal="justify" vertical="justify"/>
    </xf>
    <xf numFmtId="0" fontId="2" fillId="0" borderId="0" xfId="0" applyFont="1" applyFill="1" applyBorder="1" applyAlignment="1" applyProtection="1">
      <alignment horizontal="center" vertical="top"/>
    </xf>
    <xf numFmtId="3" fontId="2" fillId="0" borderId="0" xfId="0" applyNumberFormat="1" applyFont="1" applyFill="1" applyBorder="1" applyAlignment="1" applyProtection="1">
      <alignment horizontal="center" vertical="top"/>
    </xf>
    <xf numFmtId="4" fontId="2" fillId="0" borderId="0" xfId="0" applyNumberFormat="1" applyFont="1" applyFill="1" applyBorder="1" applyAlignment="1" applyProtection="1">
      <alignment horizontal="center" vertical="top"/>
    </xf>
    <xf numFmtId="0" fontId="12" fillId="0" borderId="3" xfId="0" applyFont="1" applyFill="1" applyBorder="1" applyAlignment="1" applyProtection="1">
      <alignment horizontal="left" vertical="top"/>
    </xf>
    <xf numFmtId="0" fontId="12" fillId="0" borderId="3" xfId="0" applyFont="1" applyFill="1" applyBorder="1" applyAlignment="1" applyProtection="1">
      <alignment horizontal="right"/>
    </xf>
    <xf numFmtId="3" fontId="12" fillId="0" borderId="3" xfId="0" applyNumberFormat="1" applyFont="1" applyFill="1" applyBorder="1" applyAlignment="1" applyProtection="1">
      <alignment horizontal="right"/>
    </xf>
    <xf numFmtId="3" fontId="12" fillId="0" borderId="3" xfId="0" applyNumberFormat="1" applyFont="1" applyFill="1" applyBorder="1" applyProtection="1"/>
    <xf numFmtId="166" fontId="12" fillId="0" borderId="3" xfId="17" applyNumberFormat="1" applyFont="1" applyFill="1" applyBorder="1" applyAlignment="1" applyProtection="1">
      <alignment horizontal="right" vertical="top"/>
    </xf>
    <xf numFmtId="166" fontId="12" fillId="0" borderId="0" xfId="17" applyNumberFormat="1" applyFont="1" applyFill="1" applyBorder="1" applyAlignment="1" applyProtection="1">
      <alignment horizontal="right" vertical="top"/>
    </xf>
    <xf numFmtId="0" fontId="9" fillId="0" borderId="0" xfId="0" applyFont="1" applyFill="1" applyBorder="1" applyAlignment="1" applyProtection="1">
      <alignment horizontal="right" vertical="center"/>
      <protection locked="0"/>
    </xf>
    <xf numFmtId="0" fontId="9" fillId="0" borderId="0" xfId="0" applyFont="1" applyFill="1" applyAlignment="1" applyProtection="1">
      <alignment horizontal="right" vertical="center"/>
    </xf>
    <xf numFmtId="0" fontId="12" fillId="0" borderId="5" xfId="0" applyFont="1" applyFill="1" applyBorder="1" applyAlignment="1" applyProtection="1">
      <alignment horizontal="left" vertical="center"/>
    </xf>
    <xf numFmtId="0" fontId="2" fillId="0" borderId="5" xfId="0" applyFont="1" applyFill="1" applyBorder="1" applyAlignment="1" applyProtection="1">
      <alignment horizontal="right" vertical="center"/>
    </xf>
    <xf numFmtId="3" fontId="9" fillId="0" borderId="5" xfId="0" applyNumberFormat="1" applyFont="1" applyFill="1" applyBorder="1" applyAlignment="1" applyProtection="1">
      <alignment horizontal="right" vertical="center"/>
    </xf>
    <xf numFmtId="3" fontId="9" fillId="0" borderId="5" xfId="0" applyNumberFormat="1" applyFont="1" applyFill="1" applyBorder="1" applyAlignment="1" applyProtection="1">
      <alignment vertical="center"/>
    </xf>
    <xf numFmtId="166" fontId="12" fillId="0" borderId="5" xfId="17" applyNumberFormat="1"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justify" vertical="center"/>
    </xf>
    <xf numFmtId="0" fontId="14" fillId="0" borderId="2" xfId="0" applyFont="1" applyFill="1" applyBorder="1" applyAlignment="1" applyProtection="1">
      <alignment horizontal="left" vertical="center"/>
    </xf>
    <xf numFmtId="0" fontId="14"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3" fontId="14" fillId="0" borderId="2" xfId="0" applyNumberFormat="1" applyFont="1" applyFill="1" applyBorder="1" applyAlignment="1" applyProtection="1">
      <alignment horizontal="center" vertical="center" wrapText="1"/>
    </xf>
    <xf numFmtId="4" fontId="14" fillId="0" borderId="2" xfId="0" applyNumberFormat="1" applyFont="1" applyFill="1" applyBorder="1" applyAlignment="1" applyProtection="1">
      <alignment horizontal="center" vertical="center" wrapText="1"/>
    </xf>
    <xf numFmtId="0" fontId="2" fillId="0" borderId="11" xfId="0" applyFont="1" applyFill="1" applyBorder="1" applyAlignment="1" applyProtection="1">
      <alignment horizontal="left" vertical="top"/>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protection locked="0"/>
    </xf>
    <xf numFmtId="4" fontId="2" fillId="0" borderId="0" xfId="0"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0" fontId="2" fillId="0" borderId="12" xfId="0" applyFont="1" applyFill="1" applyBorder="1" applyAlignment="1" applyProtection="1">
      <alignment horizontal="right" vertical="top"/>
    </xf>
    <xf numFmtId="0" fontId="2" fillId="0" borderId="12" xfId="0" applyFont="1" applyFill="1" applyBorder="1" applyAlignment="1" applyProtection="1">
      <alignment horizontal="center"/>
    </xf>
    <xf numFmtId="3" fontId="2" fillId="0" borderId="12" xfId="0" applyNumberFormat="1" applyFont="1" applyFill="1" applyBorder="1" applyAlignment="1" applyProtection="1">
      <alignment horizontal="center"/>
    </xf>
    <xf numFmtId="4" fontId="2" fillId="0" borderId="12" xfId="0" applyNumberFormat="1" applyFont="1" applyFill="1" applyBorder="1" applyAlignment="1" applyProtection="1">
      <alignment horizontal="right"/>
      <protection locked="0"/>
    </xf>
    <xf numFmtId="4" fontId="2" fillId="0" borderId="12" xfId="0" applyNumberFormat="1" applyFont="1" applyFill="1" applyBorder="1" applyAlignment="1" applyProtection="1">
      <alignment horizontal="right"/>
    </xf>
    <xf numFmtId="0" fontId="2" fillId="0" borderId="4" xfId="0" applyFont="1" applyFill="1" applyBorder="1" applyAlignment="1" applyProtection="1">
      <alignment horizontal="right" vertical="top"/>
    </xf>
    <xf numFmtId="0" fontId="9" fillId="0" borderId="5" xfId="0" applyFont="1" applyFill="1" applyBorder="1" applyAlignment="1" applyProtection="1">
      <alignment horizontal="right" vertical="top"/>
    </xf>
    <xf numFmtId="0" fontId="2" fillId="0" borderId="5" xfId="0" applyFont="1" applyFill="1" applyBorder="1" applyAlignment="1" applyProtection="1">
      <alignment horizontal="right" vertical="top"/>
    </xf>
    <xf numFmtId="3" fontId="2" fillId="0" borderId="5" xfId="0" applyNumberFormat="1" applyFont="1" applyFill="1" applyBorder="1" applyAlignment="1" applyProtection="1">
      <alignment horizontal="right" vertical="top"/>
    </xf>
    <xf numFmtId="4" fontId="2" fillId="0" borderId="5" xfId="0" applyNumberFormat="1" applyFont="1" applyFill="1" applyBorder="1" applyAlignment="1" applyProtection="1">
      <alignment horizontal="right" vertical="top"/>
      <protection locked="0"/>
    </xf>
    <xf numFmtId="166" fontId="9" fillId="0" borderId="5" xfId="0" applyNumberFormat="1" applyFont="1" applyFill="1" applyBorder="1" applyAlignment="1" applyProtection="1">
      <alignment horizontal="right" vertical="top"/>
    </xf>
    <xf numFmtId="49" fontId="2" fillId="0" borderId="13" xfId="0" applyNumberFormat="1" applyFont="1" applyFill="1" applyBorder="1" applyAlignment="1" applyProtection="1">
      <alignment horizontal="left" vertical="top" wrapText="1"/>
    </xf>
    <xf numFmtId="49" fontId="2" fillId="0" borderId="14" xfId="0" applyNumberFormat="1" applyFont="1" applyFill="1" applyBorder="1" applyAlignment="1" applyProtection="1">
      <alignment horizontal="left" vertical="top" wrapText="1"/>
    </xf>
    <xf numFmtId="0" fontId="2" fillId="0" borderId="0" xfId="0" applyFont="1" applyFill="1" applyAlignment="1" applyProtection="1">
      <alignment horizontal="left" vertical="top" wrapText="1"/>
      <protection locked="0"/>
    </xf>
    <xf numFmtId="0" fontId="2" fillId="0" borderId="18" xfId="0" applyFont="1" applyFill="1" applyBorder="1" applyAlignment="1" applyProtection="1">
      <alignment horizontal="right" vertical="top"/>
    </xf>
    <xf numFmtId="0" fontId="2" fillId="0" borderId="16" xfId="0" applyFont="1" applyFill="1" applyBorder="1" applyAlignment="1" applyProtection="1">
      <alignment horizontal="right"/>
    </xf>
    <xf numFmtId="4" fontId="2" fillId="0" borderId="0" xfId="0" applyNumberFormat="1" applyFont="1" applyFill="1" applyBorder="1" applyAlignment="1" applyProtection="1">
      <protection locked="0"/>
    </xf>
    <xf numFmtId="4" fontId="2" fillId="0" borderId="12" xfId="0" applyNumberFormat="1" applyFont="1" applyFill="1" applyBorder="1" applyAlignment="1" applyProtection="1">
      <protection locked="0"/>
    </xf>
    <xf numFmtId="4" fontId="2" fillId="0" borderId="12" xfId="0" applyNumberFormat="1" applyFont="1" applyFill="1" applyBorder="1" applyAlignment="1" applyProtection="1"/>
    <xf numFmtId="4" fontId="2" fillId="0" borderId="14" xfId="0" applyNumberFormat="1" applyFont="1" applyFill="1" applyBorder="1" applyAlignment="1" applyProtection="1">
      <protection locked="0"/>
    </xf>
    <xf numFmtId="4" fontId="2" fillId="0" borderId="14" xfId="0" applyNumberFormat="1" applyFont="1" applyFill="1" applyBorder="1" applyAlignment="1" applyProtection="1"/>
    <xf numFmtId="4" fontId="2" fillId="0" borderId="2" xfId="0" applyNumberFormat="1" applyFont="1" applyFill="1" applyBorder="1" applyAlignment="1" applyProtection="1"/>
    <xf numFmtId="0" fontId="2" fillId="0" borderId="1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9" xfId="0" applyFont="1" applyFill="1" applyBorder="1" applyAlignment="1" applyProtection="1">
      <alignment horizontal="right" vertical="top"/>
    </xf>
    <xf numFmtId="0" fontId="2" fillId="0" borderId="15" xfId="0" applyFont="1" applyFill="1" applyBorder="1" applyAlignment="1" applyProtection="1">
      <alignment horizontal="right" vertical="top"/>
    </xf>
    <xf numFmtId="0" fontId="2" fillId="0" borderId="3"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9" xfId="0" applyFont="1" applyFill="1" applyBorder="1" applyAlignment="1" applyProtection="1">
      <alignment horizontal="right" vertical="top"/>
    </xf>
    <xf numFmtId="0" fontId="2" fillId="0" borderId="4"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0" xfId="0" applyFont="1" applyFill="1" applyBorder="1" applyAlignment="1" applyProtection="1">
      <alignment horizontal="right" vertical="top"/>
    </xf>
    <xf numFmtId="0" fontId="14" fillId="0" borderId="4" xfId="0" applyFont="1" applyFill="1" applyBorder="1" applyAlignment="1" applyProtection="1">
      <alignment horizontal="left" vertical="center"/>
    </xf>
    <xf numFmtId="0" fontId="14" fillId="0" borderId="4" xfId="0" applyFont="1" applyFill="1" applyBorder="1" applyAlignment="1" applyProtection="1">
      <alignment horizontal="left" vertical="center" wrapText="1"/>
    </xf>
    <xf numFmtId="0" fontId="14" fillId="0" borderId="4" xfId="0" applyFont="1" applyFill="1" applyBorder="1" applyAlignment="1" applyProtection="1">
      <alignment horizontal="center" vertical="center" wrapText="1"/>
    </xf>
    <xf numFmtId="3" fontId="14"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justify" vertical="center"/>
      <protection locked="0"/>
    </xf>
    <xf numFmtId="4" fontId="9" fillId="0" borderId="0" xfId="0" applyNumberFormat="1" applyFont="1" applyFill="1" applyBorder="1" applyAlignment="1" applyProtection="1">
      <alignment horizontal="center" vertical="center"/>
    </xf>
    <xf numFmtId="0" fontId="14" fillId="0" borderId="18" xfId="0" applyFont="1" applyFill="1" applyBorder="1" applyAlignment="1" applyProtection="1">
      <alignment horizontal="right" vertical="top"/>
      <protection locked="0"/>
    </xf>
    <xf numFmtId="0" fontId="6" fillId="0" borderId="0" xfId="0" applyFont="1" applyFill="1" applyAlignment="1" applyProtection="1">
      <alignment vertical="top"/>
    </xf>
    <xf numFmtId="0" fontId="6" fillId="0" borderId="0" xfId="0" applyFont="1" applyFill="1" applyAlignment="1" applyProtection="1">
      <alignment horizontal="center"/>
    </xf>
    <xf numFmtId="0" fontId="7" fillId="0" borderId="0" xfId="0" applyFont="1" applyFill="1" applyAlignment="1" applyProtection="1">
      <alignment vertical="top"/>
    </xf>
    <xf numFmtId="4" fontId="6" fillId="0" borderId="0" xfId="0" applyNumberFormat="1" applyFont="1" applyFill="1" applyAlignment="1" applyProtection="1">
      <alignment horizontal="center"/>
    </xf>
    <xf numFmtId="4" fontId="6" fillId="0" borderId="0" xfId="0" applyNumberFormat="1" applyFont="1" applyFill="1" applyProtection="1"/>
    <xf numFmtId="0" fontId="6" fillId="0" borderId="0" xfId="0" applyFont="1" applyFill="1" applyBorder="1" applyAlignment="1" applyProtection="1">
      <alignment vertical="top"/>
    </xf>
    <xf numFmtId="4" fontId="7" fillId="0" borderId="0" xfId="0" applyNumberFormat="1" applyFont="1" applyFill="1" applyProtection="1"/>
    <xf numFmtId="4" fontId="6" fillId="0" borderId="0" xfId="0" applyNumberFormat="1" applyFont="1" applyFill="1" applyProtection="1">
      <protection locked="0"/>
    </xf>
    <xf numFmtId="0" fontId="6" fillId="0" borderId="0" xfId="0" applyFont="1" applyFill="1" applyAlignment="1" applyProtection="1">
      <alignment vertical="top"/>
      <protection locked="0"/>
    </xf>
    <xf numFmtId="0" fontId="6" fillId="0" borderId="0" xfId="0" applyFont="1" applyFill="1" applyAlignment="1" applyProtection="1">
      <alignment horizontal="center"/>
      <protection locked="0"/>
    </xf>
    <xf numFmtId="4" fontId="6" fillId="0" borderId="0" xfId="0" applyNumberFormat="1" applyFont="1" applyFill="1" applyAlignment="1" applyProtection="1">
      <alignment horizontal="center"/>
      <protection locked="0"/>
    </xf>
    <xf numFmtId="0" fontId="6" fillId="0" borderId="0" xfId="0" applyFont="1" applyFill="1" applyAlignment="1" applyProtection="1">
      <alignment vertical="top" wrapText="1"/>
      <protection locked="0"/>
    </xf>
    <xf numFmtId="0" fontId="6" fillId="0" borderId="0" xfId="0" applyFont="1" applyFill="1" applyProtection="1">
      <protection locked="0"/>
    </xf>
    <xf numFmtId="0" fontId="33" fillId="0" borderId="0" xfId="0" applyFont="1" applyFill="1" applyProtection="1">
      <protection locked="0"/>
    </xf>
    <xf numFmtId="49" fontId="2" fillId="0" borderId="0" xfId="1" applyNumberFormat="1" applyFont="1" applyFill="1" applyAlignment="1" applyProtection="1">
      <alignment horizontal="left" vertical="center"/>
    </xf>
    <xf numFmtId="2" fontId="9" fillId="0" borderId="0" xfId="1" applyNumberFormat="1" applyFont="1" applyFill="1" applyAlignment="1" applyProtection="1">
      <alignment horizontal="left" vertical="top"/>
    </xf>
    <xf numFmtId="49" fontId="23" fillId="0" borderId="0" xfId="1" applyNumberFormat="1" applyFont="1" applyFill="1" applyAlignment="1" applyProtection="1">
      <alignment horizontal="center" wrapText="1"/>
    </xf>
    <xf numFmtId="49" fontId="23" fillId="0" borderId="0" xfId="1" applyNumberFormat="1" applyFont="1" applyFill="1" applyAlignment="1" applyProtection="1">
      <alignment wrapText="1"/>
    </xf>
    <xf numFmtId="4" fontId="2" fillId="0" borderId="0" xfId="0" applyNumberFormat="1" applyFont="1" applyFill="1" applyAlignment="1" applyProtection="1">
      <alignment horizontal="center"/>
    </xf>
    <xf numFmtId="0" fontId="2" fillId="0" borderId="0" xfId="0" applyFont="1" applyFill="1" applyBorder="1" applyAlignment="1" applyProtection="1">
      <alignment vertical="top"/>
    </xf>
    <xf numFmtId="4" fontId="2" fillId="0" borderId="0" xfId="0" applyNumberFormat="1" applyFont="1" applyFill="1" applyBorder="1" applyAlignment="1" applyProtection="1">
      <alignment horizontal="center"/>
    </xf>
    <xf numFmtId="0" fontId="13" fillId="0" borderId="2" xfId="18" applyFont="1" applyFill="1" applyBorder="1" applyAlignment="1" applyProtection="1">
      <alignment horizontal="center"/>
    </xf>
    <xf numFmtId="0" fontId="13" fillId="0" borderId="2" xfId="3" applyFont="1" applyFill="1" applyBorder="1" applyAlignment="1" applyProtection="1">
      <alignment vertical="top"/>
    </xf>
    <xf numFmtId="0" fontId="13" fillId="0" borderId="2" xfId="3" applyFont="1" applyFill="1" applyBorder="1" applyAlignment="1" applyProtection="1">
      <alignment horizontal="center"/>
    </xf>
    <xf numFmtId="0" fontId="13" fillId="0" borderId="0" xfId="3" applyFont="1" applyFill="1" applyBorder="1" applyAlignment="1" applyProtection="1">
      <alignment vertical="top"/>
    </xf>
    <xf numFmtId="0" fontId="13" fillId="0" borderId="0" xfId="3" applyFont="1" applyFill="1" applyBorder="1" applyAlignment="1" applyProtection="1">
      <alignment horizontal="center"/>
    </xf>
    <xf numFmtId="0" fontId="13" fillId="0" borderId="0" xfId="18" applyFont="1" applyFill="1" applyBorder="1" applyAlignment="1" applyProtection="1">
      <alignment horizontal="center"/>
    </xf>
    <xf numFmtId="49" fontId="6" fillId="0" borderId="0" xfId="0" applyNumberFormat="1" applyFont="1" applyFill="1" applyProtection="1">
      <protection locked="0"/>
    </xf>
    <xf numFmtId="49" fontId="2" fillId="0" borderId="0" xfId="0" applyNumberFormat="1" applyFont="1" applyFill="1" applyProtection="1"/>
    <xf numFmtId="49" fontId="2" fillId="0" borderId="0" xfId="0" applyNumberFormat="1" applyFont="1" applyFill="1" applyAlignment="1" applyProtection="1">
      <alignment wrapText="1"/>
    </xf>
    <xf numFmtId="49" fontId="2" fillId="0" borderId="3" xfId="0" applyNumberFormat="1" applyFont="1" applyFill="1" applyBorder="1" applyAlignment="1" applyProtection="1">
      <alignment wrapText="1"/>
    </xf>
    <xf numFmtId="49" fontId="13" fillId="0" borderId="2" xfId="3" applyNumberFormat="1" applyFont="1" applyFill="1" applyBorder="1" applyProtection="1"/>
    <xf numFmtId="49" fontId="13" fillId="0" borderId="0" xfId="3" applyNumberFormat="1" applyFont="1" applyFill="1" applyBorder="1" applyProtection="1"/>
    <xf numFmtId="49" fontId="7" fillId="0" borderId="0" xfId="0" applyNumberFormat="1" applyFont="1" applyFill="1" applyProtection="1"/>
    <xf numFmtId="49" fontId="6" fillId="0" borderId="0" xfId="0" applyNumberFormat="1" applyFont="1" applyFill="1" applyProtection="1"/>
    <xf numFmtId="49" fontId="7" fillId="0" borderId="0" xfId="0" applyNumberFormat="1" applyFont="1" applyFill="1" applyProtection="1">
      <protection locked="0"/>
    </xf>
    <xf numFmtId="0" fontId="7" fillId="0" borderId="11" xfId="0" applyFont="1" applyFill="1" applyBorder="1" applyAlignment="1" applyProtection="1">
      <alignment vertical="top"/>
    </xf>
    <xf numFmtId="0" fontId="41" fillId="0" borderId="0" xfId="0" applyFont="1" applyFill="1" applyProtection="1">
      <protection locked="0"/>
    </xf>
    <xf numFmtId="49" fontId="6" fillId="0" borderId="2" xfId="0" applyNumberFormat="1" applyFont="1" applyFill="1" applyBorder="1" applyProtection="1"/>
    <xf numFmtId="0" fontId="6" fillId="0" borderId="2" xfId="0" applyFont="1" applyFill="1" applyBorder="1" applyAlignment="1" applyProtection="1">
      <alignment vertical="top" wrapText="1"/>
    </xf>
    <xf numFmtId="0" fontId="6" fillId="0" borderId="2" xfId="0" applyFont="1" applyFill="1" applyBorder="1" applyAlignment="1" applyProtection="1">
      <alignment horizontal="center"/>
    </xf>
    <xf numFmtId="3" fontId="6" fillId="0" borderId="2" xfId="0" applyNumberFormat="1" applyFont="1" applyFill="1" applyBorder="1" applyAlignment="1" applyProtection="1">
      <alignment horizontal="center"/>
    </xf>
    <xf numFmtId="4" fontId="6" fillId="0" borderId="2" xfId="0" applyNumberFormat="1" applyFont="1" applyFill="1" applyBorder="1" applyProtection="1">
      <protection locked="0"/>
    </xf>
    <xf numFmtId="4" fontId="6" fillId="0" borderId="2" xfId="0" applyNumberFormat="1" applyFont="1" applyFill="1" applyBorder="1" applyProtection="1"/>
    <xf numFmtId="4" fontId="6" fillId="0" borderId="2" xfId="0" applyNumberFormat="1" applyFont="1" applyFill="1" applyBorder="1" applyAlignment="1" applyProtection="1">
      <alignment horizontal="center"/>
    </xf>
    <xf numFmtId="49" fontId="7" fillId="0" borderId="0" xfId="0" applyNumberFormat="1" applyFont="1" applyFill="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horizontal="center" vertical="center"/>
    </xf>
    <xf numFmtId="3" fontId="6" fillId="0" borderId="0" xfId="0" applyNumberFormat="1" applyFont="1" applyFill="1" applyAlignment="1" applyProtection="1">
      <alignment horizontal="center" vertical="center"/>
    </xf>
    <xf numFmtId="4" fontId="6" fillId="0" borderId="0" xfId="0" applyNumberFormat="1" applyFont="1" applyFill="1" applyAlignment="1" applyProtection="1">
      <alignment vertical="center"/>
      <protection locked="0"/>
    </xf>
    <xf numFmtId="4" fontId="6" fillId="0" borderId="0" xfId="0" applyNumberFormat="1" applyFont="1" applyFill="1" applyAlignment="1" applyProtection="1">
      <alignment vertical="center"/>
    </xf>
    <xf numFmtId="0" fontId="33" fillId="0" borderId="0" xfId="0" applyFont="1" applyFill="1" applyAlignment="1" applyProtection="1">
      <alignment vertical="center"/>
      <protection locked="0"/>
    </xf>
    <xf numFmtId="4" fontId="6" fillId="0" borderId="0" xfId="0" applyNumberFormat="1" applyFont="1" applyFill="1" applyAlignment="1" applyProtection="1">
      <alignment horizontal="center" vertical="center"/>
    </xf>
    <xf numFmtId="49" fontId="2" fillId="0" borderId="0" xfId="0" applyNumberFormat="1" applyFont="1" applyFill="1" applyBorder="1" applyProtection="1"/>
    <xf numFmtId="4" fontId="2" fillId="0" borderId="0" xfId="0" applyNumberFormat="1" applyFont="1" applyFill="1" applyBorder="1" applyProtection="1">
      <protection locked="0"/>
    </xf>
    <xf numFmtId="0" fontId="9" fillId="0" borderId="5" xfId="0" applyFont="1" applyFill="1" applyBorder="1" applyAlignment="1" applyProtection="1">
      <alignment horizontal="center"/>
    </xf>
    <xf numFmtId="3" fontId="9" fillId="0" borderId="5" xfId="0" applyNumberFormat="1" applyFont="1" applyFill="1" applyBorder="1" applyAlignment="1" applyProtection="1">
      <alignment horizontal="center"/>
    </xf>
    <xf numFmtId="166" fontId="9" fillId="0" borderId="5" xfId="0" applyNumberFormat="1" applyFont="1" applyFill="1" applyBorder="1" applyProtection="1"/>
    <xf numFmtId="0" fontId="7" fillId="0" borderId="11" xfId="0" applyFont="1" applyFill="1" applyBorder="1" applyAlignment="1" applyProtection="1">
      <alignment vertical="center"/>
    </xf>
    <xf numFmtId="0" fontId="9" fillId="0" borderId="5" xfId="0" applyFont="1" applyFill="1" applyBorder="1" applyAlignment="1" applyProtection="1">
      <alignment horizontal="right" vertical="center" wrapText="1"/>
    </xf>
    <xf numFmtId="0" fontId="9" fillId="0" borderId="5" xfId="0" applyFont="1" applyFill="1" applyBorder="1" applyAlignment="1" applyProtection="1">
      <alignment horizontal="center" vertical="center"/>
    </xf>
    <xf numFmtId="3" fontId="9" fillId="0" borderId="5" xfId="0" applyNumberFormat="1" applyFont="1" applyFill="1" applyBorder="1" applyAlignment="1" applyProtection="1">
      <alignment horizontal="center" vertical="center"/>
    </xf>
    <xf numFmtId="0" fontId="12" fillId="0" borderId="3" xfId="0" applyFont="1" applyFill="1" applyBorder="1" applyAlignment="1" applyProtection="1">
      <alignment vertical="center"/>
    </xf>
    <xf numFmtId="0" fontId="12" fillId="0" borderId="0" xfId="0" applyFont="1" applyFill="1" applyAlignment="1" applyProtection="1">
      <alignment horizontal="center"/>
    </xf>
    <xf numFmtId="4" fontId="12" fillId="0" borderId="0" xfId="0" applyNumberFormat="1" applyFont="1" applyFill="1" applyAlignment="1" applyProtection="1">
      <alignment horizontal="center"/>
    </xf>
    <xf numFmtId="0" fontId="12" fillId="0" borderId="0" xfId="0" applyFont="1" applyFill="1" applyAlignment="1" applyProtection="1">
      <alignment vertical="top"/>
    </xf>
    <xf numFmtId="0" fontId="12" fillId="0" borderId="0" xfId="0" applyFont="1" applyFill="1" applyBorder="1" applyAlignment="1" applyProtection="1">
      <alignment horizontal="center"/>
    </xf>
    <xf numFmtId="4" fontId="12" fillId="0" borderId="0" xfId="0" applyNumberFormat="1" applyFont="1" applyFill="1" applyBorder="1" applyAlignment="1" applyProtection="1">
      <alignment horizontal="center"/>
    </xf>
    <xf numFmtId="0" fontId="12" fillId="0" borderId="0" xfId="0" applyFont="1" applyFill="1" applyBorder="1" applyProtection="1"/>
    <xf numFmtId="0" fontId="12" fillId="0" borderId="0" xfId="0" applyFont="1" applyFill="1" applyBorder="1" applyAlignment="1" applyProtection="1">
      <alignment vertical="top"/>
    </xf>
    <xf numFmtId="0" fontId="12" fillId="0" borderId="3" xfId="0" applyFont="1" applyFill="1" applyBorder="1" applyAlignment="1" applyProtection="1">
      <alignment horizontal="center"/>
    </xf>
    <xf numFmtId="4" fontId="12" fillId="0" borderId="3" xfId="0" applyNumberFormat="1" applyFont="1" applyFill="1" applyBorder="1" applyAlignment="1" applyProtection="1">
      <alignment horizontal="center"/>
    </xf>
    <xf numFmtId="0" fontId="12" fillId="0" borderId="3" xfId="0" applyFont="1" applyFill="1" applyBorder="1" applyProtection="1"/>
    <xf numFmtId="49" fontId="2" fillId="0" borderId="6" xfId="0" applyNumberFormat="1" applyFont="1" applyFill="1" applyBorder="1" applyAlignment="1" applyProtection="1">
      <alignment wrapText="1"/>
    </xf>
    <xf numFmtId="0" fontId="12" fillId="0" borderId="6" xfId="0" applyFont="1" applyFill="1" applyBorder="1" applyAlignment="1" applyProtection="1">
      <alignment vertical="top"/>
    </xf>
    <xf numFmtId="0" fontId="12" fillId="0" borderId="6" xfId="0" applyFont="1" applyFill="1" applyBorder="1" applyAlignment="1" applyProtection="1">
      <alignment horizontal="center"/>
    </xf>
    <xf numFmtId="4" fontId="12" fillId="0" borderId="6" xfId="0" applyNumberFormat="1" applyFont="1" applyFill="1" applyBorder="1" applyAlignment="1" applyProtection="1">
      <alignment horizontal="center"/>
    </xf>
    <xf numFmtId="0" fontId="12" fillId="0" borderId="6" xfId="0" applyFont="1" applyFill="1" applyBorder="1" applyProtection="1"/>
    <xf numFmtId="49" fontId="2" fillId="0" borderId="0" xfId="0" applyNumberFormat="1" applyFont="1" applyFill="1" applyBorder="1" applyAlignment="1" applyProtection="1">
      <alignment wrapText="1"/>
    </xf>
    <xf numFmtId="4" fontId="11" fillId="0" borderId="0" xfId="0" applyNumberFormat="1" applyFont="1" applyFill="1" applyAlignment="1" applyProtection="1">
      <alignment horizontal="center"/>
    </xf>
    <xf numFmtId="166" fontId="12" fillId="0" borderId="3" xfId="0" applyNumberFormat="1" applyFont="1" applyFill="1" applyBorder="1" applyProtection="1"/>
    <xf numFmtId="166" fontId="12" fillId="0" borderId="0" xfId="0" applyNumberFormat="1" applyFont="1" applyFill="1" applyProtection="1"/>
    <xf numFmtId="166" fontId="12" fillId="0" borderId="0" xfId="0" applyNumberFormat="1" applyFont="1" applyFill="1" applyBorder="1" applyProtection="1"/>
    <xf numFmtId="166" fontId="12" fillId="0" borderId="6" xfId="0" applyNumberFormat="1" applyFont="1" applyFill="1" applyBorder="1" applyProtection="1"/>
    <xf numFmtId="0" fontId="9" fillId="0" borderId="5" xfId="0" applyFont="1" applyFill="1" applyBorder="1" applyAlignment="1" applyProtection="1">
      <alignment vertical="top" wrapText="1"/>
    </xf>
    <xf numFmtId="4" fontId="9" fillId="0" borderId="5" xfId="0" applyNumberFormat="1" applyFont="1" applyFill="1" applyBorder="1" applyAlignment="1" applyProtection="1">
      <alignment horizontal="center"/>
    </xf>
    <xf numFmtId="4" fontId="7" fillId="0" borderId="0" xfId="0" applyNumberFormat="1" applyFont="1" applyFill="1" applyProtection="1">
      <protection locked="0"/>
    </xf>
    <xf numFmtId="0" fontId="7" fillId="0" borderId="0" xfId="0" applyFont="1" applyFill="1" applyAlignment="1" applyProtection="1">
      <alignment horizontal="center"/>
    </xf>
    <xf numFmtId="4" fontId="7" fillId="0" borderId="0" xfId="0" applyNumberFormat="1" applyFont="1" applyFill="1" applyAlignment="1" applyProtection="1">
      <alignment horizontal="center"/>
    </xf>
    <xf numFmtId="0" fontId="7" fillId="0" borderId="0" xfId="0" applyFont="1" applyFill="1" applyAlignment="1" applyProtection="1">
      <alignment horizontal="center" vertical="center"/>
    </xf>
    <xf numFmtId="4" fontId="7" fillId="0" borderId="0" xfId="0" applyNumberFormat="1" applyFont="1" applyFill="1" applyAlignment="1" applyProtection="1">
      <alignment horizontal="center" vertical="center"/>
    </xf>
    <xf numFmtId="4" fontId="7" fillId="0" borderId="0" xfId="0" applyNumberFormat="1" applyFont="1" applyFill="1" applyAlignment="1" applyProtection="1">
      <alignment vertical="center"/>
      <protection locked="0"/>
    </xf>
    <xf numFmtId="4" fontId="7" fillId="0" borderId="0" xfId="0" applyNumberFormat="1" applyFont="1" applyFill="1" applyAlignment="1" applyProtection="1">
      <alignment vertical="center"/>
    </xf>
    <xf numFmtId="0" fontId="42" fillId="0" borderId="0" xfId="0" applyFont="1" applyFill="1" applyAlignment="1" applyProtection="1">
      <alignment vertical="center"/>
      <protection locked="0"/>
    </xf>
    <xf numFmtId="0" fontId="42" fillId="0" borderId="0" xfId="0" applyFont="1" applyFill="1" applyProtection="1">
      <protection locked="0"/>
    </xf>
    <xf numFmtId="0" fontId="2" fillId="0" borderId="3" xfId="0" applyFont="1" applyBorder="1" applyAlignment="1" applyProtection="1">
      <protection locked="0"/>
    </xf>
    <xf numFmtId="0" fontId="12" fillId="0" borderId="0" xfId="0" applyFont="1" applyAlignment="1" applyProtection="1">
      <alignment horizontal="left" vertical="center"/>
    </xf>
    <xf numFmtId="167" fontId="23" fillId="0" borderId="0" xfId="0" applyNumberFormat="1" applyFont="1" applyAlignment="1" applyProtection="1">
      <alignment horizontal="center"/>
    </xf>
    <xf numFmtId="0" fontId="23" fillId="0" borderId="0" xfId="0" applyFont="1" applyAlignment="1" applyProtection="1">
      <alignment horizontal="center"/>
    </xf>
    <xf numFmtId="4" fontId="15" fillId="0" borderId="0" xfId="0" applyNumberFormat="1" applyFont="1" applyAlignment="1" applyProtection="1">
      <alignment horizontal="right"/>
    </xf>
    <xf numFmtId="0" fontId="15" fillId="0" borderId="0" xfId="0" applyFont="1" applyAlignment="1" applyProtection="1"/>
    <xf numFmtId="166" fontId="15" fillId="0" borderId="0" xfId="0" applyNumberFormat="1" applyFont="1" applyBorder="1" applyProtection="1">
      <protection locked="0"/>
    </xf>
    <xf numFmtId="49" fontId="23" fillId="0" borderId="0" xfId="0" applyNumberFormat="1" applyFont="1" applyAlignment="1" applyProtection="1">
      <alignment horizontal="center"/>
    </xf>
    <xf numFmtId="0" fontId="3" fillId="0" borderId="0" xfId="0" applyFont="1" applyAlignment="1" applyProtection="1">
      <alignment vertical="top"/>
    </xf>
    <xf numFmtId="0" fontId="23" fillId="0" borderId="0" xfId="0" applyFont="1" applyAlignment="1" applyProtection="1">
      <alignment horizontal="center" vertical="top"/>
    </xf>
    <xf numFmtId="0" fontId="23" fillId="0" borderId="0" xfId="0" applyFont="1" applyAlignment="1" applyProtection="1">
      <alignment vertical="top"/>
    </xf>
    <xf numFmtId="0" fontId="15" fillId="0" borderId="0" xfId="0" applyFont="1" applyAlignment="1" applyProtection="1">
      <alignment horizontal="center"/>
    </xf>
    <xf numFmtId="0" fontId="15" fillId="0" borderId="0" xfId="0" applyFont="1" applyFill="1" applyAlignment="1" applyProtection="1"/>
    <xf numFmtId="166" fontId="23" fillId="0" borderId="0" xfId="0" applyNumberFormat="1" applyFont="1" applyFill="1" applyBorder="1" applyProtection="1">
      <protection locked="0"/>
    </xf>
    <xf numFmtId="0" fontId="23" fillId="0" borderId="0" xfId="0" applyFont="1" applyBorder="1" applyAlignment="1" applyProtection="1">
      <alignment vertical="top"/>
    </xf>
    <xf numFmtId="167" fontId="23" fillId="0" borderId="0" xfId="0" applyNumberFormat="1" applyFont="1" applyBorder="1" applyAlignment="1" applyProtection="1">
      <alignment horizontal="center"/>
    </xf>
    <xf numFmtId="0" fontId="15" fillId="0" borderId="0" xfId="0" applyFont="1" applyBorder="1" applyAlignment="1" applyProtection="1">
      <alignment horizontal="center"/>
    </xf>
    <xf numFmtId="4" fontId="15" fillId="0" borderId="0" xfId="0" applyNumberFormat="1" applyFont="1" applyBorder="1" applyAlignment="1" applyProtection="1">
      <alignment horizontal="right"/>
    </xf>
    <xf numFmtId="0" fontId="15" fillId="0" borderId="0" xfId="0" applyFont="1" applyFill="1" applyBorder="1" applyAlignment="1" applyProtection="1"/>
    <xf numFmtId="0" fontId="15" fillId="0" borderId="0" xfId="0" applyFont="1" applyAlignment="1" applyProtection="1">
      <alignment vertical="top"/>
    </xf>
    <xf numFmtId="169" fontId="2" fillId="0" borderId="0" xfId="0" applyNumberFormat="1" applyFont="1" applyFill="1" applyBorder="1" applyAlignment="1" applyProtection="1">
      <alignment horizontal="justify"/>
      <protection locked="0"/>
    </xf>
    <xf numFmtId="0" fontId="2"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justify"/>
      <protection locked="0"/>
    </xf>
    <xf numFmtId="0" fontId="2" fillId="0" borderId="0" xfId="0" applyNumberFormat="1" applyFont="1" applyFill="1" applyBorder="1" applyAlignment="1" applyProtection="1">
      <alignment vertical="top" wrapText="1"/>
    </xf>
    <xf numFmtId="168" fontId="2" fillId="0" borderId="0" xfId="0" applyNumberFormat="1" applyFont="1" applyBorder="1" applyAlignment="1" applyProtection="1">
      <alignment horizontal="center"/>
      <protection locked="0"/>
    </xf>
    <xf numFmtId="168" fontId="9"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wrapText="1"/>
    </xf>
    <xf numFmtId="1" fontId="2"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justify"/>
    </xf>
    <xf numFmtId="168" fontId="2" fillId="0" borderId="0" xfId="0" applyNumberFormat="1" applyFont="1" applyFill="1" applyBorder="1" applyAlignment="1" applyProtection="1">
      <alignment horizontal="center"/>
      <protection locked="0"/>
    </xf>
    <xf numFmtId="0" fontId="2" fillId="0" borderId="0" xfId="0" applyFont="1" applyFill="1" applyAlignment="1" applyProtection="1">
      <alignment horizontal="left" wrapText="1"/>
    </xf>
    <xf numFmtId="49" fontId="2" fillId="0" borderId="0" xfId="0" applyNumberFormat="1" applyFont="1" applyFill="1" applyAlignment="1" applyProtection="1">
      <alignment horizontal="left" vertical="top" wrapText="1"/>
    </xf>
    <xf numFmtId="49" fontId="2" fillId="0" borderId="0" xfId="0" applyNumberFormat="1" applyFont="1" applyFill="1" applyAlignment="1" applyProtection="1">
      <alignment vertical="top" wrapText="1"/>
    </xf>
    <xf numFmtId="49" fontId="2"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2" fontId="2" fillId="0" borderId="0" xfId="0" applyNumberFormat="1" applyFont="1" applyFill="1" applyBorder="1" applyAlignment="1" applyProtection="1">
      <alignment horizontal="center" wrapText="1"/>
    </xf>
    <xf numFmtId="169" fontId="9" fillId="0" borderId="5" xfId="0" applyNumberFormat="1" applyFont="1" applyFill="1" applyBorder="1" applyAlignment="1" applyProtection="1">
      <alignment horizontal="right"/>
    </xf>
    <xf numFmtId="9" fontId="2" fillId="0" borderId="0"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justify"/>
    </xf>
    <xf numFmtId="0" fontId="2" fillId="0" borderId="0" xfId="0" applyFont="1" applyFill="1" applyAlignment="1" applyProtection="1"/>
    <xf numFmtId="0" fontId="2" fillId="0" borderId="0" xfId="0" applyNumberFormat="1" applyFont="1" applyFill="1" applyBorder="1" applyAlignment="1" applyProtection="1">
      <alignment horizontal="justify" vertical="top"/>
    </xf>
    <xf numFmtId="4" fontId="2" fillId="0" borderId="0" xfId="0" applyNumberFormat="1" applyFont="1" applyFill="1" applyBorder="1" applyAlignment="1" applyProtection="1">
      <alignment horizontal="center"/>
      <protection locked="0"/>
    </xf>
    <xf numFmtId="4" fontId="2" fillId="0" borderId="0" xfId="0" quotePrefix="1" applyNumberFormat="1" applyFont="1" applyFill="1" applyBorder="1" applyAlignment="1" applyProtection="1">
      <alignment horizontal="center"/>
      <protection locked="0"/>
    </xf>
    <xf numFmtId="0" fontId="9" fillId="0" borderId="0" xfId="0" applyNumberFormat="1" applyFont="1" applyFill="1" applyBorder="1" applyAlignment="1" applyProtection="1">
      <alignment horizontal="justify" vertical="top"/>
      <protection locked="0"/>
    </xf>
    <xf numFmtId="0" fontId="11" fillId="0" borderId="0" xfId="0" applyNumberFormat="1" applyFont="1" applyAlignment="1" applyProtection="1">
      <alignment horizontal="center"/>
    </xf>
    <xf numFmtId="0" fontId="12" fillId="0" borderId="0" xfId="0" applyFont="1" applyAlignment="1" applyProtection="1">
      <alignment vertical="top"/>
    </xf>
    <xf numFmtId="4" fontId="2" fillId="0" borderId="0" xfId="0" applyNumberFormat="1" applyFont="1" applyAlignment="1" applyProtection="1">
      <alignment horizontal="right"/>
    </xf>
    <xf numFmtId="0" fontId="2" fillId="0" borderId="0" xfId="0" applyFont="1" applyAlignment="1" applyProtection="1"/>
    <xf numFmtId="166" fontId="2" fillId="0" borderId="0" xfId="0" applyNumberFormat="1" applyFont="1" applyProtection="1">
      <protection locked="0"/>
    </xf>
    <xf numFmtId="0" fontId="9" fillId="0" borderId="0" xfId="0" applyFont="1" applyFill="1" applyAlignment="1" applyProtection="1">
      <alignment horizontal="left"/>
    </xf>
    <xf numFmtId="167" fontId="2" fillId="0" borderId="0" xfId="0" applyNumberFormat="1" applyFont="1" applyFill="1" applyAlignment="1" applyProtection="1">
      <alignment horizontal="center"/>
    </xf>
    <xf numFmtId="166" fontId="2" fillId="0" borderId="0" xfId="0" applyNumberFormat="1" applyFont="1" applyFill="1" applyAlignment="1" applyProtection="1"/>
    <xf numFmtId="0" fontId="2" fillId="0" borderId="0" xfId="0" applyFont="1" applyAlignment="1" applyProtection="1">
      <alignment horizontal="center" vertical="top"/>
    </xf>
    <xf numFmtId="0" fontId="2" fillId="0" borderId="0" xfId="0" applyFont="1" applyBorder="1" applyAlignment="1" applyProtection="1">
      <alignment horizontal="left" vertical="top" wrapText="1" shrinkToFit="1"/>
    </xf>
    <xf numFmtId="166" fontId="2" fillId="0" borderId="0" xfId="0" applyNumberFormat="1" applyFont="1" applyAlignment="1" applyProtection="1"/>
    <xf numFmtId="0" fontId="2" fillId="0" borderId="0" xfId="0" applyFont="1" applyAlignment="1" applyProtection="1">
      <alignment horizontal="center" wrapText="1"/>
    </xf>
    <xf numFmtId="0" fontId="2" fillId="0" borderId="0" xfId="6" applyFont="1" applyAlignment="1" applyProtection="1">
      <alignment horizontal="center" vertical="top" wrapText="1"/>
    </xf>
    <xf numFmtId="0" fontId="2" fillId="0" borderId="0" xfId="6" applyFont="1" applyAlignment="1" applyProtection="1">
      <alignment horizontal="left" vertical="top" wrapText="1"/>
    </xf>
    <xf numFmtId="174" fontId="2" fillId="0" borderId="0" xfId="6" applyNumberFormat="1" applyFont="1" applyAlignment="1" applyProtection="1">
      <alignment horizontal="center" wrapText="1"/>
    </xf>
    <xf numFmtId="4" fontId="2" fillId="0" borderId="0" xfId="0" applyNumberFormat="1" applyFont="1" applyAlignment="1" applyProtection="1">
      <alignment horizontal="right"/>
      <protection locked="0"/>
    </xf>
    <xf numFmtId="49" fontId="2" fillId="0" borderId="0" xfId="5" applyNumberFormat="1" applyFont="1" applyBorder="1" applyAlignment="1" applyProtection="1">
      <alignment horizontal="center" vertical="center"/>
    </xf>
    <xf numFmtId="2" fontId="2" fillId="0" borderId="0" xfId="5" applyNumberFormat="1" applyFont="1" applyBorder="1" applyAlignment="1" applyProtection="1">
      <alignment horizontal="center"/>
    </xf>
    <xf numFmtId="4" fontId="2" fillId="0" borderId="0" xfId="5" applyNumberFormat="1" applyFont="1" applyBorder="1" applyAlignment="1" applyProtection="1">
      <alignment horizontal="right" wrapText="1"/>
      <protection locked="0"/>
    </xf>
    <xf numFmtId="4" fontId="2" fillId="0" borderId="0" xfId="5" applyNumberFormat="1" applyFont="1" applyBorder="1" applyAlignment="1" applyProtection="1">
      <alignment horizontal="center"/>
    </xf>
    <xf numFmtId="1" fontId="2" fillId="0" borderId="0" xfId="0" applyNumberFormat="1" applyFont="1" applyFill="1" applyBorder="1" applyAlignment="1" applyProtection="1">
      <alignment horizontal="center" vertical="top"/>
      <protection locked="0"/>
    </xf>
    <xf numFmtId="0" fontId="2"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center"/>
      <protection locked="0"/>
    </xf>
    <xf numFmtId="169" fontId="2" fillId="0" borderId="0" xfId="0" applyNumberFormat="1" applyFont="1" applyFill="1" applyBorder="1" applyAlignment="1" applyProtection="1">
      <alignment horizontal="center"/>
      <protection locked="0"/>
    </xf>
    <xf numFmtId="1" fontId="9" fillId="0" borderId="0" xfId="0" applyNumberFormat="1" applyFont="1" applyFill="1" applyBorder="1" applyAlignment="1" applyProtection="1">
      <alignment horizontal="center" vertical="top"/>
      <protection locked="0"/>
    </xf>
    <xf numFmtId="0" fontId="9" fillId="0" borderId="0" xfId="0" applyNumberFormat="1" applyFont="1" applyFill="1" applyBorder="1" applyAlignment="1" applyProtection="1">
      <alignment vertical="top"/>
      <protection locked="0"/>
    </xf>
    <xf numFmtId="2" fontId="9" fillId="0" borderId="0" xfId="0" applyNumberFormat="1" applyFont="1" applyFill="1" applyBorder="1" applyAlignment="1" applyProtection="1">
      <protection locked="0"/>
    </xf>
    <xf numFmtId="169" fontId="9" fillId="0" borderId="0" xfId="0" applyNumberFormat="1" applyFont="1" applyFill="1" applyBorder="1" applyAlignment="1" applyProtection="1">
      <alignment horizontal="right"/>
      <protection locked="0"/>
    </xf>
    <xf numFmtId="0" fontId="2" fillId="0" borderId="0" xfId="0" applyFont="1" applyBorder="1" applyAlignment="1" applyProtection="1">
      <alignment vertical="center"/>
      <protection locked="0"/>
    </xf>
    <xf numFmtId="166" fontId="23" fillId="0" borderId="0" xfId="0" applyNumberFormat="1" applyFont="1" applyFill="1" applyBorder="1" applyAlignment="1" applyProtection="1">
      <alignment vertical="center"/>
      <protection locked="0"/>
    </xf>
    <xf numFmtId="168" fontId="9" fillId="0" borderId="3" xfId="0" applyNumberFormat="1" applyFont="1" applyFill="1" applyBorder="1" applyAlignment="1" applyProtection="1">
      <alignment horizontal="center" vertical="center"/>
    </xf>
    <xf numFmtId="0" fontId="9" fillId="0" borderId="0" xfId="0" applyFont="1" applyAlignment="1" applyProtection="1">
      <alignment horizontal="center" vertical="top"/>
    </xf>
    <xf numFmtId="0" fontId="12" fillId="0" borderId="3" xfId="0" applyFont="1" applyBorder="1" applyAlignment="1" applyProtection="1">
      <alignment vertical="center"/>
    </xf>
    <xf numFmtId="167" fontId="12" fillId="0" borderId="3" xfId="0" applyNumberFormat="1" applyFont="1" applyBorder="1" applyAlignment="1" applyProtection="1">
      <alignment horizontal="center" vertical="center"/>
    </xf>
    <xf numFmtId="167" fontId="12" fillId="0" borderId="0" xfId="0" applyNumberFormat="1" applyFont="1" applyAlignment="1" applyProtection="1">
      <alignment horizontal="center"/>
    </xf>
    <xf numFmtId="0" fontId="12" fillId="0" borderId="3" xfId="0" applyFont="1" applyBorder="1" applyAlignment="1" applyProtection="1">
      <alignment horizontal="center" vertical="center"/>
    </xf>
    <xf numFmtId="4" fontId="12" fillId="0" borderId="3" xfId="0" applyNumberFormat="1" applyFont="1" applyBorder="1" applyAlignment="1" applyProtection="1">
      <alignment horizontal="right" vertical="center"/>
    </xf>
    <xf numFmtId="169" fontId="12" fillId="0" borderId="3" xfId="0" applyNumberFormat="1" applyFont="1" applyFill="1" applyBorder="1" applyAlignment="1" applyProtection="1">
      <alignment vertical="center"/>
    </xf>
    <xf numFmtId="0" fontId="12" fillId="0" borderId="0" xfId="0" applyFont="1" applyAlignment="1" applyProtection="1">
      <alignment horizontal="center"/>
    </xf>
    <xf numFmtId="4" fontId="12" fillId="0" borderId="0" xfId="0" applyNumberFormat="1" applyFont="1" applyAlignment="1" applyProtection="1">
      <alignment horizontal="right"/>
    </xf>
    <xf numFmtId="0" fontId="12" fillId="0" borderId="0" xfId="0" applyFont="1" applyFill="1" applyAlignment="1" applyProtection="1"/>
    <xf numFmtId="168" fontId="9" fillId="0" borderId="6" xfId="0" applyNumberFormat="1" applyFont="1" applyFill="1" applyBorder="1" applyAlignment="1" applyProtection="1">
      <alignment horizontal="center" vertical="center"/>
    </xf>
    <xf numFmtId="0" fontId="12" fillId="0" borderId="6" xfId="0" applyFont="1" applyBorder="1" applyAlignment="1" applyProtection="1">
      <alignment vertical="center"/>
    </xf>
    <xf numFmtId="167" fontId="12" fillId="0" borderId="6" xfId="0" applyNumberFormat="1" applyFont="1" applyBorder="1" applyAlignment="1" applyProtection="1">
      <alignment horizontal="center" vertical="center"/>
    </xf>
    <xf numFmtId="0" fontId="12" fillId="0" borderId="6" xfId="0" applyFont="1" applyBorder="1" applyAlignment="1" applyProtection="1">
      <alignment horizontal="center" vertical="center"/>
    </xf>
    <xf numFmtId="4" fontId="12" fillId="0" borderId="6" xfId="0" applyNumberFormat="1" applyFont="1" applyBorder="1" applyAlignment="1" applyProtection="1">
      <alignment horizontal="right" vertical="center"/>
    </xf>
    <xf numFmtId="169" fontId="12" fillId="0" borderId="6" xfId="0" applyNumberFormat="1" applyFont="1" applyFill="1" applyBorder="1" applyAlignment="1" applyProtection="1">
      <alignment vertical="center"/>
    </xf>
    <xf numFmtId="0" fontId="12" fillId="0" borderId="5" xfId="0" applyFont="1" applyBorder="1" applyAlignment="1" applyProtection="1">
      <alignment vertical="top"/>
    </xf>
    <xf numFmtId="167" fontId="12" fillId="0" borderId="5" xfId="0" applyNumberFormat="1" applyFont="1" applyBorder="1" applyAlignment="1" applyProtection="1">
      <alignment horizontal="center"/>
    </xf>
    <xf numFmtId="0" fontId="12" fillId="0" borderId="5" xfId="0" applyFont="1" applyBorder="1" applyAlignment="1" applyProtection="1">
      <alignment horizontal="center"/>
    </xf>
    <xf numFmtId="4" fontId="12" fillId="0" borderId="5" xfId="0" applyNumberFormat="1" applyFont="1" applyBorder="1" applyAlignment="1" applyProtection="1">
      <alignment horizontal="right"/>
    </xf>
    <xf numFmtId="169" fontId="12" fillId="0" borderId="5" xfId="0" applyNumberFormat="1" applyFont="1" applyFill="1" applyBorder="1" applyAlignment="1" applyProtection="1"/>
    <xf numFmtId="0" fontId="2" fillId="0" borderId="0" xfId="0" applyFont="1" applyAlignment="1" applyProtection="1">
      <alignment vertical="top"/>
    </xf>
    <xf numFmtId="0" fontId="9" fillId="0" borderId="0" xfId="0" applyFont="1" applyBorder="1" applyAlignment="1" applyProtection="1">
      <alignment vertical="top"/>
    </xf>
    <xf numFmtId="167" fontId="9" fillId="0" borderId="0" xfId="0" applyNumberFormat="1" applyFont="1" applyBorder="1" applyAlignment="1" applyProtection="1">
      <alignment horizontal="center"/>
    </xf>
    <xf numFmtId="4" fontId="9" fillId="0" borderId="0" xfId="0" applyNumberFormat="1" applyFont="1" applyBorder="1" applyAlignment="1" applyProtection="1">
      <alignment horizontal="right"/>
    </xf>
    <xf numFmtId="169" fontId="9" fillId="0" borderId="0" xfId="0" applyNumberFormat="1" applyFont="1" applyFill="1" applyBorder="1" applyAlignment="1" applyProtection="1"/>
    <xf numFmtId="166" fontId="9" fillId="0" borderId="0" xfId="0" applyNumberFormat="1" applyFont="1" applyFill="1" applyBorder="1" applyProtection="1">
      <protection locked="0"/>
    </xf>
    <xf numFmtId="0" fontId="12" fillId="0" borderId="0" xfId="0" applyFont="1" applyBorder="1" applyAlignment="1" applyProtection="1">
      <alignment vertical="center"/>
      <protection locked="0"/>
    </xf>
    <xf numFmtId="166" fontId="12" fillId="0" borderId="0" xfId="0" applyNumberFormat="1" applyFont="1" applyFill="1" applyBorder="1" applyAlignment="1" applyProtection="1">
      <alignment vertical="center"/>
      <protection locked="0"/>
    </xf>
    <xf numFmtId="169" fontId="12" fillId="0" borderId="0" xfId="0" applyNumberFormat="1" applyFont="1" applyFill="1" applyBorder="1" applyAlignment="1" applyProtection="1">
      <alignment horizontal="justify" vertical="center"/>
      <protection locked="0"/>
    </xf>
    <xf numFmtId="0" fontId="12" fillId="0" borderId="0" xfId="0" applyFont="1" applyAlignment="1" applyProtection="1">
      <alignment vertical="center"/>
      <protection locked="0"/>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2" fontId="12" fillId="0" borderId="3" xfId="0" applyNumberFormat="1" applyFont="1" applyFill="1" applyBorder="1" applyAlignment="1" applyProtection="1">
      <alignment horizontal="center" vertical="center"/>
    </xf>
    <xf numFmtId="4" fontId="12" fillId="0" borderId="3" xfId="0" applyNumberFormat="1" applyFont="1" applyFill="1" applyBorder="1" applyAlignment="1" applyProtection="1">
      <alignment horizontal="right" vertical="center"/>
    </xf>
    <xf numFmtId="169" fontId="12" fillId="0" borderId="3" xfId="0" applyNumberFormat="1" applyFont="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9" xfId="0" applyNumberFormat="1" applyFont="1" applyFill="1" applyBorder="1" applyAlignment="1" applyProtection="1">
      <alignment vertical="center"/>
    </xf>
    <xf numFmtId="0" fontId="12" fillId="0" borderId="9" xfId="0" applyNumberFormat="1" applyFont="1" applyFill="1" applyBorder="1" applyAlignment="1" applyProtection="1">
      <alignment horizontal="center" vertical="center" wrapText="1"/>
    </xf>
    <xf numFmtId="2" fontId="12" fillId="0" borderId="9" xfId="0" applyNumberFormat="1" applyFont="1" applyFill="1" applyBorder="1" applyAlignment="1" applyProtection="1">
      <alignment horizontal="center" vertical="center"/>
    </xf>
    <xf numFmtId="4" fontId="12" fillId="0" borderId="9" xfId="0" applyNumberFormat="1" applyFont="1" applyFill="1" applyBorder="1" applyAlignment="1" applyProtection="1">
      <alignment horizontal="right" vertical="center"/>
    </xf>
    <xf numFmtId="169" fontId="12" fillId="0" borderId="9" xfId="0" applyNumberFormat="1" applyFont="1" applyFill="1" applyBorder="1" applyAlignment="1" applyProtection="1">
      <alignment horizontal="right" vertical="center"/>
    </xf>
    <xf numFmtId="0" fontId="12" fillId="0" borderId="9" xfId="0" applyNumberFormat="1" applyFont="1" applyFill="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1" xfId="0" applyNumberFormat="1" applyFont="1" applyFill="1" applyBorder="1" applyAlignment="1" applyProtection="1">
      <alignment vertical="center"/>
    </xf>
    <xf numFmtId="0" fontId="12" fillId="0" borderId="21" xfId="0" applyNumberFormat="1" applyFont="1" applyFill="1" applyBorder="1" applyAlignment="1" applyProtection="1">
      <alignment horizontal="center" vertical="center"/>
    </xf>
    <xf numFmtId="2" fontId="12" fillId="0" borderId="21" xfId="0" applyNumberFormat="1" applyFont="1" applyFill="1" applyBorder="1" applyAlignment="1" applyProtection="1">
      <alignment horizontal="center" vertical="center"/>
    </xf>
    <xf numFmtId="4" fontId="12" fillId="0" borderId="21" xfId="0" applyNumberFormat="1" applyFont="1" applyFill="1" applyBorder="1" applyAlignment="1" applyProtection="1">
      <alignment horizontal="right" vertical="center"/>
    </xf>
    <xf numFmtId="169" fontId="12" fillId="0" borderId="21" xfId="0" applyNumberFormat="1" applyFont="1" applyFill="1" applyBorder="1" applyAlignment="1" applyProtection="1">
      <alignment horizontal="right" vertical="center"/>
    </xf>
    <xf numFmtId="0" fontId="12" fillId="0" borderId="5" xfId="0" applyFont="1" applyFill="1" applyBorder="1" applyAlignment="1" applyProtection="1">
      <alignment vertical="top"/>
    </xf>
    <xf numFmtId="0" fontId="11" fillId="0" borderId="5" xfId="0" applyNumberFormat="1" applyFont="1" applyFill="1" applyBorder="1" applyAlignment="1" applyProtection="1">
      <alignment horizontal="center"/>
    </xf>
    <xf numFmtId="2" fontId="11" fillId="0" borderId="5" xfId="0" applyNumberFormat="1" applyFont="1" applyFill="1" applyBorder="1" applyAlignment="1" applyProtection="1">
      <alignment horizontal="center"/>
    </xf>
    <xf numFmtId="4" fontId="11" fillId="0" borderId="5" xfId="0" applyNumberFormat="1" applyFont="1" applyFill="1" applyBorder="1" applyAlignment="1" applyProtection="1">
      <alignment horizontal="right"/>
    </xf>
    <xf numFmtId="169" fontId="12" fillId="0" borderId="5" xfId="0" applyNumberFormat="1" applyFont="1" applyFill="1" applyBorder="1" applyAlignment="1" applyProtection="1">
      <alignment horizontal="right"/>
    </xf>
    <xf numFmtId="0" fontId="9" fillId="0" borderId="11" xfId="0" applyNumberFormat="1" applyFont="1" applyFill="1" applyBorder="1" applyAlignment="1" applyProtection="1">
      <alignment vertical="top"/>
    </xf>
    <xf numFmtId="49" fontId="43" fillId="0" borderId="2" xfId="5" applyNumberFormat="1" applyFont="1" applyFill="1" applyBorder="1" applyAlignment="1" applyProtection="1">
      <alignment horizontal="center" vertical="center"/>
    </xf>
    <xf numFmtId="0" fontId="44" fillId="0" borderId="2" xfId="0" applyNumberFormat="1" applyFont="1" applyFill="1" applyBorder="1" applyAlignment="1" applyProtection="1">
      <alignment horizontal="center"/>
    </xf>
    <xf numFmtId="2" fontId="43" fillId="0" borderId="2" xfId="5" applyNumberFormat="1" applyFont="1" applyFill="1" applyBorder="1" applyAlignment="1" applyProtection="1">
      <alignment horizontal="center" vertical="center"/>
    </xf>
    <xf numFmtId="4" fontId="43" fillId="0" borderId="2" xfId="5" applyNumberFormat="1" applyFont="1" applyFill="1" applyBorder="1" applyAlignment="1" applyProtection="1">
      <alignment horizontal="center" vertical="center" wrapText="1"/>
      <protection locked="0"/>
    </xf>
    <xf numFmtId="4" fontId="43" fillId="0" borderId="2" xfId="5" applyNumberFormat="1" applyFont="1" applyFill="1" applyBorder="1" applyAlignment="1" applyProtection="1">
      <alignment horizontal="center" vertical="center"/>
    </xf>
    <xf numFmtId="1" fontId="2" fillId="0" borderId="2" xfId="0" applyNumberFormat="1" applyFont="1" applyFill="1" applyBorder="1" applyAlignment="1" applyProtection="1">
      <alignment horizontal="center" vertical="top"/>
    </xf>
    <xf numFmtId="0" fontId="2" fillId="0" borderId="2" xfId="0" applyNumberFormat="1" applyFont="1" applyFill="1" applyBorder="1" applyAlignment="1" applyProtection="1">
      <alignment vertical="top" wrapText="1"/>
    </xf>
    <xf numFmtId="0" fontId="2" fillId="0" borderId="2" xfId="0" applyNumberFormat="1" applyFont="1" applyFill="1" applyBorder="1" applyAlignment="1" applyProtection="1">
      <alignment horizontal="center" wrapText="1"/>
    </xf>
    <xf numFmtId="169" fontId="2" fillId="0" borderId="2" xfId="0" applyNumberFormat="1" applyFont="1" applyFill="1" applyBorder="1" applyAlignment="1" applyProtection="1">
      <alignment horizontal="right"/>
    </xf>
    <xf numFmtId="0" fontId="2" fillId="0" borderId="2" xfId="0" applyNumberFormat="1" applyFont="1" applyFill="1" applyBorder="1" applyAlignment="1" applyProtection="1">
      <alignment horizontal="left" vertical="top" wrapText="1"/>
    </xf>
    <xf numFmtId="0" fontId="2" fillId="0" borderId="2" xfId="0" applyFont="1" applyFill="1" applyBorder="1" applyAlignment="1" applyProtection="1">
      <alignment vertical="top" wrapText="1"/>
    </xf>
    <xf numFmtId="2" fontId="2" fillId="0" borderId="5" xfId="0" applyNumberFormat="1" applyFont="1" applyFill="1" applyBorder="1" applyAlignment="1" applyProtection="1">
      <alignment horizontal="center"/>
    </xf>
    <xf numFmtId="4" fontId="2" fillId="0" borderId="5" xfId="0" applyNumberFormat="1" applyFont="1" applyFill="1" applyBorder="1" applyAlignment="1" applyProtection="1">
      <alignment horizontal="right"/>
      <protection locked="0"/>
    </xf>
    <xf numFmtId="0" fontId="9" fillId="0" borderId="5"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xf>
    <xf numFmtId="0" fontId="2" fillId="0" borderId="5" xfId="0" applyNumberFormat="1" applyFont="1" applyFill="1" applyBorder="1" applyAlignment="1" applyProtection="1">
      <alignment horizontal="center" vertical="top"/>
    </xf>
    <xf numFmtId="1" fontId="2" fillId="0" borderId="12" xfId="0" applyNumberFormat="1" applyFont="1" applyFill="1" applyBorder="1" applyAlignment="1" applyProtection="1">
      <alignment horizontal="center" vertical="top"/>
    </xf>
    <xf numFmtId="0" fontId="2" fillId="0" borderId="12" xfId="0" applyFont="1" applyFill="1" applyBorder="1" applyAlignment="1" applyProtection="1">
      <alignment horizontal="left" vertical="top" wrapText="1"/>
    </xf>
    <xf numFmtId="0" fontId="2" fillId="0" borderId="12" xfId="0" applyNumberFormat="1" applyFont="1" applyFill="1" applyBorder="1" applyAlignment="1" applyProtection="1">
      <alignment horizontal="center" vertical="top"/>
    </xf>
    <xf numFmtId="2" fontId="2" fillId="0" borderId="12" xfId="0" applyNumberFormat="1" applyFont="1" applyFill="1" applyBorder="1" applyAlignment="1" applyProtection="1">
      <alignment horizontal="center"/>
    </xf>
    <xf numFmtId="169" fontId="9" fillId="0" borderId="12" xfId="0" applyNumberFormat="1" applyFont="1" applyFill="1" applyBorder="1" applyAlignment="1" applyProtection="1">
      <alignment horizontal="right"/>
    </xf>
    <xf numFmtId="1" fontId="2" fillId="0" borderId="13" xfId="0" applyNumberFormat="1" applyFont="1" applyFill="1" applyBorder="1" applyAlignment="1" applyProtection="1">
      <alignment horizontal="center" vertical="top"/>
    </xf>
    <xf numFmtId="0" fontId="2" fillId="0" borderId="13" xfId="0" applyNumberFormat="1" applyFont="1" applyFill="1" applyBorder="1" applyAlignment="1" applyProtection="1">
      <alignment horizontal="center" vertical="top"/>
    </xf>
    <xf numFmtId="2" fontId="2" fillId="0" borderId="13" xfId="0" applyNumberFormat="1" applyFont="1" applyFill="1" applyBorder="1" applyAlignment="1" applyProtection="1">
      <alignment horizontal="center"/>
    </xf>
    <xf numFmtId="169" fontId="9" fillId="0" borderId="13" xfId="0" applyNumberFormat="1" applyFont="1" applyFill="1" applyBorder="1" applyAlignment="1" applyProtection="1">
      <alignment horizontal="right"/>
    </xf>
    <xf numFmtId="0" fontId="2" fillId="0" borderId="13" xfId="0" applyFont="1" applyFill="1" applyBorder="1" applyAlignment="1" applyProtection="1">
      <alignment horizontal="center" vertical="top"/>
    </xf>
    <xf numFmtId="169" fontId="2" fillId="0" borderId="13" xfId="0" applyNumberFormat="1" applyFont="1" applyFill="1" applyBorder="1" applyAlignment="1" applyProtection="1">
      <alignment horizontal="right"/>
    </xf>
    <xf numFmtId="1" fontId="2" fillId="0" borderId="14" xfId="0" applyNumberFormat="1" applyFont="1" applyFill="1" applyBorder="1" applyAlignment="1" applyProtection="1">
      <alignment horizontal="center" vertical="top"/>
    </xf>
    <xf numFmtId="2" fontId="2" fillId="0" borderId="14" xfId="0" applyNumberFormat="1" applyFont="1" applyFill="1" applyBorder="1" applyAlignment="1" applyProtection="1">
      <alignment horizontal="center"/>
    </xf>
    <xf numFmtId="169" fontId="2" fillId="0" borderId="14" xfId="0" applyNumberFormat="1" applyFont="1" applyFill="1" applyBorder="1" applyAlignment="1" applyProtection="1">
      <alignment horizontal="right"/>
    </xf>
    <xf numFmtId="0" fontId="2" fillId="0" borderId="2" xfId="4" applyFont="1" applyFill="1" applyBorder="1" applyAlignment="1" applyProtection="1">
      <alignment wrapText="1"/>
    </xf>
    <xf numFmtId="0" fontId="2" fillId="0" borderId="2" xfId="4" applyFont="1" applyFill="1" applyBorder="1" applyAlignment="1" applyProtection="1">
      <alignment vertical="top" wrapText="1"/>
    </xf>
    <xf numFmtId="1" fontId="9" fillId="0" borderId="0" xfId="0" applyNumberFormat="1" applyFont="1" applyBorder="1" applyAlignment="1" applyProtection="1">
      <alignment wrapText="1"/>
    </xf>
    <xf numFmtId="0" fontId="11" fillId="0" borderId="9" xfId="0" applyFont="1" applyBorder="1" applyAlignment="1" applyProtection="1">
      <alignment horizontal="center"/>
    </xf>
    <xf numFmtId="4" fontId="2" fillId="0" borderId="2" xfId="4" applyNumberFormat="1" applyFont="1" applyFill="1" applyBorder="1" applyAlignment="1" applyProtection="1">
      <alignment wrapText="1"/>
    </xf>
    <xf numFmtId="0" fontId="2" fillId="0" borderId="5" xfId="0" applyNumberFormat="1" applyFont="1" applyFill="1" applyBorder="1" applyAlignment="1" applyProtection="1">
      <alignment horizontal="center"/>
    </xf>
    <xf numFmtId="0" fontId="9" fillId="0" borderId="0" xfId="0" applyNumberFormat="1" applyFont="1" applyFill="1" applyBorder="1" applyAlignment="1" applyProtection="1">
      <alignment horizontal="right" vertical="top"/>
    </xf>
    <xf numFmtId="49" fontId="2" fillId="0" borderId="2" xfId="0" applyNumberFormat="1" applyFont="1" applyFill="1" applyBorder="1" applyAlignment="1" applyProtection="1">
      <alignment horizontal="left" vertical="center" wrapText="1"/>
    </xf>
    <xf numFmtId="0" fontId="2" fillId="0" borderId="0" xfId="0" applyFont="1" applyBorder="1" applyAlignment="1" applyProtection="1"/>
    <xf numFmtId="0" fontId="2" fillId="0" borderId="5" xfId="0" applyNumberFormat="1" applyFont="1" applyFill="1" applyBorder="1" applyAlignment="1" applyProtection="1">
      <alignment horizontal="center" wrapText="1"/>
    </xf>
    <xf numFmtId="2" fontId="2" fillId="0" borderId="5" xfId="0" applyNumberFormat="1" applyFont="1" applyFill="1" applyBorder="1" applyAlignment="1" applyProtection="1">
      <alignment horizontal="center" wrapText="1"/>
    </xf>
    <xf numFmtId="0" fontId="9" fillId="0" borderId="5" xfId="0" applyNumberFormat="1" applyFont="1" applyFill="1" applyBorder="1" applyAlignment="1" applyProtection="1">
      <alignment horizontal="right" vertical="top" wrapText="1"/>
    </xf>
    <xf numFmtId="0" fontId="9" fillId="0" borderId="0" xfId="0" applyNumberFormat="1" applyFont="1" applyFill="1" applyBorder="1" applyAlignment="1" applyProtection="1">
      <alignment horizontal="right" vertical="top" wrapText="1"/>
    </xf>
    <xf numFmtId="0" fontId="2" fillId="0" borderId="12" xfId="0" applyNumberFormat="1" applyFont="1" applyFill="1" applyBorder="1" applyAlignment="1" applyProtection="1">
      <alignment horizontal="left" vertical="top" wrapText="1"/>
    </xf>
    <xf numFmtId="9" fontId="2" fillId="0" borderId="12" xfId="0" applyNumberFormat="1" applyFont="1" applyFill="1" applyBorder="1" applyAlignment="1" applyProtection="1">
      <alignment horizontal="center" wrapText="1"/>
    </xf>
    <xf numFmtId="169" fontId="2" fillId="0" borderId="12" xfId="0" applyNumberFormat="1" applyFont="1" applyFill="1" applyBorder="1" applyAlignment="1" applyProtection="1">
      <alignment horizontal="justify"/>
    </xf>
    <xf numFmtId="0" fontId="2" fillId="0" borderId="14" xfId="0" applyNumberFormat="1" applyFont="1" applyFill="1" applyBorder="1" applyAlignment="1" applyProtection="1">
      <alignment vertical="top" wrapText="1"/>
    </xf>
    <xf numFmtId="0" fontId="2" fillId="0" borderId="14" xfId="0" applyNumberFormat="1" applyFont="1" applyFill="1" applyBorder="1" applyAlignment="1" applyProtection="1">
      <alignment horizontal="center" wrapText="1"/>
    </xf>
    <xf numFmtId="0" fontId="2" fillId="0" borderId="12" xfId="0" applyFont="1" applyFill="1" applyBorder="1" applyProtection="1"/>
    <xf numFmtId="169" fontId="2" fillId="0" borderId="12" xfId="0" applyNumberFormat="1" applyFont="1" applyFill="1" applyBorder="1" applyAlignment="1" applyProtection="1">
      <alignment horizontal="right"/>
    </xf>
    <xf numFmtId="0" fontId="2" fillId="0" borderId="14" xfId="0" applyFont="1" applyFill="1" applyBorder="1" applyProtection="1"/>
    <xf numFmtId="0" fontId="2" fillId="0" borderId="2" xfId="0" applyFont="1" applyFill="1" applyBorder="1" applyProtection="1"/>
    <xf numFmtId="0" fontId="2" fillId="0" borderId="12" xfId="0" applyNumberFormat="1" applyFont="1" applyFill="1" applyBorder="1" applyAlignment="1" applyProtection="1">
      <alignment vertical="top"/>
    </xf>
    <xf numFmtId="1" fontId="2" fillId="0" borderId="14" xfId="0" applyNumberFormat="1" applyFont="1" applyFill="1" applyBorder="1" applyAlignment="1" applyProtection="1">
      <alignment horizontal="center"/>
    </xf>
    <xf numFmtId="1"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vertical="top" wrapText="1"/>
    </xf>
    <xf numFmtId="9" fontId="2" fillId="0" borderId="14" xfId="0" applyNumberFormat="1" applyFont="1" applyFill="1" applyBorder="1" applyAlignment="1" applyProtection="1">
      <alignment horizontal="center" wrapText="1"/>
    </xf>
    <xf numFmtId="9" fontId="2" fillId="0" borderId="2" xfId="0" applyNumberFormat="1" applyFont="1" applyFill="1" applyBorder="1" applyAlignment="1" applyProtection="1">
      <alignment horizontal="center" wrapText="1"/>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justify"/>
    </xf>
    <xf numFmtId="1" fontId="2" fillId="0" borderId="9" xfId="0" applyNumberFormat="1" applyFont="1" applyFill="1" applyBorder="1" applyAlignment="1" applyProtection="1">
      <alignment horizontal="center" vertical="top"/>
    </xf>
    <xf numFmtId="0" fontId="2" fillId="0" borderId="9" xfId="0" applyNumberFormat="1" applyFont="1" applyFill="1" applyBorder="1" applyAlignment="1" applyProtection="1">
      <alignment vertical="top" wrapText="1"/>
    </xf>
    <xf numFmtId="0" fontId="2" fillId="0" borderId="9" xfId="0" applyNumberFormat="1" applyFont="1" applyFill="1" applyBorder="1" applyAlignment="1" applyProtection="1">
      <alignment horizontal="center" wrapText="1"/>
    </xf>
    <xf numFmtId="2" fontId="2" fillId="0" borderId="9" xfId="0" applyNumberFormat="1" applyFont="1" applyFill="1" applyBorder="1" applyAlignment="1" applyProtection="1">
      <alignment horizontal="center"/>
    </xf>
    <xf numFmtId="169" fontId="2" fillId="0" borderId="9" xfId="0" applyNumberFormat="1" applyFont="1" applyFill="1" applyBorder="1" applyAlignment="1" applyProtection="1">
      <alignment horizontal="justify"/>
    </xf>
    <xf numFmtId="4" fontId="2" fillId="0" borderId="5" xfId="0" applyNumberFormat="1" applyFont="1" applyFill="1" applyBorder="1" applyAlignment="1" applyProtection="1">
      <alignment horizontal="right"/>
    </xf>
    <xf numFmtId="0" fontId="12" fillId="0" borderId="0" xfId="0" applyNumberFormat="1" applyFont="1" applyAlignment="1" applyProtection="1">
      <alignment horizontal="center"/>
    </xf>
    <xf numFmtId="0" fontId="12" fillId="0" borderId="11" xfId="0" applyFont="1" applyBorder="1" applyAlignment="1" applyProtection="1">
      <alignment vertical="top"/>
    </xf>
    <xf numFmtId="0" fontId="12"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center"/>
    </xf>
    <xf numFmtId="2" fontId="12" fillId="0" borderId="0" xfId="0" applyNumberFormat="1" applyFont="1" applyFill="1" applyBorder="1" applyAlignment="1" applyProtection="1">
      <alignment horizontal="center"/>
    </xf>
    <xf numFmtId="4" fontId="12" fillId="0" borderId="0" xfId="0" applyNumberFormat="1" applyFont="1" applyFill="1" applyBorder="1" applyAlignment="1" applyProtection="1">
      <alignment horizontal="right"/>
    </xf>
    <xf numFmtId="1" fontId="12" fillId="0" borderId="0" xfId="0" applyNumberFormat="1" applyFont="1" applyFill="1" applyBorder="1" applyAlignment="1" applyProtection="1">
      <alignment horizontal="center" vertical="top"/>
    </xf>
    <xf numFmtId="0" fontId="12" fillId="0" borderId="0" xfId="0" applyNumberFormat="1" applyFont="1" applyFill="1" applyBorder="1" applyAlignment="1" applyProtection="1">
      <alignment horizontal="justify"/>
    </xf>
    <xf numFmtId="1" fontId="12" fillId="0" borderId="3"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center" vertical="center"/>
      <protection locked="0"/>
    </xf>
    <xf numFmtId="1" fontId="12" fillId="0" borderId="21"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xf>
    <xf numFmtId="2" fontId="12" fillId="0" borderId="5" xfId="0" applyNumberFormat="1" applyFont="1" applyFill="1" applyBorder="1" applyAlignment="1" applyProtection="1">
      <alignment horizontal="center"/>
    </xf>
    <xf numFmtId="4" fontId="12" fillId="0" borderId="5" xfId="0" applyNumberFormat="1" applyFont="1" applyFill="1" applyBorder="1" applyAlignment="1" applyProtection="1">
      <alignment horizontal="right"/>
    </xf>
    <xf numFmtId="0" fontId="2" fillId="0" borderId="2" xfId="0" applyFont="1" applyBorder="1" applyAlignment="1" applyProtection="1">
      <alignment horizontal="center" vertical="top"/>
    </xf>
    <xf numFmtId="175" fontId="2" fillId="0" borderId="2" xfId="0" applyNumberFormat="1" applyFont="1" applyFill="1" applyBorder="1" applyAlignment="1" applyProtection="1">
      <alignment horizontal="center"/>
    </xf>
    <xf numFmtId="0" fontId="2" fillId="0" borderId="2" xfId="0" applyFont="1" applyFill="1" applyBorder="1" applyAlignment="1" applyProtection="1">
      <alignment horizontal="center" wrapText="1"/>
    </xf>
    <xf numFmtId="167" fontId="2" fillId="0" borderId="2" xfId="0" applyNumberFormat="1" applyFont="1" applyFill="1" applyBorder="1" applyAlignment="1" applyProtection="1">
      <alignment horizontal="center"/>
    </xf>
    <xf numFmtId="0" fontId="2" fillId="0" borderId="2" xfId="0" applyFont="1" applyFill="1" applyBorder="1" applyAlignment="1" applyProtection="1">
      <alignment horizontal="center" vertical="top"/>
    </xf>
    <xf numFmtId="0" fontId="2" fillId="0" borderId="2" xfId="0" applyFont="1" applyFill="1" applyBorder="1" applyAlignment="1" applyProtection="1">
      <alignment wrapText="1"/>
    </xf>
    <xf numFmtId="0" fontId="2" fillId="0" borderId="2" xfId="0" applyFont="1" applyBorder="1" applyAlignment="1" applyProtection="1">
      <alignment horizontal="center" wrapText="1"/>
    </xf>
    <xf numFmtId="0" fontId="2" fillId="0" borderId="2" xfId="6" applyFont="1" applyBorder="1" applyAlignment="1" applyProtection="1">
      <alignment horizontal="center" vertical="top" wrapText="1"/>
    </xf>
    <xf numFmtId="0" fontId="2" fillId="0" borderId="2" xfId="6" applyFont="1" applyBorder="1" applyAlignment="1" applyProtection="1">
      <alignment horizontal="left" vertical="top" wrapText="1"/>
    </xf>
    <xf numFmtId="174" fontId="2" fillId="0" borderId="2" xfId="6" applyNumberFormat="1" applyFont="1" applyBorder="1" applyAlignment="1" applyProtection="1">
      <alignment horizontal="center" wrapText="1"/>
    </xf>
    <xf numFmtId="167" fontId="2" fillId="0" borderId="5" xfId="0" applyNumberFormat="1" applyFont="1" applyBorder="1" applyAlignment="1" applyProtection="1">
      <alignment horizontal="center"/>
    </xf>
    <xf numFmtId="4" fontId="2" fillId="0" borderId="5" xfId="0" applyNumberFormat="1" applyFont="1" applyBorder="1" applyAlignment="1" applyProtection="1">
      <alignment horizontal="right"/>
      <protection locked="0"/>
    </xf>
    <xf numFmtId="166" fontId="9" fillId="0" borderId="5" xfId="0" applyNumberFormat="1" applyFont="1" applyBorder="1" applyAlignment="1" applyProtection="1"/>
    <xf numFmtId="0" fontId="9" fillId="0" borderId="5" xfId="0" applyFont="1" applyBorder="1" applyAlignment="1" applyProtection="1">
      <alignment horizontal="right" vertical="top"/>
    </xf>
    <xf numFmtId="0" fontId="2" fillId="0" borderId="0" xfId="1" applyFont="1" applyFill="1" applyBorder="1" applyAlignment="1" applyProtection="1">
      <alignment vertical="center"/>
    </xf>
    <xf numFmtId="0" fontId="14" fillId="0" borderId="2" xfId="1" applyFont="1" applyFill="1" applyBorder="1" applyAlignment="1" applyProtection="1">
      <alignment vertical="center" wrapText="1"/>
    </xf>
    <xf numFmtId="1" fontId="14" fillId="0" borderId="2" xfId="1" applyNumberFormat="1" applyFont="1" applyFill="1" applyBorder="1" applyAlignment="1" applyProtection="1">
      <alignment horizontal="left" vertical="center"/>
    </xf>
    <xf numFmtId="2" fontId="14" fillId="0" borderId="2" xfId="1" applyNumberFormat="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170" fontId="14" fillId="0" borderId="2" xfId="1" applyNumberFormat="1" applyFont="1" applyFill="1" applyBorder="1" applyAlignment="1" applyProtection="1">
      <alignment horizontal="center" vertical="center" wrapText="1"/>
    </xf>
    <xf numFmtId="4" fontId="14" fillId="0" borderId="2" xfId="1" applyNumberFormat="1" applyFont="1" applyFill="1" applyBorder="1" applyAlignment="1" applyProtection="1">
      <alignment horizontal="center" vertical="center" wrapText="1"/>
    </xf>
    <xf numFmtId="0" fontId="14" fillId="0" borderId="0" xfId="1" applyFont="1" applyFill="1" applyBorder="1" applyAlignment="1" applyProtection="1">
      <alignment vertical="center" wrapText="1"/>
    </xf>
    <xf numFmtId="1" fontId="14" fillId="0" borderId="0" xfId="1" applyNumberFormat="1" applyFont="1" applyFill="1" applyBorder="1" applyAlignment="1" applyProtection="1">
      <alignment horizontal="left" vertical="center"/>
    </xf>
    <xf numFmtId="2" fontId="14" fillId="0" borderId="0" xfId="1" applyNumberFormat="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170" fontId="14" fillId="0" borderId="0" xfId="1" applyNumberFormat="1" applyFont="1" applyFill="1" applyBorder="1" applyAlignment="1" applyProtection="1">
      <alignment horizontal="center" vertical="center" wrapText="1"/>
    </xf>
    <xf numFmtId="4" fontId="14" fillId="0" borderId="0" xfId="1" applyNumberFormat="1" applyFont="1" applyFill="1" applyBorder="1" applyAlignment="1" applyProtection="1">
      <alignment horizontal="center" vertical="center" wrapText="1"/>
    </xf>
    <xf numFmtId="1" fontId="11" fillId="0" borderId="0" xfId="1" applyNumberFormat="1" applyFont="1" applyFill="1" applyBorder="1" applyAlignment="1" applyProtection="1">
      <alignment vertical="top"/>
    </xf>
    <xf numFmtId="1" fontId="2" fillId="0" borderId="0" xfId="1" applyNumberFormat="1" applyFont="1" applyFill="1" applyBorder="1" applyAlignment="1" applyProtection="1">
      <alignment vertical="top" wrapText="1"/>
    </xf>
    <xf numFmtId="1" fontId="2" fillId="0" borderId="0" xfId="1" applyNumberFormat="1" applyFont="1" applyFill="1" applyBorder="1" applyAlignment="1" applyProtection="1">
      <alignment horizontal="center"/>
    </xf>
    <xf numFmtId="1" fontId="9" fillId="0" borderId="0" xfId="1" applyNumberFormat="1" applyFont="1" applyFill="1" applyBorder="1" applyAlignment="1" applyProtection="1">
      <alignment horizontal="right" vertical="top" wrapText="1"/>
    </xf>
    <xf numFmtId="166" fontId="9" fillId="0" borderId="0" xfId="1" applyNumberFormat="1" applyFont="1" applyFill="1" applyBorder="1" applyProtection="1"/>
    <xf numFmtId="166" fontId="2" fillId="0" borderId="0" xfId="0" applyNumberFormat="1" applyFont="1" applyFill="1" applyBorder="1" applyProtection="1"/>
    <xf numFmtId="1" fontId="11" fillId="0" borderId="11" xfId="1" applyNumberFormat="1" applyFont="1" applyFill="1" applyBorder="1" applyAlignment="1" applyProtection="1">
      <alignment vertical="top"/>
    </xf>
    <xf numFmtId="1" fontId="2" fillId="0" borderId="2" xfId="1" applyNumberFormat="1" applyFont="1" applyFill="1" applyBorder="1" applyAlignment="1" applyProtection="1">
      <alignment vertical="top" wrapText="1"/>
    </xf>
    <xf numFmtId="1" fontId="2" fillId="0" borderId="2" xfId="1" applyNumberFormat="1" applyFont="1" applyFill="1" applyBorder="1" applyAlignment="1" applyProtection="1">
      <alignment horizontal="center"/>
    </xf>
    <xf numFmtId="0" fontId="2" fillId="0" borderId="2" xfId="1" applyFont="1" applyFill="1" applyBorder="1" applyAlignment="1" applyProtection="1">
      <alignment horizontal="center"/>
    </xf>
    <xf numFmtId="166" fontId="2" fillId="0" borderId="2" xfId="1" applyNumberFormat="1" applyFont="1" applyFill="1" applyBorder="1" applyProtection="1"/>
    <xf numFmtId="1" fontId="9" fillId="0" borderId="5" xfId="1" applyNumberFormat="1" applyFont="1" applyFill="1" applyBorder="1" applyAlignment="1" applyProtection="1">
      <alignment horizontal="right" vertical="top" wrapText="1"/>
    </xf>
    <xf numFmtId="0" fontId="2" fillId="0" borderId="5" xfId="1" applyFont="1" applyFill="1" applyBorder="1" applyAlignment="1" applyProtection="1">
      <alignment horizontal="center"/>
    </xf>
    <xf numFmtId="166" fontId="9" fillId="0" borderId="5" xfId="1" applyNumberFormat="1" applyFont="1" applyFill="1" applyBorder="1" applyProtection="1"/>
    <xf numFmtId="1" fontId="2" fillId="0" borderId="0" xfId="1" applyNumberFormat="1" applyFont="1" applyFill="1" applyBorder="1" applyAlignment="1" applyProtection="1">
      <alignment vertical="top"/>
    </xf>
    <xf numFmtId="2" fontId="2" fillId="0" borderId="2" xfId="1" applyNumberFormat="1" applyFont="1" applyFill="1" applyBorder="1" applyAlignment="1" applyProtection="1">
      <alignment horizontal="center"/>
    </xf>
    <xf numFmtId="4" fontId="2" fillId="0" borderId="14" xfId="1" applyNumberFormat="1" applyFont="1" applyFill="1" applyBorder="1" applyAlignment="1" applyProtection="1">
      <alignment horizontal="right"/>
      <protection locked="0"/>
    </xf>
    <xf numFmtId="1" fontId="2" fillId="0" borderId="13" xfId="1" applyNumberFormat="1" applyFont="1" applyFill="1" applyBorder="1" applyAlignment="1" applyProtection="1">
      <alignment vertical="top" wrapText="1"/>
    </xf>
    <xf numFmtId="1" fontId="2" fillId="0" borderId="13" xfId="1" applyNumberFormat="1" applyFont="1" applyFill="1" applyBorder="1" applyAlignment="1" applyProtection="1">
      <alignment horizontal="center"/>
    </xf>
    <xf numFmtId="0" fontId="2" fillId="0" borderId="13" xfId="1" applyFont="1" applyFill="1" applyBorder="1" applyAlignment="1" applyProtection="1">
      <alignment horizontal="center"/>
    </xf>
    <xf numFmtId="4" fontId="2" fillId="0" borderId="13" xfId="1" applyNumberFormat="1" applyFont="1" applyFill="1" applyBorder="1" applyAlignment="1" applyProtection="1">
      <alignment horizontal="right"/>
      <protection locked="0"/>
    </xf>
    <xf numFmtId="166" fontId="2" fillId="0" borderId="13" xfId="1" applyNumberFormat="1" applyFont="1" applyFill="1" applyBorder="1" applyProtection="1"/>
    <xf numFmtId="0" fontId="2" fillId="0" borderId="3" xfId="1" applyFont="1" applyFill="1" applyBorder="1" applyProtection="1"/>
    <xf numFmtId="1" fontId="2" fillId="0" borderId="3" xfId="1" applyNumberFormat="1" applyFont="1" applyFill="1" applyBorder="1" applyAlignment="1" applyProtection="1">
      <alignment vertical="top"/>
    </xf>
    <xf numFmtId="0" fontId="2" fillId="0" borderId="3" xfId="1" applyFont="1" applyFill="1" applyBorder="1" applyAlignment="1" applyProtection="1">
      <alignment horizontal="center"/>
    </xf>
    <xf numFmtId="166" fontId="2" fillId="0" borderId="3" xfId="1" applyNumberFormat="1" applyFont="1" applyFill="1" applyBorder="1" applyProtection="1"/>
    <xf numFmtId="0" fontId="2" fillId="0" borderId="3" xfId="1" applyFont="1" applyFill="1" applyBorder="1" applyAlignment="1" applyProtection="1">
      <alignment vertical="center"/>
    </xf>
    <xf numFmtId="1" fontId="2" fillId="0" borderId="3" xfId="1" applyNumberFormat="1" applyFont="1" applyFill="1" applyBorder="1" applyAlignment="1" applyProtection="1">
      <alignment vertical="center"/>
    </xf>
    <xf numFmtId="1" fontId="2" fillId="0" borderId="3" xfId="1" applyNumberFormat="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166" fontId="2" fillId="0" borderId="3" xfId="1" applyNumberFormat="1" applyFont="1" applyFill="1" applyBorder="1" applyAlignment="1" applyProtection="1">
      <alignment vertical="center"/>
    </xf>
    <xf numFmtId="16" fontId="2" fillId="0" borderId="3" xfId="1" applyNumberFormat="1" applyFont="1" applyFill="1" applyBorder="1" applyAlignment="1" applyProtection="1">
      <alignment vertical="center"/>
    </xf>
    <xf numFmtId="1" fontId="2" fillId="0" borderId="0" xfId="1" applyNumberFormat="1" applyFont="1" applyFill="1" applyBorder="1" applyAlignment="1" applyProtection="1">
      <alignment vertical="center"/>
    </xf>
    <xf numFmtId="2" fontId="2" fillId="0" borderId="0" xfId="1" applyNumberFormat="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166" fontId="2" fillId="0" borderId="0" xfId="1" applyNumberFormat="1" applyFont="1" applyFill="1" applyBorder="1" applyAlignment="1" applyProtection="1">
      <alignment vertical="center"/>
    </xf>
    <xf numFmtId="2" fontId="2" fillId="0" borderId="5" xfId="1" applyNumberFormat="1" applyFont="1" applyFill="1" applyBorder="1" applyAlignment="1" applyProtection="1">
      <alignment horizontal="center"/>
    </xf>
    <xf numFmtId="1" fontId="9" fillId="0" borderId="9" xfId="1" applyNumberFormat="1" applyFont="1" applyFill="1" applyBorder="1" applyAlignment="1" applyProtection="1">
      <alignment horizontal="right" vertical="top" wrapText="1"/>
    </xf>
    <xf numFmtId="2" fontId="2" fillId="0" borderId="9" xfId="1" applyNumberFormat="1" applyFont="1" applyFill="1" applyBorder="1" applyAlignment="1" applyProtection="1">
      <alignment horizontal="center"/>
    </xf>
    <xf numFmtId="0" fontId="2" fillId="0" borderId="9" xfId="1" applyFont="1" applyFill="1" applyBorder="1" applyAlignment="1" applyProtection="1">
      <alignment horizontal="center"/>
    </xf>
    <xf numFmtId="166" fontId="9" fillId="0" borderId="9" xfId="1" applyNumberFormat="1" applyFont="1" applyFill="1" applyBorder="1" applyProtection="1"/>
    <xf numFmtId="2" fontId="2" fillId="0" borderId="3" xfId="1" applyNumberFormat="1" applyFont="1" applyFill="1" applyBorder="1" applyAlignment="1" applyProtection="1">
      <alignment horizontal="center"/>
    </xf>
    <xf numFmtId="1" fontId="9" fillId="0" borderId="9" xfId="1" applyNumberFormat="1" applyFont="1" applyFill="1" applyBorder="1" applyAlignment="1" applyProtection="1">
      <alignment horizontal="center" vertical="top" wrapText="1"/>
    </xf>
    <xf numFmtId="0" fontId="2" fillId="0" borderId="0" xfId="0" applyFont="1" applyFill="1" applyBorder="1" applyAlignment="1" applyProtection="1">
      <alignment horizontal="center"/>
      <protection locked="0"/>
    </xf>
    <xf numFmtId="170" fontId="9" fillId="0" borderId="0" xfId="0" applyNumberFormat="1" applyFont="1" applyFill="1" applyBorder="1" applyProtection="1"/>
    <xf numFmtId="1" fontId="12" fillId="0" borderId="3" xfId="1" applyNumberFormat="1" applyFont="1" applyFill="1" applyBorder="1" applyAlignment="1" applyProtection="1">
      <alignment vertical="center"/>
    </xf>
    <xf numFmtId="2" fontId="12" fillId="0" borderId="3"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170" fontId="12" fillId="0" borderId="3" xfId="1" applyNumberFormat="1" applyFont="1" applyFill="1" applyBorder="1" applyAlignment="1" applyProtection="1">
      <alignment vertical="center"/>
    </xf>
    <xf numFmtId="166" fontId="12" fillId="0" borderId="3" xfId="1" applyNumberFormat="1" applyFont="1" applyFill="1" applyBorder="1" applyAlignment="1" applyProtection="1">
      <alignment vertical="center"/>
    </xf>
    <xf numFmtId="0" fontId="2" fillId="0" borderId="9" xfId="1" applyFont="1" applyFill="1" applyBorder="1" applyAlignment="1" applyProtection="1">
      <alignment vertical="center"/>
    </xf>
    <xf numFmtId="1" fontId="12" fillId="0" borderId="9" xfId="1" applyNumberFormat="1" applyFont="1" applyFill="1" applyBorder="1" applyAlignment="1" applyProtection="1">
      <alignment vertical="center"/>
    </xf>
    <xf numFmtId="2" fontId="12" fillId="0" borderId="9" xfId="1" applyNumberFormat="1" applyFont="1" applyFill="1" applyBorder="1" applyAlignment="1" applyProtection="1">
      <alignment horizontal="center" vertical="center"/>
    </xf>
    <xf numFmtId="0" fontId="12" fillId="0" borderId="9" xfId="1" applyFont="1" applyFill="1" applyBorder="1" applyAlignment="1" applyProtection="1">
      <alignment horizontal="center" vertical="center"/>
    </xf>
    <xf numFmtId="170" fontId="12" fillId="0" borderId="9" xfId="1" applyNumberFormat="1" applyFont="1" applyFill="1" applyBorder="1" applyAlignment="1" applyProtection="1">
      <alignment vertical="center"/>
    </xf>
    <xf numFmtId="166" fontId="12" fillId="0" borderId="9" xfId="1" applyNumberFormat="1" applyFont="1" applyFill="1" applyBorder="1" applyAlignment="1" applyProtection="1">
      <alignment vertical="center"/>
    </xf>
    <xf numFmtId="170" fontId="12" fillId="0" borderId="5" xfId="0" applyNumberFormat="1" applyFont="1" applyFill="1" applyBorder="1" applyAlignment="1" applyProtection="1">
      <alignment vertical="center"/>
    </xf>
    <xf numFmtId="2" fontId="11" fillId="0" borderId="5" xfId="1" applyNumberFormat="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170" fontId="11" fillId="0" borderId="5" xfId="1" applyNumberFormat="1" applyFont="1" applyFill="1" applyBorder="1" applyAlignment="1" applyProtection="1">
      <alignment vertical="center"/>
    </xf>
    <xf numFmtId="166" fontId="12" fillId="0" borderId="5" xfId="1" applyNumberFormat="1" applyFont="1" applyFill="1" applyBorder="1" applyAlignment="1" applyProtection="1">
      <alignment horizontal="right" vertical="center"/>
    </xf>
    <xf numFmtId="1" fontId="2" fillId="0" borderId="0" xfId="0" applyNumberFormat="1" applyFont="1" applyFill="1" applyBorder="1" applyAlignment="1" applyProtection="1">
      <alignment wrapText="1"/>
      <protection locked="0"/>
    </xf>
    <xf numFmtId="1" fontId="2" fillId="0" borderId="0" xfId="0" applyNumberFormat="1" applyFont="1" applyFill="1" applyBorder="1" applyAlignment="1" applyProtection="1">
      <alignment horizontal="center"/>
      <protection locked="0"/>
    </xf>
    <xf numFmtId="1" fontId="12" fillId="0" borderId="0" xfId="0" applyNumberFormat="1" applyFont="1" applyFill="1" applyBorder="1" applyAlignment="1" applyProtection="1"/>
    <xf numFmtId="1" fontId="21" fillId="0" borderId="0" xfId="0" applyNumberFormat="1" applyFont="1" applyFill="1" applyBorder="1" applyAlignment="1" applyProtection="1">
      <alignment horizontal="center" vertical="top"/>
    </xf>
    <xf numFmtId="1" fontId="21" fillId="0" borderId="0" xfId="0" applyNumberFormat="1" applyFont="1" applyFill="1" applyBorder="1" applyAlignment="1" applyProtection="1">
      <alignment vertical="center"/>
    </xf>
    <xf numFmtId="2" fontId="21" fillId="0" borderId="0" xfId="0" applyNumberFormat="1" applyFont="1" applyFill="1" applyBorder="1" applyAlignment="1" applyProtection="1">
      <alignment horizontal="center"/>
    </xf>
    <xf numFmtId="1" fontId="21" fillId="0" borderId="0" xfId="0" applyNumberFormat="1" applyFont="1" applyFill="1" applyBorder="1" applyAlignment="1" applyProtection="1">
      <alignment horizontal="center"/>
    </xf>
    <xf numFmtId="4" fontId="21" fillId="0" borderId="0" xfId="0" applyNumberFormat="1" applyFont="1" applyFill="1" applyBorder="1" applyProtection="1"/>
    <xf numFmtId="1" fontId="12" fillId="0" borderId="3" xfId="0" applyNumberFormat="1" applyFont="1" applyFill="1" applyBorder="1" applyAlignment="1" applyProtection="1">
      <alignment vertical="center" wrapText="1"/>
    </xf>
    <xf numFmtId="2" fontId="21" fillId="0" borderId="3" xfId="0" applyNumberFormat="1" applyFont="1" applyFill="1" applyBorder="1" applyAlignment="1" applyProtection="1">
      <alignment horizontal="center" vertical="center"/>
    </xf>
    <xf numFmtId="1" fontId="21" fillId="0" borderId="3" xfId="0" applyNumberFormat="1" applyFont="1" applyFill="1" applyBorder="1" applyAlignment="1" applyProtection="1">
      <alignment horizontal="center" vertical="center"/>
    </xf>
    <xf numFmtId="4" fontId="21" fillId="0" borderId="3" xfId="0" applyNumberFormat="1" applyFont="1" applyFill="1" applyBorder="1" applyAlignment="1" applyProtection="1">
      <alignment vertical="center"/>
    </xf>
    <xf numFmtId="4" fontId="12" fillId="0" borderId="3" xfId="0" applyNumberFormat="1" applyFont="1" applyFill="1" applyBorder="1" applyAlignment="1" applyProtection="1">
      <alignment vertical="center"/>
    </xf>
    <xf numFmtId="1" fontId="12" fillId="0" borderId="9" xfId="0" applyNumberFormat="1" applyFont="1" applyFill="1" applyBorder="1" applyAlignment="1" applyProtection="1">
      <alignment vertical="center" wrapText="1"/>
    </xf>
    <xf numFmtId="0" fontId="11" fillId="0" borderId="9" xfId="0" applyFont="1" applyFill="1" applyBorder="1" applyAlignment="1" applyProtection="1">
      <alignment horizontal="center" vertical="center"/>
    </xf>
    <xf numFmtId="1" fontId="11" fillId="0" borderId="9" xfId="0" applyNumberFormat="1" applyFont="1" applyFill="1" applyBorder="1" applyAlignment="1" applyProtection="1">
      <alignment horizontal="center" vertical="center"/>
    </xf>
    <xf numFmtId="4" fontId="11" fillId="0" borderId="9" xfId="0" applyNumberFormat="1" applyFont="1" applyFill="1" applyBorder="1" applyAlignment="1" applyProtection="1">
      <alignment vertical="center"/>
    </xf>
    <xf numFmtId="4" fontId="12" fillId="0" borderId="9" xfId="0" applyNumberFormat="1" applyFont="1" applyFill="1" applyBorder="1" applyAlignment="1" applyProtection="1">
      <alignment vertical="center"/>
    </xf>
    <xf numFmtId="1" fontId="12" fillId="0" borderId="6" xfId="0" applyNumberFormat="1" applyFont="1" applyFill="1" applyBorder="1" applyAlignment="1" applyProtection="1">
      <alignment vertical="center" wrapText="1"/>
    </xf>
    <xf numFmtId="0" fontId="11" fillId="0" borderId="6" xfId="0" applyFont="1" applyFill="1" applyBorder="1" applyAlignment="1" applyProtection="1">
      <alignment horizontal="center" vertical="center"/>
    </xf>
    <xf numFmtId="4" fontId="11" fillId="0" borderId="6" xfId="0" applyNumberFormat="1" applyFont="1" applyFill="1" applyBorder="1" applyAlignment="1" applyProtection="1">
      <alignment vertical="center"/>
    </xf>
    <xf numFmtId="4" fontId="12" fillId="0" borderId="6" xfId="0" applyNumberFormat="1" applyFont="1" applyFill="1" applyBorder="1" applyAlignment="1" applyProtection="1">
      <alignment vertical="center"/>
    </xf>
    <xf numFmtId="1" fontId="9" fillId="0" borderId="0" xfId="0" applyNumberFormat="1" applyFont="1" applyFill="1" applyBorder="1" applyAlignment="1" applyProtection="1">
      <alignment horizontal="center" vertical="center"/>
    </xf>
    <xf numFmtId="1"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xf>
    <xf numFmtId="4" fontId="11" fillId="0" borderId="0" xfId="0" applyNumberFormat="1" applyFont="1" applyFill="1" applyBorder="1" applyAlignment="1" applyProtection="1">
      <alignment vertical="center"/>
    </xf>
    <xf numFmtId="4" fontId="12" fillId="0" borderId="0" xfId="0" applyNumberFormat="1" applyFont="1" applyFill="1" applyBorder="1" applyAlignment="1" applyProtection="1">
      <alignment vertical="center"/>
    </xf>
    <xf numFmtId="1" fontId="22" fillId="0" borderId="0" xfId="0" applyNumberFormat="1" applyFont="1" applyFill="1" applyBorder="1" applyAlignment="1" applyProtection="1">
      <alignment horizontal="center" vertical="top"/>
    </xf>
    <xf numFmtId="1" fontId="12" fillId="0" borderId="5" xfId="0" applyNumberFormat="1" applyFont="1" applyFill="1" applyBorder="1" applyAlignment="1" applyProtection="1">
      <alignment wrapText="1"/>
    </xf>
    <xf numFmtId="0" fontId="12" fillId="0" borderId="5" xfId="0" applyFont="1" applyFill="1" applyBorder="1" applyAlignment="1" applyProtection="1">
      <alignment horizontal="center"/>
    </xf>
    <xf numFmtId="1" fontId="12" fillId="0" borderId="5" xfId="0" applyNumberFormat="1" applyFont="1" applyFill="1" applyBorder="1" applyAlignment="1" applyProtection="1">
      <alignment horizontal="center"/>
    </xf>
    <xf numFmtId="4" fontId="12" fillId="0" borderId="5" xfId="0" applyNumberFormat="1" applyFont="1" applyFill="1" applyBorder="1" applyProtection="1"/>
    <xf numFmtId="1" fontId="21" fillId="0" borderId="0" xfId="0" applyNumberFormat="1" applyFont="1" applyFill="1" applyBorder="1" applyAlignment="1" applyProtection="1">
      <alignment wrapText="1"/>
    </xf>
    <xf numFmtId="0" fontId="21" fillId="0" borderId="0" xfId="0" applyFont="1" applyFill="1" applyBorder="1" applyAlignment="1" applyProtection="1">
      <alignment horizontal="center"/>
    </xf>
    <xf numFmtId="1" fontId="12" fillId="0" borderId="0" xfId="0" applyNumberFormat="1" applyFont="1" applyFill="1" applyBorder="1" applyAlignment="1" applyProtection="1">
      <alignment horizontal="center"/>
    </xf>
    <xf numFmtId="4" fontId="12" fillId="0" borderId="0" xfId="0" applyNumberFormat="1" applyFont="1" applyFill="1" applyBorder="1" applyProtection="1"/>
    <xf numFmtId="1" fontId="2" fillId="0" borderId="0" xfId="0" applyNumberFormat="1" applyFont="1" applyFill="1" applyBorder="1" applyAlignment="1" applyProtection="1">
      <alignment wrapText="1"/>
    </xf>
    <xf numFmtId="2" fontId="2" fillId="0" borderId="0" xfId="0" applyNumberFormat="1" applyFont="1" applyFill="1" applyBorder="1" applyAlignment="1" applyProtection="1">
      <alignment horizontal="right"/>
    </xf>
    <xf numFmtId="1" fontId="9" fillId="0" borderId="0" xfId="0" applyNumberFormat="1" applyFont="1" applyFill="1" applyBorder="1" applyAlignment="1" applyProtection="1">
      <alignment wrapText="1"/>
    </xf>
    <xf numFmtId="1" fontId="9" fillId="0" borderId="0" xfId="0" applyNumberFormat="1" applyFont="1" applyFill="1" applyBorder="1" applyAlignment="1" applyProtection="1">
      <alignment horizontal="center"/>
    </xf>
    <xf numFmtId="4" fontId="9" fillId="0" borderId="0" xfId="0" applyNumberFormat="1" applyFont="1" applyFill="1" applyBorder="1" applyProtection="1"/>
    <xf numFmtId="1" fontId="16" fillId="0" borderId="0" xfId="0" applyNumberFormat="1" applyFont="1" applyFill="1" applyBorder="1" applyAlignment="1" applyProtection="1">
      <alignment horizontal="center" vertical="top"/>
    </xf>
    <xf numFmtId="1" fontId="16" fillId="0" borderId="0" xfId="0" applyNumberFormat="1" applyFont="1" applyFill="1" applyBorder="1" applyAlignment="1" applyProtection="1">
      <alignment horizontal="center" wrapText="1"/>
    </xf>
    <xf numFmtId="2" fontId="16" fillId="0" borderId="0" xfId="0" applyNumberFormat="1" applyFont="1" applyFill="1" applyBorder="1" applyAlignment="1" applyProtection="1">
      <alignment horizontal="center"/>
    </xf>
    <xf numFmtId="1" fontId="16" fillId="0" borderId="0" xfId="0" applyNumberFormat="1" applyFont="1" applyFill="1" applyBorder="1" applyAlignment="1" applyProtection="1">
      <alignment horizontal="center"/>
    </xf>
    <xf numFmtId="4" fontId="16" fillId="0" borderId="0" xfId="0" applyNumberFormat="1" applyFont="1" applyFill="1" applyBorder="1" applyAlignment="1" applyProtection="1">
      <alignment horizontal="center"/>
    </xf>
    <xf numFmtId="1" fontId="9" fillId="0" borderId="0" xfId="0" applyNumberFormat="1" applyFont="1" applyFill="1" applyBorder="1" applyAlignment="1" applyProtection="1">
      <alignment vertical="center" wrapText="1"/>
    </xf>
    <xf numFmtId="1" fontId="34" fillId="0" borderId="0" xfId="0" applyNumberFormat="1" applyFont="1" applyFill="1" applyBorder="1" applyAlignment="1" applyProtection="1">
      <alignment horizontal="center" vertical="top"/>
    </xf>
    <xf numFmtId="1" fontId="34" fillId="0" borderId="0" xfId="0" applyNumberFormat="1" applyFont="1" applyFill="1" applyBorder="1" applyAlignment="1" applyProtection="1">
      <alignment wrapText="1"/>
    </xf>
    <xf numFmtId="2" fontId="34" fillId="0" borderId="0" xfId="0" applyNumberFormat="1" applyFont="1" applyFill="1" applyBorder="1" applyAlignment="1" applyProtection="1">
      <alignment horizontal="center"/>
    </xf>
    <xf numFmtId="1" fontId="34" fillId="0" borderId="0" xfId="0" applyNumberFormat="1" applyFont="1" applyFill="1" applyBorder="1" applyAlignment="1" applyProtection="1">
      <alignment horizontal="center"/>
    </xf>
    <xf numFmtId="4" fontId="34" fillId="0" borderId="0" xfId="0" applyNumberFormat="1" applyFont="1" applyFill="1" applyBorder="1" applyProtection="1">
      <protection locked="0"/>
    </xf>
    <xf numFmtId="4" fontId="34" fillId="0" borderId="0" xfId="0" applyNumberFormat="1" applyFont="1" applyFill="1" applyBorder="1" applyProtection="1"/>
    <xf numFmtId="1" fontId="34" fillId="0" borderId="0" xfId="0" applyNumberFormat="1" applyFont="1" applyFill="1" applyBorder="1" applyAlignment="1" applyProtection="1">
      <alignment horizontal="center" vertical="top"/>
      <protection locked="0"/>
    </xf>
    <xf numFmtId="1" fontId="34" fillId="0" borderId="0" xfId="0" applyNumberFormat="1" applyFont="1" applyFill="1" applyBorder="1" applyAlignment="1" applyProtection="1">
      <alignment wrapText="1"/>
      <protection locked="0"/>
    </xf>
    <xf numFmtId="2" fontId="34" fillId="0" borderId="0" xfId="0" applyNumberFormat="1" applyFont="1" applyFill="1" applyBorder="1" applyAlignment="1" applyProtection="1">
      <alignment horizontal="center"/>
      <protection locked="0"/>
    </xf>
    <xf numFmtId="1" fontId="34" fillId="0" borderId="0" xfId="0" applyNumberFormat="1" applyFont="1" applyFill="1" applyBorder="1" applyAlignment="1" applyProtection="1">
      <alignment horizontal="center"/>
      <protection locked="0"/>
    </xf>
    <xf numFmtId="0" fontId="21" fillId="0" borderId="0" xfId="0" applyFont="1" applyFill="1" applyBorder="1" applyProtection="1">
      <protection locked="0"/>
    </xf>
    <xf numFmtId="0" fontId="21" fillId="0" borderId="0" xfId="0" applyFont="1" applyFill="1" applyBorder="1" applyAlignment="1" applyProtection="1">
      <alignment horizontal="center"/>
      <protection locked="0"/>
    </xf>
    <xf numFmtId="0" fontId="22" fillId="0" borderId="0" xfId="0" applyFont="1" applyFill="1" applyBorder="1" applyProtection="1">
      <protection locked="0"/>
    </xf>
    <xf numFmtId="0" fontId="22" fillId="0" borderId="0" xfId="0" applyFont="1" applyFill="1" applyBorder="1" applyAlignment="1" applyProtection="1">
      <alignment horizontal="center"/>
      <protection locked="0"/>
    </xf>
    <xf numFmtId="1" fontId="14" fillId="0" borderId="2" xfId="0" applyNumberFormat="1" applyFont="1" applyBorder="1" applyAlignment="1" applyProtection="1">
      <alignment horizontal="center" vertical="top"/>
    </xf>
    <xf numFmtId="1" fontId="14" fillId="0" borderId="2" xfId="0" applyNumberFormat="1" applyFont="1" applyBorder="1" applyAlignment="1" applyProtection="1">
      <alignment vertical="top" wrapText="1"/>
    </xf>
    <xf numFmtId="2" fontId="14" fillId="0" borderId="2" xfId="0" applyNumberFormat="1" applyFont="1" applyBorder="1" applyAlignment="1" applyProtection="1">
      <alignment horizontal="center"/>
    </xf>
    <xf numFmtId="1" fontId="14" fillId="0" borderId="2" xfId="0" applyNumberFormat="1" applyFont="1" applyBorder="1" applyAlignment="1" applyProtection="1">
      <alignment horizontal="center"/>
    </xf>
    <xf numFmtId="1" fontId="14" fillId="0" borderId="0" xfId="0" applyNumberFormat="1" applyFont="1" applyBorder="1" applyAlignment="1" applyProtection="1">
      <alignment horizontal="center" vertical="top"/>
    </xf>
    <xf numFmtId="1" fontId="14" fillId="0" borderId="0" xfId="0" applyNumberFormat="1" applyFont="1" applyBorder="1" applyAlignment="1" applyProtection="1">
      <alignment vertical="top" wrapText="1"/>
    </xf>
    <xf numFmtId="2" fontId="14" fillId="0" borderId="0" xfId="0" applyNumberFormat="1" applyFont="1" applyBorder="1" applyAlignment="1" applyProtection="1">
      <alignment horizontal="center"/>
    </xf>
    <xf numFmtId="1" fontId="14"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vertical="center"/>
    </xf>
    <xf numFmtId="2" fontId="2" fillId="0" borderId="0" xfId="0" applyNumberFormat="1" applyFont="1" applyFill="1" applyBorder="1" applyAlignment="1" applyProtection="1">
      <alignment horizontal="right" vertical="center"/>
    </xf>
    <xf numFmtId="1" fontId="9" fillId="0" borderId="11" xfId="0" applyNumberFormat="1" applyFont="1" applyFill="1" applyBorder="1" applyAlignment="1" applyProtection="1">
      <alignment vertical="center" wrapText="1"/>
    </xf>
    <xf numFmtId="4" fontId="12" fillId="0" borderId="0" xfId="2" applyNumberFormat="1"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9" fillId="0" borderId="5" xfId="0" applyFont="1" applyFill="1" applyBorder="1" applyAlignment="1" applyProtection="1">
      <alignment horizontal="right" vertical="top" wrapText="1"/>
    </xf>
    <xf numFmtId="0" fontId="2" fillId="0" borderId="14"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vertical="top" wrapText="1"/>
    </xf>
    <xf numFmtId="4" fontId="23" fillId="0" borderId="0" xfId="2" applyNumberFormat="1" applyFont="1" applyFill="1" applyBorder="1" applyAlignment="1" applyProtection="1">
      <alignment horizontal="left" vertical="top"/>
    </xf>
    <xf numFmtId="4" fontId="23" fillId="0" borderId="3" xfId="2" applyNumberFormat="1" applyFont="1" applyFill="1" applyBorder="1" applyAlignment="1" applyProtection="1">
      <alignment horizontal="left" vertical="top"/>
    </xf>
    <xf numFmtId="1" fontId="2" fillId="0" borderId="0" xfId="0" applyNumberFormat="1" applyFont="1" applyFill="1" applyBorder="1" applyAlignment="1" applyProtection="1">
      <alignment vertical="top" wrapText="1"/>
    </xf>
    <xf numFmtId="0" fontId="2" fillId="0" borderId="0" xfId="0" quotePrefix="1" applyFont="1" applyFill="1" applyAlignment="1" applyProtection="1">
      <alignment horizontal="left" vertical="top" wrapText="1"/>
    </xf>
    <xf numFmtId="0" fontId="2" fillId="0" borderId="2" xfId="12" applyFont="1" applyFill="1" applyBorder="1" applyAlignment="1" applyProtection="1">
      <alignment vertical="top" wrapText="1"/>
    </xf>
    <xf numFmtId="4" fontId="2" fillId="0" borderId="2" xfId="0" applyNumberFormat="1" applyFont="1" applyFill="1" applyBorder="1" applyAlignment="1" applyProtection="1">
      <alignment horizontal="center"/>
    </xf>
    <xf numFmtId="4" fontId="2" fillId="0" borderId="2" xfId="0" applyNumberFormat="1" applyFont="1" applyFill="1" applyBorder="1" applyProtection="1"/>
    <xf numFmtId="0" fontId="2" fillId="0" borderId="12" xfId="12" applyFont="1" applyFill="1" applyBorder="1" applyAlignment="1" applyProtection="1">
      <alignment vertical="top" wrapText="1"/>
    </xf>
    <xf numFmtId="4" fontId="2" fillId="0" borderId="12" xfId="0" applyNumberFormat="1" applyFont="1" applyFill="1" applyBorder="1" applyAlignment="1" applyProtection="1">
      <alignment horizontal="center"/>
    </xf>
    <xf numFmtId="4" fontId="2" fillId="0" borderId="12" xfId="0" applyNumberFormat="1" applyFont="1" applyFill="1" applyBorder="1" applyProtection="1"/>
    <xf numFmtId="0" fontId="2" fillId="0" borderId="13" xfId="12" quotePrefix="1" applyFont="1" applyFill="1" applyBorder="1" applyAlignment="1" applyProtection="1">
      <alignment vertical="top" wrapText="1"/>
    </xf>
    <xf numFmtId="171" fontId="2" fillId="0" borderId="13" xfId="0" applyNumberFormat="1" applyFont="1" applyFill="1" applyBorder="1" applyAlignment="1" applyProtection="1">
      <alignment horizontal="center"/>
    </xf>
    <xf numFmtId="4" fontId="2" fillId="0" borderId="13" xfId="0" applyNumberFormat="1" applyFont="1" applyFill="1" applyBorder="1" applyAlignment="1" applyProtection="1">
      <alignment horizontal="center"/>
    </xf>
    <xf numFmtId="4" fontId="2" fillId="0" borderId="13" xfId="0" applyNumberFormat="1" applyFont="1" applyFill="1" applyBorder="1" applyProtection="1"/>
    <xf numFmtId="1" fontId="2" fillId="0" borderId="13" xfId="0" quotePrefix="1" applyNumberFormat="1" applyFont="1" applyFill="1" applyBorder="1" applyAlignment="1" applyProtection="1">
      <alignment wrapText="1"/>
    </xf>
    <xf numFmtId="0" fontId="2" fillId="0" borderId="14" xfId="12" quotePrefix="1" applyFont="1" applyFill="1" applyBorder="1" applyAlignment="1" applyProtection="1">
      <alignment vertical="top" wrapText="1"/>
    </xf>
    <xf numFmtId="171" fontId="2" fillId="0" borderId="14" xfId="0" applyNumberFormat="1" applyFont="1" applyFill="1" applyBorder="1" applyAlignment="1" applyProtection="1">
      <alignment horizontal="center"/>
    </xf>
    <xf numFmtId="4" fontId="2" fillId="0" borderId="14" xfId="0" applyNumberFormat="1" applyFont="1" applyFill="1" applyBorder="1" applyAlignment="1" applyProtection="1">
      <alignment horizontal="center"/>
    </xf>
    <xf numFmtId="4" fontId="2" fillId="0" borderId="14" xfId="0" applyNumberFormat="1" applyFont="1" applyFill="1" applyBorder="1" applyProtection="1"/>
    <xf numFmtId="4" fontId="33"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vertical="top" wrapText="1"/>
    </xf>
    <xf numFmtId="4" fontId="2" fillId="0" borderId="2" xfId="0" applyNumberFormat="1" applyFont="1" applyFill="1" applyBorder="1" applyProtection="1">
      <protection locked="0"/>
    </xf>
    <xf numFmtId="2" fontId="2" fillId="0" borderId="2" xfId="0" applyNumberFormat="1" applyFont="1" applyFill="1" applyBorder="1" applyAlignment="1" applyProtection="1">
      <alignment horizontal="right"/>
      <protection locked="0"/>
    </xf>
    <xf numFmtId="1" fontId="9" fillId="0" borderId="5" xfId="0" applyNumberFormat="1" applyFont="1" applyFill="1" applyBorder="1" applyAlignment="1" applyProtection="1">
      <alignment horizontal="right" wrapText="1"/>
    </xf>
    <xf numFmtId="2" fontId="9" fillId="0" borderId="5" xfId="0" applyNumberFormat="1" applyFont="1" applyFill="1" applyBorder="1" applyAlignment="1" applyProtection="1">
      <alignment horizontal="center"/>
    </xf>
    <xf numFmtId="1" fontId="9" fillId="0" borderId="5" xfId="0" applyNumberFormat="1" applyFont="1" applyFill="1" applyBorder="1" applyAlignment="1" applyProtection="1">
      <alignment horizontal="center"/>
    </xf>
    <xf numFmtId="1" fontId="9" fillId="0" borderId="3" xfId="0" applyNumberFormat="1" applyFont="1" applyFill="1" applyBorder="1" applyAlignment="1" applyProtection="1">
      <alignment horizontal="right" vertical="center"/>
    </xf>
    <xf numFmtId="1" fontId="9" fillId="0" borderId="9" xfId="0" applyNumberFormat="1" applyFont="1" applyFill="1" applyBorder="1" applyAlignment="1" applyProtection="1">
      <alignment horizontal="right" vertical="center"/>
    </xf>
    <xf numFmtId="1" fontId="9" fillId="0" borderId="6" xfId="0" applyNumberFormat="1" applyFont="1" applyFill="1" applyBorder="1" applyAlignment="1" applyProtection="1">
      <alignment horizontal="right" vertical="center"/>
    </xf>
    <xf numFmtId="1" fontId="14" fillId="0" borderId="2" xfId="0" applyNumberFormat="1" applyFont="1" applyBorder="1" applyAlignment="1" applyProtection="1">
      <alignment horizontal="center" vertical="center"/>
    </xf>
    <xf numFmtId="1" fontId="14" fillId="0" borderId="2" xfId="0" applyNumberFormat="1" applyFont="1" applyBorder="1" applyAlignment="1" applyProtection="1">
      <alignment vertical="center" wrapText="1"/>
    </xf>
    <xf numFmtId="2" fontId="14" fillId="0" borderId="2" xfId="0" applyNumberFormat="1" applyFont="1" applyBorder="1" applyAlignment="1" applyProtection="1">
      <alignment horizontal="center" vertical="center"/>
    </xf>
    <xf numFmtId="0" fontId="5" fillId="0" borderId="2" xfId="0" applyFont="1" applyFill="1" applyBorder="1" applyAlignment="1" applyProtection="1">
      <alignment horizontal="left" vertical="top" wrapText="1"/>
    </xf>
    <xf numFmtId="172" fontId="5" fillId="0" borderId="2" xfId="0" applyNumberFormat="1" applyFont="1" applyFill="1" applyBorder="1" applyAlignment="1" applyProtection="1">
      <alignment horizontal="right"/>
      <protection locked="0"/>
    </xf>
    <xf numFmtId="1" fontId="34" fillId="0" borderId="5" xfId="0" applyNumberFormat="1" applyFont="1" applyFill="1" applyBorder="1" applyAlignment="1" applyProtection="1">
      <alignment horizontal="right" wrapText="1"/>
    </xf>
    <xf numFmtId="2" fontId="34" fillId="0" borderId="5" xfId="0" applyNumberFormat="1" applyFont="1" applyFill="1" applyBorder="1" applyAlignment="1" applyProtection="1">
      <alignment horizontal="center"/>
    </xf>
    <xf numFmtId="166" fontId="34" fillId="0" borderId="5" xfId="0" applyNumberFormat="1" applyFont="1" applyFill="1" applyBorder="1" applyProtection="1"/>
    <xf numFmtId="1" fontId="12" fillId="0" borderId="3" xfId="0" applyNumberFormat="1" applyFont="1" applyBorder="1" applyAlignment="1" applyProtection="1">
      <alignment horizontal="center" vertical="center"/>
    </xf>
    <xf numFmtId="1" fontId="12" fillId="0" borderId="3" xfId="0" applyNumberFormat="1" applyFont="1" applyBorder="1" applyAlignment="1" applyProtection="1">
      <alignment vertical="center" wrapText="1"/>
    </xf>
    <xf numFmtId="1" fontId="12" fillId="0" borderId="9" xfId="0" applyNumberFormat="1" applyFont="1" applyBorder="1" applyAlignment="1" applyProtection="1">
      <alignment horizontal="center" vertical="center"/>
    </xf>
    <xf numFmtId="1" fontId="12" fillId="0" borderId="9" xfId="0" applyNumberFormat="1" applyFont="1" applyBorder="1" applyAlignment="1" applyProtection="1">
      <alignment vertical="center" wrapText="1"/>
    </xf>
    <xf numFmtId="1" fontId="12" fillId="0" borderId="21" xfId="0" applyNumberFormat="1" applyFont="1" applyBorder="1" applyAlignment="1" applyProtection="1">
      <alignment horizontal="center" vertical="center"/>
    </xf>
    <xf numFmtId="1" fontId="12" fillId="0" borderId="21" xfId="0" applyNumberFormat="1" applyFont="1" applyBorder="1" applyAlignment="1" applyProtection="1">
      <alignment vertical="center" wrapText="1"/>
    </xf>
    <xf numFmtId="1" fontId="12" fillId="0" borderId="0" xfId="0" applyNumberFormat="1" applyFont="1" applyBorder="1" applyAlignment="1" applyProtection="1">
      <alignment horizontal="center" vertical="center"/>
    </xf>
    <xf numFmtId="1" fontId="12" fillId="0" borderId="0" xfId="0" applyNumberFormat="1" applyFont="1" applyBorder="1" applyAlignment="1" applyProtection="1">
      <alignment vertical="center" wrapText="1"/>
    </xf>
    <xf numFmtId="0" fontId="11" fillId="0" borderId="6" xfId="0" applyFont="1" applyBorder="1" applyAlignment="1" applyProtection="1">
      <alignment horizontal="center"/>
    </xf>
    <xf numFmtId="4" fontId="11" fillId="0" borderId="6" xfId="0" applyNumberFormat="1" applyFont="1" applyBorder="1" applyProtection="1"/>
    <xf numFmtId="0" fontId="11" fillId="0" borderId="3" xfId="0" applyFont="1" applyBorder="1" applyAlignment="1" applyProtection="1"/>
    <xf numFmtId="1" fontId="11" fillId="0" borderId="9" xfId="0" applyNumberFormat="1" applyFont="1" applyBorder="1" applyAlignment="1" applyProtection="1">
      <alignment horizontal="center"/>
    </xf>
    <xf numFmtId="4" fontId="11" fillId="0" borderId="9" xfId="0" applyNumberFormat="1" applyFont="1" applyBorder="1" applyProtection="1"/>
    <xf numFmtId="166" fontId="12" fillId="0" borderId="3" xfId="0" applyNumberFormat="1" applyFont="1" applyBorder="1" applyProtection="1"/>
    <xf numFmtId="166" fontId="12" fillId="0" borderId="9" xfId="0" applyNumberFormat="1" applyFont="1" applyBorder="1" applyProtection="1"/>
    <xf numFmtId="166" fontId="12" fillId="0" borderId="6" xfId="0" applyNumberFormat="1" applyFont="1" applyBorder="1" applyProtection="1"/>
    <xf numFmtId="166" fontId="12" fillId="0" borderId="0" xfId="0" applyNumberFormat="1" applyFont="1" applyBorder="1" applyProtection="1"/>
    <xf numFmtId="1" fontId="12" fillId="0" borderId="5" xfId="0" applyNumberFormat="1" applyFont="1" applyBorder="1" applyAlignment="1" applyProtection="1">
      <alignment wrapText="1"/>
    </xf>
    <xf numFmtId="0" fontId="22" fillId="0" borderId="5" xfId="0" applyFont="1" applyBorder="1" applyAlignment="1" applyProtection="1">
      <alignment horizontal="center"/>
    </xf>
    <xf numFmtId="0" fontId="9" fillId="0" borderId="5" xfId="0" applyFont="1" applyBorder="1" applyAlignment="1" applyProtection="1">
      <alignment horizontal="center"/>
    </xf>
    <xf numFmtId="4" fontId="22" fillId="0" borderId="5" xfId="0" applyNumberFormat="1" applyFont="1" applyBorder="1" applyProtection="1"/>
    <xf numFmtId="166" fontId="12" fillId="0" borderId="5" xfId="0" applyNumberFormat="1" applyFont="1" applyBorder="1" applyProtection="1"/>
    <xf numFmtId="1" fontId="2" fillId="0" borderId="2" xfId="0" applyNumberFormat="1" applyFont="1" applyBorder="1" applyAlignment="1" applyProtection="1">
      <alignment horizontal="center" vertical="top"/>
    </xf>
    <xf numFmtId="4" fontId="2" fillId="0" borderId="2" xfId="0" applyNumberFormat="1" applyFont="1" applyBorder="1" applyAlignment="1" applyProtection="1">
      <alignment horizontal="center"/>
    </xf>
    <xf numFmtId="4" fontId="2" fillId="0" borderId="2" xfId="0" applyNumberFormat="1" applyFont="1" applyBorder="1" applyProtection="1"/>
    <xf numFmtId="1" fontId="2" fillId="0" borderId="2" xfId="0" applyNumberFormat="1" applyFont="1" applyBorder="1" applyAlignment="1" applyProtection="1">
      <alignment horizontal="center"/>
    </xf>
    <xf numFmtId="2" fontId="2" fillId="0" borderId="2" xfId="0" applyNumberFormat="1" applyFont="1" applyBorder="1" applyAlignment="1" applyProtection="1">
      <alignment horizontal="center"/>
    </xf>
    <xf numFmtId="1" fontId="2" fillId="0" borderId="2" xfId="0" applyNumberFormat="1" applyFont="1" applyBorder="1" applyAlignment="1" applyProtection="1">
      <alignment vertical="top" wrapText="1"/>
    </xf>
    <xf numFmtId="0" fontId="9" fillId="0" borderId="5" xfId="12" applyFont="1" applyFill="1" applyBorder="1" applyAlignment="1" applyProtection="1">
      <alignment horizontal="right" vertical="top" wrapText="1"/>
    </xf>
    <xf numFmtId="2" fontId="9" fillId="0" borderId="5" xfId="0" applyNumberFormat="1" applyFont="1" applyBorder="1" applyAlignment="1" applyProtection="1">
      <alignment horizontal="center"/>
    </xf>
    <xf numFmtId="1" fontId="9" fillId="0" borderId="5" xfId="0" applyNumberFormat="1" applyFont="1" applyBorder="1" applyAlignment="1" applyProtection="1">
      <alignment horizontal="center"/>
    </xf>
    <xf numFmtId="166" fontId="9" fillId="0" borderId="5" xfId="0" applyNumberFormat="1" applyFont="1" applyBorder="1" applyProtection="1"/>
    <xf numFmtId="1" fontId="2" fillId="0" borderId="2" xfId="0" quotePrefix="1" applyNumberFormat="1" applyFont="1" applyBorder="1" applyAlignment="1" applyProtection="1">
      <alignment vertical="top" wrapText="1"/>
    </xf>
    <xf numFmtId="1" fontId="9" fillId="0" borderId="5" xfId="0" applyNumberFormat="1" applyFont="1" applyBorder="1" applyAlignment="1" applyProtection="1">
      <alignment horizontal="right" wrapText="1"/>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top"/>
    </xf>
    <xf numFmtId="2" fontId="2" fillId="0" borderId="0" xfId="1" applyNumberFormat="1" applyFont="1" applyFill="1" applyBorder="1" applyAlignment="1" applyProtection="1">
      <alignment horizontal="justify" vertical="center"/>
    </xf>
    <xf numFmtId="170" fontId="2" fillId="0" borderId="0" xfId="1" applyNumberFormat="1" applyFont="1" applyFill="1" applyBorder="1" applyAlignment="1" applyProtection="1">
      <alignment horizontal="right" vertical="center"/>
    </xf>
    <xf numFmtId="0" fontId="9" fillId="0" borderId="0" xfId="1" applyFont="1" applyBorder="1" applyAlignment="1" applyProtection="1">
      <alignment horizontal="left"/>
    </xf>
    <xf numFmtId="170" fontId="2" fillId="0" borderId="0" xfId="0" applyNumberFormat="1" applyFont="1" applyFill="1" applyBorder="1" applyProtection="1"/>
    <xf numFmtId="0" fontId="2" fillId="0" borderId="0" xfId="1" applyFont="1" applyFill="1" applyBorder="1" applyAlignment="1" applyProtection="1">
      <alignment horizontal="left" vertical="center"/>
    </xf>
    <xf numFmtId="0" fontId="11" fillId="0" borderId="3" xfId="1" applyFont="1" applyFill="1" applyBorder="1" applyAlignment="1" applyProtection="1">
      <alignment horizontal="right" vertical="center"/>
    </xf>
    <xf numFmtId="0" fontId="11" fillId="0" borderId="9" xfId="1" applyFont="1" applyFill="1" applyBorder="1" applyAlignment="1" applyProtection="1">
      <alignment horizontal="right" vertical="center"/>
    </xf>
    <xf numFmtId="1" fontId="12" fillId="0" borderId="0" xfId="1" applyNumberFormat="1" applyFont="1" applyFill="1" applyBorder="1" applyAlignment="1" applyProtection="1">
      <alignment vertical="center"/>
    </xf>
    <xf numFmtId="0" fontId="15" fillId="0" borderId="0" xfId="1" applyFont="1" applyFill="1" applyBorder="1" applyAlignment="1" applyProtection="1">
      <alignment vertical="center"/>
    </xf>
    <xf numFmtId="170" fontId="23" fillId="0" borderId="5" xfId="0" applyNumberFormat="1" applyFont="1" applyFill="1" applyBorder="1" applyAlignment="1" applyProtection="1">
      <alignment vertical="center"/>
    </xf>
    <xf numFmtId="2" fontId="15" fillId="0" borderId="5" xfId="1" applyNumberFormat="1" applyFont="1" applyFill="1" applyBorder="1" applyAlignment="1" applyProtection="1">
      <alignment vertical="center"/>
    </xf>
    <xf numFmtId="0" fontId="15" fillId="0" borderId="5" xfId="1" applyFont="1" applyFill="1" applyBorder="1" applyAlignment="1" applyProtection="1">
      <alignment vertical="center"/>
    </xf>
    <xf numFmtId="170" fontId="15" fillId="0" borderId="5" xfId="1" applyNumberFormat="1" applyFont="1" applyFill="1" applyBorder="1" applyAlignment="1" applyProtection="1">
      <alignment horizontal="right" vertical="center"/>
    </xf>
    <xf numFmtId="166" fontId="23" fillId="0" borderId="5" xfId="1" applyNumberFormat="1" applyFont="1" applyFill="1" applyBorder="1" applyAlignment="1" applyProtection="1">
      <alignment horizontal="right" vertical="center"/>
    </xf>
    <xf numFmtId="0" fontId="15" fillId="0" borderId="0" xfId="0" applyFont="1" applyAlignment="1" applyProtection="1">
      <alignment vertical="center"/>
      <protection locked="0"/>
    </xf>
    <xf numFmtId="0" fontId="9" fillId="0" borderId="0" xfId="11" applyFont="1" applyBorder="1" applyAlignment="1" applyProtection="1">
      <alignment horizontal="center"/>
    </xf>
    <xf numFmtId="0" fontId="9" fillId="0" borderId="0" xfId="13" applyFont="1" applyBorder="1" applyAlignment="1" applyProtection="1">
      <alignment horizontal="left" vertical="top" wrapText="1"/>
    </xf>
    <xf numFmtId="1" fontId="14" fillId="0" borderId="4" xfId="0" applyNumberFormat="1" applyFont="1" applyBorder="1" applyAlignment="1" applyProtection="1">
      <alignment horizontal="center" vertical="top"/>
    </xf>
    <xf numFmtId="1" fontId="14" fillId="0" borderId="4" xfId="0" applyNumberFormat="1" applyFont="1" applyBorder="1" applyAlignment="1" applyProtection="1">
      <alignment vertical="top" wrapText="1"/>
    </xf>
    <xf numFmtId="2" fontId="14" fillId="0" borderId="4" xfId="0" applyNumberFormat="1" applyFont="1" applyBorder="1" applyAlignment="1" applyProtection="1">
      <alignment horizontal="center"/>
    </xf>
    <xf numFmtId="1" fontId="14" fillId="0" borderId="4" xfId="0" applyNumberFormat="1" applyFont="1" applyBorder="1" applyAlignment="1" applyProtection="1">
      <alignment horizontal="center"/>
    </xf>
    <xf numFmtId="0" fontId="9" fillId="0" borderId="11" xfId="13" applyFont="1" applyBorder="1" applyAlignment="1" applyProtection="1">
      <alignment horizontal="left" vertical="top" wrapText="1"/>
    </xf>
    <xf numFmtId="0" fontId="13" fillId="0" borderId="0" xfId="11" applyFont="1" applyBorder="1" applyAlignment="1" applyProtection="1">
      <alignment wrapText="1"/>
    </xf>
    <xf numFmtId="0" fontId="13" fillId="0" borderId="0" xfId="11" applyFont="1" applyBorder="1" applyAlignment="1" applyProtection="1">
      <alignment horizontal="right" wrapText="1"/>
    </xf>
    <xf numFmtId="0" fontId="2" fillId="0" borderId="0" xfId="13" quotePrefix="1" applyFont="1" applyBorder="1" applyAlignment="1" applyProtection="1">
      <alignment horizontal="left" vertical="top" wrapText="1"/>
    </xf>
    <xf numFmtId="0" fontId="2" fillId="0" borderId="0" xfId="13" applyFont="1" applyBorder="1" applyAlignment="1" applyProtection="1">
      <alignment horizontal="center" wrapText="1"/>
    </xf>
    <xf numFmtId="4" fontId="2" fillId="0" borderId="0" xfId="11" applyNumberFormat="1" applyFont="1" applyFill="1" applyBorder="1" applyAlignment="1" applyProtection="1">
      <alignment horizontal="right"/>
    </xf>
    <xf numFmtId="0" fontId="9" fillId="0" borderId="3" xfId="13" applyFont="1" applyBorder="1" applyAlignment="1" applyProtection="1">
      <alignment horizontal="left" vertical="top" wrapText="1"/>
    </xf>
    <xf numFmtId="0" fontId="9" fillId="0" borderId="0" xfId="13" applyFont="1" applyBorder="1" applyAlignment="1" applyProtection="1">
      <alignment horizontal="center" wrapText="1"/>
    </xf>
    <xf numFmtId="0" fontId="9" fillId="0" borderId="5" xfId="13" quotePrefix="1" applyFont="1" applyBorder="1" applyAlignment="1" applyProtection="1">
      <alignment horizontal="right" vertical="top" wrapText="1"/>
    </xf>
    <xf numFmtId="0" fontId="9" fillId="0" borderId="5" xfId="13" applyFont="1" applyBorder="1" applyAlignment="1" applyProtection="1">
      <alignment horizontal="center" wrapText="1"/>
    </xf>
    <xf numFmtId="166" fontId="9" fillId="0" borderId="5" xfId="11" applyNumberFormat="1" applyFont="1" applyFill="1" applyBorder="1" applyAlignment="1" applyProtection="1">
      <alignment horizontal="right"/>
    </xf>
    <xf numFmtId="0" fontId="2" fillId="0" borderId="0" xfId="13" applyFont="1" applyBorder="1" applyAlignment="1" applyProtection="1">
      <alignment horizontal="left" vertical="top" wrapText="1"/>
    </xf>
    <xf numFmtId="0" fontId="9" fillId="0" borderId="0" xfId="11" applyFont="1" applyBorder="1" applyAlignment="1" applyProtection="1">
      <alignment horizontal="center" vertical="top"/>
    </xf>
    <xf numFmtId="4" fontId="2" fillId="0" borderId="0" xfId="13" applyNumberFormat="1" applyFont="1" applyFill="1" applyBorder="1" applyAlignment="1" applyProtection="1">
      <alignment horizontal="center" wrapText="1"/>
    </xf>
    <xf numFmtId="4" fontId="2" fillId="0" borderId="0" xfId="13" applyNumberFormat="1" applyFont="1" applyFill="1" applyBorder="1" applyAlignment="1" applyProtection="1">
      <alignment horizontal="right" wrapText="1"/>
    </xf>
    <xf numFmtId="0" fontId="9" fillId="0" borderId="3" xfId="11" applyFont="1" applyBorder="1" applyAlignment="1" applyProtection="1">
      <alignment horizontal="center" vertical="top"/>
    </xf>
    <xf numFmtId="4" fontId="2" fillId="0" borderId="3" xfId="13" applyNumberFormat="1" applyFont="1" applyFill="1" applyBorder="1" applyAlignment="1" applyProtection="1">
      <alignment horizontal="center" wrapText="1"/>
    </xf>
    <xf numFmtId="0" fontId="2" fillId="0" borderId="3" xfId="13" applyFont="1" applyFill="1" applyBorder="1" applyAlignment="1" applyProtection="1">
      <alignment horizontal="center" wrapText="1"/>
    </xf>
    <xf numFmtId="4" fontId="2" fillId="0" borderId="3" xfId="13" applyNumberFormat="1" applyFont="1" applyFill="1" applyBorder="1" applyAlignment="1" applyProtection="1">
      <alignment horizontal="right" wrapText="1"/>
    </xf>
    <xf numFmtId="49" fontId="2" fillId="0" borderId="4" xfId="0" applyNumberFormat="1" applyFont="1" applyBorder="1" applyAlignment="1" applyProtection="1">
      <alignment horizontal="center" vertical="top" wrapText="1"/>
    </xf>
    <xf numFmtId="49" fontId="2" fillId="0" borderId="0" xfId="0" applyNumberFormat="1" applyFont="1" applyBorder="1" applyAlignment="1" applyProtection="1">
      <alignment horizontal="center" vertical="top" wrapText="1"/>
    </xf>
    <xf numFmtId="49" fontId="2" fillId="0" borderId="0" xfId="13" applyNumberFormat="1" applyFont="1" applyBorder="1" applyAlignment="1" applyProtection="1">
      <alignment horizontal="left" vertical="top" wrapText="1"/>
    </xf>
    <xf numFmtId="49" fontId="9" fillId="0" borderId="5" xfId="13" applyNumberFormat="1" applyFont="1" applyBorder="1" applyAlignment="1" applyProtection="1">
      <alignment horizontal="right" vertical="top" wrapText="1"/>
    </xf>
    <xf numFmtId="0" fontId="2" fillId="0" borderId="5" xfId="13" applyFont="1" applyBorder="1" applyAlignment="1" applyProtection="1">
      <alignment horizontal="center" wrapText="1"/>
    </xf>
    <xf numFmtId="166" fontId="9" fillId="0" borderId="5" xfId="13" applyNumberFormat="1" applyFont="1" applyFill="1" applyBorder="1" applyAlignment="1" applyProtection="1">
      <alignment horizontal="right" wrapText="1"/>
    </xf>
    <xf numFmtId="49" fontId="2" fillId="0" borderId="12" xfId="0" applyNumberFormat="1" applyFont="1" applyBorder="1" applyAlignment="1" applyProtection="1">
      <alignment horizontal="center" vertical="top" wrapText="1"/>
    </xf>
    <xf numFmtId="49" fontId="2" fillId="0" borderId="12" xfId="13" applyNumberFormat="1" applyFont="1" applyBorder="1" applyAlignment="1" applyProtection="1">
      <alignment horizontal="left" vertical="top" wrapText="1"/>
    </xf>
    <xf numFmtId="0" fontId="2" fillId="0" borderId="12" xfId="13" applyFont="1" applyBorder="1" applyAlignment="1" applyProtection="1">
      <alignment horizontal="center" wrapText="1"/>
    </xf>
    <xf numFmtId="4" fontId="2" fillId="0" borderId="12" xfId="1" applyNumberFormat="1" applyFont="1" applyFill="1" applyBorder="1" applyAlignment="1" applyProtection="1">
      <alignment horizontal="right"/>
      <protection locked="0"/>
    </xf>
    <xf numFmtId="4" fontId="2" fillId="0" borderId="12" xfId="13" applyNumberFormat="1" applyFont="1" applyFill="1" applyBorder="1" applyAlignment="1" applyProtection="1">
      <alignment horizontal="right" wrapText="1"/>
    </xf>
    <xf numFmtId="49" fontId="2" fillId="0" borderId="14" xfId="0" applyNumberFormat="1" applyFont="1" applyBorder="1" applyAlignment="1" applyProtection="1">
      <alignment horizontal="center" vertical="top" wrapText="1"/>
    </xf>
    <xf numFmtId="49" fontId="2" fillId="0" borderId="14" xfId="13" applyNumberFormat="1" applyFont="1" applyBorder="1" applyAlignment="1" applyProtection="1">
      <alignment horizontal="left" vertical="top" wrapText="1"/>
    </xf>
    <xf numFmtId="4" fontId="2" fillId="0" borderId="14" xfId="13" applyNumberFormat="1" applyFont="1" applyFill="1" applyBorder="1" applyAlignment="1" applyProtection="1">
      <alignment horizontal="right" wrapText="1"/>
    </xf>
    <xf numFmtId="0" fontId="2" fillId="0" borderId="4" xfId="13" applyFont="1" applyBorder="1" applyAlignment="1" applyProtection="1">
      <alignment horizontal="left" wrapText="1"/>
    </xf>
    <xf numFmtId="0" fontId="9" fillId="0" borderId="0" xfId="11" applyFont="1" applyBorder="1" applyAlignment="1" applyProtection="1">
      <alignment vertical="top" wrapText="1"/>
    </xf>
    <xf numFmtId="1" fontId="2" fillId="0" borderId="0" xfId="11" applyNumberFormat="1" applyFont="1" applyFill="1" applyBorder="1" applyAlignment="1" applyProtection="1">
      <alignment vertical="top" wrapText="1"/>
    </xf>
    <xf numFmtId="4" fontId="2" fillId="0" borderId="3" xfId="0" applyNumberFormat="1" applyFont="1" applyFill="1" applyBorder="1" applyAlignment="1" applyProtection="1">
      <alignment horizontal="right"/>
    </xf>
    <xf numFmtId="0" fontId="9" fillId="0" borderId="11" xfId="11" applyFont="1" applyBorder="1" applyAlignment="1" applyProtection="1">
      <alignment vertical="top" wrapText="1"/>
    </xf>
    <xf numFmtId="0" fontId="9" fillId="0" borderId="5" xfId="13" applyFont="1" applyBorder="1" applyAlignment="1" applyProtection="1">
      <alignment horizontal="right" wrapText="1"/>
    </xf>
    <xf numFmtId="0" fontId="9" fillId="0" borderId="5" xfId="0" applyFont="1" applyBorder="1" applyAlignment="1" applyProtection="1">
      <alignment horizontal="right"/>
    </xf>
    <xf numFmtId="0" fontId="2" fillId="0" borderId="5" xfId="0" applyFont="1" applyBorder="1" applyProtection="1"/>
    <xf numFmtId="166" fontId="9" fillId="0" borderId="5" xfId="0" applyNumberFormat="1" applyFont="1" applyBorder="1" applyAlignment="1" applyProtection="1">
      <alignment horizontal="right"/>
    </xf>
    <xf numFmtId="0" fontId="2" fillId="0" borderId="3" xfId="11" applyFont="1" applyBorder="1" applyAlignment="1" applyProtection="1">
      <alignment horizontal="center" vertical="top"/>
    </xf>
    <xf numFmtId="0" fontId="2" fillId="0" borderId="9" xfId="13" applyFont="1" applyFill="1" applyBorder="1" applyAlignment="1" applyProtection="1">
      <alignment horizontal="center" wrapText="1"/>
    </xf>
    <xf numFmtId="2" fontId="12" fillId="0" borderId="3" xfId="1" applyNumberFormat="1" applyFont="1" applyFill="1" applyBorder="1" applyAlignment="1" applyProtection="1">
      <alignment vertical="center"/>
    </xf>
    <xf numFmtId="0" fontId="12" fillId="0" borderId="3" xfId="1" applyFont="1" applyFill="1" applyBorder="1" applyAlignment="1" applyProtection="1">
      <alignment vertical="center"/>
    </xf>
    <xf numFmtId="170" fontId="12" fillId="0" borderId="3" xfId="1" applyNumberFormat="1" applyFont="1" applyFill="1" applyBorder="1" applyAlignment="1" applyProtection="1">
      <alignment horizontal="right" vertical="center"/>
    </xf>
    <xf numFmtId="166" fontId="12" fillId="0" borderId="3" xfId="1" applyNumberFormat="1" applyFont="1" applyFill="1" applyBorder="1" applyAlignment="1" applyProtection="1">
      <alignment horizontal="right" vertical="center"/>
    </xf>
    <xf numFmtId="2" fontId="12" fillId="0" borderId="9" xfId="1" applyNumberFormat="1" applyFont="1" applyFill="1" applyBorder="1" applyAlignment="1" applyProtection="1">
      <alignment vertical="center"/>
    </xf>
    <xf numFmtId="0" fontId="12" fillId="0" borderId="9" xfId="1" applyFont="1" applyFill="1" applyBorder="1" applyAlignment="1" applyProtection="1">
      <alignment vertical="center"/>
    </xf>
    <xf numFmtId="170" fontId="12" fillId="0" borderId="9" xfId="1" applyNumberFormat="1" applyFont="1" applyFill="1" applyBorder="1" applyAlignment="1" applyProtection="1">
      <alignment horizontal="right" vertical="center"/>
    </xf>
    <xf numFmtId="166" fontId="12" fillId="0" borderId="9" xfId="1" applyNumberFormat="1" applyFont="1" applyFill="1" applyBorder="1" applyAlignment="1" applyProtection="1">
      <alignment horizontal="right" vertical="center"/>
    </xf>
    <xf numFmtId="0" fontId="2" fillId="0" borderId="0" xfId="0" applyFont="1" applyFill="1" applyBorder="1" applyAlignment="1" applyProtection="1">
      <alignment vertical="top" wrapText="1"/>
    </xf>
    <xf numFmtId="16" fontId="9" fillId="0" borderId="0" xfId="0" applyNumberFormat="1" applyFont="1" applyFill="1" applyBorder="1" applyProtection="1"/>
    <xf numFmtId="166" fontId="11" fillId="0" borderId="0" xfId="0" applyNumberFormat="1" applyFont="1" applyFill="1" applyBorder="1" applyAlignment="1" applyProtection="1">
      <alignment horizontal="right"/>
    </xf>
    <xf numFmtId="0" fontId="9" fillId="0" borderId="0" xfId="0" applyFont="1" applyFill="1" applyBorder="1" applyProtection="1"/>
    <xf numFmtId="166" fontId="12" fillId="0" borderId="0" xfId="0" applyNumberFormat="1" applyFont="1" applyFill="1" applyBorder="1" applyAlignment="1" applyProtection="1">
      <alignment horizontal="right"/>
    </xf>
    <xf numFmtId="0" fontId="9" fillId="0" borderId="0" xfId="0" applyFont="1" applyFill="1" applyBorder="1" applyAlignment="1" applyProtection="1">
      <alignment vertical="center"/>
    </xf>
    <xf numFmtId="16" fontId="9" fillId="0" borderId="3" xfId="0" applyNumberFormat="1" applyFont="1" applyFill="1" applyBorder="1" applyAlignment="1" applyProtection="1">
      <alignment vertical="center"/>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right" vertical="center"/>
    </xf>
    <xf numFmtId="166" fontId="12" fillId="0" borderId="3" xfId="0" applyNumberFormat="1" applyFont="1" applyFill="1" applyBorder="1" applyAlignment="1" applyProtection="1">
      <alignment horizontal="right" vertical="center"/>
    </xf>
    <xf numFmtId="0" fontId="9" fillId="0" borderId="6"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6" xfId="0" applyFont="1" applyFill="1" applyBorder="1" applyAlignment="1" applyProtection="1">
      <alignment horizontal="center" vertical="center"/>
    </xf>
    <xf numFmtId="0" fontId="12" fillId="0" borderId="6" xfId="0" applyFont="1" applyFill="1" applyBorder="1" applyAlignment="1" applyProtection="1">
      <alignment horizontal="right" vertical="center"/>
    </xf>
    <xf numFmtId="166" fontId="12" fillId="0" borderId="6" xfId="0" applyNumberFormat="1" applyFont="1" applyFill="1" applyBorder="1" applyAlignment="1" applyProtection="1">
      <alignment horizontal="right" vertical="center"/>
    </xf>
    <xf numFmtId="0" fontId="12" fillId="0" borderId="5" xfId="0" applyFont="1" applyFill="1" applyBorder="1" applyAlignment="1" applyProtection="1">
      <alignment horizontal="left"/>
    </xf>
    <xf numFmtId="0" fontId="11" fillId="0" borderId="5" xfId="0" applyFont="1" applyFill="1" applyBorder="1" applyAlignment="1" applyProtection="1">
      <alignment horizontal="right"/>
    </xf>
    <xf numFmtId="166" fontId="12" fillId="0" borderId="5" xfId="0" applyNumberFormat="1" applyFont="1" applyFill="1" applyBorder="1" applyAlignment="1" applyProtection="1">
      <alignment horizontal="right"/>
    </xf>
    <xf numFmtId="49" fontId="45" fillId="0" borderId="2" xfId="5"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166" fontId="9" fillId="0" borderId="5" xfId="0" applyNumberFormat="1" applyFont="1" applyFill="1" applyBorder="1" applyAlignment="1" applyProtection="1">
      <alignment horizontal="right"/>
    </xf>
    <xf numFmtId="0" fontId="16" fillId="0" borderId="4" xfId="0" applyFont="1" applyFill="1" applyBorder="1" applyAlignment="1" applyProtection="1">
      <alignment wrapText="1"/>
    </xf>
    <xf numFmtId="0" fontId="16" fillId="0" borderId="4" xfId="0" applyFont="1" applyFill="1" applyBorder="1" applyAlignment="1" applyProtection="1">
      <alignment vertical="top" wrapText="1"/>
    </xf>
    <xf numFmtId="0" fontId="16" fillId="0" borderId="4" xfId="0" applyFont="1" applyFill="1" applyBorder="1" applyAlignment="1" applyProtection="1">
      <alignment horizontal="center" wrapText="1"/>
    </xf>
    <xf numFmtId="0" fontId="16" fillId="0" borderId="4" xfId="0" applyFont="1" applyFill="1" applyBorder="1" applyAlignment="1" applyProtection="1">
      <alignment horizontal="right" wrapText="1"/>
    </xf>
    <xf numFmtId="3" fontId="16" fillId="0" borderId="4" xfId="0" applyNumberFormat="1" applyFont="1" applyFill="1" applyBorder="1" applyAlignment="1" applyProtection="1">
      <alignment horizontal="right" wrapText="1"/>
    </xf>
    <xf numFmtId="0" fontId="11" fillId="0" borderId="0" xfId="0" applyFont="1" applyFill="1" applyBorder="1" applyAlignment="1" applyProtection="1">
      <alignment vertical="center"/>
    </xf>
    <xf numFmtId="166" fontId="11" fillId="0" borderId="0" xfId="0" applyNumberFormat="1" applyFont="1" applyFill="1" applyBorder="1" applyAlignment="1" applyProtection="1">
      <alignment horizontal="right" vertical="center"/>
    </xf>
    <xf numFmtId="49" fontId="2" fillId="0" borderId="0" xfId="0" applyNumberFormat="1" applyFont="1" applyFill="1" applyAlignment="1" applyProtection="1">
      <alignment horizontal="right" vertical="top"/>
    </xf>
    <xf numFmtId="49" fontId="2" fillId="0" borderId="0" xfId="0" applyNumberFormat="1" applyFont="1" applyFill="1" applyAlignment="1" applyProtection="1">
      <alignment horizontal="center" vertical="top"/>
    </xf>
    <xf numFmtId="49" fontId="12" fillId="0" borderId="0" xfId="0" applyNumberFormat="1" applyFont="1" applyFill="1" applyAlignment="1" applyProtection="1">
      <alignment horizontal="center" vertical="top"/>
    </xf>
    <xf numFmtId="4" fontId="12" fillId="0" borderId="0" xfId="0" applyNumberFormat="1" applyFont="1" applyFill="1" applyAlignment="1" applyProtection="1">
      <alignment horizontal="right"/>
    </xf>
    <xf numFmtId="0" fontId="9" fillId="0" borderId="12" xfId="0" applyFont="1" applyFill="1" applyBorder="1" applyAlignment="1" applyProtection="1">
      <alignment horizontal="center" wrapText="1"/>
    </xf>
    <xf numFmtId="0" fontId="9" fillId="0" borderId="14" xfId="0" applyFont="1" applyFill="1" applyBorder="1" applyAlignment="1" applyProtection="1">
      <alignment horizontal="center" wrapText="1"/>
    </xf>
    <xf numFmtId="0" fontId="9" fillId="0" borderId="13" xfId="0" applyFont="1" applyFill="1" applyBorder="1" applyAlignment="1" applyProtection="1">
      <alignment horizontal="center"/>
    </xf>
    <xf numFmtId="0" fontId="9" fillId="0" borderId="14" xfId="0" applyFont="1" applyFill="1" applyBorder="1" applyAlignment="1" applyProtection="1">
      <alignment horizontal="center"/>
    </xf>
    <xf numFmtId="0" fontId="9" fillId="0" borderId="13" xfId="0" applyFont="1" applyFill="1" applyBorder="1" applyAlignment="1" applyProtection="1">
      <alignment horizontal="center" wrapText="1"/>
    </xf>
    <xf numFmtId="0" fontId="9" fillId="0" borderId="12" xfId="0" applyFont="1" applyFill="1" applyBorder="1" applyAlignment="1" applyProtection="1">
      <alignment horizontal="left" vertical="top" wrapText="1"/>
    </xf>
    <xf numFmtId="3" fontId="2" fillId="0" borderId="2" xfId="9" applyNumberFormat="1" applyFont="1" applyFill="1" applyBorder="1" applyAlignment="1" applyProtection="1">
      <alignment horizontal="center"/>
    </xf>
    <xf numFmtId="0" fontId="9" fillId="0" borderId="2" xfId="0" applyFont="1" applyFill="1" applyBorder="1" applyAlignment="1" applyProtection="1">
      <alignment horizontal="center" vertical="top" wrapText="1"/>
    </xf>
    <xf numFmtId="0" fontId="2" fillId="0" borderId="5" xfId="0" applyFont="1" applyFill="1" applyBorder="1" applyAlignment="1" applyProtection="1">
      <alignment horizontal="center" vertical="center"/>
    </xf>
    <xf numFmtId="4" fontId="9" fillId="0" borderId="5" xfId="0" applyNumberFormat="1" applyFont="1" applyFill="1" applyBorder="1" applyAlignment="1" applyProtection="1">
      <alignment horizontal="right" vertical="center"/>
    </xf>
    <xf numFmtId="166" fontId="9" fillId="0" borderId="5" xfId="0" applyNumberFormat="1" applyFont="1" applyFill="1" applyBorder="1" applyAlignment="1" applyProtection="1">
      <alignment horizontal="right" vertical="center"/>
    </xf>
    <xf numFmtId="49" fontId="45" fillId="0" borderId="0" xfId="5"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4" fontId="43" fillId="0" borderId="0" xfId="5"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textRotation="90"/>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textRotation="90"/>
    </xf>
    <xf numFmtId="4" fontId="2" fillId="0" borderId="0" xfId="0" applyNumberFormat="1" applyFont="1" applyFill="1" applyBorder="1" applyAlignment="1" applyProtection="1">
      <alignment horizontal="right" vertical="center" textRotation="90" wrapText="1"/>
    </xf>
    <xf numFmtId="49" fontId="28" fillId="0" borderId="0" xfId="5"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4" fontId="28" fillId="0" borderId="0" xfId="5" applyNumberFormat="1" applyFont="1" applyFill="1" applyBorder="1" applyAlignment="1" applyProtection="1">
      <alignment horizontal="center" vertical="center"/>
    </xf>
    <xf numFmtId="0" fontId="2" fillId="0" borderId="0" xfId="0" applyFont="1" applyFill="1" applyAlignment="1" applyProtection="1">
      <alignment horizontal="center" vertical="center"/>
      <protection locked="0"/>
    </xf>
    <xf numFmtId="0" fontId="12" fillId="0" borderId="11" xfId="0" applyFont="1" applyFill="1" applyBorder="1" applyAlignment="1" applyProtection="1">
      <alignment vertical="top"/>
    </xf>
    <xf numFmtId="49" fontId="9" fillId="0" borderId="3" xfId="0" applyNumberFormat="1" applyFont="1" applyFill="1" applyBorder="1" applyAlignment="1" applyProtection="1">
      <alignment vertical="center"/>
    </xf>
    <xf numFmtId="0" fontId="9" fillId="0" borderId="3" xfId="0" applyFont="1" applyFill="1" applyBorder="1" applyAlignment="1" applyProtection="1">
      <alignment vertical="center"/>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49" fontId="9" fillId="0" borderId="6" xfId="0" applyNumberFormat="1"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14" fontId="9"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66" fontId="2" fillId="0" borderId="0" xfId="0" applyNumberFormat="1" applyFont="1" applyFill="1" applyBorder="1" applyAlignment="1" applyProtection="1">
      <alignment horizontal="right" vertical="center"/>
    </xf>
    <xf numFmtId="0" fontId="2" fillId="0" borderId="0" xfId="0" applyFont="1" applyFill="1" applyAlignment="1" applyProtection="1">
      <alignment vertical="center"/>
      <protection locked="0"/>
    </xf>
    <xf numFmtId="0" fontId="9" fillId="0" borderId="2" xfId="0" applyFont="1" applyFill="1" applyBorder="1" applyAlignment="1" applyProtection="1">
      <alignment vertical="top" wrapText="1"/>
    </xf>
    <xf numFmtId="0" fontId="9" fillId="0" borderId="0" xfId="0" applyFont="1" applyFill="1" applyAlignment="1" applyProtection="1">
      <alignment horizontal="center" vertical="center"/>
    </xf>
    <xf numFmtId="0" fontId="9" fillId="0" borderId="4" xfId="0" applyFont="1" applyFill="1" applyBorder="1" applyAlignment="1" applyProtection="1">
      <alignment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horizontal="center" wrapText="1"/>
    </xf>
    <xf numFmtId="0" fontId="9" fillId="0" borderId="4" xfId="0" applyFont="1" applyFill="1" applyBorder="1" applyAlignment="1" applyProtection="1">
      <alignment horizontal="right" wrapText="1"/>
    </xf>
    <xf numFmtId="3" fontId="9" fillId="0" borderId="4" xfId="0" applyNumberFormat="1" applyFont="1" applyFill="1" applyBorder="1" applyAlignment="1" applyProtection="1">
      <alignment horizontal="right" wrapText="1"/>
    </xf>
    <xf numFmtId="14" fontId="9" fillId="0" borderId="0" xfId="0" quotePrefix="1" applyNumberFormat="1" applyFont="1" applyFill="1" applyBorder="1" applyAlignment="1" applyProtection="1">
      <alignment vertical="center"/>
    </xf>
    <xf numFmtId="0" fontId="9" fillId="0" borderId="6" xfId="0" applyFont="1" applyFill="1" applyBorder="1" applyAlignment="1" applyProtection="1">
      <alignment horizontal="center" vertical="center"/>
    </xf>
    <xf numFmtId="0" fontId="9" fillId="0" borderId="6" xfId="0" applyFont="1" applyFill="1" applyBorder="1" applyAlignment="1" applyProtection="1">
      <alignment horizontal="right" vertical="center"/>
    </xf>
    <xf numFmtId="3" fontId="9"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left" vertical="center"/>
    </xf>
    <xf numFmtId="14" fontId="9" fillId="0" borderId="3" xfId="0" quotePrefix="1" applyNumberFormat="1" applyFont="1" applyFill="1" applyBorder="1" applyAlignment="1" applyProtection="1">
      <alignment vertical="center"/>
    </xf>
    <xf numFmtId="14" fontId="9" fillId="0" borderId="21" xfId="0" quotePrefix="1" applyNumberFormat="1" applyFont="1" applyFill="1" applyBorder="1" applyAlignment="1" applyProtection="1">
      <alignment vertical="center"/>
    </xf>
    <xf numFmtId="0" fontId="9" fillId="0" borderId="21" xfId="0" applyFont="1" applyFill="1" applyBorder="1" applyAlignment="1" applyProtection="1">
      <alignment vertical="center"/>
    </xf>
    <xf numFmtId="0" fontId="2" fillId="0" borderId="21"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166" fontId="9" fillId="0" borderId="3" xfId="0" applyNumberFormat="1" applyFont="1" applyFill="1" applyBorder="1" applyAlignment="1" applyProtection="1">
      <alignment horizontal="right" vertical="center"/>
    </xf>
    <xf numFmtId="166" fontId="9" fillId="0" borderId="21" xfId="0" applyNumberFormat="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166" fontId="12" fillId="0" borderId="5" xfId="0" applyNumberFormat="1" applyFont="1" applyFill="1" applyBorder="1" applyAlignment="1" applyProtection="1">
      <alignment horizontal="right" vertical="center"/>
    </xf>
    <xf numFmtId="166" fontId="9" fillId="0" borderId="6" xfId="0" applyNumberFormat="1" applyFont="1" applyFill="1" applyBorder="1" applyAlignment="1" applyProtection="1">
      <alignment horizontal="right" vertical="center"/>
    </xf>
    <xf numFmtId="166" fontId="12" fillId="0" borderId="21" xfId="0" applyNumberFormat="1"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1" fillId="0" borderId="5"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4" fontId="2" fillId="0" borderId="0" xfId="0" applyNumberFormat="1" applyFont="1" applyFill="1" applyBorder="1" applyAlignment="1" applyProtection="1">
      <alignment horizontal="right" vertical="center"/>
    </xf>
    <xf numFmtId="0" fontId="9" fillId="0" borderId="0" xfId="0" applyFont="1" applyFill="1" applyAlignment="1" applyProtection="1">
      <alignment vertical="center"/>
      <protection locked="0"/>
    </xf>
    <xf numFmtId="0" fontId="11" fillId="0" borderId="0" xfId="0" applyFont="1" applyFill="1" applyBorder="1" applyAlignment="1" applyProtection="1">
      <alignment horizontal="right" vertical="center" wrapText="1"/>
    </xf>
    <xf numFmtId="0" fontId="12" fillId="0" borderId="11" xfId="0" applyFont="1" applyFill="1" applyBorder="1" applyAlignment="1" applyProtection="1">
      <alignment vertical="center"/>
    </xf>
    <xf numFmtId="49" fontId="9" fillId="0" borderId="0" xfId="0" applyNumberFormat="1" applyFont="1" applyFill="1" applyAlignment="1" applyProtection="1">
      <alignment horizontal="center" vertical="center"/>
    </xf>
    <xf numFmtId="4" fontId="9" fillId="0" borderId="0" xfId="0" applyNumberFormat="1" applyFont="1" applyFill="1" applyAlignment="1" applyProtection="1">
      <alignment horizontal="right" vertical="center"/>
    </xf>
    <xf numFmtId="0" fontId="9" fillId="0" borderId="12" xfId="0" applyFont="1" applyFill="1" applyBorder="1" applyAlignment="1" applyProtection="1">
      <alignment horizontal="center" vertical="top"/>
    </xf>
    <xf numFmtId="0" fontId="9" fillId="0" borderId="12" xfId="0" applyFont="1" applyFill="1" applyBorder="1" applyAlignment="1" applyProtection="1">
      <alignment vertical="top" wrapText="1"/>
    </xf>
    <xf numFmtId="0" fontId="9" fillId="0" borderId="13" xfId="0" applyFont="1" applyFill="1" applyBorder="1" applyProtection="1"/>
    <xf numFmtId="0" fontId="2" fillId="0" borderId="13" xfId="15" applyFont="1" applyFill="1" applyBorder="1" applyAlignment="1" applyProtection="1">
      <alignment vertical="top" wrapText="1"/>
    </xf>
    <xf numFmtId="0" fontId="26" fillId="0" borderId="14" xfId="0" applyFont="1" applyFill="1" applyBorder="1" applyAlignment="1" applyProtection="1">
      <alignment vertical="top" wrapText="1"/>
    </xf>
    <xf numFmtId="0" fontId="9" fillId="0" borderId="12" xfId="0" applyFont="1" applyFill="1" applyBorder="1" applyAlignment="1" applyProtection="1">
      <alignment horizontal="center" vertical="top" wrapText="1"/>
    </xf>
    <xf numFmtId="0" fontId="2" fillId="0" borderId="13" xfId="0" applyFont="1" applyFill="1" applyBorder="1" applyAlignment="1" applyProtection="1">
      <alignment vertical="top" wrapText="1"/>
    </xf>
    <xf numFmtId="0" fontId="26" fillId="0" borderId="13" xfId="0" applyFont="1" applyFill="1" applyBorder="1" applyAlignment="1" applyProtection="1">
      <alignment vertical="top" wrapText="1"/>
    </xf>
    <xf numFmtId="0" fontId="2" fillId="0" borderId="12" xfId="0" applyFont="1" applyFill="1" applyBorder="1" applyAlignment="1" applyProtection="1">
      <alignment horizontal="right"/>
      <protection locked="0"/>
    </xf>
    <xf numFmtId="0" fontId="2" fillId="0" borderId="12" xfId="0" applyFont="1" applyFill="1" applyBorder="1" applyAlignment="1" applyProtection="1">
      <alignment horizontal="right"/>
    </xf>
    <xf numFmtId="0" fontId="2" fillId="0" borderId="13" xfId="0" applyFont="1" applyFill="1" applyBorder="1" applyAlignment="1" applyProtection="1">
      <alignment horizontal="right"/>
      <protection locked="0"/>
    </xf>
    <xf numFmtId="0" fontId="2" fillId="0" borderId="13" xfId="0" applyFont="1" applyFill="1" applyBorder="1" applyAlignment="1" applyProtection="1">
      <alignment horizontal="right"/>
    </xf>
    <xf numFmtId="0" fontId="9" fillId="0" borderId="13" xfId="0" applyFont="1" applyFill="1" applyBorder="1" applyAlignment="1" applyProtection="1">
      <alignment horizontal="center" vertical="top" wrapText="1"/>
    </xf>
    <xf numFmtId="0" fontId="2" fillId="0" borderId="14" xfId="0" applyFont="1" applyFill="1" applyBorder="1" applyAlignment="1" applyProtection="1">
      <alignment vertical="top" wrapText="1"/>
    </xf>
    <xf numFmtId="0" fontId="2" fillId="0" borderId="14" xfId="0" applyFont="1" applyFill="1" applyBorder="1" applyAlignment="1" applyProtection="1">
      <alignment horizontal="right"/>
      <protection locked="0"/>
    </xf>
    <xf numFmtId="0" fontId="2" fillId="0" borderId="12" xfId="16" applyFont="1" applyFill="1" applyBorder="1" applyAlignment="1" applyProtection="1">
      <alignment horizontal="center"/>
    </xf>
    <xf numFmtId="4" fontId="2" fillId="0" borderId="12" xfId="16" applyNumberFormat="1" applyFont="1" applyFill="1" applyBorder="1" applyAlignment="1" applyProtection="1">
      <alignment horizontal="right"/>
    </xf>
    <xf numFmtId="173" fontId="2" fillId="0" borderId="12" xfId="0" applyNumberFormat="1" applyFont="1" applyFill="1" applyBorder="1" applyAlignment="1" applyProtection="1">
      <alignment horizontal="right"/>
      <protection locked="0"/>
    </xf>
    <xf numFmtId="0" fontId="9" fillId="0" borderId="14" xfId="0" applyFont="1" applyFill="1" applyBorder="1" applyProtection="1"/>
    <xf numFmtId="0" fontId="2" fillId="0" borderId="14" xfId="15" applyFont="1" applyFill="1" applyBorder="1" applyAlignment="1" applyProtection="1">
      <alignment vertical="top" wrapText="1"/>
    </xf>
    <xf numFmtId="0" fontId="9" fillId="0" borderId="14" xfId="0" applyFont="1" applyFill="1" applyBorder="1" applyAlignment="1" applyProtection="1">
      <alignment horizontal="center" vertical="top" wrapText="1"/>
    </xf>
    <xf numFmtId="0" fontId="23" fillId="0" borderId="0" xfId="0" applyFont="1" applyFill="1" applyBorder="1" applyAlignment="1" applyProtection="1">
      <alignment horizontal="left" vertical="top"/>
    </xf>
    <xf numFmtId="0" fontId="2" fillId="0" borderId="0" xfId="0" quotePrefix="1" applyFont="1" applyFill="1" applyAlignment="1" applyProtection="1">
      <alignment horizontal="left" vertical="center" wrapText="1"/>
    </xf>
    <xf numFmtId="0" fontId="2" fillId="0" borderId="0" xfId="0" applyFont="1" applyFill="1" applyAlignment="1" applyProtection="1">
      <alignment horizontal="left" vertical="center"/>
      <protection locked="0"/>
    </xf>
    <xf numFmtId="0" fontId="2" fillId="0" borderId="6" xfId="0" quotePrefix="1" applyFont="1" applyFill="1" applyBorder="1" applyAlignment="1" applyProtection="1">
      <alignment horizontal="left" vertical="center" wrapText="1"/>
    </xf>
    <xf numFmtId="0" fontId="2" fillId="0" borderId="3" xfId="0" quotePrefix="1" applyFont="1" applyFill="1" applyBorder="1" applyAlignment="1" applyProtection="1">
      <alignment horizontal="left" vertical="center" wrapText="1"/>
    </xf>
    <xf numFmtId="0" fontId="2" fillId="0" borderId="5" xfId="0" quotePrefix="1" applyFont="1" applyFill="1" applyBorder="1" applyAlignment="1" applyProtection="1">
      <alignment horizontal="left" vertical="center" wrapText="1"/>
    </xf>
    <xf numFmtId="0" fontId="9" fillId="0" borderId="5" xfId="0" quotePrefix="1" applyFont="1" applyFill="1" applyBorder="1" applyAlignment="1" applyProtection="1">
      <alignment horizontal="right" vertical="center" wrapText="1"/>
    </xf>
    <xf numFmtId="166" fontId="2" fillId="0" borderId="3" xfId="0" quotePrefix="1" applyNumberFormat="1" applyFont="1" applyFill="1" applyBorder="1" applyAlignment="1" applyProtection="1">
      <alignment horizontal="right" vertical="center" wrapText="1"/>
    </xf>
    <xf numFmtId="0" fontId="2" fillId="0" borderId="0" xfId="0" quotePrefix="1" applyFont="1" applyFill="1" applyAlignment="1" applyProtection="1">
      <alignment horizontal="right" vertical="top" wrapText="1"/>
    </xf>
    <xf numFmtId="166" fontId="9" fillId="0" borderId="5" xfId="0" quotePrefix="1" applyNumberFormat="1" applyFont="1" applyFill="1" applyBorder="1" applyAlignment="1" applyProtection="1">
      <alignment horizontal="right" vertical="center" wrapText="1"/>
    </xf>
    <xf numFmtId="49" fontId="46" fillId="0" borderId="0" xfId="5" applyNumberFormat="1" applyFont="1" applyFill="1" applyBorder="1" applyAlignment="1" applyProtection="1">
      <alignment horizontal="center" vertical="center"/>
    </xf>
    <xf numFmtId="0" fontId="2" fillId="0" borderId="5" xfId="0" applyFont="1" applyFill="1" applyBorder="1" applyAlignment="1" applyProtection="1">
      <alignment horizontal="center"/>
    </xf>
    <xf numFmtId="4" fontId="9" fillId="0" borderId="5" xfId="0" applyNumberFormat="1" applyFont="1" applyFill="1" applyBorder="1" applyAlignment="1" applyProtection="1">
      <alignment horizontal="right"/>
    </xf>
    <xf numFmtId="166" fontId="2" fillId="0" borderId="6" xfId="0" quotePrefix="1" applyNumberFormat="1" applyFont="1" applyFill="1" applyBorder="1" applyAlignment="1" applyProtection="1">
      <alignment horizontal="right" vertical="center" wrapText="1"/>
    </xf>
    <xf numFmtId="49" fontId="12" fillId="0" borderId="0" xfId="0" applyNumberFormat="1" applyFont="1" applyFill="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4" fontId="12" fillId="0" borderId="0" xfId="0" applyNumberFormat="1" applyFont="1" applyFill="1" applyAlignment="1" applyProtection="1">
      <alignment horizontal="right" vertical="center"/>
    </xf>
    <xf numFmtId="0" fontId="9" fillId="0" borderId="0" xfId="0" applyFont="1" applyFill="1" applyAlignment="1" applyProtection="1">
      <alignment horizontal="left" vertical="center" wrapText="1"/>
    </xf>
    <xf numFmtId="0" fontId="12" fillId="0" borderId="11"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9" fillId="0" borderId="12" xfId="0" applyFont="1" applyFill="1" applyBorder="1" applyAlignment="1" applyProtection="1">
      <alignment horizontal="center"/>
    </xf>
    <xf numFmtId="4" fontId="9" fillId="0" borderId="12" xfId="0" applyNumberFormat="1" applyFont="1" applyFill="1" applyBorder="1" applyAlignment="1" applyProtection="1">
      <alignment horizontal="right"/>
    </xf>
    <xf numFmtId="49" fontId="9" fillId="0" borderId="12" xfId="0" applyNumberFormat="1" applyFont="1" applyFill="1" applyBorder="1" applyAlignment="1" applyProtection="1">
      <alignment vertical="top" wrapText="1"/>
    </xf>
    <xf numFmtId="4" fontId="2" fillId="0" borderId="12" xfId="8" applyNumberFormat="1" applyFont="1" applyFill="1" applyBorder="1" applyAlignment="1" applyProtection="1">
      <alignment horizontal="right"/>
      <protection locked="0"/>
    </xf>
    <xf numFmtId="4" fontId="2" fillId="0" borderId="13" xfId="8" applyNumberFormat="1" applyFont="1" applyFill="1" applyBorder="1" applyAlignment="1" applyProtection="1">
      <alignment horizontal="right"/>
      <protection locked="0"/>
    </xf>
    <xf numFmtId="0" fontId="9" fillId="0" borderId="14" xfId="0" applyFont="1" applyFill="1" applyBorder="1" applyAlignment="1" applyProtection="1">
      <alignment horizontal="center" vertical="top"/>
    </xf>
    <xf numFmtId="49" fontId="26" fillId="0" borderId="14" xfId="0" applyNumberFormat="1" applyFont="1" applyFill="1" applyBorder="1" applyAlignment="1" applyProtection="1">
      <alignment vertical="top" wrapText="1"/>
    </xf>
    <xf numFmtId="4" fontId="2" fillId="0" borderId="14" xfId="8" applyNumberFormat="1" applyFont="1" applyFill="1" applyBorder="1" applyAlignment="1" applyProtection="1">
      <alignment horizontal="right"/>
      <protection locked="0"/>
    </xf>
    <xf numFmtId="0" fontId="9" fillId="0" borderId="12" xfId="0" applyFont="1" applyFill="1" applyBorder="1" applyAlignment="1" applyProtection="1">
      <alignment vertical="top"/>
    </xf>
    <xf numFmtId="0" fontId="23" fillId="0" borderId="0" xfId="0" quotePrefix="1" applyFont="1" applyFill="1" applyAlignment="1" applyProtection="1">
      <alignment horizontal="left" vertical="top" wrapText="1"/>
    </xf>
    <xf numFmtId="0" fontId="23" fillId="0" borderId="0" xfId="0" quotePrefix="1" applyFont="1" applyFill="1" applyAlignment="1" applyProtection="1">
      <alignment horizontal="left" vertical="center" wrapText="1"/>
    </xf>
    <xf numFmtId="0" fontId="23" fillId="0" borderId="0" xfId="0" applyFont="1" applyFill="1" applyBorder="1" applyAlignment="1" applyProtection="1">
      <alignment horizontal="left" vertical="center"/>
    </xf>
    <xf numFmtId="0" fontId="15" fillId="0" borderId="0" xfId="0" quotePrefix="1" applyFont="1" applyFill="1" applyAlignment="1" applyProtection="1">
      <alignment horizontal="left" vertical="center" wrapText="1"/>
    </xf>
    <xf numFmtId="0" fontId="15" fillId="0" borderId="0" xfId="0" applyFont="1" applyFill="1" applyAlignment="1" applyProtection="1">
      <alignment horizontal="left" vertical="center"/>
      <protection locked="0"/>
    </xf>
    <xf numFmtId="0" fontId="2" fillId="0" borderId="0" xfId="1" applyFont="1" applyFill="1" applyBorder="1" applyAlignment="1" applyProtection="1">
      <alignment vertical="top"/>
    </xf>
    <xf numFmtId="170" fontId="2" fillId="0" borderId="0" xfId="1" applyNumberFormat="1" applyFont="1" applyFill="1" applyBorder="1" applyProtection="1"/>
    <xf numFmtId="0" fontId="2" fillId="0" borderId="0" xfId="11" applyFont="1" applyFill="1" applyBorder="1" applyProtection="1"/>
    <xf numFmtId="2" fontId="2" fillId="0" borderId="0" xfId="11" applyNumberFormat="1" applyFont="1" applyFill="1" applyBorder="1" applyProtection="1"/>
    <xf numFmtId="170" fontId="2" fillId="0" borderId="0" xfId="11" applyNumberFormat="1" applyFont="1" applyFill="1" applyBorder="1" applyProtection="1"/>
    <xf numFmtId="49" fontId="2" fillId="0" borderId="2" xfId="0" applyNumberFormat="1" applyFont="1" applyFill="1" applyBorder="1" applyAlignment="1" applyProtection="1">
      <alignment horizontal="right"/>
    </xf>
    <xf numFmtId="49" fontId="2" fillId="0" borderId="14" xfId="0" applyNumberFormat="1" applyFont="1" applyFill="1" applyBorder="1" applyAlignment="1" applyProtection="1">
      <alignment horizontal="right" vertical="top"/>
    </xf>
    <xf numFmtId="49" fontId="2" fillId="0" borderId="2" xfId="0" applyNumberFormat="1" applyFont="1" applyFill="1" applyBorder="1" applyAlignment="1" applyProtection="1">
      <alignment horizontal="right" vertical="top"/>
    </xf>
    <xf numFmtId="4" fontId="12" fillId="0" borderId="0" xfId="0" applyNumberFormat="1" applyFont="1" applyFill="1" applyAlignment="1" applyProtection="1">
      <alignment horizontal="right"/>
      <protection locked="0"/>
    </xf>
    <xf numFmtId="170" fontId="2" fillId="0" borderId="0" xfId="1" applyNumberFormat="1" applyFont="1" applyFill="1" applyBorder="1" applyAlignment="1" applyProtection="1">
      <alignment horizontal="justify" vertical="center"/>
    </xf>
    <xf numFmtId="0" fontId="11" fillId="0" borderId="9" xfId="0" applyFont="1" applyFill="1" applyBorder="1" applyAlignment="1" applyProtection="1">
      <alignment horizontal="right" vertical="center" wrapText="1"/>
    </xf>
    <xf numFmtId="0" fontId="11" fillId="0" borderId="3" xfId="0" applyFont="1" applyFill="1" applyBorder="1" applyAlignment="1" applyProtection="1">
      <alignment horizontal="right" vertical="center" wrapText="1"/>
    </xf>
    <xf numFmtId="49" fontId="12" fillId="0" borderId="5" xfId="1" applyNumberFormat="1" applyFont="1" applyFill="1" applyBorder="1" applyAlignment="1" applyProtection="1">
      <alignment vertical="center" wrapText="1"/>
    </xf>
    <xf numFmtId="0" fontId="12" fillId="0" borderId="5" xfId="0" applyFont="1" applyFill="1" applyBorder="1" applyAlignment="1" applyProtection="1">
      <alignment vertical="center"/>
    </xf>
    <xf numFmtId="49" fontId="11" fillId="0" borderId="0" xfId="1"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21" xfId="0" applyFont="1" applyFill="1" applyBorder="1" applyAlignment="1" applyProtection="1">
      <alignment horizontal="right" vertical="center" wrapText="1"/>
    </xf>
    <xf numFmtId="49" fontId="12" fillId="0" borderId="3" xfId="1" applyNumberFormat="1" applyFont="1" applyFill="1" applyBorder="1" applyAlignment="1" applyProtection="1">
      <alignment vertical="center" wrapText="1"/>
    </xf>
    <xf numFmtId="0" fontId="12" fillId="0" borderId="3" xfId="0" applyFont="1" applyFill="1" applyBorder="1" applyAlignment="1" applyProtection="1">
      <alignment vertical="center" wrapText="1"/>
    </xf>
    <xf numFmtId="49" fontId="12" fillId="0" borderId="9" xfId="1" applyNumberFormat="1" applyFont="1" applyFill="1" applyBorder="1" applyAlignment="1" applyProtection="1">
      <alignment vertical="center" wrapText="1"/>
    </xf>
    <xf numFmtId="0" fontId="12" fillId="0" borderId="9" xfId="0" applyFont="1" applyFill="1" applyBorder="1" applyAlignment="1" applyProtection="1">
      <alignment vertical="center" wrapText="1"/>
    </xf>
    <xf numFmtId="166" fontId="12" fillId="0" borderId="9" xfId="0" applyNumberFormat="1" applyFont="1" applyFill="1" applyBorder="1" applyAlignment="1" applyProtection="1">
      <alignment horizontal="right" vertical="center"/>
    </xf>
    <xf numFmtId="49" fontId="12" fillId="0" borderId="21" xfId="1" applyNumberFormat="1" applyFont="1" applyFill="1" applyBorder="1" applyAlignment="1" applyProtection="1">
      <alignment vertical="center" wrapText="1"/>
    </xf>
    <xf numFmtId="0" fontId="12" fillId="0" borderId="21" xfId="0" applyFont="1" applyFill="1" applyBorder="1" applyAlignment="1" applyProtection="1">
      <alignment vertical="center" wrapText="1"/>
    </xf>
    <xf numFmtId="170" fontId="2" fillId="0" borderId="0" xfId="11" applyNumberFormat="1" applyFont="1" applyFill="1" applyBorder="1" applyAlignment="1" applyProtection="1">
      <alignment horizontal="right"/>
    </xf>
    <xf numFmtId="49" fontId="2" fillId="0" borderId="0" xfId="1" applyNumberFormat="1" applyFont="1" applyFill="1" applyBorder="1" applyAlignment="1" applyProtection="1">
      <alignment vertical="top" wrapText="1"/>
    </xf>
    <xf numFmtId="1" fontId="2" fillId="0" borderId="0" xfId="0" applyNumberFormat="1" applyFont="1" applyFill="1" applyBorder="1" applyAlignment="1" applyProtection="1"/>
    <xf numFmtId="49" fontId="2" fillId="0" borderId="3" xfId="0" applyNumberFormat="1" applyFont="1" applyFill="1" applyBorder="1" applyAlignment="1" applyProtection="1">
      <alignment horizontal="right"/>
    </xf>
    <xf numFmtId="0" fontId="12" fillId="0" borderId="3" xfId="0" applyFont="1" applyFill="1" applyBorder="1" applyAlignment="1" applyProtection="1">
      <alignment horizontal="left" vertical="center"/>
    </xf>
    <xf numFmtId="0" fontId="2" fillId="0" borderId="3" xfId="0" applyFont="1" applyFill="1" applyBorder="1" applyProtection="1"/>
    <xf numFmtId="0" fontId="2" fillId="0" borderId="3" xfId="0" applyFont="1" applyFill="1" applyBorder="1" applyAlignment="1" applyProtection="1">
      <alignment horizontal="right"/>
    </xf>
    <xf numFmtId="49" fontId="2" fillId="0" borderId="4" xfId="0" applyNumberFormat="1" applyFont="1" applyFill="1" applyBorder="1" applyAlignment="1" applyProtection="1">
      <alignment horizontal="right"/>
    </xf>
    <xf numFmtId="49" fontId="2" fillId="0" borderId="4" xfId="1" applyNumberFormat="1" applyFont="1" applyFill="1" applyBorder="1" applyAlignment="1" applyProtection="1">
      <alignment vertical="top" wrapText="1"/>
    </xf>
    <xf numFmtId="49" fontId="2" fillId="0" borderId="4" xfId="1" applyNumberFormat="1" applyFont="1" applyFill="1" applyBorder="1" applyAlignment="1" applyProtection="1">
      <alignment horizontal="center" wrapText="1"/>
    </xf>
    <xf numFmtId="4" fontId="2" fillId="0" borderId="4" xfId="1" applyNumberFormat="1" applyFont="1" applyFill="1" applyBorder="1" applyAlignment="1" applyProtection="1">
      <alignment horizontal="center" wrapText="1"/>
    </xf>
    <xf numFmtId="4" fontId="2" fillId="0" borderId="4" xfId="0" applyNumberFormat="1" applyFont="1" applyFill="1" applyBorder="1" applyAlignment="1" applyProtection="1">
      <alignment horizontal="right"/>
    </xf>
    <xf numFmtId="49" fontId="2" fillId="0" borderId="0" xfId="0" applyNumberFormat="1" applyFont="1" applyFill="1" applyBorder="1" applyAlignment="1" applyProtection="1">
      <alignment horizontal="right"/>
    </xf>
    <xf numFmtId="49" fontId="2" fillId="0" borderId="0" xfId="1" applyNumberFormat="1" applyFont="1" applyFill="1" applyBorder="1" applyAlignment="1" applyProtection="1">
      <alignment horizontal="center" wrapText="1"/>
    </xf>
    <xf numFmtId="4" fontId="2" fillId="0" borderId="0" xfId="1" applyNumberFormat="1" applyFont="1" applyFill="1" applyBorder="1" applyAlignment="1" applyProtection="1">
      <alignment horizontal="center" wrapText="1"/>
    </xf>
    <xf numFmtId="49" fontId="12" fillId="0" borderId="3" xfId="1" applyNumberFormat="1" applyFont="1" applyFill="1" applyBorder="1" applyAlignment="1" applyProtection="1">
      <alignment horizontal="left" vertical="center" wrapText="1"/>
    </xf>
    <xf numFmtId="49" fontId="2" fillId="0" borderId="3" xfId="1" applyNumberFormat="1" applyFont="1" applyFill="1" applyBorder="1" applyAlignment="1" applyProtection="1">
      <alignment horizontal="center" wrapText="1"/>
    </xf>
    <xf numFmtId="4" fontId="2" fillId="0" borderId="3" xfId="1" applyNumberFormat="1" applyFont="1" applyFill="1" applyBorder="1" applyAlignment="1" applyProtection="1">
      <alignment horizontal="center" wrapText="1"/>
    </xf>
    <xf numFmtId="0" fontId="9" fillId="0" borderId="11" xfId="0" applyFont="1" applyFill="1" applyBorder="1" applyAlignment="1" applyProtection="1">
      <alignment horizontal="left" vertical="center"/>
    </xf>
    <xf numFmtId="49" fontId="9" fillId="0" borderId="5" xfId="1" applyNumberFormat="1" applyFont="1" applyFill="1" applyBorder="1" applyAlignment="1" applyProtection="1">
      <alignment horizontal="right" vertical="top" wrapText="1"/>
    </xf>
    <xf numFmtId="49" fontId="2" fillId="0" borderId="5" xfId="1" applyNumberFormat="1" applyFont="1" applyFill="1" applyBorder="1" applyAlignment="1" applyProtection="1">
      <alignment horizontal="center" wrapText="1"/>
    </xf>
    <xf numFmtId="4" fontId="2" fillId="0" borderId="5" xfId="1" applyNumberFormat="1" applyFont="1" applyFill="1" applyBorder="1" applyAlignment="1" applyProtection="1">
      <alignment horizontal="center" wrapText="1"/>
    </xf>
    <xf numFmtId="49" fontId="9" fillId="0" borderId="11" xfId="1" applyNumberFormat="1" applyFont="1" applyFill="1" applyBorder="1" applyAlignment="1" applyProtection="1">
      <alignment horizontal="left" vertical="center" wrapText="1"/>
    </xf>
    <xf numFmtId="49" fontId="2" fillId="0" borderId="4" xfId="0" applyNumberFormat="1" applyFont="1" applyFill="1" applyBorder="1" applyAlignment="1" applyProtection="1">
      <alignment horizontal="right" vertical="top"/>
    </xf>
    <xf numFmtId="3" fontId="2" fillId="0" borderId="4" xfId="1" applyNumberFormat="1" applyFont="1" applyFill="1" applyBorder="1" applyAlignment="1" applyProtection="1">
      <alignment horizontal="center" wrapText="1"/>
    </xf>
    <xf numFmtId="49" fontId="2" fillId="0" borderId="0" xfId="0" applyNumberFormat="1" applyFont="1" applyFill="1" applyBorder="1" applyAlignment="1" applyProtection="1">
      <alignment horizontal="right" vertical="top"/>
    </xf>
    <xf numFmtId="3" fontId="2" fillId="0" borderId="0" xfId="1" applyNumberFormat="1" applyFont="1" applyFill="1" applyBorder="1" applyAlignment="1" applyProtection="1">
      <alignment horizontal="center" wrapText="1"/>
    </xf>
    <xf numFmtId="49" fontId="9" fillId="0" borderId="5" xfId="1" applyNumberFormat="1" applyFont="1" applyFill="1" applyBorder="1" applyAlignment="1" applyProtection="1">
      <alignment horizontal="center" wrapText="1"/>
    </xf>
    <xf numFmtId="3" fontId="9" fillId="0" borderId="5" xfId="1" applyNumberFormat="1" applyFont="1" applyFill="1" applyBorder="1" applyAlignment="1" applyProtection="1">
      <alignment horizontal="center" wrapText="1"/>
    </xf>
    <xf numFmtId="0" fontId="11" fillId="0" borderId="3" xfId="0" applyFont="1" applyFill="1" applyBorder="1" applyProtection="1"/>
    <xf numFmtId="0" fontId="11"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6" fillId="0" borderId="0" xfId="0" applyFont="1" applyFill="1" applyProtection="1"/>
    <xf numFmtId="2" fontId="14" fillId="0" borderId="2" xfId="0" applyNumberFormat="1" applyFont="1" applyBorder="1" applyAlignment="1" applyProtection="1">
      <alignment horizontal="right"/>
    </xf>
    <xf numFmtId="2" fontId="14" fillId="0" borderId="4" xfId="0" applyNumberFormat="1" applyFont="1" applyBorder="1" applyAlignment="1" applyProtection="1">
      <alignment horizontal="right"/>
    </xf>
    <xf numFmtId="4" fontId="9" fillId="0" borderId="5" xfId="1" applyNumberFormat="1" applyFont="1" applyFill="1" applyBorder="1" applyAlignment="1" applyProtection="1">
      <alignment horizontal="center" wrapText="1"/>
    </xf>
    <xf numFmtId="0" fontId="9" fillId="0" borderId="5" xfId="0" applyFont="1" applyFill="1" applyBorder="1" applyAlignment="1" applyProtection="1">
      <alignment horizontal="right"/>
    </xf>
    <xf numFmtId="0" fontId="9" fillId="0" borderId="5" xfId="0" applyFont="1" applyFill="1" applyBorder="1" applyProtection="1"/>
    <xf numFmtId="0" fontId="2" fillId="0" borderId="0" xfId="11" applyFont="1" applyFill="1" applyProtection="1"/>
    <xf numFmtId="0" fontId="2" fillId="0" borderId="0" xfId="11" applyFont="1" applyFill="1" applyAlignment="1" applyProtection="1">
      <alignment horizontal="right"/>
    </xf>
    <xf numFmtId="0" fontId="2" fillId="0" borderId="3" xfId="11" applyFont="1" applyFill="1" applyBorder="1" applyProtection="1"/>
    <xf numFmtId="0" fontId="2" fillId="0" borderId="3" xfId="11" applyFont="1" applyFill="1" applyBorder="1" applyAlignment="1" applyProtection="1">
      <alignment horizontal="right"/>
    </xf>
    <xf numFmtId="0" fontId="2" fillId="0" borderId="0" xfId="0" applyFont="1" applyFill="1" applyAlignment="1" applyProtection="1">
      <alignment vertical="center"/>
    </xf>
    <xf numFmtId="4" fontId="43" fillId="0" borderId="2" xfId="5" applyNumberFormat="1" applyFont="1" applyFill="1" applyBorder="1" applyAlignment="1" applyProtection="1">
      <alignment horizontal="center" vertical="center" wrapText="1"/>
    </xf>
    <xf numFmtId="4" fontId="43" fillId="0" borderId="0" xfId="5" applyNumberFormat="1" applyFont="1" applyFill="1" applyBorder="1" applyAlignment="1" applyProtection="1">
      <alignment horizontal="center" vertical="center" wrapText="1"/>
    </xf>
    <xf numFmtId="4" fontId="28" fillId="0" borderId="0" xfId="5" applyNumberFormat="1" applyFont="1" applyFill="1" applyBorder="1" applyAlignment="1" applyProtection="1">
      <alignment horizontal="center" vertical="center" wrapText="1"/>
    </xf>
    <xf numFmtId="4" fontId="9" fillId="0" borderId="12" xfId="0" applyNumberFormat="1" applyFont="1" applyFill="1" applyBorder="1" applyAlignment="1" applyProtection="1">
      <alignment horizontal="right"/>
      <protection locked="0"/>
    </xf>
    <xf numFmtId="2" fontId="14" fillId="0" borderId="2" xfId="0" applyNumberFormat="1" applyFont="1" applyBorder="1" applyAlignment="1" applyProtection="1">
      <alignment horizontal="right" vertical="center"/>
    </xf>
    <xf numFmtId="2" fontId="14" fillId="0" borderId="0" xfId="0" applyNumberFormat="1" applyFont="1" applyBorder="1" applyAlignment="1" applyProtection="1">
      <alignment horizontal="right"/>
    </xf>
    <xf numFmtId="4" fontId="9" fillId="0" borderId="5" xfId="11" applyNumberFormat="1" applyFont="1" applyFill="1" applyBorder="1" applyAlignment="1" applyProtection="1">
      <alignment horizontal="right"/>
    </xf>
    <xf numFmtId="4" fontId="2" fillId="0" borderId="4" xfId="1" applyNumberFormat="1" applyFont="1" applyFill="1" applyBorder="1" applyAlignment="1" applyProtection="1">
      <alignment horizontal="right"/>
    </xf>
    <xf numFmtId="4" fontId="2" fillId="0" borderId="5" xfId="1" applyNumberFormat="1" applyFont="1" applyFill="1" applyBorder="1" applyAlignment="1" applyProtection="1">
      <alignment horizontal="right"/>
    </xf>
    <xf numFmtId="4" fontId="2" fillId="0" borderId="0" xfId="1" applyNumberFormat="1" applyFont="1" applyFill="1" applyBorder="1" applyAlignment="1" applyProtection="1">
      <alignment horizontal="right"/>
    </xf>
    <xf numFmtId="4" fontId="2" fillId="0" borderId="4" xfId="0" applyNumberFormat="1" applyFont="1" applyBorder="1" applyAlignment="1" applyProtection="1">
      <alignment horizontal="right"/>
    </xf>
    <xf numFmtId="4" fontId="2" fillId="0" borderId="5" xfId="0" applyNumberFormat="1" applyFont="1" applyBorder="1" applyAlignment="1" applyProtection="1">
      <alignment horizontal="right"/>
    </xf>
    <xf numFmtId="0" fontId="2" fillId="0" borderId="5" xfId="0" applyFont="1" applyBorder="1" applyAlignment="1" applyProtection="1">
      <alignment horizontal="right"/>
    </xf>
    <xf numFmtId="4" fontId="2" fillId="0" borderId="3" xfId="0" applyNumberFormat="1" applyFont="1" applyBorder="1" applyProtection="1"/>
    <xf numFmtId="0" fontId="2" fillId="0" borderId="0" xfId="0" applyFont="1" applyBorder="1" applyProtection="1"/>
    <xf numFmtId="4" fontId="9" fillId="0" borderId="5" xfId="0" applyNumberFormat="1" applyFont="1" applyBorder="1" applyProtection="1"/>
    <xf numFmtId="4" fontId="2" fillId="0" borderId="0" xfId="0" applyNumberFormat="1" applyFont="1" applyBorder="1" applyAlignment="1" applyProtection="1">
      <alignment horizontal="right"/>
    </xf>
    <xf numFmtId="4" fontId="2" fillId="0" borderId="3" xfId="0" applyNumberFormat="1" applyFont="1" applyFill="1" applyBorder="1" applyProtection="1"/>
    <xf numFmtId="2" fontId="9" fillId="0" borderId="5" xfId="0" applyNumberFormat="1" applyFont="1" applyFill="1" applyBorder="1" applyAlignment="1" applyProtection="1">
      <alignment horizontal="right"/>
    </xf>
    <xf numFmtId="4" fontId="35" fillId="0" borderId="0" xfId="0" applyNumberFormat="1" applyFont="1" applyFill="1" applyBorder="1" applyProtection="1"/>
    <xf numFmtId="4" fontId="9" fillId="0" borderId="5" xfId="0" applyNumberFormat="1" applyFont="1" applyFill="1" applyBorder="1" applyProtection="1"/>
    <xf numFmtId="4" fontId="34" fillId="0" borderId="5" xfId="0" applyNumberFormat="1" applyFont="1" applyFill="1" applyBorder="1" applyProtection="1"/>
    <xf numFmtId="0" fontId="23" fillId="0" borderId="3" xfId="0" applyFont="1" applyFill="1" applyBorder="1" applyProtection="1"/>
    <xf numFmtId="2" fontId="11" fillId="0" borderId="3" xfId="0" applyNumberFormat="1" applyFont="1" applyFill="1" applyBorder="1" applyAlignment="1" applyProtection="1">
      <alignment horizontal="center"/>
    </xf>
    <xf numFmtId="170" fontId="11" fillId="0" borderId="3" xfId="0" applyNumberFormat="1" applyFont="1" applyFill="1" applyBorder="1" applyAlignment="1" applyProtection="1"/>
    <xf numFmtId="2" fontId="11" fillId="0" borderId="0" xfId="0" applyNumberFormat="1" applyFont="1" applyFill="1" applyBorder="1" applyAlignment="1" applyProtection="1">
      <alignment horizontal="center"/>
    </xf>
    <xf numFmtId="170" fontId="11" fillId="0" borderId="0" xfId="0" applyNumberFormat="1" applyFont="1" applyFill="1" applyBorder="1" applyAlignment="1" applyProtection="1"/>
    <xf numFmtId="166" fontId="11" fillId="0" borderId="0" xfId="0" applyNumberFormat="1" applyFont="1" applyFill="1" applyBorder="1" applyProtection="1"/>
    <xf numFmtId="170" fontId="2" fillId="0" borderId="0" xfId="1" applyNumberFormat="1" applyFont="1" applyFill="1" applyBorder="1" applyAlignment="1" applyProtection="1">
      <alignment vertical="center"/>
    </xf>
    <xf numFmtId="4" fontId="2" fillId="0" borderId="3" xfId="1" applyNumberFormat="1" applyFont="1" applyFill="1" applyBorder="1" applyAlignment="1" applyProtection="1">
      <alignment horizontal="right" vertical="center"/>
    </xf>
    <xf numFmtId="4" fontId="2" fillId="0" borderId="9" xfId="1" applyNumberFormat="1" applyFont="1" applyFill="1" applyBorder="1" applyAlignment="1" applyProtection="1">
      <alignment horizontal="right"/>
    </xf>
    <xf numFmtId="4" fontId="2" fillId="0" borderId="3" xfId="1" applyNumberFormat="1" applyFont="1" applyFill="1" applyBorder="1" applyAlignment="1" applyProtection="1">
      <alignment horizontal="right"/>
    </xf>
    <xf numFmtId="4" fontId="9" fillId="0" borderId="9" xfId="1" applyNumberFormat="1" applyFont="1" applyFill="1" applyBorder="1" applyAlignment="1" applyProtection="1">
      <alignment horizontal="right" vertical="top" wrapText="1"/>
    </xf>
    <xf numFmtId="0" fontId="23" fillId="0" borderId="3" xfId="0" applyFont="1" applyFill="1" applyBorder="1" applyAlignment="1" applyProtection="1">
      <alignment vertical="top"/>
    </xf>
    <xf numFmtId="0" fontId="2" fillId="0" borderId="3" xfId="0" applyFont="1" applyFill="1" applyBorder="1" applyAlignment="1" applyProtection="1">
      <alignment horizontal="center"/>
    </xf>
    <xf numFmtId="4" fontId="9" fillId="0" borderId="5" xfId="0" applyNumberFormat="1" applyFont="1" applyFill="1" applyBorder="1" applyAlignment="1" applyProtection="1">
      <alignment vertical="center"/>
    </xf>
    <xf numFmtId="49" fontId="9" fillId="0" borderId="0" xfId="0" applyNumberFormat="1" applyFont="1" applyFill="1" applyProtection="1"/>
    <xf numFmtId="0" fontId="9" fillId="0" borderId="5" xfId="0" applyFont="1" applyFill="1" applyBorder="1" applyAlignment="1" applyProtection="1">
      <alignment vertical="top"/>
    </xf>
    <xf numFmtId="0" fontId="38" fillId="0" borderId="0" xfId="0" applyFont="1" applyProtection="1"/>
    <xf numFmtId="0" fontId="0" fillId="0" borderId="0" xfId="0" applyFont="1" applyProtection="1"/>
    <xf numFmtId="0" fontId="39" fillId="0" borderId="0" xfId="0" applyFont="1" applyProtection="1"/>
    <xf numFmtId="0" fontId="2" fillId="0" borderId="0" xfId="0" applyFont="1" applyFill="1" applyAlignment="1" applyProtection="1">
      <alignment vertical="top" wrapText="1"/>
    </xf>
    <xf numFmtId="0" fontId="48" fillId="0" borderId="0" xfId="0" applyFont="1"/>
    <xf numFmtId="0" fontId="9" fillId="0" borderId="0" xfId="0" applyFont="1" applyFill="1" applyBorder="1" applyAlignment="1" applyProtection="1">
      <alignment horizontal="center" vertical="justify"/>
    </xf>
    <xf numFmtId="4" fontId="9" fillId="0" borderId="0" xfId="0" applyNumberFormat="1" applyFont="1" applyFill="1" applyBorder="1" applyAlignment="1" applyProtection="1">
      <alignment horizontal="center" vertical="justify"/>
    </xf>
    <xf numFmtId="0" fontId="9" fillId="0" borderId="0" xfId="0" applyFont="1" applyFill="1" applyBorder="1" applyAlignment="1" applyProtection="1">
      <alignment horizontal="justify" vertical="justify"/>
    </xf>
    <xf numFmtId="0" fontId="9" fillId="0" borderId="0" xfId="0" applyFont="1" applyFill="1" applyAlignment="1" applyProtection="1">
      <alignment vertical="center"/>
    </xf>
    <xf numFmtId="1" fontId="47" fillId="0" borderId="0" xfId="0" applyNumberFormat="1" applyFont="1" applyBorder="1" applyAlignment="1" applyProtection="1">
      <alignment horizontal="center" vertical="top"/>
    </xf>
    <xf numFmtId="0" fontId="47" fillId="0" borderId="0" xfId="10" applyNumberFormat="1" applyFont="1" applyFill="1" applyBorder="1" applyAlignment="1" applyProtection="1">
      <alignment vertical="top" wrapText="1"/>
    </xf>
    <xf numFmtId="0" fontId="47" fillId="0" borderId="0" xfId="11" applyFont="1" applyBorder="1" applyAlignment="1" applyProtection="1">
      <alignment horizontal="center" wrapText="1"/>
    </xf>
    <xf numFmtId="0" fontId="47" fillId="0" borderId="0" xfId="11" applyFont="1" applyBorder="1" applyAlignment="1" applyProtection="1">
      <alignment wrapText="1"/>
    </xf>
    <xf numFmtId="0" fontId="2" fillId="0" borderId="0" xfId="0" applyFont="1"/>
    <xf numFmtId="0" fontId="47" fillId="0" borderId="0" xfId="0" applyFont="1" applyFill="1" applyProtection="1">
      <protection locked="0"/>
    </xf>
    <xf numFmtId="0" fontId="47" fillId="3" borderId="0" xfId="0" applyFont="1" applyFill="1" applyBorder="1" applyProtection="1">
      <protection locked="0"/>
    </xf>
    <xf numFmtId="0" fontId="47" fillId="0" borderId="0" xfId="0" applyFont="1" applyProtection="1">
      <protection locked="0"/>
    </xf>
    <xf numFmtId="0" fontId="2" fillId="0" borderId="0" xfId="0" applyFont="1" applyFill="1" applyAlignment="1" applyProtection="1">
      <alignment vertical="top" wrapText="1"/>
    </xf>
    <xf numFmtId="0" fontId="2"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49" fontId="1" fillId="0" borderId="0" xfId="0" applyNumberFormat="1" applyFont="1" applyAlignment="1" applyProtection="1">
      <alignment vertical="center"/>
    </xf>
    <xf numFmtId="0" fontId="30" fillId="0" borderId="3" xfId="0" applyFont="1" applyBorder="1" applyAlignment="1" applyProtection="1">
      <alignment horizontal="right" vertical="center"/>
    </xf>
    <xf numFmtId="166" fontId="30" fillId="0" borderId="3" xfId="0" applyNumberFormat="1" applyFont="1" applyBorder="1" applyAlignment="1" applyProtection="1">
      <alignment horizontal="right" vertical="center"/>
    </xf>
    <xf numFmtId="0" fontId="1" fillId="0" borderId="0" xfId="0" applyFont="1" applyAlignment="1">
      <alignment vertical="center"/>
    </xf>
    <xf numFmtId="0" fontId="2" fillId="0" borderId="0" xfId="1" applyFont="1"/>
    <xf numFmtId="0" fontId="2" fillId="0" borderId="0" xfId="1" applyFont="1" applyAlignment="1">
      <alignment vertical="justify"/>
    </xf>
    <xf numFmtId="166" fontId="2" fillId="0" borderId="2" xfId="1" applyNumberFormat="1" applyFont="1" applyBorder="1"/>
    <xf numFmtId="0" fontId="2" fillId="0" borderId="0" xfId="1" applyFont="1" applyBorder="1"/>
    <xf numFmtId="0" fontId="30" fillId="0" borderId="5" xfId="0" applyFont="1" applyBorder="1" applyAlignment="1" applyProtection="1">
      <alignment horizontal="right" vertical="center"/>
    </xf>
    <xf numFmtId="166" fontId="30" fillId="0" borderId="5" xfId="0" applyNumberFormat="1" applyFont="1" applyBorder="1" applyAlignment="1" applyProtection="1">
      <alignment horizontal="right" vertical="center"/>
    </xf>
    <xf numFmtId="49" fontId="12" fillId="0" borderId="0" xfId="2" applyNumberFormat="1" applyFont="1" applyFill="1" applyBorder="1" applyAlignment="1" applyProtection="1">
      <alignment horizontal="center" vertical="top" wrapText="1"/>
    </xf>
    <xf numFmtId="49" fontId="12" fillId="0" borderId="0" xfId="2" applyNumberFormat="1" applyFont="1" applyFill="1" applyBorder="1" applyAlignment="1" applyProtection="1">
      <alignment vertical="top" wrapText="1"/>
    </xf>
    <xf numFmtId="4" fontId="12" fillId="0" borderId="0" xfId="2" applyNumberFormat="1" applyFont="1" applyFill="1" applyBorder="1" applyAlignment="1" applyProtection="1">
      <alignment horizontal="center" vertical="top" wrapText="1"/>
    </xf>
    <xf numFmtId="166" fontId="12" fillId="0" borderId="0" xfId="2" applyNumberFormat="1" applyFont="1" applyFill="1" applyBorder="1" applyAlignment="1" applyProtection="1">
      <alignment horizontal="right" vertical="top"/>
    </xf>
    <xf numFmtId="0" fontId="12" fillId="0" borderId="0" xfId="2" applyFont="1" applyFill="1" applyBorder="1" applyAlignment="1" applyProtection="1">
      <alignment vertical="top"/>
    </xf>
    <xf numFmtId="2" fontId="12" fillId="0" borderId="0" xfId="2" applyNumberFormat="1" applyFont="1" applyFill="1" applyBorder="1" applyAlignment="1" applyProtection="1">
      <alignment vertical="top"/>
    </xf>
    <xf numFmtId="0" fontId="11" fillId="0" borderId="0" xfId="0" applyFont="1" applyFill="1" applyBorder="1" applyAlignment="1" applyProtection="1"/>
    <xf numFmtId="4" fontId="11" fillId="0" borderId="0" xfId="0" applyNumberFormat="1" applyFont="1" applyFill="1" applyBorder="1" applyAlignment="1" applyProtection="1"/>
    <xf numFmtId="166" fontId="12" fillId="0" borderId="0" xfId="2" applyNumberFormat="1" applyFont="1" applyFill="1" applyBorder="1" applyAlignment="1" applyProtection="1">
      <alignment vertical="center"/>
    </xf>
    <xf numFmtId="0" fontId="2" fillId="0" borderId="0" xfId="2" applyFont="1" applyFill="1" applyBorder="1" applyAlignment="1" applyProtection="1">
      <alignment vertical="top"/>
    </xf>
    <xf numFmtId="0" fontId="1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3" fontId="9" fillId="0" borderId="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vertical="center"/>
    </xf>
    <xf numFmtId="166" fontId="12" fillId="0" borderId="0" xfId="17"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wrapText="1"/>
    </xf>
    <xf numFmtId="0" fontId="49" fillId="0" borderId="0" xfId="0" applyFont="1" applyFill="1"/>
    <xf numFmtId="0" fontId="47" fillId="0" borderId="0" xfId="0" applyFont="1" applyFill="1" applyAlignment="1"/>
    <xf numFmtId="0" fontId="50" fillId="0" borderId="0" xfId="0" applyFont="1" applyFill="1" applyProtection="1">
      <protection locked="0"/>
    </xf>
    <xf numFmtId="49" fontId="2" fillId="0" borderId="2" xfId="0" applyNumberFormat="1" applyFont="1" applyFill="1" applyBorder="1" applyAlignment="1" applyProtection="1">
      <alignment horizontal="center" vertical="top" wrapText="1"/>
    </xf>
    <xf numFmtId="0" fontId="2" fillId="0" borderId="2" xfId="13" applyFont="1" applyFill="1" applyBorder="1" applyAlignment="1" applyProtection="1">
      <alignment horizontal="left" wrapText="1"/>
    </xf>
    <xf numFmtId="0" fontId="51" fillId="0" borderId="0" xfId="0" applyFont="1"/>
    <xf numFmtId="0" fontId="2" fillId="0" borderId="0" xfId="0" applyFont="1" applyFill="1" applyAlignment="1" applyProtection="1">
      <alignment vertical="top" wrapText="1"/>
    </xf>
    <xf numFmtId="0" fontId="0" fillId="0" borderId="0" xfId="0" applyAlignment="1">
      <alignment wrapText="1"/>
    </xf>
    <xf numFmtId="0" fontId="52" fillId="0" borderId="0" xfId="0" applyFont="1" applyAlignment="1">
      <alignment horizontal="left" vertical="top" wrapText="1" readingOrder="1"/>
    </xf>
    <xf numFmtId="0" fontId="52" fillId="0" borderId="0" xfId="0" applyFont="1" applyAlignment="1">
      <alignment horizontal="left" vertical="top" wrapText="1"/>
    </xf>
    <xf numFmtId="0" fontId="12" fillId="0" borderId="0" xfId="0" applyFont="1" applyAlignment="1" applyProtection="1">
      <alignment wrapText="1"/>
    </xf>
    <xf numFmtId="4" fontId="12" fillId="0" borderId="3" xfId="2" applyNumberFormat="1" applyFont="1" applyFill="1" applyBorder="1" applyAlignment="1" applyProtection="1">
      <alignment horizontal="left" vertical="top" wrapText="1"/>
    </xf>
    <xf numFmtId="4" fontId="12" fillId="0" borderId="0" xfId="2" applyNumberFormat="1" applyFont="1" applyFill="1" applyBorder="1" applyAlignment="1" applyProtection="1">
      <alignment horizontal="left" vertical="top"/>
    </xf>
    <xf numFmtId="49" fontId="12" fillId="0" borderId="0" xfId="2" applyNumberFormat="1" applyFont="1" applyFill="1" applyBorder="1" applyAlignment="1" applyProtection="1">
      <alignment vertical="top" wrapText="1"/>
    </xf>
    <xf numFmtId="0" fontId="2" fillId="0" borderId="2"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9" fillId="0" borderId="5"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14" xfId="0"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xf numFmtId="0" fontId="1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center" vertical="justify"/>
    </xf>
    <xf numFmtId="0" fontId="2" fillId="0" borderId="8"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49" fontId="2" fillId="0" borderId="19" xfId="0" applyNumberFormat="1" applyFont="1" applyFill="1" applyBorder="1" applyAlignment="1" applyProtection="1">
      <alignment horizontal="left" vertical="top" wrapText="1"/>
    </xf>
    <xf numFmtId="49" fontId="2" fillId="0" borderId="20" xfId="0" applyNumberFormat="1" applyFont="1" applyFill="1" applyBorder="1" applyAlignment="1" applyProtection="1">
      <alignment horizontal="left" vertical="top" wrapText="1"/>
    </xf>
    <xf numFmtId="4" fontId="23" fillId="0" borderId="0" xfId="2" applyNumberFormat="1" applyFont="1" applyFill="1" applyBorder="1" applyAlignment="1" applyProtection="1">
      <alignment horizontal="left" vertical="top"/>
    </xf>
    <xf numFmtId="4" fontId="23" fillId="0" borderId="3" xfId="2" applyNumberFormat="1" applyFont="1" applyFill="1" applyBorder="1" applyAlignment="1" applyProtection="1">
      <alignment horizontal="left" vertical="top"/>
    </xf>
    <xf numFmtId="0" fontId="9" fillId="0" borderId="0" xfId="0" applyFont="1" applyBorder="1" applyAlignment="1" applyProtection="1">
      <alignment vertical="top" wrapText="1"/>
    </xf>
    <xf numFmtId="0" fontId="2" fillId="0" borderId="0" xfId="0" applyFont="1" applyFill="1" applyAlignment="1" applyProtection="1">
      <alignment horizontal="left" vertical="top" wrapText="1"/>
    </xf>
    <xf numFmtId="0" fontId="9" fillId="0" borderId="0" xfId="0" applyFont="1" applyFill="1" applyBorder="1" applyAlignment="1" applyProtection="1">
      <alignment horizontal="left" vertical="top" wrapText="1"/>
    </xf>
  </cellXfs>
  <cellStyles count="19">
    <cellStyle name="Navadno" xfId="0" builtinId="0"/>
    <cellStyle name="Navadno 10 2" xfId="11"/>
    <cellStyle name="Navadno 12" xfId="10"/>
    <cellStyle name="Navadno 2" xfId="1"/>
    <cellStyle name="Navadno 3" xfId="7"/>
    <cellStyle name="Navadno 4" xfId="6"/>
    <cellStyle name="Navadno 6" xfId="14"/>
    <cellStyle name="Navadno 7" xfId="5"/>
    <cellStyle name="Navadno_Knjiga IV-NPr-S2-1" xfId="13"/>
    <cellStyle name="normal" xfId="4"/>
    <cellStyle name="Normal 2" xfId="2"/>
    <cellStyle name="Normal_N36023 (2)" xfId="16"/>
    <cellStyle name="Normal_PL_SD" xfId="15"/>
    <cellStyle name="Normal_Sheet1" xfId="12"/>
    <cellStyle name="Odstotek" xfId="9" builtinId="5"/>
    <cellStyle name="Poudarek1" xfId="3" builtinId="29"/>
    <cellStyle name="Poudarek1 2" xfId="18"/>
    <cellStyle name="Valuta" xfId="8" builtinId="4"/>
    <cellStyle name="Vejica" xfId="17" builtin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2"/>
  <sheetViews>
    <sheetView tabSelected="1" view="pageBreakPreview" zoomScaleNormal="100" zoomScaleSheetLayoutView="100" workbookViewId="0"/>
  </sheetViews>
  <sheetFormatPr defaultRowHeight="15" x14ac:dyDescent="0.25"/>
  <cols>
    <col min="8" max="8" width="20.85546875" customWidth="1"/>
  </cols>
  <sheetData>
    <row r="2" spans="2:8" x14ac:dyDescent="0.25">
      <c r="B2" s="1148" t="s">
        <v>155</v>
      </c>
      <c r="C2" s="313"/>
      <c r="D2" s="1410"/>
      <c r="E2" s="270"/>
      <c r="F2" s="270"/>
      <c r="G2" s="1410"/>
      <c r="H2" s="1411"/>
    </row>
    <row r="3" spans="2:8" ht="28.5" customHeight="1" x14ac:dyDescent="0.25">
      <c r="B3" s="1457" t="s">
        <v>826</v>
      </c>
      <c r="C3" s="1457"/>
      <c r="D3" s="1457"/>
      <c r="E3" s="1457"/>
      <c r="F3" s="1457"/>
      <c r="G3" s="1457"/>
      <c r="H3" s="1457"/>
    </row>
    <row r="4" spans="2:8" ht="141.75" customHeight="1" x14ac:dyDescent="0.25">
      <c r="B4" s="1457" t="s">
        <v>874</v>
      </c>
      <c r="C4" s="1457"/>
      <c r="D4" s="1457"/>
      <c r="E4" s="1457"/>
      <c r="F4" s="1457"/>
      <c r="G4" s="1457"/>
      <c r="H4" s="1457"/>
    </row>
    <row r="5" spans="2:8" x14ac:dyDescent="0.25">
      <c r="B5" s="1412"/>
      <c r="C5" s="1410"/>
      <c r="D5" s="1410"/>
      <c r="E5" s="270"/>
      <c r="F5" s="270"/>
      <c r="G5" s="1410"/>
      <c r="H5" s="1411"/>
    </row>
    <row r="6" spans="2:8" x14ac:dyDescent="0.25">
      <c r="B6" s="1413" t="s">
        <v>542</v>
      </c>
      <c r="C6" s="1408"/>
      <c r="D6" s="1410"/>
      <c r="E6" s="270"/>
      <c r="F6" s="270"/>
      <c r="G6" s="1410"/>
      <c r="H6" s="1411"/>
    </row>
    <row r="7" spans="2:8" ht="138.75" customHeight="1" x14ac:dyDescent="0.25">
      <c r="B7" s="1457" t="s">
        <v>543</v>
      </c>
      <c r="C7" s="1457"/>
      <c r="D7" s="1457"/>
      <c r="E7" s="1457"/>
      <c r="F7" s="1457"/>
      <c r="G7" s="1457"/>
      <c r="H7" s="1457"/>
    </row>
    <row r="8" spans="2:8" x14ac:dyDescent="0.25">
      <c r="B8" s="1412"/>
      <c r="C8" s="1410"/>
      <c r="D8" s="1410"/>
      <c r="E8" s="270"/>
      <c r="F8" s="270"/>
      <c r="G8" s="1410"/>
      <c r="H8" s="1411"/>
    </row>
    <row r="9" spans="2:8" x14ac:dyDescent="0.25">
      <c r="B9" s="1413" t="s">
        <v>544</v>
      </c>
      <c r="C9" s="1408"/>
      <c r="D9" s="1410"/>
      <c r="E9" s="270"/>
      <c r="F9" s="270"/>
      <c r="G9" s="1410"/>
      <c r="H9" s="1411"/>
    </row>
    <row r="10" spans="2:8" ht="40.5" customHeight="1" x14ac:dyDescent="0.25">
      <c r="B10" s="1457" t="s">
        <v>545</v>
      </c>
      <c r="C10" s="1457"/>
      <c r="D10" s="1457"/>
      <c r="E10" s="1457"/>
      <c r="F10" s="1457"/>
      <c r="G10" s="1457"/>
      <c r="H10" s="1457"/>
    </row>
    <row r="11" spans="2:8" x14ac:dyDescent="0.25">
      <c r="B11" s="1414"/>
      <c r="C11" s="1415"/>
      <c r="D11" s="1416"/>
      <c r="E11" s="1416"/>
      <c r="F11" s="1417"/>
      <c r="G11" s="1417"/>
      <c r="H11" s="1418"/>
    </row>
    <row r="12" spans="2:8" x14ac:dyDescent="0.25">
      <c r="B12" s="1409" t="s">
        <v>861</v>
      </c>
    </row>
    <row r="13" spans="2:8" ht="45" customHeight="1" x14ac:dyDescent="0.25">
      <c r="B13" s="1458" t="s">
        <v>862</v>
      </c>
      <c r="C13" s="1458"/>
      <c r="D13" s="1458"/>
      <c r="E13" s="1458"/>
      <c r="F13" s="1458"/>
      <c r="G13" s="1458"/>
      <c r="H13" s="1458"/>
    </row>
    <row r="14" spans="2:8" x14ac:dyDescent="0.25">
      <c r="B14" t="s">
        <v>872</v>
      </c>
    </row>
    <row r="15" spans="2:8" x14ac:dyDescent="0.25">
      <c r="B15" t="s">
        <v>873</v>
      </c>
    </row>
    <row r="16" spans="2:8" x14ac:dyDescent="0.25">
      <c r="B16" t="s">
        <v>887</v>
      </c>
    </row>
    <row r="18" spans="2:8" x14ac:dyDescent="0.25">
      <c r="B18" s="1409" t="s">
        <v>895</v>
      </c>
    </row>
    <row r="19" spans="2:8" x14ac:dyDescent="0.25">
      <c r="B19" s="1456" t="s">
        <v>896</v>
      </c>
    </row>
    <row r="20" spans="2:8" ht="15" customHeight="1" x14ac:dyDescent="0.25">
      <c r="B20" s="1459" t="s">
        <v>897</v>
      </c>
      <c r="C20" s="1459"/>
      <c r="D20" s="1459"/>
      <c r="E20" s="1459"/>
      <c r="F20" s="1459"/>
      <c r="G20" s="1459"/>
      <c r="H20" s="1459"/>
    </row>
    <row r="21" spans="2:8" ht="15" customHeight="1" x14ac:dyDescent="0.25">
      <c r="B21" s="1459" t="s">
        <v>898</v>
      </c>
      <c r="C21" s="1459"/>
      <c r="D21" s="1459"/>
      <c r="E21" s="1459"/>
      <c r="F21" s="1459"/>
      <c r="G21" s="1459"/>
      <c r="H21" s="1459"/>
    </row>
    <row r="22" spans="2:8" ht="15" customHeight="1" x14ac:dyDescent="0.25">
      <c r="B22" s="1460" t="s">
        <v>899</v>
      </c>
      <c r="C22" s="1460"/>
      <c r="D22" s="1460"/>
      <c r="E22" s="1460"/>
      <c r="F22" s="1460"/>
      <c r="G22" s="1460"/>
      <c r="H22" s="1460"/>
    </row>
    <row r="23" spans="2:8" ht="15" customHeight="1" x14ac:dyDescent="0.25">
      <c r="B23" s="1460" t="s">
        <v>900</v>
      </c>
      <c r="C23" s="1460"/>
      <c r="D23" s="1460"/>
      <c r="E23" s="1460"/>
      <c r="F23" s="1460"/>
      <c r="G23" s="1460"/>
      <c r="H23" s="1460"/>
    </row>
    <row r="24" spans="2:8" ht="15" customHeight="1" x14ac:dyDescent="0.25">
      <c r="B24" s="1460" t="s">
        <v>901</v>
      </c>
      <c r="C24" s="1460"/>
      <c r="D24" s="1460"/>
      <c r="E24" s="1460"/>
      <c r="F24" s="1460"/>
      <c r="G24" s="1460"/>
      <c r="H24" s="1460"/>
    </row>
    <row r="25" spans="2:8" ht="40.5" customHeight="1" x14ac:dyDescent="0.25">
      <c r="B25" s="1460" t="s">
        <v>902</v>
      </c>
      <c r="C25" s="1460"/>
      <c r="D25" s="1460"/>
      <c r="E25" s="1460"/>
      <c r="F25" s="1460"/>
      <c r="G25" s="1460"/>
      <c r="H25" s="1460"/>
    </row>
    <row r="26" spans="2:8" ht="40.5" customHeight="1" x14ac:dyDescent="0.25">
      <c r="B26" s="1460" t="s">
        <v>903</v>
      </c>
      <c r="C26" s="1460"/>
      <c r="D26" s="1460"/>
      <c r="E26" s="1460"/>
      <c r="F26" s="1460"/>
      <c r="G26" s="1460"/>
      <c r="H26" s="1460"/>
    </row>
    <row r="27" spans="2:8" ht="51" customHeight="1" x14ac:dyDescent="0.25">
      <c r="B27" s="1460" t="s">
        <v>948</v>
      </c>
      <c r="C27" s="1460"/>
      <c r="D27" s="1460"/>
      <c r="E27" s="1460"/>
      <c r="F27" s="1460"/>
      <c r="G27" s="1460"/>
      <c r="H27" s="1460"/>
    </row>
    <row r="28" spans="2:8" ht="27" customHeight="1" x14ac:dyDescent="0.25">
      <c r="B28" s="1460" t="s">
        <v>904</v>
      </c>
      <c r="C28" s="1460"/>
      <c r="D28" s="1460"/>
      <c r="E28" s="1460"/>
      <c r="F28" s="1460"/>
      <c r="G28" s="1460"/>
      <c r="H28" s="1460"/>
    </row>
    <row r="29" spans="2:8" ht="40.5" customHeight="1" x14ac:dyDescent="0.25">
      <c r="B29" s="1460" t="s">
        <v>944</v>
      </c>
      <c r="C29" s="1460"/>
      <c r="D29" s="1460"/>
      <c r="E29" s="1460"/>
      <c r="F29" s="1460"/>
      <c r="G29" s="1460"/>
      <c r="H29" s="1460"/>
    </row>
    <row r="30" spans="2:8" x14ac:dyDescent="0.25">
      <c r="B30" s="1460" t="s">
        <v>905</v>
      </c>
      <c r="C30" s="1460"/>
      <c r="D30" s="1460"/>
      <c r="E30" s="1460"/>
      <c r="F30" s="1460"/>
      <c r="G30" s="1460"/>
      <c r="H30" s="1460"/>
    </row>
    <row r="31" spans="2:8" ht="39.75" customHeight="1" x14ac:dyDescent="0.25">
      <c r="B31" s="1460" t="s">
        <v>945</v>
      </c>
      <c r="C31" s="1460"/>
      <c r="D31" s="1460"/>
      <c r="E31" s="1460"/>
      <c r="F31" s="1460"/>
      <c r="G31" s="1460"/>
      <c r="H31" s="1460"/>
    </row>
    <row r="32" spans="2:8" ht="41.25" customHeight="1" x14ac:dyDescent="0.25">
      <c r="B32" s="1460" t="s">
        <v>906</v>
      </c>
      <c r="C32" s="1460"/>
      <c r="D32" s="1460"/>
      <c r="E32" s="1460"/>
      <c r="F32" s="1460"/>
      <c r="G32" s="1460"/>
      <c r="H32" s="1460"/>
    </row>
    <row r="33" spans="2:8" x14ac:dyDescent="0.25">
      <c r="B33" s="1460" t="s">
        <v>907</v>
      </c>
      <c r="C33" s="1460"/>
      <c r="D33" s="1460"/>
      <c r="E33" s="1460"/>
      <c r="F33" s="1460"/>
      <c r="G33" s="1460"/>
      <c r="H33" s="1460"/>
    </row>
    <row r="34" spans="2:8" ht="26.25" customHeight="1" x14ac:dyDescent="0.25">
      <c r="B34" s="1460" t="s">
        <v>908</v>
      </c>
      <c r="C34" s="1460"/>
      <c r="D34" s="1460"/>
      <c r="E34" s="1460"/>
      <c r="F34" s="1460"/>
      <c r="G34" s="1460"/>
      <c r="H34" s="1460"/>
    </row>
    <row r="35" spans="2:8" ht="27" customHeight="1" x14ac:dyDescent="0.25">
      <c r="B35" s="1460" t="s">
        <v>946</v>
      </c>
      <c r="C35" s="1460"/>
      <c r="D35" s="1460"/>
      <c r="E35" s="1460"/>
      <c r="F35" s="1460"/>
      <c r="G35" s="1460"/>
      <c r="H35" s="1460"/>
    </row>
    <row r="36" spans="2:8" ht="29.25" customHeight="1" x14ac:dyDescent="0.25">
      <c r="B36" s="1460" t="s">
        <v>947</v>
      </c>
      <c r="C36" s="1460"/>
      <c r="D36" s="1460"/>
      <c r="E36" s="1460"/>
      <c r="F36" s="1460"/>
      <c r="G36" s="1460"/>
      <c r="H36" s="1460"/>
    </row>
    <row r="37" spans="2:8" ht="30" customHeight="1" x14ac:dyDescent="0.25">
      <c r="B37" s="1460" t="s">
        <v>909</v>
      </c>
      <c r="C37" s="1460"/>
      <c r="D37" s="1460"/>
      <c r="E37" s="1460"/>
      <c r="F37" s="1460"/>
      <c r="G37" s="1460"/>
      <c r="H37" s="1460"/>
    </row>
    <row r="38" spans="2:8" ht="54" customHeight="1" x14ac:dyDescent="0.25">
      <c r="B38" s="1460" t="s">
        <v>949</v>
      </c>
      <c r="C38" s="1460"/>
      <c r="D38" s="1460"/>
      <c r="E38" s="1460"/>
      <c r="F38" s="1460"/>
      <c r="G38" s="1460"/>
      <c r="H38" s="1460"/>
    </row>
    <row r="39" spans="2:8" ht="28.5" customHeight="1" x14ac:dyDescent="0.25">
      <c r="B39" s="1460" t="s">
        <v>910</v>
      </c>
      <c r="C39" s="1460"/>
      <c r="D39" s="1460"/>
      <c r="E39" s="1460"/>
      <c r="F39" s="1460"/>
      <c r="G39" s="1460"/>
      <c r="H39" s="1460"/>
    </row>
    <row r="40" spans="2:8" ht="41.25" customHeight="1" x14ac:dyDescent="0.25">
      <c r="B40" s="1460" t="s">
        <v>950</v>
      </c>
      <c r="C40" s="1460"/>
      <c r="D40" s="1460"/>
      <c r="E40" s="1460"/>
      <c r="F40" s="1460"/>
      <c r="G40" s="1460"/>
      <c r="H40" s="1460"/>
    </row>
    <row r="41" spans="2:8" ht="40.5" customHeight="1" x14ac:dyDescent="0.25">
      <c r="B41" s="1460" t="s">
        <v>911</v>
      </c>
      <c r="C41" s="1460"/>
      <c r="D41" s="1460"/>
      <c r="E41" s="1460"/>
      <c r="F41" s="1460"/>
      <c r="G41" s="1460"/>
      <c r="H41" s="1460"/>
    </row>
    <row r="42" spans="2:8" ht="42" customHeight="1" x14ac:dyDescent="0.25">
      <c r="B42" s="1460" t="s">
        <v>912</v>
      </c>
      <c r="C42" s="1460"/>
      <c r="D42" s="1460"/>
      <c r="E42" s="1460"/>
      <c r="F42" s="1460"/>
      <c r="G42" s="1460"/>
      <c r="H42" s="1460"/>
    </row>
    <row r="43" spans="2:8" ht="52.5" customHeight="1" x14ac:dyDescent="0.25">
      <c r="B43" s="1460" t="s">
        <v>951</v>
      </c>
      <c r="C43" s="1460"/>
      <c r="D43" s="1460"/>
      <c r="E43" s="1460"/>
      <c r="F43" s="1460"/>
      <c r="G43" s="1460"/>
      <c r="H43" s="1460"/>
    </row>
    <row r="44" spans="2:8" x14ac:dyDescent="0.25">
      <c r="B44" s="1460" t="s">
        <v>913</v>
      </c>
      <c r="C44" s="1460"/>
      <c r="D44" s="1460"/>
      <c r="E44" s="1460"/>
      <c r="F44" s="1460"/>
      <c r="G44" s="1460"/>
      <c r="H44" s="1460"/>
    </row>
    <row r="45" spans="2:8" ht="39.75" customHeight="1" x14ac:dyDescent="0.25">
      <c r="B45" s="1460" t="s">
        <v>914</v>
      </c>
      <c r="C45" s="1460"/>
      <c r="D45" s="1460"/>
      <c r="E45" s="1460"/>
      <c r="F45" s="1460"/>
      <c r="G45" s="1460"/>
      <c r="H45" s="1460"/>
    </row>
    <row r="46" spans="2:8" x14ac:dyDescent="0.25">
      <c r="B46" s="1460" t="s">
        <v>915</v>
      </c>
      <c r="C46" s="1460"/>
      <c r="D46" s="1460"/>
      <c r="E46" s="1460"/>
      <c r="F46" s="1460"/>
      <c r="G46" s="1460"/>
      <c r="H46" s="1460"/>
    </row>
    <row r="47" spans="2:8" ht="65.25" customHeight="1" x14ac:dyDescent="0.25">
      <c r="B47" s="1460" t="s">
        <v>916</v>
      </c>
      <c r="C47" s="1460"/>
      <c r="D47" s="1460"/>
      <c r="E47" s="1460"/>
      <c r="F47" s="1460"/>
      <c r="G47" s="1460"/>
      <c r="H47" s="1460"/>
    </row>
    <row r="48" spans="2:8" x14ac:dyDescent="0.25">
      <c r="B48" s="1460" t="s">
        <v>917</v>
      </c>
      <c r="C48" s="1460"/>
      <c r="D48" s="1460"/>
      <c r="E48" s="1460"/>
      <c r="F48" s="1460"/>
      <c r="G48" s="1460"/>
      <c r="H48" s="1460"/>
    </row>
    <row r="49" spans="2:8" x14ac:dyDescent="0.25">
      <c r="B49" s="1460" t="s">
        <v>918</v>
      </c>
      <c r="C49" s="1460"/>
      <c r="D49" s="1460"/>
      <c r="E49" s="1460"/>
      <c r="F49" s="1460"/>
      <c r="G49" s="1460"/>
      <c r="H49" s="1460"/>
    </row>
    <row r="50" spans="2:8" ht="28.5" customHeight="1" x14ac:dyDescent="0.25">
      <c r="B50" s="1460" t="s">
        <v>919</v>
      </c>
      <c r="C50" s="1460"/>
      <c r="D50" s="1460"/>
      <c r="E50" s="1460"/>
      <c r="F50" s="1460"/>
      <c r="G50" s="1460"/>
      <c r="H50" s="1460"/>
    </row>
    <row r="51" spans="2:8" x14ac:dyDescent="0.25">
      <c r="B51" s="1460" t="s">
        <v>920</v>
      </c>
      <c r="C51" s="1460"/>
      <c r="D51" s="1460"/>
      <c r="E51" s="1460"/>
      <c r="F51" s="1460"/>
      <c r="G51" s="1460"/>
      <c r="H51" s="1460"/>
    </row>
    <row r="52" spans="2:8" ht="27" customHeight="1" x14ac:dyDescent="0.25">
      <c r="B52" s="1460" t="s">
        <v>952</v>
      </c>
      <c r="C52" s="1460"/>
      <c r="D52" s="1460"/>
      <c r="E52" s="1460"/>
      <c r="F52" s="1460"/>
      <c r="G52" s="1460"/>
      <c r="H52" s="1460"/>
    </row>
    <row r="53" spans="2:8" ht="27.75" customHeight="1" x14ac:dyDescent="0.25">
      <c r="B53" s="1460" t="s">
        <v>953</v>
      </c>
      <c r="C53" s="1460"/>
      <c r="D53" s="1460"/>
      <c r="E53" s="1460"/>
      <c r="F53" s="1460"/>
      <c r="G53" s="1460"/>
      <c r="H53" s="1460"/>
    </row>
    <row r="54" spans="2:8" ht="28.5" customHeight="1" x14ac:dyDescent="0.25">
      <c r="B54" s="1460" t="s">
        <v>921</v>
      </c>
      <c r="C54" s="1460"/>
      <c r="D54" s="1460"/>
      <c r="E54" s="1460"/>
      <c r="F54" s="1460"/>
      <c r="G54" s="1460"/>
      <c r="H54" s="1460"/>
    </row>
    <row r="55" spans="2:8" ht="26.25" customHeight="1" x14ac:dyDescent="0.25">
      <c r="B55" s="1460" t="s">
        <v>922</v>
      </c>
      <c r="C55" s="1460"/>
      <c r="D55" s="1460"/>
      <c r="E55" s="1460"/>
      <c r="F55" s="1460"/>
      <c r="G55" s="1460"/>
      <c r="H55" s="1460"/>
    </row>
    <row r="56" spans="2:8" x14ac:dyDescent="0.25">
      <c r="B56" s="1460" t="s">
        <v>923</v>
      </c>
      <c r="C56" s="1460"/>
      <c r="D56" s="1460"/>
      <c r="E56" s="1460"/>
      <c r="F56" s="1460"/>
      <c r="G56" s="1460"/>
      <c r="H56" s="1460"/>
    </row>
    <row r="57" spans="2:8" ht="41.25" customHeight="1" x14ac:dyDescent="0.25">
      <c r="B57" s="1460" t="s">
        <v>924</v>
      </c>
      <c r="C57" s="1460"/>
      <c r="D57" s="1460"/>
      <c r="E57" s="1460"/>
      <c r="F57" s="1460"/>
      <c r="G57" s="1460"/>
      <c r="H57" s="1460"/>
    </row>
    <row r="58" spans="2:8" ht="26.25" customHeight="1" x14ac:dyDescent="0.25">
      <c r="B58" s="1460" t="s">
        <v>925</v>
      </c>
      <c r="C58" s="1460"/>
      <c r="D58" s="1460"/>
      <c r="E58" s="1460"/>
      <c r="F58" s="1460"/>
      <c r="G58" s="1460"/>
      <c r="H58" s="1460"/>
    </row>
    <row r="59" spans="2:8" x14ac:dyDescent="0.25">
      <c r="B59" s="1460" t="s">
        <v>926</v>
      </c>
      <c r="C59" s="1460"/>
      <c r="D59" s="1460"/>
      <c r="E59" s="1460"/>
      <c r="F59" s="1460"/>
      <c r="G59" s="1460"/>
      <c r="H59" s="1460"/>
    </row>
    <row r="60" spans="2:8" ht="28.5" customHeight="1" x14ac:dyDescent="0.25">
      <c r="B60" s="1460" t="s">
        <v>927</v>
      </c>
      <c r="C60" s="1460"/>
      <c r="D60" s="1460"/>
      <c r="E60" s="1460"/>
      <c r="F60" s="1460"/>
      <c r="G60" s="1460"/>
      <c r="H60" s="1460"/>
    </row>
    <row r="61" spans="2:8" ht="27" customHeight="1" x14ac:dyDescent="0.25">
      <c r="B61" s="1460" t="s">
        <v>954</v>
      </c>
      <c r="C61" s="1460"/>
      <c r="D61" s="1460"/>
      <c r="E61" s="1460"/>
      <c r="F61" s="1460"/>
      <c r="G61" s="1460"/>
      <c r="H61" s="1460"/>
    </row>
    <row r="62" spans="2:8" ht="41.25" customHeight="1" x14ac:dyDescent="0.25">
      <c r="B62" s="1460" t="s">
        <v>955</v>
      </c>
      <c r="C62" s="1460"/>
      <c r="D62" s="1460"/>
      <c r="E62" s="1460"/>
      <c r="F62" s="1460"/>
      <c r="G62" s="1460"/>
      <c r="H62" s="1460"/>
    </row>
    <row r="63" spans="2:8" ht="27" customHeight="1" x14ac:dyDescent="0.25">
      <c r="B63" s="1460" t="s">
        <v>928</v>
      </c>
      <c r="C63" s="1460"/>
      <c r="D63" s="1460"/>
      <c r="E63" s="1460"/>
      <c r="F63" s="1460"/>
      <c r="G63" s="1460"/>
      <c r="H63" s="1460"/>
    </row>
    <row r="64" spans="2:8" ht="27" customHeight="1" x14ac:dyDescent="0.25">
      <c r="B64" s="1460" t="s">
        <v>956</v>
      </c>
      <c r="C64" s="1460"/>
      <c r="D64" s="1460"/>
      <c r="E64" s="1460"/>
      <c r="F64" s="1460"/>
      <c r="G64" s="1460"/>
      <c r="H64" s="1460"/>
    </row>
    <row r="65" spans="2:8" ht="39.75" customHeight="1" x14ac:dyDescent="0.25">
      <c r="B65" s="1460" t="s">
        <v>929</v>
      </c>
      <c r="C65" s="1460"/>
      <c r="D65" s="1460"/>
      <c r="E65" s="1460"/>
      <c r="F65" s="1460"/>
      <c r="G65" s="1460"/>
      <c r="H65" s="1460"/>
    </row>
    <row r="66" spans="2:8" ht="26.25" customHeight="1" x14ac:dyDescent="0.25">
      <c r="B66" s="1460" t="s">
        <v>930</v>
      </c>
      <c r="C66" s="1460"/>
      <c r="D66" s="1460"/>
      <c r="E66" s="1460"/>
      <c r="F66" s="1460"/>
      <c r="G66" s="1460"/>
      <c r="H66" s="1460"/>
    </row>
    <row r="67" spans="2:8" x14ac:dyDescent="0.25">
      <c r="B67" s="1460" t="s">
        <v>931</v>
      </c>
      <c r="C67" s="1460"/>
      <c r="D67" s="1460"/>
      <c r="E67" s="1460"/>
      <c r="F67" s="1460"/>
      <c r="G67" s="1460"/>
      <c r="H67" s="1460"/>
    </row>
    <row r="68" spans="2:8" ht="27.75" customHeight="1" x14ac:dyDescent="0.25">
      <c r="B68" s="1460" t="s">
        <v>932</v>
      </c>
      <c r="C68" s="1460"/>
      <c r="D68" s="1460"/>
      <c r="E68" s="1460"/>
      <c r="F68" s="1460"/>
      <c r="G68" s="1460"/>
      <c r="H68" s="1460"/>
    </row>
    <row r="69" spans="2:8" x14ac:dyDescent="0.25">
      <c r="B69" s="1460" t="s">
        <v>933</v>
      </c>
      <c r="C69" s="1460"/>
      <c r="D69" s="1460"/>
      <c r="E69" s="1460"/>
      <c r="F69" s="1460"/>
      <c r="G69" s="1460"/>
      <c r="H69" s="1460"/>
    </row>
    <row r="70" spans="2:8" x14ac:dyDescent="0.25">
      <c r="B70" s="1460" t="s">
        <v>934</v>
      </c>
      <c r="C70" s="1460"/>
      <c r="D70" s="1460"/>
      <c r="E70" s="1460"/>
      <c r="F70" s="1460"/>
      <c r="G70" s="1460"/>
      <c r="H70" s="1460"/>
    </row>
    <row r="71" spans="2:8" ht="27.75" customHeight="1" x14ac:dyDescent="0.25">
      <c r="B71" s="1460" t="s">
        <v>957</v>
      </c>
      <c r="C71" s="1460"/>
      <c r="D71" s="1460"/>
      <c r="E71" s="1460"/>
      <c r="F71" s="1460"/>
      <c r="G71" s="1460"/>
      <c r="H71" s="1460"/>
    </row>
    <row r="72" spans="2:8" ht="27" customHeight="1" x14ac:dyDescent="0.25">
      <c r="B72" s="1460" t="s">
        <v>935</v>
      </c>
      <c r="C72" s="1460"/>
      <c r="D72" s="1460"/>
      <c r="E72" s="1460"/>
      <c r="F72" s="1460"/>
      <c r="G72" s="1460"/>
      <c r="H72" s="1460"/>
    </row>
    <row r="73" spans="2:8" ht="27" customHeight="1" x14ac:dyDescent="0.25">
      <c r="B73" s="1460" t="s">
        <v>958</v>
      </c>
      <c r="C73" s="1460"/>
      <c r="D73" s="1460"/>
      <c r="E73" s="1460"/>
      <c r="F73" s="1460"/>
      <c r="G73" s="1460"/>
      <c r="H73" s="1460"/>
    </row>
    <row r="74" spans="2:8" x14ac:dyDescent="0.25">
      <c r="B74" s="1460" t="s">
        <v>936</v>
      </c>
      <c r="C74" s="1460"/>
      <c r="D74" s="1460"/>
      <c r="E74" s="1460"/>
      <c r="F74" s="1460"/>
      <c r="G74" s="1460"/>
      <c r="H74" s="1460"/>
    </row>
    <row r="75" spans="2:8" ht="24" customHeight="1" x14ac:dyDescent="0.25">
      <c r="B75" s="1460" t="s">
        <v>937</v>
      </c>
      <c r="C75" s="1460"/>
      <c r="D75" s="1460"/>
      <c r="E75" s="1460"/>
      <c r="F75" s="1460"/>
      <c r="G75" s="1460"/>
      <c r="H75" s="1460"/>
    </row>
    <row r="76" spans="2:8" x14ac:dyDescent="0.25">
      <c r="B76" s="1460" t="s">
        <v>938</v>
      </c>
      <c r="C76" s="1460"/>
      <c r="D76" s="1460"/>
      <c r="E76" s="1460"/>
      <c r="F76" s="1460"/>
      <c r="G76" s="1460"/>
      <c r="H76" s="1460"/>
    </row>
    <row r="77" spans="2:8" x14ac:dyDescent="0.25">
      <c r="B77" s="1460" t="s">
        <v>939</v>
      </c>
      <c r="C77" s="1460"/>
      <c r="D77" s="1460"/>
      <c r="E77" s="1460"/>
      <c r="F77" s="1460"/>
      <c r="G77" s="1460"/>
      <c r="H77" s="1460"/>
    </row>
    <row r="78" spans="2:8" ht="27" customHeight="1" x14ac:dyDescent="0.25">
      <c r="B78" s="1460" t="s">
        <v>940</v>
      </c>
      <c r="C78" s="1460"/>
      <c r="D78" s="1460"/>
      <c r="E78" s="1460"/>
      <c r="F78" s="1460"/>
      <c r="G78" s="1460"/>
      <c r="H78" s="1460"/>
    </row>
    <row r="79" spans="2:8" ht="15" customHeight="1" x14ac:dyDescent="0.25">
      <c r="B79" s="1460" t="s">
        <v>941</v>
      </c>
      <c r="C79" s="1460"/>
      <c r="D79" s="1460"/>
      <c r="E79" s="1460"/>
      <c r="F79" s="1460"/>
      <c r="G79" s="1460"/>
      <c r="H79" s="1460"/>
    </row>
    <row r="80" spans="2:8" ht="26.25" customHeight="1" x14ac:dyDescent="0.25">
      <c r="B80" s="1460" t="s">
        <v>959</v>
      </c>
      <c r="C80" s="1460"/>
      <c r="D80" s="1460"/>
      <c r="E80" s="1460"/>
      <c r="F80" s="1460"/>
      <c r="G80" s="1460"/>
      <c r="H80" s="1460"/>
    </row>
    <row r="81" spans="2:8" ht="27.75" customHeight="1" x14ac:dyDescent="0.25">
      <c r="B81" s="1460" t="s">
        <v>942</v>
      </c>
      <c r="C81" s="1460"/>
      <c r="D81" s="1460"/>
      <c r="E81" s="1460"/>
      <c r="F81" s="1460"/>
      <c r="G81" s="1460"/>
      <c r="H81" s="1460"/>
    </row>
    <row r="82" spans="2:8" ht="42" customHeight="1" x14ac:dyDescent="0.25">
      <c r="B82" s="1460" t="s">
        <v>943</v>
      </c>
      <c r="C82" s="1460"/>
      <c r="D82" s="1460"/>
      <c r="E82" s="1460"/>
      <c r="F82" s="1460"/>
      <c r="G82" s="1460"/>
      <c r="H82" s="1460"/>
    </row>
  </sheetData>
  <sheetProtection algorithmName="SHA-512" hashValue="G2nBFGybzh/y7FPtuAdJxyPjRCJ7cONUnx2urLbI4G3DCne0+AoOw5SIuzWEpFRWrs5+0Y/tmRUWDqHaJMYzZQ==" saltValue="1wWMyPMx/NIg+boOGsqMRQ==" spinCount="100000" sheet="1" objects="1" scenarios="1"/>
  <mergeCells count="68">
    <mergeCell ref="B80:H80"/>
    <mergeCell ref="B81:H81"/>
    <mergeCell ref="B82:H82"/>
    <mergeCell ref="B75:H75"/>
    <mergeCell ref="B76:H76"/>
    <mergeCell ref="B77:H77"/>
    <mergeCell ref="B78:H78"/>
    <mergeCell ref="B79:H79"/>
    <mergeCell ref="B70:H70"/>
    <mergeCell ref="B71:H71"/>
    <mergeCell ref="B72:H72"/>
    <mergeCell ref="B73:H73"/>
    <mergeCell ref="B74:H74"/>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B50:H50"/>
    <mergeCell ref="B51:H51"/>
    <mergeCell ref="B52:H52"/>
    <mergeCell ref="B53:H53"/>
    <mergeCell ref="B54:H54"/>
    <mergeCell ref="B45:H45"/>
    <mergeCell ref="B46:H46"/>
    <mergeCell ref="B47:H47"/>
    <mergeCell ref="B48:H48"/>
    <mergeCell ref="B49:H49"/>
    <mergeCell ref="B40:H40"/>
    <mergeCell ref="B41:H41"/>
    <mergeCell ref="B42:H42"/>
    <mergeCell ref="B43:H43"/>
    <mergeCell ref="B44:H44"/>
    <mergeCell ref="B35:H35"/>
    <mergeCell ref="B36:H36"/>
    <mergeCell ref="B37:H37"/>
    <mergeCell ref="B38:H38"/>
    <mergeCell ref="B39:H39"/>
    <mergeCell ref="B30:H30"/>
    <mergeCell ref="B31:H31"/>
    <mergeCell ref="B32:H32"/>
    <mergeCell ref="B33:H33"/>
    <mergeCell ref="B34:H34"/>
    <mergeCell ref="B25:H25"/>
    <mergeCell ref="B26:H26"/>
    <mergeCell ref="B27:H27"/>
    <mergeCell ref="B28:H28"/>
    <mergeCell ref="B29:H29"/>
    <mergeCell ref="B20:H20"/>
    <mergeCell ref="B21:H21"/>
    <mergeCell ref="B22:H22"/>
    <mergeCell ref="B23:H23"/>
    <mergeCell ref="B24:H24"/>
    <mergeCell ref="B3:H3"/>
    <mergeCell ref="B4:H4"/>
    <mergeCell ref="B7:H7"/>
    <mergeCell ref="B10:H10"/>
    <mergeCell ref="B13:H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Zeros="0" view="pageBreakPreview" zoomScaleNormal="100" zoomScaleSheetLayoutView="100" workbookViewId="0"/>
  </sheetViews>
  <sheetFormatPr defaultRowHeight="14.25" x14ac:dyDescent="0.2"/>
  <cols>
    <col min="1" max="1" width="5.28515625" style="56" customWidth="1"/>
    <col min="2" max="2" width="45.7109375" style="56" customWidth="1"/>
    <col min="3" max="4" width="5.28515625" style="56" customWidth="1"/>
    <col min="5" max="5" width="9.7109375" style="206" customWidth="1"/>
    <col min="6" max="6" width="14.7109375" style="206" customWidth="1"/>
    <col min="7" max="16384" width="9.140625" style="56"/>
  </cols>
  <sheetData>
    <row r="1" spans="1:7" s="21" customFormat="1" ht="12.75" x14ac:dyDescent="0.2">
      <c r="A1" s="1356"/>
      <c r="B1" s="1362"/>
      <c r="C1" s="1362"/>
      <c r="D1" s="1362"/>
      <c r="E1" s="1363"/>
      <c r="F1" s="1363"/>
    </row>
    <row r="2" spans="1:7" s="21" customFormat="1" ht="12.75" x14ac:dyDescent="0.2">
      <c r="A2" s="1356"/>
      <c r="B2" s="1362"/>
      <c r="C2" s="1362"/>
      <c r="D2" s="1362"/>
      <c r="E2" s="1363"/>
      <c r="F2" s="1363"/>
    </row>
    <row r="3" spans="1:7" s="21" customFormat="1" ht="15.75" x14ac:dyDescent="0.2">
      <c r="A3" s="997" t="s">
        <v>833</v>
      </c>
      <c r="B3" s="1362"/>
      <c r="C3" s="1362"/>
      <c r="D3" s="1362"/>
      <c r="E3" s="1363"/>
      <c r="F3" s="1363"/>
    </row>
    <row r="4" spans="1:7" s="21" customFormat="1" ht="15.75" x14ac:dyDescent="0.2">
      <c r="A4" s="998" t="s">
        <v>834</v>
      </c>
      <c r="B4" s="1364"/>
      <c r="C4" s="1364"/>
      <c r="D4" s="1364"/>
      <c r="E4" s="1365"/>
      <c r="F4" s="1365"/>
    </row>
    <row r="5" spans="1:7" s="21" customFormat="1" ht="12.75" x14ac:dyDescent="0.2">
      <c r="A5" s="1072"/>
      <c r="B5" s="1072"/>
      <c r="C5" s="1072"/>
      <c r="D5" s="1072"/>
      <c r="E5" s="1072"/>
      <c r="F5" s="249"/>
    </row>
    <row r="6" spans="1:7" s="21" customFormat="1" ht="15" x14ac:dyDescent="0.25">
      <c r="A6" s="920" t="s">
        <v>197</v>
      </c>
      <c r="B6" s="251"/>
      <c r="C6" s="252"/>
      <c r="D6" s="250"/>
      <c r="E6" s="249"/>
      <c r="F6" s="249"/>
      <c r="G6" s="56"/>
    </row>
    <row r="7" spans="1:7" s="21" customFormat="1" ht="12.75" x14ac:dyDescent="0.2">
      <c r="A7" s="1073"/>
      <c r="B7" s="130"/>
      <c r="C7" s="253"/>
      <c r="D7" s="130"/>
      <c r="E7" s="254"/>
      <c r="F7" s="254"/>
      <c r="G7" s="20"/>
    </row>
    <row r="8" spans="1:7" s="21" customFormat="1" ht="12.75" x14ac:dyDescent="0.2">
      <c r="A8" s="1074"/>
      <c r="B8" s="1482" t="s">
        <v>867</v>
      </c>
      <c r="C8" s="1482"/>
      <c r="D8" s="1482"/>
      <c r="E8" s="1482"/>
      <c r="F8" s="1482"/>
    </row>
    <row r="9" spans="1:7" s="21" customFormat="1" ht="12.75" x14ac:dyDescent="0.2">
      <c r="A9" s="124"/>
      <c r="B9" s="901"/>
      <c r="C9" s="260"/>
      <c r="D9" s="124"/>
      <c r="E9" s="261"/>
      <c r="F9" s="261"/>
    </row>
    <row r="10" spans="1:7" s="168" customFormat="1" ht="15.95" customHeight="1" x14ac:dyDescent="0.25">
      <c r="A10" s="1075">
        <v>1</v>
      </c>
      <c r="B10" s="902" t="s">
        <v>235</v>
      </c>
      <c r="C10" s="1135"/>
      <c r="D10" s="1136"/>
      <c r="E10" s="1137"/>
      <c r="F10" s="1138">
        <f>F54</f>
        <v>0</v>
      </c>
      <c r="G10" s="207"/>
    </row>
    <row r="11" spans="1:7" s="168" customFormat="1" ht="15.95" customHeight="1" x14ac:dyDescent="0.25">
      <c r="A11" s="1076">
        <v>2</v>
      </c>
      <c r="B11" s="908" t="s">
        <v>238</v>
      </c>
      <c r="C11" s="1139"/>
      <c r="D11" s="1140"/>
      <c r="E11" s="1141"/>
      <c r="F11" s="1142">
        <f>F70</f>
        <v>0</v>
      </c>
      <c r="G11" s="207"/>
    </row>
    <row r="12" spans="1:7" s="168" customFormat="1" ht="15.95" customHeight="1" x14ac:dyDescent="0.25">
      <c r="A12" s="1076">
        <v>3</v>
      </c>
      <c r="B12" s="908" t="s">
        <v>258</v>
      </c>
      <c r="C12" s="1139"/>
      <c r="D12" s="1140"/>
      <c r="E12" s="1141"/>
      <c r="F12" s="1142">
        <f>F84</f>
        <v>0</v>
      </c>
      <c r="G12" s="207"/>
    </row>
    <row r="13" spans="1:7" s="168" customFormat="1" ht="15.95" customHeight="1" x14ac:dyDescent="0.25">
      <c r="A13" s="1076">
        <v>4</v>
      </c>
      <c r="B13" s="908" t="s">
        <v>273</v>
      </c>
      <c r="C13" s="1139"/>
      <c r="D13" s="1140"/>
      <c r="E13" s="1141"/>
      <c r="F13" s="1142">
        <f>F92</f>
        <v>0</v>
      </c>
      <c r="G13" s="207"/>
    </row>
    <row r="14" spans="1:7" s="21" customFormat="1" ht="15" x14ac:dyDescent="0.2">
      <c r="A14" s="257"/>
      <c r="B14" s="1077"/>
      <c r="C14" s="260"/>
      <c r="D14" s="124"/>
      <c r="E14" s="261"/>
      <c r="F14" s="262"/>
      <c r="G14" s="56"/>
    </row>
    <row r="15" spans="1:7" s="1084" customFormat="1" ht="17.100000000000001" customHeight="1" thickBot="1" x14ac:dyDescent="0.3">
      <c r="A15" s="1078"/>
      <c r="B15" s="1079" t="s">
        <v>205</v>
      </c>
      <c r="C15" s="1080"/>
      <c r="D15" s="1081"/>
      <c r="E15" s="1082"/>
      <c r="F15" s="1083">
        <f>SUM(F10:F13)</f>
        <v>0</v>
      </c>
    </row>
    <row r="16" spans="1:7" s="21" customFormat="1" ht="15" thickTop="1" x14ac:dyDescent="0.2">
      <c r="A16" s="255"/>
      <c r="B16" s="256"/>
      <c r="C16" s="257"/>
      <c r="D16" s="258"/>
      <c r="E16" s="258"/>
      <c r="F16" s="259"/>
      <c r="G16" s="56"/>
    </row>
    <row r="17" spans="1:7" s="21" customFormat="1" x14ac:dyDescent="0.2">
      <c r="A17" s="255"/>
      <c r="B17" s="256"/>
      <c r="C17" s="257"/>
      <c r="D17" s="258"/>
      <c r="E17" s="258"/>
      <c r="F17" s="259"/>
      <c r="G17" s="56"/>
    </row>
    <row r="18" spans="1:7" s="168" customFormat="1" ht="12.75" x14ac:dyDescent="0.25">
      <c r="A18" s="1026" t="s">
        <v>827</v>
      </c>
      <c r="B18" s="1027" t="s">
        <v>755</v>
      </c>
      <c r="C18" s="1028" t="s">
        <v>147</v>
      </c>
      <c r="D18" s="1026" t="s">
        <v>551</v>
      </c>
      <c r="E18" s="1371" t="s">
        <v>828</v>
      </c>
      <c r="F18" s="1028" t="s">
        <v>753</v>
      </c>
    </row>
    <row r="19" spans="1:7" ht="6.95" customHeight="1" x14ac:dyDescent="0.2">
      <c r="A19" s="1087"/>
      <c r="B19" s="1088"/>
      <c r="C19" s="1089"/>
      <c r="D19" s="1090"/>
      <c r="E19" s="1358"/>
      <c r="F19" s="1089"/>
    </row>
    <row r="20" spans="1:7" ht="3" customHeight="1" thickBot="1" x14ac:dyDescent="0.25">
      <c r="A20" s="983"/>
      <c r="B20" s="984"/>
      <c r="C20" s="985"/>
      <c r="D20" s="986"/>
      <c r="E20" s="1372"/>
      <c r="F20" s="985"/>
    </row>
    <row r="21" spans="1:7" ht="15" thickBot="1" x14ac:dyDescent="0.25">
      <c r="A21" s="1103">
        <v>1</v>
      </c>
      <c r="B21" s="1091" t="s">
        <v>235</v>
      </c>
      <c r="C21" s="1092"/>
      <c r="D21" s="1092"/>
      <c r="E21" s="1093"/>
      <c r="F21" s="1093"/>
      <c r="G21" s="191"/>
    </row>
    <row r="22" spans="1:7" s="21" customFormat="1" ht="12.75" x14ac:dyDescent="0.2">
      <c r="A22" s="1133"/>
      <c r="B22" s="1102"/>
      <c r="C22" s="210"/>
      <c r="D22" s="210"/>
      <c r="E22" s="240"/>
      <c r="F22" s="240"/>
      <c r="G22" s="191"/>
    </row>
    <row r="23" spans="1:7" s="21" customFormat="1" ht="38.25" x14ac:dyDescent="0.2">
      <c r="A23" s="211" t="s">
        <v>236</v>
      </c>
      <c r="B23" s="212" t="s">
        <v>706</v>
      </c>
      <c r="C23" s="213"/>
      <c r="D23" s="213"/>
      <c r="E23" s="241"/>
      <c r="F23" s="241"/>
      <c r="G23" s="191"/>
    </row>
    <row r="24" spans="1:7" s="20" customFormat="1" ht="12.75" x14ac:dyDescent="0.2">
      <c r="A24" s="219"/>
      <c r="B24" s="215" t="s">
        <v>707</v>
      </c>
      <c r="C24" s="216"/>
      <c r="D24" s="216"/>
      <c r="E24" s="242"/>
      <c r="F24" s="242"/>
      <c r="G24" s="191"/>
    </row>
    <row r="25" spans="1:7" s="20" customFormat="1" ht="25.5" x14ac:dyDescent="0.2">
      <c r="A25" s="219"/>
      <c r="B25" s="215" t="s">
        <v>708</v>
      </c>
      <c r="C25" s="216"/>
      <c r="D25" s="216"/>
      <c r="E25" s="242"/>
      <c r="F25" s="242"/>
      <c r="G25" s="191"/>
    </row>
    <row r="26" spans="1:7" s="20" customFormat="1" ht="25.5" x14ac:dyDescent="0.2">
      <c r="A26" s="219"/>
      <c r="B26" s="215" t="s">
        <v>709</v>
      </c>
      <c r="C26" s="216"/>
      <c r="D26" s="216"/>
      <c r="E26" s="242"/>
      <c r="F26" s="242"/>
      <c r="G26" s="191"/>
    </row>
    <row r="27" spans="1:7" s="20" customFormat="1" ht="25.5" x14ac:dyDescent="0.2">
      <c r="A27" s="219"/>
      <c r="B27" s="215" t="s">
        <v>710</v>
      </c>
      <c r="C27" s="216"/>
      <c r="D27" s="216"/>
      <c r="E27" s="242"/>
      <c r="F27" s="242"/>
      <c r="G27" s="191"/>
    </row>
    <row r="28" spans="1:7" s="20" customFormat="1" ht="25.5" x14ac:dyDescent="0.2">
      <c r="A28" s="219"/>
      <c r="B28" s="215" t="s">
        <v>711</v>
      </c>
      <c r="C28" s="216"/>
      <c r="D28" s="216"/>
      <c r="E28" s="242"/>
      <c r="F28" s="242"/>
      <c r="G28" s="191"/>
    </row>
    <row r="29" spans="1:7" s="20" customFormat="1" ht="12.75" customHeight="1" x14ac:dyDescent="0.2">
      <c r="A29" s="219"/>
      <c r="B29" s="215" t="s">
        <v>712</v>
      </c>
      <c r="C29" s="216"/>
      <c r="D29" s="216"/>
      <c r="E29" s="242"/>
      <c r="F29" s="242"/>
      <c r="G29" s="191"/>
    </row>
    <row r="30" spans="1:7" s="20" customFormat="1" ht="12.75" x14ac:dyDescent="0.2">
      <c r="A30" s="219"/>
      <c r="B30" s="215" t="s">
        <v>713</v>
      </c>
      <c r="C30" s="216"/>
      <c r="D30" s="216"/>
      <c r="E30" s="242"/>
      <c r="F30" s="242"/>
      <c r="G30" s="191"/>
    </row>
    <row r="31" spans="1:7" s="20" customFormat="1" ht="12.75" x14ac:dyDescent="0.2">
      <c r="A31" s="219"/>
      <c r="B31" s="215" t="s">
        <v>714</v>
      </c>
      <c r="C31" s="216"/>
      <c r="D31" s="216"/>
      <c r="E31" s="242"/>
      <c r="F31" s="242"/>
      <c r="G31" s="191"/>
    </row>
    <row r="32" spans="1:7" s="20" customFormat="1" ht="12.75" x14ac:dyDescent="0.2">
      <c r="A32" s="219"/>
      <c r="B32" s="215" t="s">
        <v>715</v>
      </c>
      <c r="C32" s="216"/>
      <c r="D32" s="216"/>
      <c r="E32" s="242"/>
      <c r="F32" s="242"/>
      <c r="G32" s="191"/>
    </row>
    <row r="33" spans="1:7" s="20" customFormat="1" ht="12.75" x14ac:dyDescent="0.2">
      <c r="A33" s="219"/>
      <c r="B33" s="215" t="s">
        <v>716</v>
      </c>
      <c r="C33" s="216"/>
      <c r="D33" s="216"/>
      <c r="E33" s="242"/>
      <c r="F33" s="242"/>
      <c r="G33" s="191"/>
    </row>
    <row r="34" spans="1:7" s="20" customFormat="1" ht="38.25" x14ac:dyDescent="0.2">
      <c r="A34" s="219"/>
      <c r="B34" s="215" t="s">
        <v>717</v>
      </c>
      <c r="C34" s="216"/>
      <c r="D34" s="216"/>
      <c r="E34" s="242"/>
      <c r="F34" s="242"/>
      <c r="G34" s="191"/>
    </row>
    <row r="35" spans="1:7" s="20" customFormat="1" ht="25.5" x14ac:dyDescent="0.2">
      <c r="A35" s="219"/>
      <c r="B35" s="215" t="s">
        <v>718</v>
      </c>
      <c r="C35" s="216"/>
      <c r="D35" s="216"/>
      <c r="E35" s="242"/>
      <c r="F35" s="242"/>
      <c r="G35" s="191"/>
    </row>
    <row r="36" spans="1:7" s="20" customFormat="1" ht="12.75" x14ac:dyDescent="0.2">
      <c r="A36" s="219"/>
      <c r="B36" s="215" t="s">
        <v>719</v>
      </c>
      <c r="C36" s="216"/>
      <c r="D36" s="216"/>
      <c r="E36" s="242"/>
      <c r="F36" s="242"/>
      <c r="G36" s="191"/>
    </row>
    <row r="37" spans="1:7" s="20" customFormat="1" ht="12.75" x14ac:dyDescent="0.2">
      <c r="A37" s="219"/>
      <c r="B37" s="215" t="s">
        <v>720</v>
      </c>
      <c r="C37" s="216"/>
      <c r="D37" s="216"/>
      <c r="E37" s="242"/>
      <c r="F37" s="242"/>
      <c r="G37" s="191"/>
    </row>
    <row r="38" spans="1:7" s="20" customFormat="1" ht="12.75" x14ac:dyDescent="0.2">
      <c r="A38" s="219"/>
      <c r="B38" s="215" t="s">
        <v>721</v>
      </c>
      <c r="C38" s="216"/>
      <c r="D38" s="216"/>
      <c r="E38" s="192"/>
      <c r="F38" s="242"/>
      <c r="G38" s="191"/>
    </row>
    <row r="39" spans="1:7" s="20" customFormat="1" ht="12.75" x14ac:dyDescent="0.2">
      <c r="A39" s="219"/>
      <c r="B39" s="215" t="s">
        <v>722</v>
      </c>
      <c r="C39" s="216"/>
      <c r="D39" s="216"/>
      <c r="E39" s="192"/>
      <c r="F39" s="242"/>
      <c r="G39" s="191"/>
    </row>
    <row r="40" spans="1:7" s="20" customFormat="1" ht="12.75" x14ac:dyDescent="0.2">
      <c r="A40" s="219"/>
      <c r="B40" s="215" t="s">
        <v>723</v>
      </c>
      <c r="C40" s="216"/>
      <c r="D40" s="216"/>
      <c r="E40" s="192"/>
      <c r="F40" s="242"/>
      <c r="G40" s="191"/>
    </row>
    <row r="41" spans="1:7" s="20" customFormat="1" ht="51" x14ac:dyDescent="0.2">
      <c r="A41" s="219"/>
      <c r="B41" s="215" t="s">
        <v>724</v>
      </c>
      <c r="C41" s="216"/>
      <c r="D41" s="216"/>
      <c r="E41" s="192"/>
      <c r="F41" s="242"/>
      <c r="G41" s="191"/>
    </row>
    <row r="42" spans="1:7" s="20" customFormat="1" ht="12.75" x14ac:dyDescent="0.2">
      <c r="A42" s="219"/>
      <c r="B42" s="215" t="s">
        <v>725</v>
      </c>
      <c r="C42" s="216"/>
      <c r="D42" s="216"/>
      <c r="E42" s="192"/>
      <c r="F42" s="242"/>
      <c r="G42" s="191"/>
    </row>
    <row r="43" spans="1:7" s="20" customFormat="1" ht="38.25" x14ac:dyDescent="0.2">
      <c r="A43" s="219"/>
      <c r="B43" s="215" t="s">
        <v>726</v>
      </c>
      <c r="C43" s="216"/>
      <c r="D43" s="216"/>
      <c r="E43" s="192"/>
      <c r="F43" s="242"/>
      <c r="G43" s="191"/>
    </row>
    <row r="44" spans="1:7" s="20" customFormat="1" ht="25.5" x14ac:dyDescent="0.2">
      <c r="A44" s="219"/>
      <c r="B44" s="215" t="s">
        <v>727</v>
      </c>
      <c r="C44" s="216"/>
      <c r="D44" s="216"/>
      <c r="E44" s="192"/>
      <c r="F44" s="242"/>
      <c r="G44" s="191"/>
    </row>
    <row r="45" spans="1:7" s="20" customFormat="1" ht="12.75" x14ac:dyDescent="0.2">
      <c r="A45" s="219"/>
      <c r="B45" s="215" t="s">
        <v>728</v>
      </c>
      <c r="C45" s="216"/>
      <c r="D45" s="216"/>
      <c r="E45" s="192"/>
      <c r="F45" s="242"/>
      <c r="G45" s="191"/>
    </row>
    <row r="46" spans="1:7" s="20" customFormat="1" ht="25.5" x14ac:dyDescent="0.2">
      <c r="A46" s="219"/>
      <c r="B46" s="215" t="s">
        <v>729</v>
      </c>
      <c r="C46" s="216"/>
      <c r="D46" s="216"/>
      <c r="E46" s="192"/>
      <c r="F46" s="242"/>
      <c r="G46" s="191"/>
    </row>
    <row r="47" spans="1:7" s="20" customFormat="1" ht="38.25" x14ac:dyDescent="0.2">
      <c r="A47" s="221"/>
      <c r="B47" s="222" t="s">
        <v>730</v>
      </c>
      <c r="C47" s="217" t="s">
        <v>161</v>
      </c>
      <c r="D47" s="217">
        <v>1</v>
      </c>
      <c r="E47" s="193"/>
      <c r="F47" s="243">
        <f>D47*E47</f>
        <v>0</v>
      </c>
      <c r="G47" s="191"/>
    </row>
    <row r="48" spans="1:7" s="21" customFormat="1" ht="63.75" x14ac:dyDescent="0.2">
      <c r="A48" s="211" t="s">
        <v>237</v>
      </c>
      <c r="B48" s="212" t="s">
        <v>736</v>
      </c>
      <c r="C48" s="218"/>
      <c r="D48" s="218"/>
      <c r="E48" s="194"/>
      <c r="F48" s="244"/>
      <c r="G48" s="195"/>
    </row>
    <row r="49" spans="1:7" s="21" customFormat="1" ht="38.25" x14ac:dyDescent="0.2">
      <c r="A49" s="219"/>
      <c r="B49" s="215" t="s">
        <v>735</v>
      </c>
      <c r="C49" s="220"/>
      <c r="D49" s="220"/>
      <c r="E49" s="196"/>
      <c r="F49" s="245"/>
      <c r="G49" s="195"/>
    </row>
    <row r="50" spans="1:7" s="21" customFormat="1" ht="38.25" x14ac:dyDescent="0.2">
      <c r="A50" s="219"/>
      <c r="B50" s="215" t="s">
        <v>734</v>
      </c>
      <c r="C50" s="220"/>
      <c r="D50" s="220"/>
      <c r="E50" s="196"/>
      <c r="F50" s="245"/>
      <c r="G50" s="195"/>
    </row>
    <row r="51" spans="1:7" s="21" customFormat="1" ht="51" x14ac:dyDescent="0.2">
      <c r="A51" s="219"/>
      <c r="B51" s="215" t="s">
        <v>733</v>
      </c>
      <c r="C51" s="220"/>
      <c r="D51" s="220"/>
      <c r="E51" s="196"/>
      <c r="F51" s="245"/>
      <c r="G51" s="195"/>
    </row>
    <row r="52" spans="1:7" s="21" customFormat="1" ht="38.25" x14ac:dyDescent="0.2">
      <c r="A52" s="221"/>
      <c r="B52" s="222" t="s">
        <v>732</v>
      </c>
      <c r="C52" s="217" t="s">
        <v>161</v>
      </c>
      <c r="D52" s="217">
        <v>1</v>
      </c>
      <c r="E52" s="193"/>
      <c r="F52" s="243">
        <f>D52*E52</f>
        <v>0</v>
      </c>
      <c r="G52" s="195"/>
    </row>
    <row r="53" spans="1:7" s="21" customFormat="1" ht="12.75" x14ac:dyDescent="0.2">
      <c r="A53" s="214"/>
      <c r="B53" s="1094"/>
      <c r="C53" s="1095"/>
      <c r="D53" s="1095"/>
      <c r="E53" s="1096"/>
      <c r="F53" s="1096"/>
      <c r="G53" s="195"/>
    </row>
    <row r="54" spans="1:7" s="21" customFormat="1" ht="13.5" thickBot="1" x14ac:dyDescent="0.25">
      <c r="A54" s="214"/>
      <c r="B54" s="1099" t="s">
        <v>835</v>
      </c>
      <c r="C54" s="1100"/>
      <c r="D54" s="1100"/>
      <c r="E54" s="1373"/>
      <c r="F54" s="1101">
        <f>SUM(F25:F52)</f>
        <v>0</v>
      </c>
      <c r="G54" s="195"/>
    </row>
    <row r="55" spans="1:7" s="21" customFormat="1" ht="14.25" customHeight="1" thickTop="1" thickBot="1" x14ac:dyDescent="0.25">
      <c r="A55" s="1102"/>
      <c r="B55" s="1086"/>
      <c r="C55" s="1098"/>
      <c r="D55" s="1098"/>
      <c r="E55" s="109"/>
      <c r="F55" s="109"/>
    </row>
    <row r="56" spans="1:7" s="21" customFormat="1" ht="14.25" customHeight="1" thickBot="1" x14ac:dyDescent="0.25">
      <c r="A56" s="1103">
        <v>2</v>
      </c>
      <c r="B56" s="1091" t="s">
        <v>238</v>
      </c>
      <c r="C56" s="1104"/>
      <c r="D56" s="228"/>
      <c r="E56" s="1105"/>
      <c r="F56" s="1105"/>
    </row>
    <row r="57" spans="1:7" s="21" customFormat="1" ht="14.25" customHeight="1" x14ac:dyDescent="0.2">
      <c r="A57" s="1106"/>
      <c r="B57" s="1097"/>
      <c r="C57" s="1107"/>
      <c r="D57" s="1108"/>
      <c r="E57" s="1109"/>
      <c r="F57" s="1109"/>
    </row>
    <row r="58" spans="1:7" s="21" customFormat="1" ht="38.25" x14ac:dyDescent="0.2">
      <c r="A58" s="224" t="s">
        <v>239</v>
      </c>
      <c r="B58" s="225" t="s">
        <v>615</v>
      </c>
      <c r="C58" s="226" t="s">
        <v>161</v>
      </c>
      <c r="D58" s="226">
        <v>1</v>
      </c>
      <c r="E58" s="198"/>
      <c r="F58" s="246">
        <f t="shared" ref="F58:F67" si="0">D58*E58</f>
        <v>0</v>
      </c>
    </row>
    <row r="59" spans="1:7" s="21" customFormat="1" ht="38.25" x14ac:dyDescent="0.2">
      <c r="A59" s="224" t="s">
        <v>240</v>
      </c>
      <c r="B59" s="225" t="s">
        <v>616</v>
      </c>
      <c r="C59" s="226" t="s">
        <v>161</v>
      </c>
      <c r="D59" s="226">
        <v>1</v>
      </c>
      <c r="E59" s="198"/>
      <c r="F59" s="246">
        <f t="shared" si="0"/>
        <v>0</v>
      </c>
    </row>
    <row r="60" spans="1:7" s="21" customFormat="1" ht="38.25" x14ac:dyDescent="0.2">
      <c r="A60" s="224" t="s">
        <v>241</v>
      </c>
      <c r="B60" s="225" t="s">
        <v>242</v>
      </c>
      <c r="C60" s="226" t="s">
        <v>161</v>
      </c>
      <c r="D60" s="226">
        <v>1</v>
      </c>
      <c r="E60" s="199"/>
      <c r="F60" s="246">
        <f t="shared" si="0"/>
        <v>0</v>
      </c>
    </row>
    <row r="61" spans="1:7" s="21" customFormat="1" ht="25.5" x14ac:dyDescent="0.2">
      <c r="A61" s="224" t="s">
        <v>243</v>
      </c>
      <c r="B61" s="225" t="s">
        <v>244</v>
      </c>
      <c r="C61" s="226" t="s">
        <v>161</v>
      </c>
      <c r="D61" s="226">
        <v>1</v>
      </c>
      <c r="E61" s="199"/>
      <c r="F61" s="246">
        <f t="shared" si="0"/>
        <v>0</v>
      </c>
    </row>
    <row r="62" spans="1:7" s="21" customFormat="1" ht="38.25" x14ac:dyDescent="0.2">
      <c r="A62" s="224" t="s">
        <v>245</v>
      </c>
      <c r="B62" s="225" t="s">
        <v>246</v>
      </c>
      <c r="C62" s="226" t="s">
        <v>161</v>
      </c>
      <c r="D62" s="226">
        <v>1</v>
      </c>
      <c r="E62" s="199"/>
      <c r="F62" s="246">
        <f t="shared" si="0"/>
        <v>0</v>
      </c>
    </row>
    <row r="63" spans="1:7" s="21" customFormat="1" ht="51" x14ac:dyDescent="0.2">
      <c r="A63" s="224" t="s">
        <v>247</v>
      </c>
      <c r="B63" s="225" t="s">
        <v>248</v>
      </c>
      <c r="C63" s="226" t="s">
        <v>112</v>
      </c>
      <c r="D63" s="226">
        <v>1</v>
      </c>
      <c r="E63" s="199"/>
      <c r="F63" s="246">
        <f t="shared" si="0"/>
        <v>0</v>
      </c>
    </row>
    <row r="64" spans="1:7" s="21" customFormat="1" ht="102" x14ac:dyDescent="0.2">
      <c r="A64" s="224" t="s">
        <v>249</v>
      </c>
      <c r="B64" s="225" t="s">
        <v>250</v>
      </c>
      <c r="C64" s="226" t="s">
        <v>161</v>
      </c>
      <c r="D64" s="226">
        <v>1</v>
      </c>
      <c r="E64" s="199"/>
      <c r="F64" s="246">
        <f t="shared" si="0"/>
        <v>0</v>
      </c>
    </row>
    <row r="65" spans="1:7" s="21" customFormat="1" ht="51" x14ac:dyDescent="0.2">
      <c r="A65" s="224" t="s">
        <v>251</v>
      </c>
      <c r="B65" s="227" t="s">
        <v>252</v>
      </c>
      <c r="C65" s="226" t="s">
        <v>161</v>
      </c>
      <c r="D65" s="226">
        <v>1</v>
      </c>
      <c r="E65" s="199"/>
      <c r="F65" s="246">
        <f>D65*E65</f>
        <v>0</v>
      </c>
    </row>
    <row r="66" spans="1:7" s="21" customFormat="1" ht="114.75" x14ac:dyDescent="0.2">
      <c r="A66" s="224" t="s">
        <v>253</v>
      </c>
      <c r="B66" s="227" t="s">
        <v>254</v>
      </c>
      <c r="C66" s="226" t="s">
        <v>161</v>
      </c>
      <c r="D66" s="1134">
        <v>1</v>
      </c>
      <c r="E66" s="199"/>
      <c r="F66" s="246">
        <f>D66*E66</f>
        <v>0</v>
      </c>
    </row>
    <row r="67" spans="1:7" s="21" customFormat="1" ht="25.5" x14ac:dyDescent="0.2">
      <c r="A67" s="1116" t="s">
        <v>255</v>
      </c>
      <c r="B67" s="1117" t="s">
        <v>256</v>
      </c>
      <c r="C67" s="1118" t="s">
        <v>161</v>
      </c>
      <c r="D67" s="1118">
        <v>1</v>
      </c>
      <c r="E67" s="1119"/>
      <c r="F67" s="1120">
        <f t="shared" si="0"/>
        <v>0</v>
      </c>
    </row>
    <row r="68" spans="1:7" s="21" customFormat="1" ht="25.5" x14ac:dyDescent="0.2">
      <c r="A68" s="1121"/>
      <c r="B68" s="1122" t="s">
        <v>257</v>
      </c>
      <c r="C68" s="217"/>
      <c r="D68" s="217"/>
      <c r="E68" s="873"/>
      <c r="F68" s="1123"/>
      <c r="G68" s="200"/>
    </row>
    <row r="69" spans="1:7" s="21" customFormat="1" ht="12.75" x14ac:dyDescent="0.2">
      <c r="A69" s="1110"/>
      <c r="B69" s="238"/>
      <c r="C69" s="239"/>
      <c r="D69" s="239"/>
      <c r="E69" s="1374"/>
      <c r="F69" s="248"/>
      <c r="G69" s="200"/>
    </row>
    <row r="70" spans="1:7" s="21" customFormat="1" ht="13.5" thickBot="1" x14ac:dyDescent="0.25">
      <c r="A70" s="1111"/>
      <c r="B70" s="1113" t="s">
        <v>836</v>
      </c>
      <c r="C70" s="1114"/>
      <c r="D70" s="1114"/>
      <c r="E70" s="1375"/>
      <c r="F70" s="1115">
        <f>SUM(F58:F68)</f>
        <v>0</v>
      </c>
      <c r="G70" s="200"/>
    </row>
    <row r="71" spans="1:7" s="21" customFormat="1" thickTop="1" thickBot="1" x14ac:dyDescent="0.25">
      <c r="A71" s="1111"/>
      <c r="B71" s="1112"/>
      <c r="C71" s="1095"/>
      <c r="D71" s="1095"/>
      <c r="E71" s="1376"/>
      <c r="F71" s="1105"/>
      <c r="G71" s="200"/>
    </row>
    <row r="72" spans="1:7" s="21" customFormat="1" ht="13.5" thickBot="1" x14ac:dyDescent="0.25">
      <c r="A72" s="1111"/>
      <c r="B72" s="1112"/>
      <c r="C72" s="1095"/>
      <c r="D72" s="1095"/>
      <c r="E72" s="1376"/>
      <c r="F72" s="1105"/>
      <c r="G72" s="200"/>
    </row>
    <row r="73" spans="1:7" s="21" customFormat="1" ht="13.5" thickBot="1" x14ac:dyDescent="0.25">
      <c r="A73" s="1103">
        <v>3</v>
      </c>
      <c r="B73" s="1091" t="s">
        <v>258</v>
      </c>
      <c r="C73" s="228"/>
      <c r="D73" s="228"/>
      <c r="E73" s="1105"/>
      <c r="F73" s="1105"/>
      <c r="G73" s="200"/>
    </row>
    <row r="74" spans="1:7" s="21" customFormat="1" ht="12.75" x14ac:dyDescent="0.2">
      <c r="A74" s="1103"/>
      <c r="B74" s="1086"/>
      <c r="C74" s="228"/>
      <c r="D74" s="228"/>
      <c r="E74" s="1105"/>
      <c r="F74" s="1105"/>
      <c r="G74" s="200"/>
    </row>
    <row r="75" spans="1:7" s="21" customFormat="1" ht="38.25" x14ac:dyDescent="0.2">
      <c r="A75" s="224" t="s">
        <v>259</v>
      </c>
      <c r="B75" s="229" t="s">
        <v>260</v>
      </c>
      <c r="C75" s="223" t="s">
        <v>161</v>
      </c>
      <c r="D75" s="230">
        <v>2</v>
      </c>
      <c r="E75" s="201"/>
      <c r="F75" s="247">
        <f t="shared" ref="F75:F82" si="1">D75*E75</f>
        <v>0</v>
      </c>
      <c r="G75" s="200"/>
    </row>
    <row r="76" spans="1:7" s="21" customFormat="1" ht="25.5" x14ac:dyDescent="0.2">
      <c r="A76" s="224" t="s">
        <v>261</v>
      </c>
      <c r="B76" s="229" t="s">
        <v>731</v>
      </c>
      <c r="C76" s="223" t="s">
        <v>161</v>
      </c>
      <c r="D76" s="230">
        <v>2</v>
      </c>
      <c r="E76" s="201"/>
      <c r="F76" s="247">
        <f t="shared" si="1"/>
        <v>0</v>
      </c>
    </row>
    <row r="77" spans="1:7" s="21" customFormat="1" ht="12.75" customHeight="1" x14ac:dyDescent="0.2">
      <c r="A77" s="224" t="s">
        <v>262</v>
      </c>
      <c r="B77" s="229" t="s">
        <v>263</v>
      </c>
      <c r="C77" s="223" t="s">
        <v>199</v>
      </c>
      <c r="D77" s="230">
        <v>60</v>
      </c>
      <c r="E77" s="201"/>
      <c r="F77" s="247">
        <f t="shared" si="1"/>
        <v>0</v>
      </c>
    </row>
    <row r="78" spans="1:7" s="21" customFormat="1" ht="25.5" x14ac:dyDescent="0.2">
      <c r="A78" s="224" t="s">
        <v>264</v>
      </c>
      <c r="B78" s="231" t="s">
        <v>265</v>
      </c>
      <c r="C78" s="223" t="s">
        <v>161</v>
      </c>
      <c r="D78" s="223">
        <v>1</v>
      </c>
      <c r="E78" s="197"/>
      <c r="F78" s="246">
        <f t="shared" si="1"/>
        <v>0</v>
      </c>
    </row>
    <row r="79" spans="1:7" s="21" customFormat="1" ht="25.5" x14ac:dyDescent="0.2">
      <c r="A79" s="224" t="s">
        <v>266</v>
      </c>
      <c r="B79" s="231" t="s">
        <v>267</v>
      </c>
      <c r="C79" s="223" t="s">
        <v>161</v>
      </c>
      <c r="D79" s="223">
        <v>2</v>
      </c>
      <c r="E79" s="197"/>
      <c r="F79" s="246">
        <f t="shared" si="1"/>
        <v>0</v>
      </c>
    </row>
    <row r="80" spans="1:7" s="21" customFormat="1" ht="79.5" customHeight="1" x14ac:dyDescent="0.2">
      <c r="A80" s="224" t="s">
        <v>268</v>
      </c>
      <c r="B80" s="231" t="s">
        <v>737</v>
      </c>
      <c r="C80" s="223" t="s">
        <v>161</v>
      </c>
      <c r="D80" s="223">
        <v>1</v>
      </c>
      <c r="E80" s="197"/>
      <c r="F80" s="246">
        <f t="shared" si="1"/>
        <v>0</v>
      </c>
    </row>
    <row r="81" spans="1:7" s="21" customFormat="1" ht="25.5" x14ac:dyDescent="0.2">
      <c r="A81" s="224" t="s">
        <v>269</v>
      </c>
      <c r="B81" s="231" t="s">
        <v>270</v>
      </c>
      <c r="C81" s="223" t="s">
        <v>161</v>
      </c>
      <c r="D81" s="223">
        <v>2</v>
      </c>
      <c r="E81" s="197"/>
      <c r="F81" s="246">
        <f t="shared" si="1"/>
        <v>0</v>
      </c>
    </row>
    <row r="82" spans="1:7" s="38" customFormat="1" ht="12.75" x14ac:dyDescent="0.2">
      <c r="A82" s="1454" t="s">
        <v>271</v>
      </c>
      <c r="B82" s="1455" t="s">
        <v>272</v>
      </c>
      <c r="C82" s="223" t="s">
        <v>161</v>
      </c>
      <c r="D82" s="223">
        <v>1</v>
      </c>
      <c r="E82" s="201"/>
      <c r="F82" s="246">
        <f t="shared" si="1"/>
        <v>0</v>
      </c>
      <c r="G82" s="203"/>
    </row>
    <row r="83" spans="1:7" s="21" customFormat="1" ht="12.75" x14ac:dyDescent="0.2">
      <c r="A83" s="1110"/>
      <c r="B83" s="1124"/>
      <c r="C83" s="239"/>
      <c r="D83" s="239"/>
      <c r="E83" s="1377"/>
      <c r="F83" s="248"/>
      <c r="G83" s="203"/>
    </row>
    <row r="84" spans="1:7" s="21" customFormat="1" ht="13.5" thickBot="1" x14ac:dyDescent="0.25">
      <c r="A84" s="1111"/>
      <c r="B84" s="1129" t="s">
        <v>837</v>
      </c>
      <c r="C84" s="1114"/>
      <c r="D84" s="1114"/>
      <c r="E84" s="1378"/>
      <c r="F84" s="1115">
        <f>SUM(F75:F82)</f>
        <v>0</v>
      </c>
      <c r="G84" s="203"/>
    </row>
    <row r="85" spans="1:7" s="21" customFormat="1" thickTop="1" thickBot="1" x14ac:dyDescent="0.25">
      <c r="A85" s="1111"/>
      <c r="B85" s="1112"/>
      <c r="C85" s="1095"/>
      <c r="D85" s="1095"/>
      <c r="E85" s="1376"/>
      <c r="F85" s="1105"/>
      <c r="G85" s="190"/>
    </row>
    <row r="86" spans="1:7" s="21" customFormat="1" ht="13.5" thickBot="1" x14ac:dyDescent="0.25">
      <c r="A86" s="1085">
        <v>4</v>
      </c>
      <c r="B86" s="1128" t="s">
        <v>273</v>
      </c>
      <c r="C86" s="1126"/>
      <c r="D86" s="1126"/>
      <c r="E86" s="475"/>
      <c r="F86" s="475"/>
      <c r="G86" s="190"/>
    </row>
    <row r="87" spans="1:7" s="21" customFormat="1" ht="12.75" x14ac:dyDescent="0.2">
      <c r="A87" s="1085"/>
      <c r="B87" s="1125"/>
      <c r="C87" s="1126"/>
      <c r="D87" s="1126"/>
      <c r="E87" s="475"/>
      <c r="F87" s="475"/>
      <c r="G87" s="190"/>
    </row>
    <row r="88" spans="1:7" s="21" customFormat="1" ht="25.5" customHeight="1" x14ac:dyDescent="0.2">
      <c r="A88" s="232" t="s">
        <v>274</v>
      </c>
      <c r="B88" s="233" t="s">
        <v>275</v>
      </c>
      <c r="C88" s="223" t="s">
        <v>161</v>
      </c>
      <c r="D88" s="223">
        <v>1</v>
      </c>
      <c r="E88" s="201"/>
      <c r="F88" s="247">
        <f>D88*E88</f>
        <v>0</v>
      </c>
      <c r="G88" s="204"/>
    </row>
    <row r="89" spans="1:7" s="21" customFormat="1" ht="25.5" customHeight="1" x14ac:dyDescent="0.2">
      <c r="A89" s="232" t="s">
        <v>105</v>
      </c>
      <c r="B89" s="229" t="s">
        <v>276</v>
      </c>
      <c r="C89" s="223" t="s">
        <v>161</v>
      </c>
      <c r="D89" s="230">
        <v>1</v>
      </c>
      <c r="E89" s="201"/>
      <c r="F89" s="247">
        <f>D89*E89</f>
        <v>0</v>
      </c>
    </row>
    <row r="90" spans="1:7" s="21" customFormat="1" ht="15.75" customHeight="1" x14ac:dyDescent="0.2">
      <c r="A90" s="232" t="s">
        <v>277</v>
      </c>
      <c r="B90" s="234" t="s">
        <v>278</v>
      </c>
      <c r="C90" s="235" t="s">
        <v>161</v>
      </c>
      <c r="D90" s="236">
        <v>1</v>
      </c>
      <c r="E90" s="201"/>
      <c r="F90" s="247">
        <f>D90*E90</f>
        <v>0</v>
      </c>
    </row>
    <row r="91" spans="1:7" s="21" customFormat="1" ht="12.75" x14ac:dyDescent="0.2">
      <c r="A91" s="237"/>
      <c r="B91" s="238"/>
      <c r="C91" s="239"/>
      <c r="D91" s="239"/>
      <c r="E91" s="1374"/>
      <c r="F91" s="248"/>
    </row>
    <row r="92" spans="1:7" s="21" customFormat="1" ht="13.5" thickBot="1" x14ac:dyDescent="0.25">
      <c r="A92" s="33"/>
      <c r="B92" s="1130" t="s">
        <v>838</v>
      </c>
      <c r="C92" s="1131"/>
      <c r="D92" s="1131"/>
      <c r="E92" s="1379"/>
      <c r="F92" s="1132">
        <f>SUM(F88:F90)</f>
        <v>0</v>
      </c>
      <c r="G92" s="190"/>
    </row>
    <row r="93" spans="1:7" s="21" customFormat="1" ht="13.5" thickTop="1" x14ac:dyDescent="0.2">
      <c r="E93" s="205"/>
      <c r="F93" s="205"/>
    </row>
    <row r="94" spans="1:7" s="21" customFormat="1" ht="12.75" x14ac:dyDescent="0.2">
      <c r="E94" s="205"/>
      <c r="F94" s="205"/>
    </row>
    <row r="95" spans="1:7" s="21" customFormat="1" ht="12.75" x14ac:dyDescent="0.2">
      <c r="E95" s="205"/>
      <c r="F95" s="205"/>
    </row>
    <row r="96" spans="1:7" s="21" customFormat="1" ht="12.75" x14ac:dyDescent="0.2">
      <c r="E96" s="205"/>
      <c r="F96" s="205"/>
    </row>
    <row r="97" spans="1:7" s="21" customFormat="1" ht="12.75" x14ac:dyDescent="0.2">
      <c r="E97" s="205"/>
      <c r="F97" s="205"/>
    </row>
    <row r="98" spans="1:7" s="21" customFormat="1" ht="12.75" x14ac:dyDescent="0.2">
      <c r="E98" s="205"/>
      <c r="F98" s="205"/>
    </row>
    <row r="99" spans="1:7" s="21" customFormat="1" ht="12.75" x14ac:dyDescent="0.2">
      <c r="E99" s="205"/>
      <c r="F99" s="205"/>
    </row>
    <row r="109" spans="1:7" s="207" customFormat="1" x14ac:dyDescent="0.2">
      <c r="A109" s="56"/>
      <c r="B109" s="56"/>
      <c r="C109" s="56"/>
      <c r="D109" s="56"/>
      <c r="E109" s="206"/>
      <c r="F109" s="206"/>
      <c r="G109" s="56"/>
    </row>
    <row r="132" spans="1:8" ht="15" customHeight="1" x14ac:dyDescent="0.2"/>
    <row r="136" spans="1:8" ht="25.5" customHeight="1" x14ac:dyDescent="0.2"/>
    <row r="138" spans="1:8" ht="15" customHeight="1" x14ac:dyDescent="0.2"/>
    <row r="141" spans="1:8" x14ac:dyDescent="0.2">
      <c r="H141" s="208"/>
    </row>
    <row r="142" spans="1:8" s="114" customFormat="1" ht="15" customHeight="1" x14ac:dyDescent="0.2">
      <c r="A142" s="56"/>
      <c r="B142" s="56"/>
      <c r="C142" s="56"/>
      <c r="D142" s="56"/>
      <c r="E142" s="206"/>
      <c r="F142" s="206"/>
      <c r="G142" s="56"/>
      <c r="H142" s="209"/>
    </row>
    <row r="143" spans="1:8" x14ac:dyDescent="0.2">
      <c r="H143" s="117"/>
    </row>
  </sheetData>
  <sheetProtection algorithmName="SHA-512" hashValue="yLNT6AHaYlgOKkvkLFU4DGzZY8b450KzQwY3vKDDesGsJWHEnkbqC6K1hjflCIt/t/0Qq04oli9JpPozJ9KH6A==" saltValue="H3jCRZNOj1FMzM4W0AhrHw==" spinCount="100000" sheet="1" objects="1" scenarios="1"/>
  <mergeCells count="1">
    <mergeCell ref="B8:F8"/>
  </mergeCells>
  <pageMargins left="0.70866141732283472" right="0.70866141732283472" top="0.74803149606299213" bottom="0.74803149606299213"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električnih inštalacij in električne opreme
Vodomerna postaja Šujica&amp;R&amp;9&amp;P/&amp;N</oddFooter>
  </headerFooter>
  <rowBreaks count="2" manualBreakCount="2">
    <brk id="17" max="5" man="1"/>
    <brk id="4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3"/>
  <sheetViews>
    <sheetView showZeros="0" view="pageBreakPreview" zoomScaleNormal="100" zoomScaleSheetLayoutView="100" workbookViewId="0"/>
  </sheetViews>
  <sheetFormatPr defaultRowHeight="15" x14ac:dyDescent="0.25"/>
  <cols>
    <col min="1" max="1" width="5.7109375" style="309" customWidth="1"/>
    <col min="2" max="2" width="38.28515625" style="275" customWidth="1"/>
    <col min="3" max="3" width="7.7109375" style="272" customWidth="1"/>
    <col min="4" max="4" width="5.42578125" style="272" customWidth="1"/>
    <col min="5" max="5" width="10.7109375" style="63" customWidth="1"/>
    <col min="6" max="6" width="14.7109375" style="63" customWidth="1"/>
    <col min="7" max="16384" width="9.140625" style="61"/>
  </cols>
  <sheetData>
    <row r="2" spans="1:7" s="21" customFormat="1" ht="12.75" x14ac:dyDescent="0.2">
      <c r="A2" s="1356"/>
      <c r="B2" s="1362"/>
      <c r="C2" s="1362"/>
      <c r="D2" s="1362"/>
      <c r="E2" s="1363"/>
      <c r="F2" s="1363"/>
    </row>
    <row r="3" spans="1:7" s="21" customFormat="1" ht="15.75" x14ac:dyDescent="0.2">
      <c r="A3" s="998" t="s">
        <v>839</v>
      </c>
      <c r="B3" s="1364"/>
      <c r="C3" s="1364"/>
      <c r="D3" s="1364"/>
      <c r="E3" s="1365"/>
      <c r="F3" s="1365"/>
    </row>
    <row r="4" spans="1:7" s="21" customFormat="1" ht="12.75" x14ac:dyDescent="0.2">
      <c r="A4" s="1072"/>
      <c r="B4" s="1072"/>
      <c r="C4" s="1072"/>
      <c r="D4" s="1072"/>
      <c r="E4" s="1072"/>
      <c r="F4" s="249"/>
    </row>
    <row r="5" spans="1:7" s="21" customFormat="1" x14ac:dyDescent="0.25">
      <c r="A5" s="920" t="s">
        <v>197</v>
      </c>
      <c r="B5" s="251"/>
      <c r="C5" s="252"/>
      <c r="D5" s="250"/>
      <c r="E5" s="249"/>
      <c r="F5" s="249"/>
      <c r="G5" s="56"/>
    </row>
    <row r="6" spans="1:7" s="38" customFormat="1" ht="12.75" x14ac:dyDescent="0.2">
      <c r="A6" s="313"/>
      <c r="B6" s="14"/>
      <c r="C6" s="9"/>
      <c r="D6" s="9"/>
      <c r="E6" s="8"/>
      <c r="F6" s="8"/>
    </row>
    <row r="7" spans="1:7" s="38" customFormat="1" ht="12.75" x14ac:dyDescent="0.2">
      <c r="A7" s="527"/>
      <c r="B7" s="1482" t="s">
        <v>867</v>
      </c>
      <c r="C7" s="1482"/>
      <c r="D7" s="1482"/>
      <c r="E7" s="1482"/>
      <c r="F7" s="1482"/>
    </row>
    <row r="8" spans="1:7" s="38" customFormat="1" ht="12.75" x14ac:dyDescent="0.2">
      <c r="A8" s="313"/>
      <c r="B8" s="14"/>
      <c r="C8" s="9"/>
      <c r="D8" s="9"/>
      <c r="E8" s="8"/>
      <c r="F8" s="444"/>
    </row>
    <row r="9" spans="1:7" s="277" customFormat="1" ht="17.100000000000001" customHeight="1" x14ac:dyDescent="0.25">
      <c r="A9" s="1149" t="s">
        <v>106</v>
      </c>
      <c r="B9" s="584" t="str">
        <f>+B17</f>
        <v>PLINOVODI 4bar -GRADBENI DEL</v>
      </c>
      <c r="C9" s="1150"/>
      <c r="D9" s="1150"/>
      <c r="E9" s="1151"/>
      <c r="F9" s="1152">
        <f>+F24</f>
        <v>1400</v>
      </c>
    </row>
    <row r="10" spans="1:7" ht="9.9499999999999993" customHeight="1" x14ac:dyDescent="0.25">
      <c r="A10" s="1144"/>
      <c r="B10" s="591"/>
      <c r="C10" s="588"/>
      <c r="D10" s="588"/>
      <c r="E10" s="438"/>
      <c r="F10" s="1147"/>
    </row>
    <row r="11" spans="1:7" s="277" customFormat="1" ht="17.100000000000001" customHeight="1" thickBot="1" x14ac:dyDescent="0.3">
      <c r="A11" s="1153" t="s">
        <v>107</v>
      </c>
      <c r="B11" s="1154" t="str">
        <f>+B29</f>
        <v>PLINOVODI 4bar -STROJNI DEL</v>
      </c>
      <c r="C11" s="1155"/>
      <c r="D11" s="1155"/>
      <c r="E11" s="1156"/>
      <c r="F11" s="1157">
        <f>+F36</f>
        <v>2950</v>
      </c>
    </row>
    <row r="12" spans="1:7" ht="9.9499999999999993" customHeight="1" x14ac:dyDescent="0.2">
      <c r="A12" s="1146"/>
      <c r="B12" s="541"/>
      <c r="C12" s="1354"/>
      <c r="D12" s="1354"/>
      <c r="E12" s="107"/>
      <c r="F12" s="1145"/>
    </row>
    <row r="13" spans="1:7" ht="15.75" thickBot="1" x14ac:dyDescent="0.3">
      <c r="A13" s="103"/>
      <c r="B13" s="1158" t="s">
        <v>840</v>
      </c>
      <c r="C13" s="1159"/>
      <c r="D13" s="1159"/>
      <c r="E13" s="1159"/>
      <c r="F13" s="1160">
        <f>SUM(F9:F11)</f>
        <v>4350</v>
      </c>
    </row>
    <row r="14" spans="1:7" thickTop="1" x14ac:dyDescent="0.2">
      <c r="A14" s="4"/>
      <c r="B14" s="3"/>
      <c r="C14" s="2"/>
      <c r="D14" s="2"/>
      <c r="E14" s="286"/>
      <c r="F14" s="287"/>
    </row>
    <row r="15" spans="1:7" ht="14.25" x14ac:dyDescent="0.2">
      <c r="A15" s="4"/>
      <c r="B15" s="3"/>
      <c r="C15" s="2"/>
      <c r="D15" s="2"/>
      <c r="E15" s="286"/>
      <c r="F15" s="287"/>
    </row>
    <row r="16" spans="1:7" x14ac:dyDescent="0.25">
      <c r="A16" s="306"/>
      <c r="B16" s="284"/>
      <c r="C16" s="273"/>
      <c r="D16" s="273"/>
      <c r="E16" s="100"/>
      <c r="F16" s="100"/>
    </row>
    <row r="17" spans="1:6" s="1210" customFormat="1" ht="13.5" thickBot="1" x14ac:dyDescent="0.3">
      <c r="A17" s="1153" t="s">
        <v>106</v>
      </c>
      <c r="B17" s="1153" t="s">
        <v>280</v>
      </c>
      <c r="C17" s="1219"/>
      <c r="D17" s="1219"/>
      <c r="E17" s="1220"/>
      <c r="F17" s="1221"/>
    </row>
    <row r="18" spans="1:6" x14ac:dyDescent="0.25">
      <c r="A18" s="306"/>
      <c r="B18" s="284"/>
      <c r="C18" s="273"/>
      <c r="D18" s="273"/>
      <c r="E18" s="100"/>
      <c r="F18" s="288"/>
    </row>
    <row r="19" spans="1:6" s="276" customFormat="1" ht="22.5" x14ac:dyDescent="0.25">
      <c r="A19" s="469" t="s">
        <v>665</v>
      </c>
      <c r="B19" s="468" t="s">
        <v>281</v>
      </c>
      <c r="C19" s="469" t="s">
        <v>841</v>
      </c>
      <c r="D19" s="469" t="s">
        <v>842</v>
      </c>
      <c r="E19" s="469" t="s">
        <v>846</v>
      </c>
      <c r="F19" s="470" t="s">
        <v>753</v>
      </c>
    </row>
    <row r="20" spans="1:6" ht="14.25" x14ac:dyDescent="0.2">
      <c r="A20" s="1164"/>
      <c r="B20" s="1165"/>
      <c r="C20" s="1166"/>
      <c r="D20" s="1166"/>
      <c r="E20" s="1167"/>
      <c r="F20" s="1168"/>
    </row>
    <row r="21" spans="1:6" s="277" customFormat="1" ht="38.25" x14ac:dyDescent="0.25">
      <c r="A21" s="1200" t="s">
        <v>856</v>
      </c>
      <c r="B21" s="1201" t="s">
        <v>282</v>
      </c>
      <c r="C21" s="1202" t="s">
        <v>283</v>
      </c>
      <c r="D21" s="1202" t="s">
        <v>631</v>
      </c>
      <c r="E21" s="1203">
        <v>70</v>
      </c>
      <c r="F21" s="1228">
        <f>F139</f>
        <v>840</v>
      </c>
    </row>
    <row r="22" spans="1:6" s="277" customFormat="1" ht="39" thickBot="1" x14ac:dyDescent="0.3">
      <c r="A22" s="1204" t="s">
        <v>854</v>
      </c>
      <c r="B22" s="1153" t="s">
        <v>285</v>
      </c>
      <c r="C22" s="1205" t="s">
        <v>283</v>
      </c>
      <c r="D22" s="1205" t="s">
        <v>630</v>
      </c>
      <c r="E22" s="1206">
        <v>54</v>
      </c>
      <c r="F22" s="1232">
        <f>F303</f>
        <v>560</v>
      </c>
    </row>
    <row r="23" spans="1:6" s="277" customFormat="1" ht="14.25" x14ac:dyDescent="0.25">
      <c r="A23" s="1207"/>
      <c r="B23" s="1208"/>
      <c r="C23" s="1195"/>
      <c r="D23" s="1195"/>
      <c r="E23" s="1196"/>
      <c r="F23" s="1209"/>
    </row>
    <row r="24" spans="1:6" s="277" customFormat="1" ht="17.100000000000001" customHeight="1" thickBot="1" x14ac:dyDescent="0.3">
      <c r="A24" s="516"/>
      <c r="B24" s="1235"/>
      <c r="C24" s="1230" t="s">
        <v>844</v>
      </c>
      <c r="D24" s="461"/>
      <c r="E24" s="461"/>
      <c r="F24" s="1231">
        <f>SUM(F21:F22)</f>
        <v>1400</v>
      </c>
    </row>
    <row r="25" spans="1:6" ht="15.75" thickTop="1" x14ac:dyDescent="0.25">
      <c r="A25" s="306"/>
      <c r="B25" s="284"/>
      <c r="C25" s="273"/>
      <c r="D25" s="273"/>
      <c r="E25" s="100"/>
      <c r="F25" s="274"/>
    </row>
    <row r="26" spans="1:6" ht="14.25" x14ac:dyDescent="0.2">
      <c r="A26" s="4"/>
      <c r="B26" s="3"/>
      <c r="C26" s="2"/>
      <c r="D26" s="2"/>
      <c r="E26" s="286"/>
      <c r="F26" s="287"/>
    </row>
    <row r="27" spans="1:6" s="38" customFormat="1" ht="12.75" x14ac:dyDescent="0.2">
      <c r="A27" s="313"/>
      <c r="B27" s="14"/>
      <c r="C27" s="9"/>
      <c r="D27" s="9"/>
      <c r="E27" s="8"/>
      <c r="F27" s="8"/>
    </row>
    <row r="28" spans="1:6" s="38" customFormat="1" ht="12.75" x14ac:dyDescent="0.2">
      <c r="A28" s="4"/>
      <c r="B28" s="14"/>
      <c r="C28" s="9"/>
      <c r="D28" s="9"/>
      <c r="E28" s="8"/>
      <c r="F28" s="8"/>
    </row>
    <row r="29" spans="1:6" s="1210" customFormat="1" ht="13.5" thickBot="1" x14ac:dyDescent="0.3">
      <c r="A29" s="1222" t="s">
        <v>107</v>
      </c>
      <c r="B29" s="1153" t="s">
        <v>286</v>
      </c>
      <c r="C29" s="1219"/>
      <c r="D29" s="1219"/>
      <c r="E29" s="1220"/>
      <c r="F29" s="1221"/>
    </row>
    <row r="30" spans="1:6" s="38" customFormat="1" ht="12.75" x14ac:dyDescent="0.2">
      <c r="A30" s="4"/>
      <c r="B30" s="14"/>
      <c r="C30" s="9"/>
      <c r="D30" s="9"/>
      <c r="E30" s="8"/>
      <c r="F30" s="444"/>
    </row>
    <row r="31" spans="1:6" s="1210" customFormat="1" ht="22.5" x14ac:dyDescent="0.25">
      <c r="A31" s="469" t="s">
        <v>665</v>
      </c>
      <c r="B31" s="468" t="s">
        <v>281</v>
      </c>
      <c r="C31" s="469" t="s">
        <v>841</v>
      </c>
      <c r="D31" s="469" t="s">
        <v>842</v>
      </c>
      <c r="E31" s="469" t="s">
        <v>846</v>
      </c>
      <c r="F31" s="470" t="s">
        <v>753</v>
      </c>
    </row>
    <row r="32" spans="1:6" s="38" customFormat="1" ht="12.75" x14ac:dyDescent="0.2">
      <c r="A32" s="1213"/>
      <c r="B32" s="1214"/>
      <c r="C32" s="1215"/>
      <c r="D32" s="1215"/>
      <c r="E32" s="1216"/>
      <c r="F32" s="1217"/>
    </row>
    <row r="33" spans="1:6" s="1210" customFormat="1" ht="38.25" x14ac:dyDescent="0.25">
      <c r="A33" s="1223" t="s">
        <v>857</v>
      </c>
      <c r="B33" s="1201" t="s">
        <v>282</v>
      </c>
      <c r="C33" s="1202" t="s">
        <v>283</v>
      </c>
      <c r="D33" s="1202" t="s">
        <v>631</v>
      </c>
      <c r="E33" s="1203">
        <v>70</v>
      </c>
      <c r="F33" s="1228">
        <f>F221</f>
        <v>1700</v>
      </c>
    </row>
    <row r="34" spans="1:6" s="1210" customFormat="1" ht="39" thickBot="1" x14ac:dyDescent="0.3">
      <c r="A34" s="1224" t="s">
        <v>855</v>
      </c>
      <c r="B34" s="1225" t="s">
        <v>285</v>
      </c>
      <c r="C34" s="1226" t="s">
        <v>283</v>
      </c>
      <c r="D34" s="1226" t="s">
        <v>632</v>
      </c>
      <c r="E34" s="1227">
        <v>54</v>
      </c>
      <c r="F34" s="1229">
        <f>F360</f>
        <v>1250</v>
      </c>
    </row>
    <row r="35" spans="1:6" s="38" customFormat="1" ht="12.75" x14ac:dyDescent="0.2">
      <c r="A35" s="1218"/>
      <c r="B35" s="541"/>
      <c r="C35" s="1195"/>
      <c r="D35" s="1195"/>
      <c r="E35" s="1196"/>
      <c r="F35" s="1209"/>
    </row>
    <row r="36" spans="1:6" s="1210" customFormat="1" ht="17.100000000000001" customHeight="1" thickBot="1" x14ac:dyDescent="0.3">
      <c r="A36" s="1366"/>
      <c r="B36" s="1234"/>
      <c r="C36" s="1234" t="s">
        <v>848</v>
      </c>
      <c r="D36" s="1235"/>
      <c r="E36" s="1235"/>
      <c r="F36" s="1231">
        <f>SUM(F33:F34)</f>
        <v>2950</v>
      </c>
    </row>
    <row r="37" spans="1:6" s="38" customFormat="1" ht="13.5" thickTop="1" x14ac:dyDescent="0.2">
      <c r="A37" s="130"/>
      <c r="B37" s="541"/>
      <c r="C37" s="1354"/>
      <c r="D37" s="1354"/>
      <c r="E37" s="107"/>
      <c r="F37" s="475"/>
    </row>
    <row r="38" spans="1:6" s="38" customFormat="1" ht="12.75" x14ac:dyDescent="0.2">
      <c r="A38" s="313"/>
      <c r="B38" s="14"/>
      <c r="C38" s="9"/>
      <c r="D38" s="9"/>
      <c r="E38" s="8"/>
      <c r="F38" s="444"/>
    </row>
    <row r="39" spans="1:6" s="38" customFormat="1" ht="12.75" x14ac:dyDescent="0.2">
      <c r="A39" s="313"/>
      <c r="B39" s="14"/>
      <c r="C39" s="9"/>
      <c r="D39" s="9"/>
      <c r="E39" s="8"/>
      <c r="F39" s="444"/>
    </row>
    <row r="40" spans="1:6" s="38" customFormat="1" ht="12.75" x14ac:dyDescent="0.2">
      <c r="A40" s="313"/>
      <c r="B40" s="14"/>
      <c r="C40" s="9"/>
      <c r="D40" s="9"/>
      <c r="E40" s="8"/>
      <c r="F40" s="8"/>
    </row>
    <row r="41" spans="1:6" s="269" customFormat="1" ht="12.75" customHeight="1" x14ac:dyDescent="0.25">
      <c r="A41" s="1000"/>
      <c r="B41" s="1000"/>
      <c r="C41" s="1000"/>
      <c r="D41" s="1000"/>
      <c r="E41" s="1000"/>
      <c r="F41" s="1000"/>
    </row>
    <row r="42" spans="1:6" s="269" customFormat="1" ht="12.75" customHeight="1" x14ac:dyDescent="0.25">
      <c r="A42" s="1000"/>
      <c r="B42" s="1000"/>
      <c r="C42" s="1000"/>
      <c r="D42" s="1000"/>
      <c r="E42" s="1000"/>
      <c r="F42" s="1000"/>
    </row>
    <row r="43" spans="1:6" s="1298" customFormat="1" ht="15.75" x14ac:dyDescent="0.25">
      <c r="A43" s="1295" t="s">
        <v>820</v>
      </c>
      <c r="B43" s="1296" t="s">
        <v>849</v>
      </c>
      <c r="C43" s="1297"/>
      <c r="D43" s="1297"/>
      <c r="E43" s="1297"/>
      <c r="F43" s="1297"/>
    </row>
    <row r="44" spans="1:6" s="269" customFormat="1" ht="12.75" customHeight="1" x14ac:dyDescent="0.25">
      <c r="A44" s="1000"/>
      <c r="B44" s="1000"/>
      <c r="C44" s="1000"/>
      <c r="D44" s="1000"/>
      <c r="E44" s="1000"/>
      <c r="F44" s="1000"/>
    </row>
    <row r="45" spans="1:6" s="269" customFormat="1" ht="12.75" customHeight="1" x14ac:dyDescent="0.25">
      <c r="A45" s="1000"/>
      <c r="B45" s="1000"/>
      <c r="C45" s="1000"/>
      <c r="D45" s="1000"/>
      <c r="E45" s="1000"/>
      <c r="F45" s="1000"/>
    </row>
    <row r="46" spans="1:6" s="1266" customFormat="1" ht="15.95" customHeight="1" x14ac:dyDescent="0.25">
      <c r="A46" s="1268" t="s">
        <v>106</v>
      </c>
      <c r="B46" s="1268" t="s">
        <v>126</v>
      </c>
      <c r="C46" s="1268"/>
      <c r="D46" s="1268"/>
      <c r="E46" s="1268"/>
      <c r="F46" s="1271">
        <f>F139</f>
        <v>840</v>
      </c>
    </row>
    <row r="47" spans="1:6" s="1266" customFormat="1" ht="15.95" customHeight="1" thickBot="1" x14ac:dyDescent="0.3">
      <c r="A47" s="1267" t="s">
        <v>107</v>
      </c>
      <c r="B47" s="1267" t="s">
        <v>343</v>
      </c>
      <c r="C47" s="1267"/>
      <c r="D47" s="1267"/>
      <c r="E47" s="1267"/>
      <c r="F47" s="1277">
        <f>F221</f>
        <v>1700</v>
      </c>
    </row>
    <row r="48" spans="1:6" s="269" customFormat="1" ht="12.75" customHeight="1" x14ac:dyDescent="0.25">
      <c r="A48" s="1000"/>
      <c r="B48" s="1000"/>
      <c r="C48" s="1000"/>
      <c r="D48" s="1000"/>
      <c r="E48" s="1000"/>
      <c r="F48" s="1272"/>
    </row>
    <row r="49" spans="1:6" s="1266" customFormat="1" ht="15.95" customHeight="1" thickBot="1" x14ac:dyDescent="0.3">
      <c r="A49" s="1265"/>
      <c r="B49" s="1270" t="s">
        <v>850</v>
      </c>
      <c r="C49" s="1269"/>
      <c r="D49" s="1269"/>
      <c r="E49" s="1269"/>
      <c r="F49" s="1273">
        <f>SUM(F46:F47)</f>
        <v>2540</v>
      </c>
    </row>
    <row r="50" spans="1:6" s="269" customFormat="1" ht="12.75" customHeight="1" thickTop="1" x14ac:dyDescent="0.25">
      <c r="A50" s="1000"/>
      <c r="B50" s="1000"/>
      <c r="C50" s="1000"/>
      <c r="D50" s="1000"/>
      <c r="E50" s="1000"/>
      <c r="F50" s="1000"/>
    </row>
    <row r="51" spans="1:6" s="269" customFormat="1" ht="12.75" x14ac:dyDescent="0.25">
      <c r="A51" s="1000"/>
      <c r="B51" s="1000"/>
      <c r="C51" s="1000"/>
      <c r="D51" s="1000"/>
      <c r="E51" s="1000"/>
      <c r="F51" s="1000"/>
    </row>
    <row r="52" spans="1:6" s="269" customFormat="1" ht="12.75" x14ac:dyDescent="0.25">
      <c r="A52" s="1000"/>
      <c r="B52" s="1000"/>
      <c r="C52" s="1000"/>
      <c r="D52" s="1000"/>
      <c r="E52" s="1000"/>
      <c r="F52" s="1000"/>
    </row>
    <row r="53" spans="1:6" s="38" customFormat="1" ht="12.75" x14ac:dyDescent="0.2">
      <c r="A53" s="313"/>
      <c r="B53" s="14"/>
      <c r="C53" s="9"/>
      <c r="D53" s="9"/>
      <c r="E53" s="8"/>
      <c r="F53" s="8"/>
    </row>
    <row r="54" spans="1:6" s="38" customFormat="1" ht="12.75" x14ac:dyDescent="0.2">
      <c r="A54" s="313"/>
      <c r="B54" s="14"/>
      <c r="C54" s="9"/>
      <c r="D54" s="9"/>
      <c r="E54" s="8"/>
      <c r="F54" s="8"/>
    </row>
    <row r="55" spans="1:6" s="38" customFormat="1" ht="12.75" x14ac:dyDescent="0.2">
      <c r="A55" s="1172"/>
      <c r="B55" s="14"/>
      <c r="C55" s="9"/>
      <c r="D55" s="9"/>
      <c r="E55" s="12"/>
      <c r="F55" s="12"/>
    </row>
    <row r="56" spans="1:6" x14ac:dyDescent="0.25">
      <c r="A56" s="1173" t="s">
        <v>279</v>
      </c>
      <c r="B56" s="587" t="s">
        <v>845</v>
      </c>
      <c r="C56" s="585"/>
      <c r="D56" s="585"/>
      <c r="E56" s="1174"/>
      <c r="F56" s="1174"/>
    </row>
    <row r="57" spans="1:6" s="38" customFormat="1" ht="12.75" x14ac:dyDescent="0.2">
      <c r="A57" s="1171"/>
      <c r="B57" s="14"/>
      <c r="C57" s="9"/>
      <c r="D57" s="9"/>
      <c r="E57" s="12"/>
      <c r="F57" s="12"/>
    </row>
    <row r="58" spans="1:6" s="38" customFormat="1" ht="12.75" x14ac:dyDescent="0.2">
      <c r="A58" s="2"/>
      <c r="B58" s="3"/>
      <c r="C58" s="2"/>
      <c r="D58" s="2"/>
      <c r="E58" s="7"/>
      <c r="F58" s="7"/>
    </row>
    <row r="59" spans="1:6" s="278" customFormat="1" ht="12" x14ac:dyDescent="0.25">
      <c r="A59" s="1161" t="s">
        <v>665</v>
      </c>
      <c r="B59" s="469" t="s">
        <v>843</v>
      </c>
      <c r="C59" s="1162" t="s">
        <v>147</v>
      </c>
      <c r="D59" s="1162" t="s">
        <v>551</v>
      </c>
      <c r="E59" s="1367" t="s">
        <v>752</v>
      </c>
      <c r="F59" s="752" t="s">
        <v>753</v>
      </c>
    </row>
    <row r="60" spans="1:6" s="278" customFormat="1" ht="6.95" customHeight="1" x14ac:dyDescent="0.25">
      <c r="A60" s="1186"/>
      <c r="B60" s="1187"/>
      <c r="C60" s="1188"/>
      <c r="D60" s="1188"/>
      <c r="E60" s="1368"/>
      <c r="F60" s="1189"/>
    </row>
    <row r="61" spans="1:6" s="1198" customFormat="1" ht="13.5" thickBot="1" x14ac:dyDescent="0.3">
      <c r="A61" s="1194"/>
      <c r="B61" s="1195"/>
      <c r="C61" s="1196"/>
      <c r="D61" s="1196"/>
      <c r="E61" s="1369"/>
      <c r="F61" s="1197"/>
    </row>
    <row r="62" spans="1:6" s="1198" customFormat="1" ht="15.75" thickBot="1" x14ac:dyDescent="0.3">
      <c r="A62" s="1274" t="s">
        <v>856</v>
      </c>
      <c r="B62" s="1199" t="s">
        <v>126</v>
      </c>
      <c r="C62" s="1196"/>
      <c r="D62" s="1196"/>
      <c r="E62" s="1369"/>
      <c r="F62" s="1197"/>
    </row>
    <row r="63" spans="1:6" s="38" customFormat="1" ht="12.75" x14ac:dyDescent="0.2">
      <c r="A63" s="1190"/>
      <c r="B63" s="1191"/>
      <c r="C63" s="1192"/>
      <c r="D63" s="1192"/>
      <c r="E63" s="1193"/>
      <c r="F63" s="1193"/>
    </row>
    <row r="64" spans="1:6" s="38" customFormat="1" ht="64.5" customHeight="1" x14ac:dyDescent="0.2">
      <c r="A64" s="1484" t="s">
        <v>287</v>
      </c>
      <c r="B64" s="1484"/>
      <c r="C64" s="1484"/>
      <c r="D64" s="1484"/>
      <c r="E64" s="1484"/>
      <c r="F64" s="1484"/>
    </row>
    <row r="65" spans="1:6" s="38" customFormat="1" ht="12.75" x14ac:dyDescent="0.2">
      <c r="A65" s="15"/>
      <c r="B65" s="268"/>
      <c r="C65" s="16"/>
      <c r="D65" s="16"/>
      <c r="E65" s="266"/>
      <c r="F65" s="266"/>
    </row>
    <row r="66" spans="1:6" s="38" customFormat="1" ht="12.75" x14ac:dyDescent="0.2">
      <c r="A66" s="281">
        <v>1</v>
      </c>
      <c r="B66" s="995"/>
      <c r="C66" s="17"/>
      <c r="D66" s="17"/>
      <c r="E66" s="285"/>
      <c r="F66" s="285"/>
    </row>
    <row r="67" spans="1:6" s="38" customFormat="1" ht="12.75" x14ac:dyDescent="0.2">
      <c r="A67" s="1175">
        <f>COUNT(A66+1)</f>
        <v>1</v>
      </c>
      <c r="B67" s="1180" t="s">
        <v>288</v>
      </c>
      <c r="C67" s="480"/>
      <c r="D67" s="480"/>
      <c r="E67" s="482"/>
      <c r="F67" s="483"/>
    </row>
    <row r="68" spans="1:6" s="38" customFormat="1" ht="25.5" x14ac:dyDescent="0.2">
      <c r="A68" s="1176"/>
      <c r="B68" s="994" t="s">
        <v>289</v>
      </c>
      <c r="C68" s="93">
        <v>70</v>
      </c>
      <c r="D68" s="93" t="s">
        <v>633</v>
      </c>
      <c r="E68" s="76"/>
      <c r="F68" s="97">
        <f>+E68*C68</f>
        <v>0</v>
      </c>
    </row>
    <row r="69" spans="1:6" s="38" customFormat="1" ht="12.75" x14ac:dyDescent="0.2">
      <c r="A69" s="282"/>
      <c r="B69" s="995"/>
      <c r="C69" s="9"/>
      <c r="D69" s="9"/>
      <c r="E69" s="11"/>
      <c r="F69" s="12"/>
    </row>
    <row r="70" spans="1:6" s="38" customFormat="1" ht="12.75" x14ac:dyDescent="0.2">
      <c r="A70" s="1175">
        <v>2</v>
      </c>
      <c r="B70" s="1180" t="s">
        <v>290</v>
      </c>
      <c r="C70" s="480"/>
      <c r="D70" s="480"/>
      <c r="E70" s="482"/>
      <c r="F70" s="483"/>
    </row>
    <row r="71" spans="1:6" s="38" customFormat="1" ht="38.25" x14ac:dyDescent="0.2">
      <c r="A71" s="1177"/>
      <c r="B71" s="501" t="s">
        <v>291</v>
      </c>
      <c r="C71" s="82"/>
      <c r="D71" s="82"/>
      <c r="E71" s="72"/>
      <c r="F71" s="95"/>
    </row>
    <row r="72" spans="1:6" s="38" customFormat="1" ht="25.5" x14ac:dyDescent="0.2">
      <c r="A72" s="1178"/>
      <c r="B72" s="994" t="s">
        <v>292</v>
      </c>
      <c r="C72" s="93">
        <v>200</v>
      </c>
      <c r="D72" s="93" t="s">
        <v>634</v>
      </c>
      <c r="E72" s="76"/>
      <c r="F72" s="97">
        <f>+E72*C72</f>
        <v>0</v>
      </c>
    </row>
    <row r="73" spans="1:6" s="38" customFormat="1" ht="12.75" x14ac:dyDescent="0.2">
      <c r="A73" s="282"/>
      <c r="B73" s="995"/>
      <c r="C73" s="313"/>
      <c r="D73" s="313"/>
      <c r="F73" s="313"/>
    </row>
    <row r="74" spans="1:6" s="38" customFormat="1" ht="12.75" x14ac:dyDescent="0.2">
      <c r="A74" s="1175">
        <v>3</v>
      </c>
      <c r="B74" s="1180" t="s">
        <v>293</v>
      </c>
      <c r="C74" s="480"/>
      <c r="D74" s="480"/>
      <c r="E74" s="482"/>
      <c r="F74" s="483"/>
    </row>
    <row r="75" spans="1:6" s="38" customFormat="1" ht="25.5" x14ac:dyDescent="0.2">
      <c r="A75" s="1178"/>
      <c r="B75" s="994" t="s">
        <v>294</v>
      </c>
      <c r="C75" s="93">
        <v>70</v>
      </c>
      <c r="D75" s="93" t="s">
        <v>634</v>
      </c>
      <c r="E75" s="76"/>
      <c r="F75" s="97">
        <f>+E75*C75</f>
        <v>0</v>
      </c>
    </row>
    <row r="76" spans="1:6" s="38" customFormat="1" ht="12.75" x14ac:dyDescent="0.2">
      <c r="A76" s="282"/>
      <c r="B76" s="995"/>
      <c r="C76" s="313"/>
      <c r="D76" s="313"/>
      <c r="F76" s="313"/>
    </row>
    <row r="77" spans="1:6" s="38" customFormat="1" ht="12.75" x14ac:dyDescent="0.2">
      <c r="A77" s="1175">
        <v>4</v>
      </c>
      <c r="B77" s="1180" t="s">
        <v>295</v>
      </c>
      <c r="C77" s="480"/>
      <c r="D77" s="480"/>
      <c r="E77" s="482"/>
      <c r="F77" s="483"/>
    </row>
    <row r="78" spans="1:6" s="38" customFormat="1" ht="25.5" x14ac:dyDescent="0.2">
      <c r="A78" s="1177"/>
      <c r="B78" s="501" t="s">
        <v>296</v>
      </c>
      <c r="C78" s="82"/>
      <c r="D78" s="82"/>
      <c r="E78" s="72"/>
      <c r="F78" s="95"/>
    </row>
    <row r="79" spans="1:6" s="38" customFormat="1" ht="14.25" x14ac:dyDescent="0.2">
      <c r="A79" s="1179"/>
      <c r="B79" s="501" t="s">
        <v>297</v>
      </c>
      <c r="C79" s="82">
        <v>60</v>
      </c>
      <c r="D79" s="82" t="s">
        <v>203</v>
      </c>
      <c r="E79" s="72"/>
      <c r="F79" s="95">
        <f>+E79*C79</f>
        <v>0</v>
      </c>
    </row>
    <row r="80" spans="1:6" s="38" customFormat="1" ht="14.25" x14ac:dyDescent="0.2">
      <c r="A80" s="1176"/>
      <c r="B80" s="994" t="s">
        <v>298</v>
      </c>
      <c r="C80" s="93">
        <v>10</v>
      </c>
      <c r="D80" s="93" t="s">
        <v>203</v>
      </c>
      <c r="E80" s="76"/>
      <c r="F80" s="97">
        <f>+E80*C80</f>
        <v>0</v>
      </c>
    </row>
    <row r="81" spans="1:6" s="38" customFormat="1" ht="12.75" x14ac:dyDescent="0.2">
      <c r="A81" s="282"/>
      <c r="B81" s="995"/>
      <c r="C81" s="9"/>
      <c r="D81" s="9"/>
      <c r="E81" s="11"/>
      <c r="F81" s="12"/>
    </row>
    <row r="82" spans="1:6" s="38" customFormat="1" ht="12.75" x14ac:dyDescent="0.2">
      <c r="A82" s="1175">
        <v>5</v>
      </c>
      <c r="B82" s="1180" t="s">
        <v>295</v>
      </c>
      <c r="C82" s="480"/>
      <c r="D82" s="480"/>
      <c r="E82" s="482"/>
      <c r="F82" s="483"/>
    </row>
    <row r="83" spans="1:6" s="38" customFormat="1" ht="25.5" x14ac:dyDescent="0.2">
      <c r="A83" s="1177"/>
      <c r="B83" s="501" t="s">
        <v>299</v>
      </c>
      <c r="C83" s="82"/>
      <c r="D83" s="82"/>
      <c r="E83" s="72"/>
      <c r="F83" s="95"/>
    </row>
    <row r="84" spans="1:6" s="38" customFormat="1" ht="14.25" x14ac:dyDescent="0.2">
      <c r="A84" s="1179"/>
      <c r="B84" s="501" t="s">
        <v>297</v>
      </c>
      <c r="C84" s="82">
        <v>340</v>
      </c>
      <c r="D84" s="82" t="s">
        <v>203</v>
      </c>
      <c r="E84" s="72"/>
      <c r="F84" s="95">
        <f>+E84*C84</f>
        <v>0</v>
      </c>
    </row>
    <row r="85" spans="1:6" s="38" customFormat="1" ht="14.25" x14ac:dyDescent="0.2">
      <c r="A85" s="1176"/>
      <c r="B85" s="994" t="s">
        <v>298</v>
      </c>
      <c r="C85" s="93">
        <v>10</v>
      </c>
      <c r="D85" s="93" t="s">
        <v>203</v>
      </c>
      <c r="E85" s="76"/>
      <c r="F85" s="97">
        <f>+E85*C85</f>
        <v>0</v>
      </c>
    </row>
    <row r="86" spans="1:6" s="38" customFormat="1" ht="12.75" x14ac:dyDescent="0.2">
      <c r="A86" s="282"/>
      <c r="B86" s="995"/>
      <c r="C86" s="9"/>
      <c r="D86" s="9"/>
      <c r="E86" s="11"/>
      <c r="F86" s="12"/>
    </row>
    <row r="87" spans="1:6" s="38" customFormat="1" ht="12.75" x14ac:dyDescent="0.2">
      <c r="A87" s="1175">
        <v>6</v>
      </c>
      <c r="B87" s="1180" t="s">
        <v>300</v>
      </c>
      <c r="C87" s="480"/>
      <c r="D87" s="480"/>
      <c r="E87" s="482"/>
      <c r="F87" s="483"/>
    </row>
    <row r="88" spans="1:6" s="38" customFormat="1" ht="38.25" x14ac:dyDescent="0.2">
      <c r="A88" s="1178"/>
      <c r="B88" s="994" t="s">
        <v>301</v>
      </c>
      <c r="C88" s="93">
        <v>3</v>
      </c>
      <c r="D88" s="93" t="s">
        <v>203</v>
      </c>
      <c r="E88" s="76"/>
      <c r="F88" s="97">
        <f>+E88*C88</f>
        <v>0</v>
      </c>
    </row>
    <row r="89" spans="1:6" s="38" customFormat="1" ht="12.75" x14ac:dyDescent="0.2">
      <c r="A89" s="282"/>
      <c r="B89" s="995"/>
      <c r="C89" s="313"/>
      <c r="D89" s="313"/>
      <c r="F89" s="313"/>
    </row>
    <row r="90" spans="1:6" s="38" customFormat="1" ht="12.75" x14ac:dyDescent="0.2">
      <c r="A90" s="1175">
        <v>7</v>
      </c>
      <c r="B90" s="1180" t="s">
        <v>302</v>
      </c>
      <c r="C90" s="480"/>
      <c r="D90" s="480"/>
      <c r="E90" s="482"/>
      <c r="F90" s="483"/>
    </row>
    <row r="91" spans="1:6" s="38" customFormat="1" ht="38.25" x14ac:dyDescent="0.2">
      <c r="A91" s="1179"/>
      <c r="B91" s="501" t="s">
        <v>303</v>
      </c>
      <c r="C91" s="82"/>
      <c r="D91" s="82"/>
      <c r="E91" s="72"/>
      <c r="F91" s="95"/>
    </row>
    <row r="92" spans="1:6" s="38" customFormat="1" ht="25.5" x14ac:dyDescent="0.2">
      <c r="A92" s="1179"/>
      <c r="B92" s="501" t="s">
        <v>304</v>
      </c>
      <c r="C92" s="82">
        <v>1</v>
      </c>
      <c r="D92" s="82" t="s">
        <v>161</v>
      </c>
      <c r="E92" s="72"/>
      <c r="F92" s="95">
        <f>+E92*C92</f>
        <v>0</v>
      </c>
    </row>
    <row r="93" spans="1:6" s="38" customFormat="1" ht="25.5" x14ac:dyDescent="0.2">
      <c r="A93" s="1176"/>
      <c r="B93" s="994" t="s">
        <v>305</v>
      </c>
      <c r="C93" s="93">
        <v>1</v>
      </c>
      <c r="D93" s="93" t="s">
        <v>161</v>
      </c>
      <c r="E93" s="76"/>
      <c r="F93" s="97">
        <f>+E93*C93</f>
        <v>0</v>
      </c>
    </row>
    <row r="94" spans="1:6" s="38" customFormat="1" ht="12.75" x14ac:dyDescent="0.2">
      <c r="A94" s="282"/>
      <c r="B94" s="995"/>
      <c r="C94" s="9"/>
      <c r="D94" s="9"/>
      <c r="E94" s="11"/>
      <c r="F94" s="12"/>
    </row>
    <row r="95" spans="1:6" s="38" customFormat="1" ht="12.75" x14ac:dyDescent="0.2">
      <c r="A95" s="1175">
        <v>8</v>
      </c>
      <c r="B95" s="1180" t="s">
        <v>306</v>
      </c>
      <c r="C95" s="480"/>
      <c r="D95" s="480"/>
      <c r="E95" s="482"/>
      <c r="F95" s="483"/>
    </row>
    <row r="96" spans="1:6" s="38" customFormat="1" ht="51" x14ac:dyDescent="0.2">
      <c r="A96" s="1179"/>
      <c r="B96" s="501" t="s">
        <v>307</v>
      </c>
      <c r="C96" s="82"/>
      <c r="D96" s="82"/>
      <c r="E96" s="72"/>
      <c r="F96" s="95"/>
    </row>
    <row r="97" spans="1:6" s="38" customFormat="1" ht="14.25" x14ac:dyDescent="0.2">
      <c r="A97" s="1179"/>
      <c r="B97" s="501" t="s">
        <v>308</v>
      </c>
      <c r="C97" s="82">
        <v>8</v>
      </c>
      <c r="D97" s="82" t="s">
        <v>203</v>
      </c>
      <c r="E97" s="72"/>
      <c r="F97" s="95">
        <f>+E97*C97</f>
        <v>0</v>
      </c>
    </row>
    <row r="98" spans="1:6" s="38" customFormat="1" ht="12.75" x14ac:dyDescent="0.2">
      <c r="A98" s="1176"/>
      <c r="B98" s="994" t="s">
        <v>309</v>
      </c>
      <c r="C98" s="93">
        <v>200</v>
      </c>
      <c r="D98" s="93" t="s">
        <v>176</v>
      </c>
      <c r="E98" s="76"/>
      <c r="F98" s="97">
        <f>+E98*C98</f>
        <v>0</v>
      </c>
    </row>
    <row r="99" spans="1:6" s="38" customFormat="1" ht="12.75" x14ac:dyDescent="0.2">
      <c r="A99" s="282"/>
      <c r="B99" s="995"/>
      <c r="C99" s="9"/>
      <c r="D99" s="9"/>
      <c r="E99" s="11"/>
      <c r="F99" s="12"/>
    </row>
    <row r="100" spans="1:6" s="38" customFormat="1" ht="12.75" x14ac:dyDescent="0.2">
      <c r="A100" s="1175">
        <v>9</v>
      </c>
      <c r="B100" s="1180" t="s">
        <v>310</v>
      </c>
      <c r="C100" s="480"/>
      <c r="D100" s="480"/>
      <c r="E100" s="482"/>
      <c r="F100" s="483"/>
    </row>
    <row r="101" spans="1:6" s="38" customFormat="1" ht="51" x14ac:dyDescent="0.2">
      <c r="A101" s="1176"/>
      <c r="B101" s="994" t="s">
        <v>311</v>
      </c>
      <c r="C101" s="93">
        <v>60</v>
      </c>
      <c r="D101" s="93" t="s">
        <v>634</v>
      </c>
      <c r="E101" s="76"/>
      <c r="F101" s="97">
        <f>+E101*C101</f>
        <v>0</v>
      </c>
    </row>
    <row r="102" spans="1:6" s="38" customFormat="1" ht="12.75" x14ac:dyDescent="0.2">
      <c r="A102" s="282"/>
      <c r="B102" s="995"/>
      <c r="C102" s="313"/>
      <c r="D102" s="313"/>
      <c r="F102" s="313"/>
    </row>
    <row r="103" spans="1:6" s="38" customFormat="1" ht="12.75" x14ac:dyDescent="0.2">
      <c r="A103" s="1175">
        <v>10</v>
      </c>
      <c r="B103" s="1180" t="s">
        <v>312</v>
      </c>
      <c r="C103" s="480"/>
      <c r="D103" s="480"/>
      <c r="E103" s="482"/>
      <c r="F103" s="483"/>
    </row>
    <row r="104" spans="1:6" s="38" customFormat="1" ht="12.75" customHeight="1" x14ac:dyDescent="0.2">
      <c r="A104" s="1178"/>
      <c r="B104" s="994" t="s">
        <v>313</v>
      </c>
      <c r="C104" s="93">
        <v>70</v>
      </c>
      <c r="D104" s="93" t="s">
        <v>634</v>
      </c>
      <c r="E104" s="76"/>
      <c r="F104" s="97">
        <f>+E104*C104</f>
        <v>0</v>
      </c>
    </row>
    <row r="105" spans="1:6" s="38" customFormat="1" ht="12.75" x14ac:dyDescent="0.2">
      <c r="A105" s="282"/>
      <c r="B105" s="995"/>
      <c r="C105" s="313"/>
      <c r="D105" s="313"/>
      <c r="F105" s="313"/>
    </row>
    <row r="106" spans="1:6" s="38" customFormat="1" ht="12.75" x14ac:dyDescent="0.2">
      <c r="A106" s="1175">
        <v>11</v>
      </c>
      <c r="B106" s="1180" t="s">
        <v>314</v>
      </c>
      <c r="C106" s="480"/>
      <c r="D106" s="480"/>
      <c r="E106" s="482"/>
      <c r="F106" s="483"/>
    </row>
    <row r="107" spans="1:6" s="38" customFormat="1" ht="38.25" x14ac:dyDescent="0.2">
      <c r="A107" s="1178"/>
      <c r="B107" s="994" t="s">
        <v>628</v>
      </c>
      <c r="C107" s="93">
        <v>250</v>
      </c>
      <c r="D107" s="93" t="s">
        <v>203</v>
      </c>
      <c r="E107" s="76"/>
      <c r="F107" s="97">
        <f>+E107*C107</f>
        <v>0</v>
      </c>
    </row>
    <row r="108" spans="1:6" s="38" customFormat="1" ht="12.75" x14ac:dyDescent="0.2">
      <c r="A108" s="2"/>
      <c r="B108" s="995"/>
      <c r="C108" s="313"/>
      <c r="D108" s="313"/>
      <c r="F108" s="313"/>
    </row>
    <row r="109" spans="1:6" s="38" customFormat="1" ht="12.75" x14ac:dyDescent="0.2">
      <c r="A109" s="1175">
        <v>12</v>
      </c>
      <c r="B109" s="1180" t="s">
        <v>315</v>
      </c>
      <c r="C109" s="480"/>
      <c r="D109" s="480"/>
      <c r="E109" s="482"/>
      <c r="F109" s="483"/>
    </row>
    <row r="110" spans="1:6" s="38" customFormat="1" ht="38.25" x14ac:dyDescent="0.2">
      <c r="A110" s="1178"/>
      <c r="B110" s="994" t="s">
        <v>316</v>
      </c>
      <c r="C110" s="93">
        <v>35</v>
      </c>
      <c r="D110" s="93" t="s">
        <v>203</v>
      </c>
      <c r="E110" s="76"/>
      <c r="F110" s="97">
        <f>+E110*C110</f>
        <v>0</v>
      </c>
    </row>
    <row r="111" spans="1:6" s="38" customFormat="1" ht="12.75" x14ac:dyDescent="0.2">
      <c r="A111" s="282"/>
      <c r="B111" s="995"/>
      <c r="C111" s="313"/>
      <c r="D111" s="313"/>
      <c r="F111" s="313"/>
    </row>
    <row r="112" spans="1:6" s="38" customFormat="1" ht="12.75" x14ac:dyDescent="0.2">
      <c r="A112" s="1175">
        <v>13</v>
      </c>
      <c r="B112" s="1180" t="s">
        <v>317</v>
      </c>
      <c r="C112" s="480"/>
      <c r="D112" s="480"/>
      <c r="E112" s="482"/>
      <c r="F112" s="483"/>
    </row>
    <row r="113" spans="1:6" s="38" customFormat="1" ht="51" x14ac:dyDescent="0.2">
      <c r="A113" s="1178"/>
      <c r="B113" s="994" t="s">
        <v>318</v>
      </c>
      <c r="C113" s="93">
        <v>20</v>
      </c>
      <c r="D113" s="93" t="s">
        <v>203</v>
      </c>
      <c r="E113" s="76"/>
      <c r="F113" s="97">
        <f>+E113*C113</f>
        <v>0</v>
      </c>
    </row>
    <row r="114" spans="1:6" s="38" customFormat="1" ht="12.75" x14ac:dyDescent="0.2">
      <c r="A114" s="282"/>
      <c r="B114" s="995"/>
      <c r="C114" s="313"/>
      <c r="D114" s="313"/>
      <c r="F114" s="313"/>
    </row>
    <row r="115" spans="1:6" s="38" customFormat="1" ht="12.75" x14ac:dyDescent="0.2">
      <c r="A115" s="1175">
        <v>15</v>
      </c>
      <c r="B115" s="1180" t="s">
        <v>319</v>
      </c>
      <c r="C115" s="480"/>
      <c r="D115" s="480"/>
      <c r="E115" s="482"/>
      <c r="F115" s="483"/>
    </row>
    <row r="116" spans="1:6" s="38" customFormat="1" ht="25.5" customHeight="1" x14ac:dyDescent="0.2">
      <c r="A116" s="1178"/>
      <c r="B116" s="994" t="s">
        <v>320</v>
      </c>
      <c r="C116" s="93">
        <v>70</v>
      </c>
      <c r="D116" s="93" t="s">
        <v>633</v>
      </c>
      <c r="E116" s="76"/>
      <c r="F116" s="97">
        <f>+E116*C116</f>
        <v>0</v>
      </c>
    </row>
    <row r="117" spans="1:6" s="38" customFormat="1" ht="12.75" x14ac:dyDescent="0.2">
      <c r="A117" s="282"/>
      <c r="B117" s="995"/>
      <c r="C117" s="313"/>
      <c r="D117" s="313"/>
      <c r="F117" s="313"/>
    </row>
    <row r="118" spans="1:6" s="38" customFormat="1" ht="12.75" x14ac:dyDescent="0.2">
      <c r="A118" s="1175">
        <v>16</v>
      </c>
      <c r="B118" s="1180" t="s">
        <v>321</v>
      </c>
      <c r="C118" s="480"/>
      <c r="D118" s="480"/>
      <c r="E118" s="482"/>
      <c r="F118" s="483"/>
    </row>
    <row r="119" spans="1:6" s="38" customFormat="1" ht="38.25" x14ac:dyDescent="0.2">
      <c r="A119" s="1178"/>
      <c r="B119" s="994" t="s">
        <v>322</v>
      </c>
      <c r="C119" s="93">
        <v>405</v>
      </c>
      <c r="D119" s="93" t="s">
        <v>203</v>
      </c>
      <c r="E119" s="76"/>
      <c r="F119" s="97">
        <f>+E119*C119</f>
        <v>0</v>
      </c>
    </row>
    <row r="120" spans="1:6" s="38" customFormat="1" ht="12.75" x14ac:dyDescent="0.2">
      <c r="A120" s="2"/>
      <c r="B120" s="995"/>
      <c r="C120" s="313"/>
      <c r="D120" s="313"/>
      <c r="F120" s="313"/>
    </row>
    <row r="121" spans="1:6" s="38" customFormat="1" ht="12.75" x14ac:dyDescent="0.2">
      <c r="A121" s="1175">
        <v>17</v>
      </c>
      <c r="B121" s="1180" t="s">
        <v>323</v>
      </c>
      <c r="C121" s="480"/>
      <c r="D121" s="480"/>
      <c r="E121" s="482"/>
      <c r="F121" s="483"/>
    </row>
    <row r="122" spans="1:6" s="38" customFormat="1" ht="38.25" x14ac:dyDescent="0.2">
      <c r="A122" s="1178"/>
      <c r="B122" s="994" t="s">
        <v>324</v>
      </c>
      <c r="C122" s="93">
        <v>8</v>
      </c>
      <c r="D122" s="93" t="s">
        <v>112</v>
      </c>
      <c r="E122" s="76"/>
      <c r="F122" s="97">
        <f>+E122*C122</f>
        <v>0</v>
      </c>
    </row>
    <row r="123" spans="1:6" s="38" customFormat="1" ht="12.75" x14ac:dyDescent="0.2">
      <c r="A123" s="282"/>
      <c r="B123" s="995"/>
      <c r="C123" s="9"/>
      <c r="D123" s="9"/>
      <c r="E123" s="11"/>
      <c r="F123" s="12"/>
    </row>
    <row r="124" spans="1:6" s="38" customFormat="1" ht="12.75" x14ac:dyDescent="0.2">
      <c r="A124" s="1175">
        <v>18</v>
      </c>
      <c r="B124" s="1180" t="s">
        <v>325</v>
      </c>
      <c r="C124" s="480"/>
      <c r="D124" s="480"/>
      <c r="E124" s="482"/>
      <c r="F124" s="483"/>
    </row>
    <row r="125" spans="1:6" s="38" customFormat="1" ht="12.75" customHeight="1" x14ac:dyDescent="0.2">
      <c r="A125" s="1178"/>
      <c r="B125" s="994" t="s">
        <v>326</v>
      </c>
      <c r="C125" s="93">
        <v>8</v>
      </c>
      <c r="D125" s="93" t="s">
        <v>112</v>
      </c>
      <c r="E125" s="76"/>
      <c r="F125" s="97">
        <f>+E125*C125</f>
        <v>0</v>
      </c>
    </row>
    <row r="126" spans="1:6" s="38" customFormat="1" ht="12.75" x14ac:dyDescent="0.2">
      <c r="A126" s="282"/>
      <c r="B126" s="995"/>
      <c r="C126" s="313"/>
      <c r="D126" s="313"/>
      <c r="F126" s="313"/>
    </row>
    <row r="127" spans="1:6" s="38" customFormat="1" ht="12.75" x14ac:dyDescent="0.2">
      <c r="A127" s="1175">
        <v>19</v>
      </c>
      <c r="B127" s="1180" t="s">
        <v>327</v>
      </c>
      <c r="C127" s="480"/>
      <c r="D127" s="480"/>
      <c r="E127" s="482"/>
      <c r="F127" s="483"/>
    </row>
    <row r="128" spans="1:6" s="38" customFormat="1" ht="51" x14ac:dyDescent="0.2">
      <c r="A128" s="1177"/>
      <c r="B128" s="501" t="s">
        <v>328</v>
      </c>
      <c r="C128" s="82"/>
      <c r="D128" s="82"/>
      <c r="E128" s="72"/>
      <c r="F128" s="95"/>
    </row>
    <row r="129" spans="1:6" s="38" customFormat="1" ht="12.75" x14ac:dyDescent="0.2">
      <c r="A129" s="1176"/>
      <c r="B129" s="994" t="s">
        <v>629</v>
      </c>
      <c r="C129" s="93">
        <v>4</v>
      </c>
      <c r="D129" s="93" t="s">
        <v>112</v>
      </c>
      <c r="E129" s="76"/>
      <c r="F129" s="97">
        <f>+E129*C129</f>
        <v>0</v>
      </c>
    </row>
    <row r="130" spans="1:6" s="38" customFormat="1" ht="12.75" x14ac:dyDescent="0.2">
      <c r="A130" s="282"/>
      <c r="B130" s="995"/>
      <c r="C130" s="9"/>
      <c r="D130" s="9"/>
      <c r="E130" s="11"/>
      <c r="F130" s="12"/>
    </row>
    <row r="131" spans="1:6" s="38" customFormat="1" ht="12.75" x14ac:dyDescent="0.2">
      <c r="A131" s="1175">
        <v>20</v>
      </c>
      <c r="B131" s="1180" t="s">
        <v>329</v>
      </c>
      <c r="C131" s="480"/>
      <c r="D131" s="480"/>
      <c r="E131" s="482"/>
      <c r="F131" s="483"/>
    </row>
    <row r="132" spans="1:6" s="38" customFormat="1" ht="25.5" x14ac:dyDescent="0.2">
      <c r="A132" s="1178"/>
      <c r="B132" s="994" t="s">
        <v>330</v>
      </c>
      <c r="C132" s="93">
        <v>8</v>
      </c>
      <c r="D132" s="93" t="s">
        <v>112</v>
      </c>
      <c r="E132" s="76"/>
      <c r="F132" s="97">
        <f>+E132*C132</f>
        <v>0</v>
      </c>
    </row>
    <row r="133" spans="1:6" s="38" customFormat="1" ht="12.75" x14ac:dyDescent="0.2">
      <c r="A133" s="282"/>
      <c r="B133" s="995"/>
      <c r="C133" s="313"/>
      <c r="D133" s="313"/>
      <c r="F133" s="313"/>
    </row>
    <row r="134" spans="1:6" s="38" customFormat="1" ht="12.75" x14ac:dyDescent="0.2">
      <c r="A134" s="1175">
        <v>21</v>
      </c>
      <c r="B134" s="1180" t="s">
        <v>331</v>
      </c>
      <c r="C134" s="480"/>
      <c r="D134" s="480"/>
      <c r="E134" s="482"/>
      <c r="F134" s="483"/>
    </row>
    <row r="135" spans="1:6" s="38" customFormat="1" ht="114.75" x14ac:dyDescent="0.2">
      <c r="A135" s="1178"/>
      <c r="B135" s="994" t="s">
        <v>332</v>
      </c>
      <c r="C135" s="93">
        <v>70</v>
      </c>
      <c r="D135" s="93" t="s">
        <v>633</v>
      </c>
      <c r="E135" s="76"/>
      <c r="F135" s="97">
        <f>+E135*C135</f>
        <v>0</v>
      </c>
    </row>
    <row r="136" spans="1:6" s="38" customFormat="1" ht="12.75" x14ac:dyDescent="0.2">
      <c r="A136" s="282"/>
      <c r="B136" s="995"/>
      <c r="C136" s="313"/>
      <c r="D136" s="313"/>
      <c r="F136" s="313"/>
    </row>
    <row r="137" spans="1:6" s="38" customFormat="1" ht="25.5" x14ac:dyDescent="0.2">
      <c r="A137" s="1182">
        <v>24</v>
      </c>
      <c r="B137" s="992" t="s">
        <v>333</v>
      </c>
      <c r="C137" s="477">
        <v>24</v>
      </c>
      <c r="D137" s="1181" t="s">
        <v>334</v>
      </c>
      <c r="E137" s="201"/>
      <c r="F137" s="247">
        <v>840</v>
      </c>
    </row>
    <row r="138" spans="1:6" s="38" customFormat="1" ht="12.75" x14ac:dyDescent="0.2">
      <c r="A138" s="4"/>
      <c r="B138" s="996"/>
      <c r="C138" s="9"/>
      <c r="D138" s="9"/>
      <c r="E138" s="12"/>
      <c r="F138" s="12"/>
    </row>
    <row r="139" spans="1:6" s="277" customFormat="1" ht="15.95" customHeight="1" thickBot="1" x14ac:dyDescent="0.3">
      <c r="A139" s="1148"/>
      <c r="B139" s="581" t="s">
        <v>336</v>
      </c>
      <c r="C139" s="1183"/>
      <c r="D139" s="1183"/>
      <c r="E139" s="1184"/>
      <c r="F139" s="1185">
        <f>SUM(F68:F137)</f>
        <v>840</v>
      </c>
    </row>
    <row r="140" spans="1:6" s="1210" customFormat="1" ht="13.5" thickTop="1" x14ac:dyDescent="0.25">
      <c r="A140" s="1208"/>
      <c r="B140" s="1236"/>
      <c r="C140" s="1196"/>
      <c r="D140" s="1196"/>
      <c r="E140" s="1237"/>
      <c r="F140" s="1209"/>
    </row>
    <row r="141" spans="1:6" s="1210" customFormat="1" ht="13.5" thickBot="1" x14ac:dyDescent="0.3">
      <c r="A141" s="1208"/>
      <c r="B141" s="1236"/>
      <c r="C141" s="1196"/>
      <c r="D141" s="1196"/>
      <c r="E141" s="1237"/>
      <c r="F141" s="1209"/>
    </row>
    <row r="142" spans="1:6" s="1210" customFormat="1" ht="15.75" thickBot="1" x14ac:dyDescent="0.3">
      <c r="A142" s="1241" t="s">
        <v>857</v>
      </c>
      <c r="B142" s="1240" t="s">
        <v>343</v>
      </c>
      <c r="C142" s="1212"/>
      <c r="D142" s="1212"/>
      <c r="E142" s="1242"/>
      <c r="F142" s="1242"/>
    </row>
    <row r="143" spans="1:6" s="38" customFormat="1" ht="12.75" x14ac:dyDescent="0.2">
      <c r="A143" s="271"/>
      <c r="B143" s="3"/>
      <c r="C143" s="2"/>
      <c r="D143" s="2"/>
      <c r="E143" s="7"/>
      <c r="F143" s="7"/>
    </row>
    <row r="144" spans="1:6" s="38" customFormat="1" ht="12.75" x14ac:dyDescent="0.2">
      <c r="A144" s="1243">
        <v>26</v>
      </c>
      <c r="B144" s="1244" t="s">
        <v>344</v>
      </c>
      <c r="C144" s="480"/>
      <c r="D144" s="480"/>
      <c r="E144" s="482"/>
      <c r="F144" s="483"/>
    </row>
    <row r="145" spans="1:6" s="38" customFormat="1" ht="25.5" customHeight="1" x14ac:dyDescent="0.2">
      <c r="A145" s="1245"/>
      <c r="B145" s="1246" t="s">
        <v>345</v>
      </c>
      <c r="C145" s="82"/>
      <c r="D145" s="82"/>
      <c r="E145" s="72"/>
      <c r="F145" s="95"/>
    </row>
    <row r="146" spans="1:6" s="38" customFormat="1" ht="12.75" x14ac:dyDescent="0.2">
      <c r="A146" s="1178"/>
      <c r="B146" s="1247" t="s">
        <v>284</v>
      </c>
      <c r="C146" s="93">
        <v>70</v>
      </c>
      <c r="D146" s="93" t="s">
        <v>199</v>
      </c>
      <c r="E146" s="76"/>
      <c r="F146" s="97">
        <f>+E146*C146</f>
        <v>0</v>
      </c>
    </row>
    <row r="147" spans="1:6" s="38" customFormat="1" ht="12.75" x14ac:dyDescent="0.2">
      <c r="A147" s="2"/>
      <c r="B147" s="10"/>
      <c r="C147" s="9"/>
      <c r="D147" s="9"/>
      <c r="E147" s="11"/>
      <c r="F147" s="12"/>
    </row>
    <row r="148" spans="1:6" s="38" customFormat="1" ht="12.75" x14ac:dyDescent="0.2">
      <c r="A148" s="1243">
        <v>27</v>
      </c>
      <c r="B148" s="1244" t="s">
        <v>346</v>
      </c>
      <c r="C148" s="480"/>
      <c r="D148" s="480"/>
      <c r="E148" s="482"/>
      <c r="F148" s="483"/>
    </row>
    <row r="149" spans="1:6" s="38" customFormat="1" ht="25.5" customHeight="1" x14ac:dyDescent="0.2">
      <c r="A149" s="1245"/>
      <c r="B149" s="1246" t="s">
        <v>347</v>
      </c>
      <c r="C149" s="82"/>
      <c r="D149" s="82"/>
      <c r="E149" s="72"/>
      <c r="F149" s="95"/>
    </row>
    <row r="150" spans="1:6" s="38" customFormat="1" ht="12.75" x14ac:dyDescent="0.2">
      <c r="A150" s="1178"/>
      <c r="B150" s="1247" t="s">
        <v>348</v>
      </c>
      <c r="C150" s="93">
        <v>22</v>
      </c>
      <c r="D150" s="93" t="s">
        <v>199</v>
      </c>
      <c r="E150" s="76"/>
      <c r="F150" s="97">
        <f>+E150*C150</f>
        <v>0</v>
      </c>
    </row>
    <row r="151" spans="1:6" s="38" customFormat="1" ht="12.75" x14ac:dyDescent="0.2">
      <c r="A151" s="2"/>
      <c r="B151" s="10"/>
      <c r="C151" s="9"/>
      <c r="D151" s="9"/>
      <c r="E151" s="11"/>
      <c r="F151" s="12"/>
    </row>
    <row r="152" spans="1:6" s="38" customFormat="1" ht="14.25" x14ac:dyDescent="0.2">
      <c r="A152" s="1248">
        <v>28</v>
      </c>
      <c r="B152" s="1244" t="s">
        <v>349</v>
      </c>
      <c r="C152" s="480"/>
      <c r="D152" s="480"/>
      <c r="E152" s="482"/>
      <c r="F152" s="483"/>
    </row>
    <row r="153" spans="1:6" s="38" customFormat="1" ht="14.25" x14ac:dyDescent="0.2">
      <c r="A153" s="1245"/>
      <c r="B153" s="1249" t="s">
        <v>350</v>
      </c>
      <c r="C153" s="82"/>
      <c r="D153" s="82"/>
      <c r="E153" s="72"/>
      <c r="F153" s="95"/>
    </row>
    <row r="154" spans="1:6" s="38" customFormat="1" ht="12.75" x14ac:dyDescent="0.2">
      <c r="A154" s="1178"/>
      <c r="B154" s="1247" t="s">
        <v>351</v>
      </c>
      <c r="C154" s="93">
        <v>2</v>
      </c>
      <c r="D154" s="93" t="s">
        <v>112</v>
      </c>
      <c r="E154" s="76"/>
      <c r="F154" s="97">
        <f>+E154*C154</f>
        <v>0</v>
      </c>
    </row>
    <row r="155" spans="1:6" s="38" customFormat="1" ht="12.75" x14ac:dyDescent="0.2">
      <c r="A155" s="2"/>
      <c r="B155" s="10"/>
      <c r="C155" s="9"/>
      <c r="D155" s="9"/>
      <c r="E155" s="11"/>
      <c r="F155" s="12"/>
    </row>
    <row r="156" spans="1:6" s="38" customFormat="1" ht="12.75" customHeight="1" x14ac:dyDescent="0.2">
      <c r="A156" s="1248">
        <v>29</v>
      </c>
      <c r="B156" s="1244" t="s">
        <v>352</v>
      </c>
      <c r="C156" s="480"/>
      <c r="D156" s="480"/>
      <c r="E156" s="482"/>
      <c r="F156" s="483"/>
    </row>
    <row r="157" spans="1:6" s="38" customFormat="1" ht="14.25" x14ac:dyDescent="0.2">
      <c r="A157" s="1245"/>
      <c r="B157" s="1249" t="s">
        <v>353</v>
      </c>
      <c r="C157" s="82"/>
      <c r="D157" s="82"/>
      <c r="E157" s="72"/>
      <c r="F157" s="95"/>
    </row>
    <row r="158" spans="1:6" s="38" customFormat="1" ht="12.75" x14ac:dyDescent="0.2">
      <c r="A158" s="1177"/>
      <c r="B158" s="1250" t="s">
        <v>354</v>
      </c>
      <c r="C158" s="82">
        <v>8</v>
      </c>
      <c r="D158" s="82" t="s">
        <v>112</v>
      </c>
      <c r="E158" s="72"/>
      <c r="F158" s="95">
        <f>+E158*C158</f>
        <v>0</v>
      </c>
    </row>
    <row r="159" spans="1:6" s="38" customFormat="1" ht="12.75" x14ac:dyDescent="0.2">
      <c r="A159" s="1178"/>
      <c r="B159" s="1247" t="s">
        <v>351</v>
      </c>
      <c r="C159" s="93">
        <v>2</v>
      </c>
      <c r="D159" s="93" t="s">
        <v>112</v>
      </c>
      <c r="E159" s="76"/>
      <c r="F159" s="97">
        <f>+E159*C159</f>
        <v>0</v>
      </c>
    </row>
    <row r="160" spans="1:6" s="38" customFormat="1" ht="12.75" x14ac:dyDescent="0.2">
      <c r="A160" s="2"/>
      <c r="B160" s="996"/>
      <c r="C160" s="9"/>
      <c r="D160" s="9"/>
      <c r="E160" s="11"/>
      <c r="F160" s="12"/>
    </row>
    <row r="161" spans="1:6" s="38" customFormat="1" ht="15.95" customHeight="1" x14ac:dyDescent="0.2">
      <c r="A161" s="1248">
        <v>30</v>
      </c>
      <c r="B161" s="1244" t="s">
        <v>355</v>
      </c>
      <c r="C161" s="480"/>
      <c r="D161" s="480"/>
      <c r="E161" s="482"/>
      <c r="F161" s="483"/>
    </row>
    <row r="162" spans="1:6" s="38" customFormat="1" ht="14.25" x14ac:dyDescent="0.2">
      <c r="A162" s="1245"/>
      <c r="B162" s="1249" t="s">
        <v>356</v>
      </c>
      <c r="C162" s="82"/>
      <c r="D162" s="82"/>
      <c r="E162" s="72"/>
      <c r="F162" s="95"/>
    </row>
    <row r="163" spans="1:6" s="38" customFormat="1" ht="12.75" x14ac:dyDescent="0.2">
      <c r="A163" s="1177"/>
      <c r="B163" s="1250" t="s">
        <v>354</v>
      </c>
      <c r="C163" s="82">
        <v>2</v>
      </c>
      <c r="D163" s="82" t="s">
        <v>112</v>
      </c>
      <c r="E163" s="72"/>
      <c r="F163" s="95">
        <f>+E163*C163</f>
        <v>0</v>
      </c>
    </row>
    <row r="164" spans="1:6" s="38" customFormat="1" ht="12.75" x14ac:dyDescent="0.2">
      <c r="A164" s="1178"/>
      <c r="B164" s="1247" t="s">
        <v>351</v>
      </c>
      <c r="C164" s="93">
        <v>4</v>
      </c>
      <c r="D164" s="93" t="s">
        <v>112</v>
      </c>
      <c r="E164" s="76"/>
      <c r="F164" s="97">
        <f>+E164*C164</f>
        <v>0</v>
      </c>
    </row>
    <row r="165" spans="1:6" s="38" customFormat="1" ht="12.75" x14ac:dyDescent="0.2">
      <c r="A165" s="2"/>
      <c r="B165" s="996"/>
      <c r="C165" s="9"/>
      <c r="D165" s="9"/>
      <c r="E165" s="11"/>
      <c r="F165" s="12"/>
    </row>
    <row r="166" spans="1:6" s="38" customFormat="1" ht="12.75" x14ac:dyDescent="0.2">
      <c r="A166" s="1248">
        <v>31</v>
      </c>
      <c r="B166" s="1244" t="s">
        <v>357</v>
      </c>
      <c r="C166" s="480"/>
      <c r="D166" s="480"/>
      <c r="E166" s="482"/>
      <c r="F166" s="483"/>
    </row>
    <row r="167" spans="1:6" s="38" customFormat="1" ht="12.75" x14ac:dyDescent="0.2">
      <c r="A167" s="1245"/>
      <c r="B167" s="1249" t="s">
        <v>358</v>
      </c>
      <c r="C167" s="82"/>
      <c r="D167" s="82"/>
      <c r="E167" s="72"/>
      <c r="F167" s="95"/>
    </row>
    <row r="168" spans="1:6" s="38" customFormat="1" ht="12.75" x14ac:dyDescent="0.2">
      <c r="A168" s="1178"/>
      <c r="B168" s="1247" t="s">
        <v>359</v>
      </c>
      <c r="C168" s="93">
        <v>2</v>
      </c>
      <c r="D168" s="93" t="s">
        <v>112</v>
      </c>
      <c r="E168" s="76"/>
      <c r="F168" s="97">
        <f>+E168*C168</f>
        <v>0</v>
      </c>
    </row>
    <row r="169" spans="1:6" s="38" customFormat="1" ht="12.75" x14ac:dyDescent="0.2">
      <c r="A169" s="2"/>
      <c r="B169" s="996"/>
      <c r="C169" s="9"/>
      <c r="D169" s="9"/>
      <c r="E169" s="11"/>
      <c r="F169" s="12"/>
    </row>
    <row r="170" spans="1:6" s="38" customFormat="1" ht="12.75" x14ac:dyDescent="0.2">
      <c r="A170" s="1248">
        <v>32</v>
      </c>
      <c r="B170" s="1244" t="s">
        <v>360</v>
      </c>
      <c r="C170" s="480"/>
      <c r="D170" s="480"/>
      <c r="E170" s="482"/>
      <c r="F170" s="483"/>
    </row>
    <row r="171" spans="1:6" s="38" customFormat="1" ht="25.5" x14ac:dyDescent="0.2">
      <c r="A171" s="1245"/>
      <c r="B171" s="1249" t="s">
        <v>361</v>
      </c>
      <c r="C171" s="82"/>
      <c r="D171" s="82"/>
      <c r="E171" s="72"/>
      <c r="F171" s="95"/>
    </row>
    <row r="172" spans="1:6" s="38" customFormat="1" ht="12.75" x14ac:dyDescent="0.2">
      <c r="A172" s="1177"/>
      <c r="B172" s="1250" t="s">
        <v>359</v>
      </c>
      <c r="C172" s="82">
        <v>12</v>
      </c>
      <c r="D172" s="82" t="s">
        <v>112</v>
      </c>
      <c r="E172" s="72"/>
      <c r="F172" s="95">
        <f>+E172*C172</f>
        <v>0</v>
      </c>
    </row>
    <row r="173" spans="1:6" s="38" customFormat="1" ht="12.75" x14ac:dyDescent="0.2">
      <c r="A173" s="1178"/>
      <c r="B173" s="1247" t="s">
        <v>362</v>
      </c>
      <c r="C173" s="93">
        <v>4</v>
      </c>
      <c r="D173" s="93" t="s">
        <v>112</v>
      </c>
      <c r="E173" s="76"/>
      <c r="F173" s="97">
        <f>+E173*C173</f>
        <v>0</v>
      </c>
    </row>
    <row r="174" spans="1:6" s="38" customFormat="1" ht="12.75" x14ac:dyDescent="0.2">
      <c r="A174" s="2"/>
      <c r="B174" s="996"/>
      <c r="C174" s="9"/>
      <c r="D174" s="9"/>
      <c r="E174" s="11"/>
      <c r="F174" s="12"/>
    </row>
    <row r="175" spans="1:6" s="38" customFormat="1" ht="12.75" x14ac:dyDescent="0.2">
      <c r="A175" s="1248">
        <v>33</v>
      </c>
      <c r="B175" s="1244" t="s">
        <v>363</v>
      </c>
      <c r="C175" s="480"/>
      <c r="D175" s="480"/>
      <c r="E175" s="482"/>
      <c r="F175" s="483"/>
    </row>
    <row r="176" spans="1:6" s="38" customFormat="1" ht="38.25" x14ac:dyDescent="0.2">
      <c r="A176" s="1245"/>
      <c r="B176" s="1249" t="s">
        <v>364</v>
      </c>
      <c r="C176" s="82"/>
      <c r="D176" s="82"/>
      <c r="E176" s="72"/>
      <c r="F176" s="95"/>
    </row>
    <row r="177" spans="1:6" s="38" customFormat="1" ht="12.75" x14ac:dyDescent="0.2">
      <c r="A177" s="1178"/>
      <c r="B177" s="1247" t="s">
        <v>365</v>
      </c>
      <c r="C177" s="93">
        <v>4</v>
      </c>
      <c r="D177" s="93" t="s">
        <v>112</v>
      </c>
      <c r="E177" s="76"/>
      <c r="F177" s="97">
        <f>+E177*C177</f>
        <v>0</v>
      </c>
    </row>
    <row r="178" spans="1:6" s="38" customFormat="1" ht="12.75" x14ac:dyDescent="0.2">
      <c r="A178" s="2"/>
      <c r="B178" s="10"/>
      <c r="C178" s="9"/>
      <c r="D178" s="9"/>
      <c r="E178" s="11"/>
      <c r="F178" s="12"/>
    </row>
    <row r="179" spans="1:6" s="38" customFormat="1" ht="25.5" x14ac:dyDescent="0.2">
      <c r="A179" s="1248">
        <v>34</v>
      </c>
      <c r="B179" s="1244" t="s">
        <v>366</v>
      </c>
      <c r="C179" s="480"/>
      <c r="D179" s="480"/>
      <c r="E179" s="482"/>
      <c r="F179" s="483"/>
    </row>
    <row r="180" spans="1:6" s="38" customFormat="1" ht="51" x14ac:dyDescent="0.2">
      <c r="A180" s="1245"/>
      <c r="B180" s="1249" t="s">
        <v>367</v>
      </c>
      <c r="C180" s="82"/>
      <c r="D180" s="82"/>
      <c r="E180" s="72"/>
      <c r="F180" s="95"/>
    </row>
    <row r="181" spans="1:6" s="38" customFormat="1" ht="12.75" x14ac:dyDescent="0.2">
      <c r="A181" s="1178"/>
      <c r="B181" s="1247" t="s">
        <v>354</v>
      </c>
      <c r="C181" s="93">
        <v>2</v>
      </c>
      <c r="D181" s="93" t="s">
        <v>112</v>
      </c>
      <c r="E181" s="76"/>
      <c r="F181" s="97">
        <f>+E181*C181</f>
        <v>0</v>
      </c>
    </row>
    <row r="182" spans="1:6" s="38" customFormat="1" ht="12.75" x14ac:dyDescent="0.2">
      <c r="A182" s="2"/>
      <c r="B182" s="996"/>
      <c r="C182" s="9"/>
      <c r="D182" s="9"/>
      <c r="E182" s="11"/>
      <c r="F182" s="12"/>
    </row>
    <row r="183" spans="1:6" s="38" customFormat="1" ht="12.75" x14ac:dyDescent="0.2">
      <c r="A183" s="1248">
        <v>35</v>
      </c>
      <c r="B183" s="1244" t="s">
        <v>368</v>
      </c>
      <c r="C183" s="480"/>
      <c r="D183" s="480"/>
      <c r="E183" s="1251"/>
      <c r="F183" s="1252"/>
    </row>
    <row r="184" spans="1:6" s="38" customFormat="1" ht="38.25" x14ac:dyDescent="0.2">
      <c r="A184" s="1245"/>
      <c r="B184" s="1249" t="s">
        <v>369</v>
      </c>
      <c r="C184" s="82"/>
      <c r="D184" s="82"/>
      <c r="E184" s="1253"/>
      <c r="F184" s="1254"/>
    </row>
    <row r="185" spans="1:6" s="38" customFormat="1" ht="38.25" customHeight="1" x14ac:dyDescent="0.2">
      <c r="A185" s="1255"/>
      <c r="B185" s="1249" t="s">
        <v>370</v>
      </c>
      <c r="C185" s="82"/>
      <c r="D185" s="82"/>
      <c r="E185" s="1253"/>
      <c r="F185" s="1254"/>
    </row>
    <row r="186" spans="1:6" s="38" customFormat="1" ht="63.75" x14ac:dyDescent="0.2">
      <c r="A186" s="1178"/>
      <c r="B186" s="1256" t="s">
        <v>371</v>
      </c>
      <c r="C186" s="93">
        <v>6</v>
      </c>
      <c r="D186" s="93" t="s">
        <v>112</v>
      </c>
      <c r="E186" s="1257"/>
      <c r="F186" s="97">
        <f>+E186*C186</f>
        <v>0</v>
      </c>
    </row>
    <row r="187" spans="1:6" s="38" customFormat="1" ht="12.75" x14ac:dyDescent="0.2">
      <c r="A187" s="2"/>
      <c r="B187" s="996"/>
      <c r="C187" s="313"/>
      <c r="D187" s="313"/>
      <c r="F187" s="313"/>
    </row>
    <row r="188" spans="1:6" s="38" customFormat="1" ht="12.75" x14ac:dyDescent="0.2">
      <c r="A188" s="1248">
        <v>36</v>
      </c>
      <c r="B188" s="1244" t="s">
        <v>372</v>
      </c>
      <c r="C188" s="480"/>
      <c r="D188" s="480"/>
      <c r="E188" s="482"/>
      <c r="F188" s="483"/>
    </row>
    <row r="189" spans="1:6" s="38" customFormat="1" ht="38.25" x14ac:dyDescent="0.2">
      <c r="A189" s="1245"/>
      <c r="B189" s="1249" t="s">
        <v>373</v>
      </c>
      <c r="C189" s="82"/>
      <c r="D189" s="82"/>
      <c r="E189" s="72"/>
      <c r="F189" s="95"/>
    </row>
    <row r="190" spans="1:6" s="38" customFormat="1" ht="12.75" x14ac:dyDescent="0.2">
      <c r="A190" s="1178"/>
      <c r="B190" s="1256" t="s">
        <v>374</v>
      </c>
      <c r="C190" s="93">
        <v>8</v>
      </c>
      <c r="D190" s="93" t="s">
        <v>112</v>
      </c>
      <c r="E190" s="76"/>
      <c r="F190" s="97">
        <f>+E190*C190</f>
        <v>0</v>
      </c>
    </row>
    <row r="191" spans="1:6" s="38" customFormat="1" ht="12.75" x14ac:dyDescent="0.2">
      <c r="A191" s="2"/>
      <c r="B191" s="996"/>
      <c r="C191" s="9"/>
      <c r="D191" s="9"/>
      <c r="E191" s="11"/>
      <c r="F191" s="12"/>
    </row>
    <row r="192" spans="1:6" s="38" customFormat="1" ht="12.75" x14ac:dyDescent="0.2">
      <c r="A192" s="1248">
        <v>37</v>
      </c>
      <c r="B192" s="1244" t="s">
        <v>375</v>
      </c>
      <c r="C192" s="1258"/>
      <c r="D192" s="1258"/>
      <c r="E192" s="482"/>
      <c r="F192" s="1259"/>
    </row>
    <row r="193" spans="1:6" s="38" customFormat="1" ht="25.5" x14ac:dyDescent="0.2">
      <c r="A193" s="1245"/>
      <c r="B193" s="1246" t="s">
        <v>376</v>
      </c>
      <c r="C193" s="82"/>
      <c r="D193" s="82"/>
      <c r="E193" s="72"/>
      <c r="F193" s="95"/>
    </row>
    <row r="194" spans="1:6" s="38" customFormat="1" ht="12.75" x14ac:dyDescent="0.2">
      <c r="A194" s="1178"/>
      <c r="B194" s="1247" t="s">
        <v>377</v>
      </c>
      <c r="C194" s="93">
        <v>20</v>
      </c>
      <c r="D194" s="93" t="s">
        <v>199</v>
      </c>
      <c r="E194" s="76"/>
      <c r="F194" s="97">
        <f>+E194*C194</f>
        <v>0</v>
      </c>
    </row>
    <row r="195" spans="1:6" s="38" customFormat="1" ht="12.75" x14ac:dyDescent="0.2">
      <c r="A195" s="2"/>
      <c r="B195" s="10"/>
      <c r="C195" s="9"/>
      <c r="D195" s="9"/>
      <c r="E195" s="11"/>
      <c r="F195" s="12"/>
    </row>
    <row r="196" spans="1:6" s="38" customFormat="1" ht="12.75" x14ac:dyDescent="0.2">
      <c r="A196" s="1248">
        <v>38</v>
      </c>
      <c r="B196" s="1244" t="s">
        <v>378</v>
      </c>
      <c r="C196" s="480"/>
      <c r="D196" s="480"/>
      <c r="E196" s="1251"/>
      <c r="F196" s="1252"/>
    </row>
    <row r="197" spans="1:6" s="38" customFormat="1" ht="25.5" x14ac:dyDescent="0.2">
      <c r="A197" s="1245"/>
      <c r="B197" s="1249" t="s">
        <v>379</v>
      </c>
      <c r="C197" s="82"/>
      <c r="D197" s="82"/>
      <c r="E197" s="1253"/>
      <c r="F197" s="1254"/>
    </row>
    <row r="198" spans="1:6" s="38" customFormat="1" ht="12.75" x14ac:dyDescent="0.2">
      <c r="A198" s="1178"/>
      <c r="B198" s="1247" t="s">
        <v>380</v>
      </c>
      <c r="C198" s="93">
        <v>14</v>
      </c>
      <c r="D198" s="93" t="s">
        <v>112</v>
      </c>
      <c r="E198" s="1257"/>
      <c r="F198" s="97">
        <f>+E198*C198</f>
        <v>0</v>
      </c>
    </row>
    <row r="199" spans="1:6" s="38" customFormat="1" ht="12.75" x14ac:dyDescent="0.2">
      <c r="A199" s="2"/>
      <c r="B199" s="10"/>
      <c r="C199" s="265"/>
      <c r="D199" s="265"/>
      <c r="E199" s="263"/>
      <c r="F199" s="8"/>
    </row>
    <row r="200" spans="1:6" s="38" customFormat="1" ht="12.75" x14ac:dyDescent="0.2">
      <c r="A200" s="1248">
        <v>39</v>
      </c>
      <c r="B200" s="1244" t="s">
        <v>381</v>
      </c>
      <c r="C200" s="1258"/>
      <c r="D200" s="1258"/>
      <c r="E200" s="1251"/>
      <c r="F200" s="1252"/>
    </row>
    <row r="201" spans="1:6" s="38" customFormat="1" ht="51" x14ac:dyDescent="0.2">
      <c r="A201" s="1245"/>
      <c r="B201" s="1249" t="s">
        <v>382</v>
      </c>
      <c r="C201" s="82"/>
      <c r="D201" s="82"/>
      <c r="E201" s="1253"/>
      <c r="F201" s="1254"/>
    </row>
    <row r="202" spans="1:6" s="38" customFormat="1" ht="12.75" x14ac:dyDescent="0.2">
      <c r="A202" s="1178"/>
      <c r="B202" s="1247" t="s">
        <v>383</v>
      </c>
      <c r="C202" s="93">
        <v>2</v>
      </c>
      <c r="D202" s="93" t="s">
        <v>112</v>
      </c>
      <c r="E202" s="1257"/>
      <c r="F202" s="97">
        <f>+E202*C202</f>
        <v>0</v>
      </c>
    </row>
    <row r="203" spans="1:6" s="38" customFormat="1" ht="12.75" x14ac:dyDescent="0.2">
      <c r="A203" s="2"/>
      <c r="B203" s="10"/>
      <c r="C203" s="9"/>
      <c r="D203" s="9"/>
      <c r="E203" s="11"/>
      <c r="F203" s="12"/>
    </row>
    <row r="204" spans="1:6" s="38" customFormat="1" ht="12.75" x14ac:dyDescent="0.2">
      <c r="A204" s="1248">
        <v>40</v>
      </c>
      <c r="B204" s="1244" t="s">
        <v>384</v>
      </c>
      <c r="C204" s="1258"/>
      <c r="D204" s="1258"/>
      <c r="E204" s="1260"/>
      <c r="F204" s="483"/>
    </row>
    <row r="205" spans="1:6" s="38" customFormat="1" ht="38.25" x14ac:dyDescent="0.2">
      <c r="A205" s="1261"/>
      <c r="B205" s="1262" t="s">
        <v>385</v>
      </c>
      <c r="C205" s="93">
        <v>8</v>
      </c>
      <c r="D205" s="93" t="s">
        <v>112</v>
      </c>
      <c r="E205" s="76"/>
      <c r="F205" s="97">
        <f>+E205*C205</f>
        <v>0</v>
      </c>
    </row>
    <row r="206" spans="1:6" s="38" customFormat="1" ht="12.75" x14ac:dyDescent="0.2">
      <c r="A206" s="2"/>
      <c r="B206" s="10"/>
      <c r="C206" s="265"/>
      <c r="D206" s="265"/>
      <c r="E206" s="11"/>
      <c r="F206" s="13"/>
    </row>
    <row r="207" spans="1:6" s="38" customFormat="1" ht="12.75" x14ac:dyDescent="0.2">
      <c r="A207" s="1248">
        <v>41</v>
      </c>
      <c r="B207" s="1244" t="s">
        <v>386</v>
      </c>
      <c r="C207" s="480"/>
      <c r="D207" s="480"/>
      <c r="E207" s="482"/>
      <c r="F207" s="483"/>
    </row>
    <row r="208" spans="1:6" s="38" customFormat="1" ht="38.25" x14ac:dyDescent="0.2">
      <c r="A208" s="1261"/>
      <c r="B208" s="1256" t="s">
        <v>387</v>
      </c>
      <c r="C208" s="93">
        <v>68</v>
      </c>
      <c r="D208" s="93" t="s">
        <v>199</v>
      </c>
      <c r="E208" s="76"/>
      <c r="F208" s="97">
        <f>+E208*C208</f>
        <v>0</v>
      </c>
    </row>
    <row r="209" spans="1:6" s="38" customFormat="1" ht="12.75" x14ac:dyDescent="0.2">
      <c r="A209" s="2"/>
      <c r="B209" s="996"/>
      <c r="C209" s="313"/>
      <c r="D209" s="313"/>
      <c r="F209" s="313"/>
    </row>
    <row r="210" spans="1:6" s="38" customFormat="1" ht="38.25" x14ac:dyDescent="0.2">
      <c r="A210" s="1248">
        <v>42</v>
      </c>
      <c r="B210" s="1244" t="s">
        <v>388</v>
      </c>
      <c r="C210" s="480"/>
      <c r="D210" s="480"/>
      <c r="E210" s="482"/>
      <c r="F210" s="483"/>
    </row>
    <row r="211" spans="1:6" s="38" customFormat="1" ht="51" x14ac:dyDescent="0.2">
      <c r="A211" s="1261"/>
      <c r="B211" s="1256" t="s">
        <v>389</v>
      </c>
      <c r="C211" s="93">
        <v>1</v>
      </c>
      <c r="D211" s="93" t="s">
        <v>161</v>
      </c>
      <c r="E211" s="76"/>
      <c r="F211" s="97">
        <v>300</v>
      </c>
    </row>
    <row r="212" spans="1:6" s="38" customFormat="1" ht="12.75" x14ac:dyDescent="0.2">
      <c r="A212" s="2"/>
      <c r="B212" s="996"/>
      <c r="C212" s="313"/>
      <c r="D212" s="313"/>
      <c r="F212" s="313"/>
    </row>
    <row r="213" spans="1:6" s="38" customFormat="1" ht="12.75" x14ac:dyDescent="0.2">
      <c r="A213" s="1248">
        <v>43</v>
      </c>
      <c r="B213" s="1244" t="s">
        <v>390</v>
      </c>
      <c r="C213" s="480"/>
      <c r="D213" s="480"/>
      <c r="E213" s="482"/>
      <c r="F213" s="483"/>
    </row>
    <row r="214" spans="1:6" s="38" customFormat="1" ht="51" x14ac:dyDescent="0.2">
      <c r="A214" s="1261"/>
      <c r="B214" s="1256" t="s">
        <v>391</v>
      </c>
      <c r="C214" s="93">
        <v>1</v>
      </c>
      <c r="D214" s="93" t="s">
        <v>161</v>
      </c>
      <c r="E214" s="76"/>
      <c r="F214" s="97">
        <v>1000</v>
      </c>
    </row>
    <row r="215" spans="1:6" s="38" customFormat="1" ht="12.75" x14ac:dyDescent="0.2">
      <c r="A215" s="2"/>
      <c r="B215" s="996"/>
      <c r="C215" s="313"/>
      <c r="D215" s="313"/>
      <c r="F215" s="313"/>
    </row>
    <row r="216" spans="1:6" s="38" customFormat="1" ht="102" x14ac:dyDescent="0.2">
      <c r="A216" s="1182">
        <v>44</v>
      </c>
      <c r="B216" s="1211" t="s">
        <v>392</v>
      </c>
      <c r="C216" s="477">
        <v>1</v>
      </c>
      <c r="D216" s="477" t="s">
        <v>161</v>
      </c>
      <c r="E216" s="201"/>
      <c r="F216" s="247">
        <v>300</v>
      </c>
    </row>
    <row r="217" spans="1:6" s="38" customFormat="1" ht="12.75" x14ac:dyDescent="0.2">
      <c r="A217" s="2"/>
      <c r="B217" s="996"/>
      <c r="C217" s="313"/>
      <c r="D217" s="313"/>
      <c r="F217" s="313"/>
    </row>
    <row r="218" spans="1:6" s="38" customFormat="1" ht="12.75" x14ac:dyDescent="0.2">
      <c r="A218" s="1248">
        <v>45</v>
      </c>
      <c r="B218" s="1244" t="s">
        <v>393</v>
      </c>
      <c r="C218" s="480"/>
      <c r="D218" s="480"/>
      <c r="E218" s="482"/>
      <c r="F218" s="483"/>
    </row>
    <row r="219" spans="1:6" s="38" customFormat="1" ht="25.5" x14ac:dyDescent="0.2">
      <c r="A219" s="1263"/>
      <c r="B219" s="1256" t="s">
        <v>394</v>
      </c>
      <c r="C219" s="93">
        <v>1</v>
      </c>
      <c r="D219" s="93" t="s">
        <v>161</v>
      </c>
      <c r="E219" s="76"/>
      <c r="F219" s="97">
        <v>100</v>
      </c>
    </row>
    <row r="220" spans="1:6" s="38" customFormat="1" ht="12.75" x14ac:dyDescent="0.2">
      <c r="A220" s="2"/>
      <c r="B220" s="996"/>
      <c r="C220" s="313"/>
      <c r="D220" s="313"/>
      <c r="E220" s="313"/>
      <c r="F220" s="313"/>
    </row>
    <row r="221" spans="1:6" s="38" customFormat="1" ht="13.5" thickBot="1" x14ac:dyDescent="0.25">
      <c r="A221" s="270"/>
      <c r="B221" s="993" t="s">
        <v>851</v>
      </c>
      <c r="C221" s="1275"/>
      <c r="D221" s="1275"/>
      <c r="E221" s="1276"/>
      <c r="F221" s="1163">
        <f>SUM(F144:F219)</f>
        <v>1700</v>
      </c>
    </row>
    <row r="222" spans="1:6" s="38" customFormat="1" ht="13.5" thickTop="1" x14ac:dyDescent="0.2">
      <c r="A222" s="313"/>
      <c r="B222" s="14"/>
      <c r="C222" s="9"/>
      <c r="D222" s="9"/>
      <c r="E222" s="8"/>
      <c r="F222" s="8"/>
    </row>
    <row r="223" spans="1:6" s="1210" customFormat="1" ht="12.75" x14ac:dyDescent="0.25">
      <c r="A223" s="1208"/>
      <c r="B223" s="1236"/>
      <c r="C223" s="1196"/>
      <c r="D223" s="1196"/>
      <c r="E223" s="1237"/>
      <c r="F223" s="1209"/>
    </row>
    <row r="224" spans="1:6" s="1210" customFormat="1" ht="12.75" x14ac:dyDescent="0.25">
      <c r="A224" s="1208"/>
      <c r="B224" s="1236"/>
      <c r="C224" s="1196"/>
      <c r="D224" s="1196"/>
      <c r="E224" s="1237"/>
      <c r="F224" s="1209"/>
    </row>
    <row r="225" spans="1:6" s="1210" customFormat="1" ht="12.75" x14ac:dyDescent="0.25">
      <c r="A225" s="1208"/>
      <c r="B225" s="1236"/>
      <c r="C225" s="1196"/>
      <c r="D225" s="1196"/>
      <c r="E225" s="1237"/>
      <c r="F225" s="1209"/>
    </row>
    <row r="226" spans="1:6" s="1210" customFormat="1" ht="12.75" x14ac:dyDescent="0.25">
      <c r="A226" s="1208"/>
      <c r="B226" s="1236"/>
      <c r="C226" s="1196"/>
      <c r="D226" s="1196"/>
      <c r="E226" s="1237"/>
      <c r="F226" s="1209"/>
    </row>
    <row r="227" spans="1:6" s="1210" customFormat="1" ht="15.75" x14ac:dyDescent="0.25">
      <c r="A227" s="1294" t="s">
        <v>821</v>
      </c>
      <c r="B227" s="1264" t="s">
        <v>852</v>
      </c>
      <c r="C227" s="1000"/>
      <c r="D227" s="1000"/>
      <c r="E227" s="1000"/>
      <c r="F227" s="1000"/>
    </row>
    <row r="228" spans="1:6" s="1210" customFormat="1" ht="12.75" x14ac:dyDescent="0.25">
      <c r="A228" s="1000"/>
      <c r="B228" s="1000"/>
      <c r="C228" s="1000"/>
      <c r="D228" s="1000"/>
      <c r="E228" s="1000"/>
      <c r="F228" s="1000"/>
    </row>
    <row r="229" spans="1:6" s="1210" customFormat="1" ht="12.75" x14ac:dyDescent="0.25">
      <c r="A229" s="1000"/>
      <c r="B229" s="1000"/>
      <c r="C229" s="1000"/>
      <c r="D229" s="1000"/>
      <c r="E229" s="1000"/>
      <c r="F229" s="1000"/>
    </row>
    <row r="230" spans="1:6" s="1210" customFormat="1" ht="12.75" x14ac:dyDescent="0.25">
      <c r="A230" s="1268" t="s">
        <v>106</v>
      </c>
      <c r="B230" s="1268" t="s">
        <v>126</v>
      </c>
      <c r="C230" s="1268"/>
      <c r="D230" s="1268"/>
      <c r="E230" s="1268"/>
      <c r="F230" s="1271">
        <f>F303</f>
        <v>560</v>
      </c>
    </row>
    <row r="231" spans="1:6" s="1210" customFormat="1" ht="13.5" thickBot="1" x14ac:dyDescent="0.3">
      <c r="A231" s="1267" t="s">
        <v>107</v>
      </c>
      <c r="B231" s="1267" t="s">
        <v>343</v>
      </c>
      <c r="C231" s="1267"/>
      <c r="D231" s="1267"/>
      <c r="E231" s="1267"/>
      <c r="F231" s="1277">
        <f>F360</f>
        <v>1250</v>
      </c>
    </row>
    <row r="232" spans="1:6" s="1210" customFormat="1" ht="12.75" x14ac:dyDescent="0.25">
      <c r="A232" s="1000"/>
      <c r="B232" s="1000"/>
      <c r="C232" s="1000"/>
      <c r="D232" s="1000"/>
      <c r="E232" s="1000"/>
      <c r="F232" s="1272"/>
    </row>
    <row r="233" spans="1:6" s="1210" customFormat="1" ht="13.5" thickBot="1" x14ac:dyDescent="0.3">
      <c r="A233" s="1265"/>
      <c r="B233" s="1270" t="s">
        <v>853</v>
      </c>
      <c r="C233" s="1269"/>
      <c r="D233" s="1269"/>
      <c r="E233" s="1269"/>
      <c r="F233" s="1273">
        <f>SUM(F230:F231)</f>
        <v>1810</v>
      </c>
    </row>
    <row r="234" spans="1:6" s="1210" customFormat="1" ht="13.5" thickTop="1" x14ac:dyDescent="0.25">
      <c r="A234" s="1000"/>
      <c r="B234" s="1000"/>
      <c r="C234" s="1000"/>
      <c r="D234" s="1000"/>
      <c r="E234" s="1000"/>
      <c r="F234" s="1000"/>
    </row>
    <row r="235" spans="1:6" s="1210" customFormat="1" ht="12.75" x14ac:dyDescent="0.25">
      <c r="A235" s="1208"/>
      <c r="B235" s="1236"/>
      <c r="C235" s="1196"/>
      <c r="D235" s="1196"/>
      <c r="E235" s="1237"/>
      <c r="F235" s="1209"/>
    </row>
    <row r="236" spans="1:6" s="1210" customFormat="1" ht="12.75" x14ac:dyDescent="0.25">
      <c r="A236" s="1208"/>
      <c r="B236" s="1236"/>
      <c r="C236" s="1196"/>
      <c r="D236" s="1196"/>
      <c r="E236" s="1237"/>
      <c r="F236" s="1209"/>
    </row>
    <row r="237" spans="1:6" s="38" customFormat="1" ht="12.75" x14ac:dyDescent="0.2">
      <c r="A237" s="313"/>
      <c r="B237" s="14"/>
      <c r="C237" s="9"/>
      <c r="D237" s="9"/>
      <c r="E237" s="8"/>
      <c r="F237" s="8"/>
    </row>
    <row r="238" spans="1:6" s="38" customFormat="1" ht="12.75" x14ac:dyDescent="0.2">
      <c r="A238" s="4"/>
      <c r="B238" s="14"/>
      <c r="C238" s="9"/>
      <c r="D238" s="9"/>
      <c r="E238" s="8"/>
      <c r="F238" s="8"/>
    </row>
    <row r="239" spans="1:6" s="38" customFormat="1" ht="12.75" x14ac:dyDescent="0.2">
      <c r="A239" s="4"/>
      <c r="B239" s="14"/>
      <c r="C239" s="9"/>
      <c r="D239" s="9"/>
      <c r="E239" s="8"/>
      <c r="F239" s="8"/>
    </row>
    <row r="240" spans="1:6" s="38" customFormat="1" ht="12.75" x14ac:dyDescent="0.2">
      <c r="A240" s="4"/>
      <c r="B240" s="14"/>
      <c r="C240" s="9"/>
      <c r="D240" s="9"/>
      <c r="E240" s="8"/>
      <c r="F240" s="8"/>
    </row>
    <row r="241" spans="1:6" s="277" customFormat="1" x14ac:dyDescent="0.25">
      <c r="A241" s="1278" t="s">
        <v>821</v>
      </c>
      <c r="B241" s="1279" t="s">
        <v>847</v>
      </c>
      <c r="C241" s="1280"/>
      <c r="D241" s="1280"/>
      <c r="E241" s="1281"/>
      <c r="F241" s="1281"/>
    </row>
    <row r="242" spans="1:6" s="38" customFormat="1" ht="12.75" x14ac:dyDescent="0.2">
      <c r="A242" s="2"/>
      <c r="B242" s="3"/>
      <c r="C242" s="2"/>
      <c r="D242" s="2"/>
      <c r="E242" s="7"/>
      <c r="F242" s="7"/>
    </row>
    <row r="243" spans="1:6" s="38" customFormat="1" ht="53.25" customHeight="1" x14ac:dyDescent="0.2">
      <c r="A243" s="1483" t="s">
        <v>635</v>
      </c>
      <c r="B243" s="1483"/>
      <c r="C243" s="1483"/>
      <c r="D243" s="1483"/>
      <c r="E243" s="1483"/>
      <c r="F243" s="1483"/>
    </row>
    <row r="244" spans="1:6" s="38" customFormat="1" ht="27" customHeight="1" x14ac:dyDescent="0.2">
      <c r="A244" s="1483" t="s">
        <v>337</v>
      </c>
      <c r="B244" s="1483"/>
      <c r="C244" s="1483"/>
      <c r="D244" s="1483"/>
      <c r="E244" s="1483"/>
      <c r="F244" s="1483"/>
    </row>
    <row r="245" spans="1:6" s="38" customFormat="1" ht="12.75" x14ac:dyDescent="0.2">
      <c r="A245" s="995"/>
      <c r="B245" s="995"/>
      <c r="C245" s="995"/>
      <c r="D245" s="995"/>
      <c r="E245" s="995"/>
      <c r="F245" s="995"/>
    </row>
    <row r="246" spans="1:6" s="38" customFormat="1" ht="13.5" thickBot="1" x14ac:dyDescent="0.25">
      <c r="A246" s="995"/>
      <c r="B246" s="995"/>
      <c r="C246" s="995"/>
      <c r="D246" s="995"/>
      <c r="E246" s="995"/>
      <c r="F246" s="995"/>
    </row>
    <row r="247" spans="1:6" s="1210" customFormat="1" ht="15.75" thickBot="1" x14ac:dyDescent="0.3">
      <c r="A247" s="1282" t="s">
        <v>854</v>
      </c>
      <c r="B247" s="1283" t="s">
        <v>416</v>
      </c>
      <c r="C247" s="1284"/>
      <c r="D247" s="1284"/>
      <c r="E247" s="1284"/>
      <c r="F247" s="1284"/>
    </row>
    <row r="248" spans="1:6" s="38" customFormat="1" ht="12.75" x14ac:dyDescent="0.2">
      <c r="A248" s="281"/>
      <c r="B248" s="995"/>
      <c r="C248" s="17"/>
      <c r="D248" s="17"/>
      <c r="E248" s="285"/>
      <c r="F248" s="285"/>
    </row>
    <row r="249" spans="1:6" s="38" customFormat="1" ht="12.75" x14ac:dyDescent="0.2">
      <c r="A249" s="1175">
        <v>1</v>
      </c>
      <c r="B249" s="1180" t="s">
        <v>288</v>
      </c>
      <c r="C249" s="480"/>
      <c r="D249" s="480"/>
      <c r="E249" s="482"/>
      <c r="F249" s="483"/>
    </row>
    <row r="250" spans="1:6" s="38" customFormat="1" ht="25.5" x14ac:dyDescent="0.2">
      <c r="A250" s="1176"/>
      <c r="B250" s="994" t="s">
        <v>289</v>
      </c>
      <c r="C250" s="93">
        <v>54</v>
      </c>
      <c r="D250" s="93" t="s">
        <v>633</v>
      </c>
      <c r="E250" s="76"/>
      <c r="F250" s="97">
        <f>+E250*C250</f>
        <v>0</v>
      </c>
    </row>
    <row r="251" spans="1:6" s="38" customFormat="1" ht="12.75" x14ac:dyDescent="0.2">
      <c r="A251" s="282"/>
      <c r="B251" s="995"/>
      <c r="C251" s="313"/>
      <c r="D251" s="313"/>
      <c r="F251" s="313"/>
    </row>
    <row r="252" spans="1:6" s="38" customFormat="1" ht="12.75" x14ac:dyDescent="0.2">
      <c r="A252" s="1175">
        <v>2</v>
      </c>
      <c r="B252" s="1180" t="s">
        <v>290</v>
      </c>
      <c r="C252" s="480"/>
      <c r="D252" s="480"/>
      <c r="E252" s="482"/>
      <c r="F252" s="483"/>
    </row>
    <row r="253" spans="1:6" s="38" customFormat="1" ht="38.25" x14ac:dyDescent="0.2">
      <c r="A253" s="1177"/>
      <c r="B253" s="501" t="s">
        <v>291</v>
      </c>
      <c r="C253" s="82"/>
      <c r="D253" s="82"/>
      <c r="E253" s="72"/>
      <c r="F253" s="95"/>
    </row>
    <row r="254" spans="1:6" s="38" customFormat="1" ht="25.5" x14ac:dyDescent="0.2">
      <c r="A254" s="1178"/>
      <c r="B254" s="994" t="s">
        <v>292</v>
      </c>
      <c r="C254" s="93">
        <v>100</v>
      </c>
      <c r="D254" s="93" t="s">
        <v>634</v>
      </c>
      <c r="E254" s="76"/>
      <c r="F254" s="97">
        <f>+E254*C254</f>
        <v>0</v>
      </c>
    </row>
    <row r="255" spans="1:6" s="38" customFormat="1" ht="12.75" x14ac:dyDescent="0.2">
      <c r="A255" s="282"/>
      <c r="B255" s="995"/>
      <c r="C255" s="313"/>
      <c r="D255" s="313"/>
      <c r="F255" s="313"/>
    </row>
    <row r="256" spans="1:6" s="38" customFormat="1" ht="12.75" x14ac:dyDescent="0.2">
      <c r="A256" s="1175">
        <v>3</v>
      </c>
      <c r="B256" s="1180" t="s">
        <v>295</v>
      </c>
      <c r="C256" s="480"/>
      <c r="D256" s="480"/>
      <c r="E256" s="482"/>
      <c r="F256" s="483"/>
    </row>
    <row r="257" spans="1:6" s="38" customFormat="1" ht="25.5" x14ac:dyDescent="0.2">
      <c r="A257" s="1177"/>
      <c r="B257" s="501" t="s">
        <v>296</v>
      </c>
      <c r="C257" s="82"/>
      <c r="D257" s="82"/>
      <c r="E257" s="72"/>
      <c r="F257" s="95"/>
    </row>
    <row r="258" spans="1:6" s="38" customFormat="1" ht="14.25" x14ac:dyDescent="0.2">
      <c r="A258" s="1179"/>
      <c r="B258" s="501" t="s">
        <v>297</v>
      </c>
      <c r="C258" s="82">
        <v>75</v>
      </c>
      <c r="D258" s="82" t="s">
        <v>203</v>
      </c>
      <c r="E258" s="72"/>
      <c r="F258" s="95">
        <f>+E258*C258</f>
        <v>0</v>
      </c>
    </row>
    <row r="259" spans="1:6" s="38" customFormat="1" ht="14.25" x14ac:dyDescent="0.2">
      <c r="A259" s="1176"/>
      <c r="B259" s="994" t="s">
        <v>298</v>
      </c>
      <c r="C259" s="93">
        <v>5</v>
      </c>
      <c r="D259" s="93" t="s">
        <v>203</v>
      </c>
      <c r="E259" s="76"/>
      <c r="F259" s="97">
        <f>+E259*C259</f>
        <v>0</v>
      </c>
    </row>
    <row r="260" spans="1:6" s="38" customFormat="1" ht="12.75" x14ac:dyDescent="0.2">
      <c r="A260" s="282"/>
      <c r="B260" s="995"/>
      <c r="C260" s="9"/>
      <c r="D260" s="9"/>
      <c r="E260" s="11"/>
      <c r="F260" s="12"/>
    </row>
    <row r="261" spans="1:6" s="38" customFormat="1" ht="12.75" x14ac:dyDescent="0.2">
      <c r="A261" s="1175">
        <v>4</v>
      </c>
      <c r="B261" s="1180" t="s">
        <v>300</v>
      </c>
      <c r="C261" s="480"/>
      <c r="D261" s="480"/>
      <c r="E261" s="482"/>
      <c r="F261" s="483"/>
    </row>
    <row r="262" spans="1:6" s="38" customFormat="1" ht="38.25" x14ac:dyDescent="0.2">
      <c r="A262" s="1178"/>
      <c r="B262" s="994" t="s">
        <v>301</v>
      </c>
      <c r="C262" s="93">
        <v>3</v>
      </c>
      <c r="D262" s="93" t="s">
        <v>203</v>
      </c>
      <c r="E262" s="76"/>
      <c r="F262" s="97">
        <f>+E262*C262</f>
        <v>0</v>
      </c>
    </row>
    <row r="263" spans="1:6" s="38" customFormat="1" ht="12.75" x14ac:dyDescent="0.2">
      <c r="A263" s="282"/>
      <c r="B263" s="995"/>
      <c r="C263" s="313"/>
      <c r="D263" s="313"/>
      <c r="F263" s="313"/>
    </row>
    <row r="264" spans="1:6" s="38" customFormat="1" ht="12.75" x14ac:dyDescent="0.2">
      <c r="A264" s="1175">
        <v>5</v>
      </c>
      <c r="B264" s="1180" t="s">
        <v>312</v>
      </c>
      <c r="C264" s="480"/>
      <c r="D264" s="480"/>
      <c r="E264" s="482"/>
      <c r="F264" s="483"/>
    </row>
    <row r="265" spans="1:6" s="38" customFormat="1" ht="12.75" customHeight="1" x14ac:dyDescent="0.2">
      <c r="A265" s="1178"/>
      <c r="B265" s="994" t="s">
        <v>338</v>
      </c>
      <c r="C265" s="93">
        <v>15</v>
      </c>
      <c r="D265" s="93" t="s">
        <v>634</v>
      </c>
      <c r="E265" s="76"/>
      <c r="F265" s="97">
        <f>+E265*C265</f>
        <v>0</v>
      </c>
    </row>
    <row r="266" spans="1:6" s="38" customFormat="1" ht="12.75" x14ac:dyDescent="0.2">
      <c r="A266" s="282"/>
      <c r="B266" s="995"/>
      <c r="C266" s="313"/>
      <c r="D266" s="313"/>
      <c r="F266" s="313"/>
    </row>
    <row r="267" spans="1:6" s="38" customFormat="1" ht="12.75" x14ac:dyDescent="0.2">
      <c r="A267" s="1175">
        <v>6</v>
      </c>
      <c r="B267" s="1180" t="s">
        <v>314</v>
      </c>
      <c r="C267" s="480"/>
      <c r="D267" s="480"/>
      <c r="E267" s="482"/>
      <c r="F267" s="483"/>
    </row>
    <row r="268" spans="1:6" s="38" customFormat="1" ht="38.25" x14ac:dyDescent="0.2">
      <c r="A268" s="1178"/>
      <c r="B268" s="994" t="s">
        <v>628</v>
      </c>
      <c r="C268" s="93">
        <v>10</v>
      </c>
      <c r="D268" s="93" t="s">
        <v>203</v>
      </c>
      <c r="E268" s="76"/>
      <c r="F268" s="97">
        <f>+E268*C268</f>
        <v>0</v>
      </c>
    </row>
    <row r="269" spans="1:6" s="38" customFormat="1" ht="12.75" x14ac:dyDescent="0.2">
      <c r="A269" s="2"/>
      <c r="B269" s="995"/>
      <c r="C269" s="9"/>
      <c r="D269" s="9"/>
      <c r="E269" s="11"/>
      <c r="F269" s="12"/>
    </row>
    <row r="270" spans="1:6" s="38" customFormat="1" ht="12.75" x14ac:dyDescent="0.2">
      <c r="A270" s="1175">
        <v>7</v>
      </c>
      <c r="B270" s="1180" t="s">
        <v>315</v>
      </c>
      <c r="C270" s="480"/>
      <c r="D270" s="480"/>
      <c r="E270" s="482"/>
      <c r="F270" s="483"/>
    </row>
    <row r="271" spans="1:6" s="38" customFormat="1" ht="38.25" x14ac:dyDescent="0.2">
      <c r="A271" s="1178"/>
      <c r="B271" s="994" t="s">
        <v>316</v>
      </c>
      <c r="C271" s="93">
        <v>10</v>
      </c>
      <c r="D271" s="93" t="s">
        <v>203</v>
      </c>
      <c r="E271" s="76"/>
      <c r="F271" s="97">
        <f>+E271*C271</f>
        <v>0</v>
      </c>
    </row>
    <row r="272" spans="1:6" s="38" customFormat="1" ht="12.75" x14ac:dyDescent="0.2">
      <c r="A272" s="282"/>
      <c r="B272" s="995"/>
      <c r="C272" s="313"/>
      <c r="D272" s="313"/>
      <c r="F272" s="313"/>
    </row>
    <row r="273" spans="1:6" s="38" customFormat="1" ht="12.75" x14ac:dyDescent="0.2">
      <c r="A273" s="1175">
        <v>8</v>
      </c>
      <c r="B273" s="1180" t="s">
        <v>317</v>
      </c>
      <c r="C273" s="480"/>
      <c r="D273" s="480"/>
      <c r="E273" s="482"/>
      <c r="F273" s="483"/>
    </row>
    <row r="274" spans="1:6" s="38" customFormat="1" ht="51" x14ac:dyDescent="0.2">
      <c r="A274" s="1178"/>
      <c r="B274" s="994" t="s">
        <v>318</v>
      </c>
      <c r="C274" s="93">
        <v>10</v>
      </c>
      <c r="D274" s="93" t="s">
        <v>203</v>
      </c>
      <c r="E274" s="76"/>
      <c r="F274" s="97">
        <f>+E274*C274</f>
        <v>0</v>
      </c>
    </row>
    <row r="275" spans="1:6" s="38" customFormat="1" ht="12.75" x14ac:dyDescent="0.2">
      <c r="A275" s="282"/>
      <c r="B275" s="995"/>
      <c r="C275" s="313"/>
      <c r="D275" s="313"/>
      <c r="F275" s="313"/>
    </row>
    <row r="276" spans="1:6" s="38" customFormat="1" ht="12.75" x14ac:dyDescent="0.2">
      <c r="A276" s="1175">
        <v>9</v>
      </c>
      <c r="B276" s="1180" t="s">
        <v>319</v>
      </c>
      <c r="C276" s="480"/>
      <c r="D276" s="480"/>
      <c r="E276" s="482"/>
      <c r="F276" s="483"/>
    </row>
    <row r="277" spans="1:6" s="38" customFormat="1" ht="25.5" customHeight="1" x14ac:dyDescent="0.2">
      <c r="A277" s="1178"/>
      <c r="B277" s="994" t="s">
        <v>320</v>
      </c>
      <c r="C277" s="93">
        <v>54</v>
      </c>
      <c r="D277" s="93" t="s">
        <v>633</v>
      </c>
      <c r="E277" s="76"/>
      <c r="F277" s="97">
        <f>+E277*C277</f>
        <v>0</v>
      </c>
    </row>
    <row r="278" spans="1:6" s="38" customFormat="1" ht="12.75" x14ac:dyDescent="0.2">
      <c r="A278" s="282"/>
      <c r="B278" s="995"/>
      <c r="C278" s="313"/>
      <c r="D278" s="313"/>
      <c r="F278" s="313"/>
    </row>
    <row r="279" spans="1:6" s="38" customFormat="1" ht="12.75" x14ac:dyDescent="0.2">
      <c r="A279" s="1175">
        <v>10</v>
      </c>
      <c r="B279" s="1180" t="s">
        <v>321</v>
      </c>
      <c r="C279" s="480"/>
      <c r="D279" s="480"/>
      <c r="E279" s="482"/>
      <c r="F279" s="483"/>
    </row>
    <row r="280" spans="1:6" s="38" customFormat="1" ht="38.25" x14ac:dyDescent="0.2">
      <c r="A280" s="1178"/>
      <c r="B280" s="994" t="s">
        <v>322</v>
      </c>
      <c r="C280" s="93">
        <v>70</v>
      </c>
      <c r="D280" s="93" t="s">
        <v>203</v>
      </c>
      <c r="E280" s="76"/>
      <c r="F280" s="97">
        <f>+E280*C280</f>
        <v>0</v>
      </c>
    </row>
    <row r="281" spans="1:6" s="38" customFormat="1" ht="12.75" x14ac:dyDescent="0.2">
      <c r="A281" s="2"/>
      <c r="B281" s="995"/>
      <c r="C281" s="313"/>
      <c r="D281" s="313"/>
      <c r="F281" s="313"/>
    </row>
    <row r="282" spans="1:6" s="38" customFormat="1" ht="12.75" x14ac:dyDescent="0.2">
      <c r="A282" s="1175">
        <v>11</v>
      </c>
      <c r="B282" s="1180" t="s">
        <v>339</v>
      </c>
      <c r="C282" s="480"/>
      <c r="D282" s="480"/>
      <c r="E282" s="482"/>
      <c r="F282" s="483"/>
    </row>
    <row r="283" spans="1:6" s="38" customFormat="1" ht="38.25" x14ac:dyDescent="0.2">
      <c r="A283" s="1178"/>
      <c r="B283" s="994" t="s">
        <v>340</v>
      </c>
      <c r="C283" s="93">
        <v>10</v>
      </c>
      <c r="D283" s="93" t="s">
        <v>203</v>
      </c>
      <c r="E283" s="76"/>
      <c r="F283" s="97">
        <f>+E283*C283</f>
        <v>0</v>
      </c>
    </row>
    <row r="284" spans="1:6" s="38" customFormat="1" ht="12.75" x14ac:dyDescent="0.2">
      <c r="A284" s="282"/>
      <c r="B284" s="995"/>
      <c r="C284" s="9"/>
      <c r="D284" s="9"/>
      <c r="E284" s="11"/>
      <c r="F284" s="12"/>
    </row>
    <row r="285" spans="1:6" s="38" customFormat="1" ht="12.75" x14ac:dyDescent="0.2">
      <c r="A285" s="1175">
        <v>12</v>
      </c>
      <c r="B285" s="1180" t="s">
        <v>323</v>
      </c>
      <c r="C285" s="480"/>
      <c r="D285" s="480"/>
      <c r="E285" s="482"/>
      <c r="F285" s="483"/>
    </row>
    <row r="286" spans="1:6" s="38" customFormat="1" ht="38.25" x14ac:dyDescent="0.2">
      <c r="A286" s="1178"/>
      <c r="B286" s="994" t="s">
        <v>341</v>
      </c>
      <c r="C286" s="93">
        <v>1</v>
      </c>
      <c r="D286" s="93" t="s">
        <v>112</v>
      </c>
      <c r="E286" s="76"/>
      <c r="F286" s="97">
        <f>+E286*C286</f>
        <v>0</v>
      </c>
    </row>
    <row r="287" spans="1:6" s="38" customFormat="1" ht="12.75" x14ac:dyDescent="0.2">
      <c r="A287" s="282"/>
      <c r="B287" s="995"/>
      <c r="C287" s="313"/>
      <c r="D287" s="313"/>
      <c r="F287" s="313"/>
    </row>
    <row r="288" spans="1:6" s="38" customFormat="1" ht="12.75" x14ac:dyDescent="0.2">
      <c r="A288" s="1175">
        <v>13</v>
      </c>
      <c r="B288" s="1180" t="s">
        <v>325</v>
      </c>
      <c r="C288" s="480"/>
      <c r="D288" s="480"/>
      <c r="E288" s="482"/>
      <c r="F288" s="483"/>
    </row>
    <row r="289" spans="1:6" s="38" customFormat="1" ht="12.75" customHeight="1" x14ac:dyDescent="0.2">
      <c r="A289" s="1178"/>
      <c r="B289" s="994" t="s">
        <v>326</v>
      </c>
      <c r="C289" s="93">
        <v>1</v>
      </c>
      <c r="D289" s="93" t="s">
        <v>112</v>
      </c>
      <c r="E289" s="76"/>
      <c r="F289" s="97">
        <f>+E289*C289</f>
        <v>0</v>
      </c>
    </row>
    <row r="290" spans="1:6" s="38" customFormat="1" ht="12.75" x14ac:dyDescent="0.2">
      <c r="A290" s="282"/>
      <c r="B290" s="995"/>
      <c r="C290" s="313"/>
      <c r="D290" s="313"/>
      <c r="F290" s="313"/>
    </row>
    <row r="291" spans="1:6" s="38" customFormat="1" ht="12.75" x14ac:dyDescent="0.2">
      <c r="A291" s="1175">
        <v>14</v>
      </c>
      <c r="B291" s="1180" t="s">
        <v>329</v>
      </c>
      <c r="C291" s="480"/>
      <c r="D291" s="480"/>
      <c r="E291" s="482"/>
      <c r="F291" s="483"/>
    </row>
    <row r="292" spans="1:6" s="38" customFormat="1" ht="25.5" x14ac:dyDescent="0.2">
      <c r="A292" s="1178"/>
      <c r="B292" s="994" t="s">
        <v>330</v>
      </c>
      <c r="C292" s="93">
        <v>1</v>
      </c>
      <c r="D292" s="93" t="s">
        <v>112</v>
      </c>
      <c r="E292" s="76"/>
      <c r="F292" s="97">
        <f>+E292*C292</f>
        <v>0</v>
      </c>
    </row>
    <row r="293" spans="1:6" s="38" customFormat="1" ht="12.75" x14ac:dyDescent="0.2">
      <c r="A293" s="282"/>
      <c r="B293" s="995"/>
      <c r="C293" s="313"/>
      <c r="D293" s="313"/>
      <c r="F293" s="313"/>
    </row>
    <row r="294" spans="1:6" s="38" customFormat="1" ht="12.75" x14ac:dyDescent="0.2">
      <c r="A294" s="1175">
        <v>15</v>
      </c>
      <c r="B294" s="1180" t="s">
        <v>327</v>
      </c>
      <c r="C294" s="480"/>
      <c r="D294" s="480"/>
      <c r="E294" s="482"/>
      <c r="F294" s="483"/>
    </row>
    <row r="295" spans="1:6" s="38" customFormat="1" ht="51" x14ac:dyDescent="0.2">
      <c r="A295" s="1177"/>
      <c r="B295" s="501" t="s">
        <v>328</v>
      </c>
      <c r="C295" s="82"/>
      <c r="D295" s="82"/>
      <c r="E295" s="72"/>
      <c r="F295" s="95"/>
    </row>
    <row r="296" spans="1:6" s="38" customFormat="1" ht="12.75" x14ac:dyDescent="0.2">
      <c r="A296" s="1176"/>
      <c r="B296" s="994" t="s">
        <v>342</v>
      </c>
      <c r="C296" s="93">
        <v>1</v>
      </c>
      <c r="D296" s="93" t="s">
        <v>112</v>
      </c>
      <c r="E296" s="76"/>
      <c r="F296" s="97">
        <f>+E296*C296</f>
        <v>0</v>
      </c>
    </row>
    <row r="297" spans="1:6" s="38" customFormat="1" ht="12.75" x14ac:dyDescent="0.2">
      <c r="A297" s="282"/>
      <c r="B297" s="995"/>
      <c r="C297" s="9"/>
      <c r="D297" s="9"/>
      <c r="E297" s="11"/>
      <c r="F297" s="12"/>
    </row>
    <row r="298" spans="1:6" s="38" customFormat="1" ht="12.75" x14ac:dyDescent="0.2">
      <c r="A298" s="1175">
        <v>16</v>
      </c>
      <c r="B298" s="1180" t="s">
        <v>331</v>
      </c>
      <c r="C298" s="480"/>
      <c r="D298" s="480"/>
      <c r="E298" s="482"/>
      <c r="F298" s="483"/>
    </row>
    <row r="299" spans="1:6" s="38" customFormat="1" ht="114.75" x14ac:dyDescent="0.2">
      <c r="A299" s="1178"/>
      <c r="B299" s="994" t="s">
        <v>332</v>
      </c>
      <c r="C299" s="93">
        <v>54</v>
      </c>
      <c r="D299" s="93" t="s">
        <v>633</v>
      </c>
      <c r="E299" s="76"/>
      <c r="F299" s="97">
        <f>+E299*C299</f>
        <v>0</v>
      </c>
    </row>
    <row r="300" spans="1:6" s="38" customFormat="1" ht="12.75" x14ac:dyDescent="0.2">
      <c r="A300" s="282"/>
      <c r="B300" s="995"/>
      <c r="C300" s="313"/>
      <c r="D300" s="313"/>
      <c r="F300" s="313"/>
    </row>
    <row r="301" spans="1:6" s="38" customFormat="1" ht="38.25" x14ac:dyDescent="0.2">
      <c r="A301" s="1182">
        <v>18</v>
      </c>
      <c r="B301" s="992" t="s">
        <v>885</v>
      </c>
      <c r="C301" s="477">
        <v>16</v>
      </c>
      <c r="D301" s="1181" t="s">
        <v>334</v>
      </c>
      <c r="E301" s="201"/>
      <c r="F301" s="247">
        <v>560</v>
      </c>
    </row>
    <row r="302" spans="1:6" s="38" customFormat="1" ht="12.75" x14ac:dyDescent="0.2">
      <c r="A302" s="4"/>
      <c r="B302" s="996"/>
      <c r="C302" s="9"/>
      <c r="D302" s="9"/>
      <c r="E302" s="12"/>
      <c r="F302" s="12"/>
    </row>
    <row r="303" spans="1:6" s="277" customFormat="1" thickBot="1" x14ac:dyDescent="0.3">
      <c r="A303" s="1148"/>
      <c r="B303" s="581" t="s">
        <v>336</v>
      </c>
      <c r="C303" s="1183"/>
      <c r="D303" s="1183"/>
      <c r="E303" s="1184"/>
      <c r="F303" s="1185">
        <f>SUM(F250:F301)</f>
        <v>560</v>
      </c>
    </row>
    <row r="304" spans="1:6" s="38" customFormat="1" ht="13.5" thickTop="1" x14ac:dyDescent="0.2">
      <c r="A304" s="4"/>
      <c r="B304" s="14"/>
      <c r="C304" s="9"/>
      <c r="D304" s="9"/>
      <c r="E304" s="8"/>
      <c r="F304" s="8"/>
    </row>
    <row r="305" spans="1:6" s="38" customFormat="1" ht="12.75" x14ac:dyDescent="0.2">
      <c r="A305" s="4"/>
      <c r="B305" s="14"/>
      <c r="C305" s="9"/>
      <c r="D305" s="9"/>
      <c r="E305" s="8"/>
      <c r="F305" s="8"/>
    </row>
    <row r="306" spans="1:6" ht="15.75" thickBot="1" x14ac:dyDescent="0.3">
      <c r="A306" s="306"/>
      <c r="B306" s="284"/>
      <c r="C306" s="273"/>
      <c r="D306" s="273"/>
      <c r="E306" s="100"/>
      <c r="F306" s="100"/>
    </row>
    <row r="307" spans="1:6" ht="15.75" thickBot="1" x14ac:dyDescent="0.3">
      <c r="A307" s="1173" t="s">
        <v>855</v>
      </c>
      <c r="B307" s="1240" t="s">
        <v>343</v>
      </c>
      <c r="C307" s="585"/>
      <c r="D307" s="585"/>
      <c r="E307" s="1174"/>
      <c r="F307" s="1174"/>
    </row>
    <row r="308" spans="1:6" s="38" customFormat="1" ht="12.75" x14ac:dyDescent="0.2">
      <c r="A308" s="9"/>
      <c r="B308" s="14"/>
      <c r="C308" s="9"/>
      <c r="D308" s="9"/>
      <c r="E308" s="12"/>
      <c r="F308" s="12"/>
    </row>
    <row r="309" spans="1:6" s="38" customFormat="1" ht="12.75" x14ac:dyDescent="0.2">
      <c r="A309" s="1243">
        <v>20</v>
      </c>
      <c r="B309" s="1244" t="s">
        <v>395</v>
      </c>
      <c r="C309" s="1285"/>
      <c r="D309" s="1285"/>
      <c r="E309" s="1370"/>
      <c r="F309" s="1286"/>
    </row>
    <row r="310" spans="1:6" s="38" customFormat="1" ht="38.25" x14ac:dyDescent="0.2">
      <c r="A310" s="1245"/>
      <c r="B310" s="1246" t="s">
        <v>396</v>
      </c>
      <c r="C310" s="82"/>
      <c r="D310" s="82"/>
      <c r="E310" s="72"/>
      <c r="F310" s="95"/>
    </row>
    <row r="311" spans="1:6" s="38" customFormat="1" ht="12.75" x14ac:dyDescent="0.2">
      <c r="A311" s="1178"/>
      <c r="B311" s="1247" t="s">
        <v>397</v>
      </c>
      <c r="C311" s="93">
        <v>54</v>
      </c>
      <c r="D311" s="93" t="s">
        <v>199</v>
      </c>
      <c r="E311" s="76"/>
      <c r="F311" s="97">
        <f>+E311*C311</f>
        <v>0</v>
      </c>
    </row>
    <row r="312" spans="1:6" s="38" customFormat="1" ht="12.75" x14ac:dyDescent="0.2">
      <c r="A312" s="2"/>
      <c r="B312" s="18"/>
      <c r="C312" s="9"/>
      <c r="D312" s="9"/>
      <c r="E312" s="19"/>
      <c r="F312" s="12"/>
    </row>
    <row r="313" spans="1:6" s="38" customFormat="1" ht="12.75" x14ac:dyDescent="0.2">
      <c r="A313" s="1243">
        <v>21</v>
      </c>
      <c r="B313" s="1287" t="s">
        <v>398</v>
      </c>
      <c r="C313" s="480"/>
      <c r="D313" s="480"/>
      <c r="E313" s="1288"/>
      <c r="F313" s="483"/>
    </row>
    <row r="314" spans="1:6" s="38" customFormat="1" ht="38.25" x14ac:dyDescent="0.2">
      <c r="A314" s="1245"/>
      <c r="B314" s="1249" t="s">
        <v>399</v>
      </c>
      <c r="C314" s="82"/>
      <c r="D314" s="82"/>
      <c r="E314" s="1289"/>
      <c r="F314" s="95"/>
    </row>
    <row r="315" spans="1:6" s="38" customFormat="1" ht="12.75" x14ac:dyDescent="0.2">
      <c r="A315" s="1290"/>
      <c r="B315" s="1291" t="s">
        <v>400</v>
      </c>
      <c r="C315" s="93">
        <v>1</v>
      </c>
      <c r="D315" s="93" t="s">
        <v>112</v>
      </c>
      <c r="E315" s="1292"/>
      <c r="F315" s="97">
        <f>+E315*C315</f>
        <v>0</v>
      </c>
    </row>
    <row r="316" spans="1:6" s="38" customFormat="1" ht="12.75" x14ac:dyDescent="0.2">
      <c r="A316" s="2"/>
      <c r="B316" s="996"/>
      <c r="C316" s="9"/>
      <c r="D316" s="9"/>
      <c r="E316" s="11"/>
      <c r="F316" s="12"/>
    </row>
    <row r="317" spans="1:6" s="38" customFormat="1" ht="14.25" x14ac:dyDescent="0.2">
      <c r="A317" s="1248">
        <v>22</v>
      </c>
      <c r="B317" s="1244" t="s">
        <v>401</v>
      </c>
      <c r="C317" s="480"/>
      <c r="D317" s="480"/>
      <c r="E317" s="482"/>
      <c r="F317" s="483"/>
    </row>
    <row r="318" spans="1:6" s="38" customFormat="1" ht="14.25" x14ac:dyDescent="0.2">
      <c r="A318" s="1245"/>
      <c r="B318" s="1249" t="s">
        <v>402</v>
      </c>
      <c r="C318" s="82"/>
      <c r="D318" s="82"/>
      <c r="E318" s="72"/>
      <c r="F318" s="95"/>
    </row>
    <row r="319" spans="1:6" s="38" customFormat="1" ht="12.75" x14ac:dyDescent="0.2">
      <c r="A319" s="1178"/>
      <c r="B319" s="1247" t="s">
        <v>351</v>
      </c>
      <c r="C319" s="93">
        <v>2</v>
      </c>
      <c r="D319" s="93" t="s">
        <v>112</v>
      </c>
      <c r="E319" s="76"/>
      <c r="F319" s="97">
        <f>+E319*C319</f>
        <v>0</v>
      </c>
    </row>
    <row r="320" spans="1:6" s="38" customFormat="1" ht="12.75" x14ac:dyDescent="0.2">
      <c r="A320" s="2"/>
      <c r="B320" s="10"/>
      <c r="C320" s="9"/>
      <c r="D320" s="9"/>
      <c r="E320" s="11"/>
      <c r="F320" s="12"/>
    </row>
    <row r="321" spans="1:6" s="38" customFormat="1" ht="12.75" x14ac:dyDescent="0.2">
      <c r="A321" s="1248">
        <v>23</v>
      </c>
      <c r="B321" s="1244" t="s">
        <v>357</v>
      </c>
      <c r="C321" s="480"/>
      <c r="D321" s="480"/>
      <c r="E321" s="482"/>
      <c r="F321" s="483"/>
    </row>
    <row r="322" spans="1:6" s="38" customFormat="1" ht="12.75" x14ac:dyDescent="0.2">
      <c r="A322" s="1245"/>
      <c r="B322" s="1249" t="s">
        <v>358</v>
      </c>
      <c r="C322" s="82"/>
      <c r="D322" s="82"/>
      <c r="E322" s="72"/>
      <c r="F322" s="95"/>
    </row>
    <row r="323" spans="1:6" s="38" customFormat="1" ht="12.75" x14ac:dyDescent="0.2">
      <c r="A323" s="1178"/>
      <c r="B323" s="1247" t="s">
        <v>362</v>
      </c>
      <c r="C323" s="93">
        <v>2</v>
      </c>
      <c r="D323" s="93" t="s">
        <v>112</v>
      </c>
      <c r="E323" s="76"/>
      <c r="F323" s="97">
        <f>+E323*C323</f>
        <v>0</v>
      </c>
    </row>
    <row r="324" spans="1:6" s="38" customFormat="1" ht="12.75" x14ac:dyDescent="0.2">
      <c r="A324" s="2"/>
      <c r="B324" s="10"/>
      <c r="C324" s="9"/>
      <c r="D324" s="9"/>
      <c r="E324" s="11"/>
      <c r="F324" s="12"/>
    </row>
    <row r="325" spans="1:6" s="38" customFormat="1" ht="12.75" x14ac:dyDescent="0.2">
      <c r="A325" s="1248">
        <v>24</v>
      </c>
      <c r="B325" s="1244" t="s">
        <v>360</v>
      </c>
      <c r="C325" s="480"/>
      <c r="D325" s="480"/>
      <c r="E325" s="482"/>
      <c r="F325" s="483"/>
    </row>
    <row r="326" spans="1:6" s="38" customFormat="1" ht="25.5" x14ac:dyDescent="0.2">
      <c r="A326" s="1245"/>
      <c r="B326" s="1249" t="s">
        <v>361</v>
      </c>
      <c r="C326" s="82"/>
      <c r="D326" s="82"/>
      <c r="E326" s="72"/>
      <c r="F326" s="95"/>
    </row>
    <row r="327" spans="1:6" s="38" customFormat="1" ht="12.75" x14ac:dyDescent="0.2">
      <c r="A327" s="1178"/>
      <c r="B327" s="1247" t="s">
        <v>403</v>
      </c>
      <c r="C327" s="93">
        <v>4</v>
      </c>
      <c r="D327" s="93" t="s">
        <v>112</v>
      </c>
      <c r="E327" s="76"/>
      <c r="F327" s="97">
        <f>+E327*C327</f>
        <v>0</v>
      </c>
    </row>
    <row r="328" spans="1:6" s="38" customFormat="1" ht="12.75" x14ac:dyDescent="0.2">
      <c r="A328" s="2"/>
      <c r="B328" s="10"/>
      <c r="C328" s="9"/>
      <c r="D328" s="9"/>
      <c r="E328" s="12"/>
      <c r="F328" s="12"/>
    </row>
    <row r="329" spans="1:6" s="38" customFormat="1" ht="12.75" x14ac:dyDescent="0.2">
      <c r="A329" s="1248">
        <v>25</v>
      </c>
      <c r="B329" s="1293" t="s">
        <v>404</v>
      </c>
      <c r="C329" s="480"/>
      <c r="D329" s="480"/>
      <c r="E329" s="483"/>
      <c r="F329" s="483"/>
    </row>
    <row r="330" spans="1:6" s="38" customFormat="1" ht="38.25" x14ac:dyDescent="0.2">
      <c r="A330" s="1245"/>
      <c r="B330" s="1249" t="s">
        <v>405</v>
      </c>
      <c r="C330" s="82"/>
      <c r="D330" s="82"/>
      <c r="E330" s="72"/>
      <c r="F330" s="95"/>
    </row>
    <row r="331" spans="1:6" s="38" customFormat="1" ht="12.75" x14ac:dyDescent="0.2">
      <c r="A331" s="1178"/>
      <c r="B331" s="1247" t="s">
        <v>403</v>
      </c>
      <c r="C331" s="93">
        <v>1</v>
      </c>
      <c r="D331" s="93" t="s">
        <v>112</v>
      </c>
      <c r="E331" s="76"/>
      <c r="F331" s="97">
        <f>+E331*C331</f>
        <v>0</v>
      </c>
    </row>
    <row r="332" spans="1:6" s="38" customFormat="1" ht="12.75" x14ac:dyDescent="0.2">
      <c r="A332" s="2"/>
      <c r="B332" s="996"/>
      <c r="C332" s="9"/>
      <c r="D332" s="9"/>
      <c r="E332" s="11"/>
      <c r="F332" s="12"/>
    </row>
    <row r="333" spans="1:6" s="38" customFormat="1" ht="12.75" x14ac:dyDescent="0.2">
      <c r="A333" s="1248">
        <v>26</v>
      </c>
      <c r="B333" s="1244" t="s">
        <v>372</v>
      </c>
      <c r="C333" s="480"/>
      <c r="D333" s="480"/>
      <c r="E333" s="482"/>
      <c r="F333" s="483"/>
    </row>
    <row r="334" spans="1:6" s="38" customFormat="1" ht="38.25" x14ac:dyDescent="0.2">
      <c r="A334" s="1245"/>
      <c r="B334" s="1249" t="s">
        <v>373</v>
      </c>
      <c r="C334" s="82"/>
      <c r="D334" s="82"/>
      <c r="E334" s="72"/>
      <c r="F334" s="95"/>
    </row>
    <row r="335" spans="1:6" s="38" customFormat="1" ht="12.75" x14ac:dyDescent="0.2">
      <c r="A335" s="1178"/>
      <c r="B335" s="1256" t="s">
        <v>374</v>
      </c>
      <c r="C335" s="93">
        <v>1</v>
      </c>
      <c r="D335" s="93" t="s">
        <v>112</v>
      </c>
      <c r="E335" s="76"/>
      <c r="F335" s="97">
        <f>+E335*C335</f>
        <v>0</v>
      </c>
    </row>
    <row r="336" spans="1:6" s="38" customFormat="1" ht="12.75" x14ac:dyDescent="0.2">
      <c r="A336" s="2"/>
      <c r="B336" s="996"/>
      <c r="C336" s="9"/>
      <c r="D336" s="9"/>
      <c r="E336" s="11"/>
      <c r="F336" s="12"/>
    </row>
    <row r="337" spans="1:6" s="38" customFormat="1" ht="12.75" x14ac:dyDescent="0.2">
      <c r="A337" s="1248">
        <v>27</v>
      </c>
      <c r="B337" s="1293" t="s">
        <v>406</v>
      </c>
      <c r="C337" s="480"/>
      <c r="D337" s="480"/>
      <c r="E337" s="482"/>
      <c r="F337" s="483"/>
    </row>
    <row r="338" spans="1:6" s="38" customFormat="1" ht="51" x14ac:dyDescent="0.2">
      <c r="A338" s="1245"/>
      <c r="B338" s="1249" t="s">
        <v>407</v>
      </c>
      <c r="C338" s="82"/>
      <c r="D338" s="82"/>
      <c r="E338" s="72"/>
      <c r="F338" s="95"/>
    </row>
    <row r="339" spans="1:6" s="38" customFormat="1" ht="38.25" customHeight="1" x14ac:dyDescent="0.2">
      <c r="A339" s="1255"/>
      <c r="B339" s="1249" t="s">
        <v>370</v>
      </c>
      <c r="C339" s="82"/>
      <c r="D339" s="82"/>
      <c r="E339" s="72"/>
      <c r="F339" s="95"/>
    </row>
    <row r="340" spans="1:6" s="38" customFormat="1" ht="63.75" x14ac:dyDescent="0.2">
      <c r="A340" s="1178"/>
      <c r="B340" s="1256" t="s">
        <v>408</v>
      </c>
      <c r="C340" s="93">
        <v>1</v>
      </c>
      <c r="D340" s="93" t="s">
        <v>112</v>
      </c>
      <c r="E340" s="76"/>
      <c r="F340" s="97">
        <f>+E340*C340</f>
        <v>0</v>
      </c>
    </row>
    <row r="341" spans="1:6" s="38" customFormat="1" ht="12.75" x14ac:dyDescent="0.2">
      <c r="A341" s="2"/>
      <c r="B341" s="996"/>
      <c r="C341" s="313"/>
      <c r="D341" s="313"/>
      <c r="F341" s="313"/>
    </row>
    <row r="342" spans="1:6" s="38" customFormat="1" ht="12.75" x14ac:dyDescent="0.2">
      <c r="A342" s="1248">
        <v>28</v>
      </c>
      <c r="B342" s="1244" t="s">
        <v>384</v>
      </c>
      <c r="C342" s="1258"/>
      <c r="D342" s="1258"/>
      <c r="E342" s="1260"/>
      <c r="F342" s="483"/>
    </row>
    <row r="343" spans="1:6" s="38" customFormat="1" ht="38.25" x14ac:dyDescent="0.2">
      <c r="A343" s="1261"/>
      <c r="B343" s="1262" t="s">
        <v>385</v>
      </c>
      <c r="C343" s="93">
        <v>1</v>
      </c>
      <c r="D343" s="93" t="s">
        <v>112</v>
      </c>
      <c r="E343" s="76"/>
      <c r="F343" s="97">
        <f>+E343*C343</f>
        <v>0</v>
      </c>
    </row>
    <row r="344" spans="1:6" s="38" customFormat="1" ht="12.75" x14ac:dyDescent="0.2">
      <c r="A344" s="2"/>
      <c r="B344" s="996"/>
      <c r="C344" s="9"/>
      <c r="D344" s="9"/>
      <c r="E344" s="11"/>
      <c r="F344" s="12"/>
    </row>
    <row r="345" spans="1:6" s="38" customFormat="1" ht="12.75" x14ac:dyDescent="0.2">
      <c r="A345" s="1248">
        <v>29</v>
      </c>
      <c r="B345" s="1244" t="s">
        <v>386</v>
      </c>
      <c r="C345" s="480"/>
      <c r="D345" s="480"/>
      <c r="E345" s="482"/>
      <c r="F345" s="483"/>
    </row>
    <row r="346" spans="1:6" s="38" customFormat="1" ht="38.25" x14ac:dyDescent="0.2">
      <c r="A346" s="1261"/>
      <c r="B346" s="1256" t="s">
        <v>387</v>
      </c>
      <c r="C346" s="93">
        <v>54</v>
      </c>
      <c r="D346" s="93" t="s">
        <v>199</v>
      </c>
      <c r="E346" s="76"/>
      <c r="F346" s="97">
        <f>+E346*C346</f>
        <v>0</v>
      </c>
    </row>
    <row r="347" spans="1:6" s="38" customFormat="1" ht="12.75" x14ac:dyDescent="0.2">
      <c r="A347" s="2"/>
      <c r="B347" s="996"/>
      <c r="C347" s="313"/>
      <c r="D347" s="313"/>
      <c r="F347" s="313"/>
    </row>
    <row r="348" spans="1:6" s="38" customFormat="1" ht="12.75" x14ac:dyDescent="0.2">
      <c r="A348" s="1248">
        <v>30</v>
      </c>
      <c r="B348" s="1293" t="s">
        <v>409</v>
      </c>
      <c r="C348" s="480"/>
      <c r="D348" s="480"/>
      <c r="E348" s="482"/>
      <c r="F348" s="483"/>
    </row>
    <row r="349" spans="1:6" s="38" customFormat="1" ht="25.5" customHeight="1" x14ac:dyDescent="0.2">
      <c r="A349" s="1261"/>
      <c r="B349" s="1256" t="s">
        <v>410</v>
      </c>
      <c r="C349" s="93">
        <v>1</v>
      </c>
      <c r="D349" s="93" t="s">
        <v>161</v>
      </c>
      <c r="E349" s="76"/>
      <c r="F349" s="97">
        <v>150</v>
      </c>
    </row>
    <row r="350" spans="1:6" s="38" customFormat="1" ht="12.75" x14ac:dyDescent="0.2">
      <c r="A350" s="2"/>
      <c r="B350" s="996"/>
      <c r="C350" s="313"/>
      <c r="D350" s="313"/>
      <c r="F350" s="313"/>
    </row>
    <row r="351" spans="1:6" s="38" customFormat="1" ht="12.75" x14ac:dyDescent="0.2">
      <c r="A351" s="1248">
        <v>31</v>
      </c>
      <c r="B351" s="1244" t="s">
        <v>390</v>
      </c>
      <c r="C351" s="480"/>
      <c r="D351" s="480"/>
      <c r="E351" s="482"/>
      <c r="F351" s="483"/>
    </row>
    <row r="352" spans="1:6" s="38" customFormat="1" ht="51" x14ac:dyDescent="0.2">
      <c r="A352" s="1261"/>
      <c r="B352" s="1256" t="s">
        <v>411</v>
      </c>
      <c r="C352" s="93">
        <v>1</v>
      </c>
      <c r="D352" s="93" t="s">
        <v>161</v>
      </c>
      <c r="E352" s="76"/>
      <c r="F352" s="97">
        <v>500</v>
      </c>
    </row>
    <row r="353" spans="1:6" s="38" customFormat="1" ht="12.75" x14ac:dyDescent="0.2">
      <c r="A353" s="2"/>
      <c r="B353" s="996"/>
      <c r="C353" s="313"/>
      <c r="D353" s="313"/>
      <c r="F353" s="313"/>
    </row>
    <row r="354" spans="1:6" s="38" customFormat="1" ht="12.75" x14ac:dyDescent="0.2">
      <c r="A354" s="1248">
        <v>32</v>
      </c>
      <c r="B354" s="1293" t="s">
        <v>412</v>
      </c>
      <c r="C354" s="480"/>
      <c r="D354" s="480"/>
      <c r="E354" s="482"/>
      <c r="F354" s="483"/>
    </row>
    <row r="355" spans="1:6" s="38" customFormat="1" ht="51" x14ac:dyDescent="0.2">
      <c r="A355" s="1261"/>
      <c r="B355" s="1256" t="s">
        <v>413</v>
      </c>
      <c r="C355" s="93">
        <v>1</v>
      </c>
      <c r="D355" s="93" t="s">
        <v>161</v>
      </c>
      <c r="E355" s="76"/>
      <c r="F355" s="97">
        <v>500</v>
      </c>
    </row>
    <row r="356" spans="1:6" s="38" customFormat="1" ht="12.75" x14ac:dyDescent="0.2">
      <c r="A356" s="2"/>
      <c r="B356" s="996"/>
      <c r="C356" s="9"/>
      <c r="D356" s="9"/>
      <c r="E356" s="11"/>
      <c r="F356" s="12"/>
    </row>
    <row r="357" spans="1:6" s="38" customFormat="1" ht="12.75" x14ac:dyDescent="0.2">
      <c r="A357" s="1248">
        <v>33</v>
      </c>
      <c r="B357" s="1244" t="s">
        <v>393</v>
      </c>
      <c r="C357" s="480"/>
      <c r="D357" s="480"/>
      <c r="E357" s="482"/>
      <c r="F357" s="483"/>
    </row>
    <row r="358" spans="1:6" s="38" customFormat="1" ht="38.25" x14ac:dyDescent="0.2">
      <c r="A358" s="1263"/>
      <c r="B358" s="1256" t="s">
        <v>886</v>
      </c>
      <c r="C358" s="93">
        <v>1</v>
      </c>
      <c r="D358" s="93" t="s">
        <v>161</v>
      </c>
      <c r="E358" s="76"/>
      <c r="F358" s="97">
        <v>100</v>
      </c>
    </row>
    <row r="359" spans="1:6" s="38" customFormat="1" ht="12.75" x14ac:dyDescent="0.2">
      <c r="A359" s="2"/>
      <c r="B359" s="996"/>
      <c r="C359" s="313"/>
      <c r="D359" s="313"/>
      <c r="E359" s="313"/>
      <c r="F359" s="313"/>
    </row>
    <row r="360" spans="1:6" thickBot="1" x14ac:dyDescent="0.25">
      <c r="A360" s="270"/>
      <c r="B360" s="581" t="s">
        <v>851</v>
      </c>
      <c r="C360" s="1183"/>
      <c r="D360" s="1183"/>
      <c r="E360" s="1184"/>
      <c r="F360" s="1185">
        <f>SUM(F309:F358)</f>
        <v>1250</v>
      </c>
    </row>
    <row r="361" spans="1:6" thickTop="1" x14ac:dyDescent="0.2">
      <c r="A361" s="4"/>
      <c r="B361" s="14"/>
      <c r="C361" s="9"/>
      <c r="D361" s="9"/>
      <c r="E361" s="12"/>
      <c r="F361" s="12"/>
    </row>
    <row r="362" spans="1:6" ht="14.25" x14ac:dyDescent="0.2">
      <c r="A362" s="308"/>
      <c r="B362" s="5"/>
      <c r="C362" s="264"/>
      <c r="D362" s="264"/>
      <c r="E362" s="11"/>
      <c r="F362" s="11"/>
    </row>
    <row r="363" spans="1:6" ht="14.25" x14ac:dyDescent="0.2">
      <c r="A363" s="308"/>
      <c r="B363" s="5"/>
      <c r="C363" s="264"/>
      <c r="D363" s="264"/>
      <c r="E363" s="11"/>
      <c r="F363" s="11"/>
    </row>
  </sheetData>
  <sheetProtection algorithmName="SHA-512" hashValue="yrdvrG5nlBLNSPjFgcxdaYL5SaUyppjJesGh/actiR8ILRqxknXRF2eSkRAeq3tP/iFb5e0DbZcCrbun8Qy+GA==" saltValue="SbqBtUUdHIVzP1NQUEExYQ==" spinCount="100000" sheet="1" objects="1" scenarios="1"/>
  <mergeCells count="4">
    <mergeCell ref="A244:F244"/>
    <mergeCell ref="A243:F243"/>
    <mergeCell ref="A64:F64"/>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prestavitve in zaščite plinovoda&amp;R&amp;9&amp;P/&amp;N</oddFooter>
  </headerFooter>
  <rowBreaks count="10" manualBreakCount="10">
    <brk id="15" max="16383" man="1"/>
    <brk id="40" max="5" man="1"/>
    <brk id="55" max="16383" man="1"/>
    <brk id="94" max="5" man="1"/>
    <brk id="126" max="5" man="1"/>
    <brk id="141" max="5" man="1"/>
    <brk id="182" max="5" man="1"/>
    <brk id="212" max="5" man="1"/>
    <brk id="224" max="16383" man="1"/>
    <brk id="2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view="pageBreakPreview" zoomScaleNormal="100" zoomScaleSheetLayoutView="100" workbookViewId="0"/>
  </sheetViews>
  <sheetFormatPr defaultRowHeight="14.25" x14ac:dyDescent="0.2"/>
  <cols>
    <col min="1" max="1" width="3.7109375" style="61" customWidth="1"/>
    <col min="2" max="2" width="50.7109375" style="61" customWidth="1"/>
    <col min="3" max="3" width="5.7109375" style="61" customWidth="1"/>
    <col min="4" max="4" width="6.7109375" style="61" customWidth="1"/>
    <col min="5" max="5" width="9.7109375" style="61" customWidth="1"/>
    <col min="6" max="6" width="10.7109375" style="63" customWidth="1"/>
    <col min="7" max="16384" width="9.140625" style="61"/>
  </cols>
  <sheetData>
    <row r="1" spans="1:6" x14ac:dyDescent="0.2">
      <c r="A1" s="1356"/>
      <c r="B1" s="103"/>
      <c r="C1" s="103"/>
      <c r="D1" s="103"/>
      <c r="E1" s="103"/>
      <c r="F1" s="100"/>
    </row>
    <row r="2" spans="1:6" x14ac:dyDescent="0.2">
      <c r="A2" s="1356"/>
      <c r="B2" s="103"/>
      <c r="C2" s="103"/>
      <c r="D2" s="103"/>
      <c r="E2" s="103"/>
      <c r="F2" s="100"/>
    </row>
    <row r="3" spans="1:6" ht="15.75" x14ac:dyDescent="0.2">
      <c r="A3" s="998" t="s">
        <v>858</v>
      </c>
      <c r="B3" s="1352"/>
      <c r="C3" s="1352"/>
      <c r="D3" s="1352"/>
      <c r="E3" s="1352"/>
      <c r="F3" s="106"/>
    </row>
    <row r="4" spans="1:6" s="38" customFormat="1" ht="12.75" x14ac:dyDescent="0.2">
      <c r="A4" s="1068"/>
      <c r="B4" s="1069"/>
      <c r="C4" s="1070"/>
      <c r="D4" s="1068"/>
      <c r="E4" s="1308"/>
      <c r="F4" s="1071"/>
    </row>
    <row r="5" spans="1:6" ht="15" x14ac:dyDescent="0.25">
      <c r="A5" s="920" t="s">
        <v>197</v>
      </c>
      <c r="B5" s="1299"/>
      <c r="C5" s="260"/>
      <c r="D5" s="124"/>
      <c r="E5" s="1300"/>
      <c r="F5" s="261"/>
    </row>
    <row r="6" spans="1:6" s="38" customFormat="1" ht="12.75" x14ac:dyDescent="0.2">
      <c r="A6" s="1325"/>
      <c r="B6" s="1299"/>
      <c r="C6" s="260"/>
      <c r="D6" s="124"/>
      <c r="E6" s="1300"/>
      <c r="F6" s="261"/>
    </row>
    <row r="7" spans="1:6" s="38" customFormat="1" ht="12.75" x14ac:dyDescent="0.2">
      <c r="A7" s="1325"/>
      <c r="B7" s="1299"/>
      <c r="C7" s="260"/>
      <c r="D7" s="124"/>
      <c r="E7" s="1300"/>
      <c r="F7" s="261"/>
    </row>
    <row r="8" spans="1:6" s="38" customFormat="1" ht="12.75" x14ac:dyDescent="0.2">
      <c r="A8" s="1325"/>
      <c r="B8" s="1482" t="s">
        <v>867</v>
      </c>
      <c r="C8" s="1482"/>
      <c r="D8" s="1482"/>
      <c r="E8" s="1482"/>
      <c r="F8" s="1482"/>
    </row>
    <row r="9" spans="1:6" s="38" customFormat="1" ht="12.75" x14ac:dyDescent="0.2">
      <c r="A9" s="1301"/>
      <c r="B9" s="1301"/>
      <c r="C9" s="1302"/>
      <c r="D9" s="1301"/>
      <c r="E9" s="1303"/>
      <c r="F9" s="1323"/>
    </row>
    <row r="10" spans="1:6" s="38" customFormat="1" ht="12.75" x14ac:dyDescent="0.2">
      <c r="A10" s="313"/>
      <c r="B10" s="313"/>
      <c r="C10" s="313"/>
      <c r="D10" s="313"/>
      <c r="E10" s="313"/>
      <c r="F10" s="8"/>
    </row>
    <row r="11" spans="1:6" s="277" customFormat="1" ht="15.95" customHeight="1" x14ac:dyDescent="0.25">
      <c r="A11" s="1310" t="s">
        <v>148</v>
      </c>
      <c r="B11" s="1316" t="s">
        <v>602</v>
      </c>
      <c r="C11" s="1317"/>
      <c r="D11" s="1317"/>
      <c r="E11" s="1317"/>
      <c r="F11" s="1152">
        <f>F21</f>
        <v>0</v>
      </c>
    </row>
    <row r="12" spans="1:6" s="277" customFormat="1" ht="15.95" customHeight="1" x14ac:dyDescent="0.25">
      <c r="A12" s="1309" t="s">
        <v>131</v>
      </c>
      <c r="B12" s="1318" t="s">
        <v>126</v>
      </c>
      <c r="C12" s="1319"/>
      <c r="D12" s="1319"/>
      <c r="E12" s="1319"/>
      <c r="F12" s="1320">
        <f>F32</f>
        <v>0</v>
      </c>
    </row>
    <row r="13" spans="1:6" s="277" customFormat="1" ht="15.95" customHeight="1" thickBot="1" x14ac:dyDescent="0.3">
      <c r="A13" s="1315" t="s">
        <v>149</v>
      </c>
      <c r="B13" s="1321" t="s">
        <v>603</v>
      </c>
      <c r="C13" s="1322"/>
      <c r="D13" s="1322"/>
      <c r="E13" s="1322"/>
      <c r="F13" s="1233">
        <f>F45</f>
        <v>0</v>
      </c>
    </row>
    <row r="14" spans="1:6" s="277" customFormat="1" ht="15.95" customHeight="1" x14ac:dyDescent="0.25">
      <c r="A14" s="1239"/>
      <c r="B14" s="1313"/>
      <c r="C14" s="1314"/>
      <c r="D14" s="1314"/>
      <c r="E14" s="1314"/>
      <c r="F14" s="1170"/>
    </row>
    <row r="15" spans="1:6" s="277" customFormat="1" ht="15.95" customHeight="1" thickBot="1" x14ac:dyDescent="0.3">
      <c r="A15" s="1169"/>
      <c r="B15" s="1311" t="s">
        <v>335</v>
      </c>
      <c r="C15" s="1312"/>
      <c r="D15" s="1312"/>
      <c r="E15" s="1312"/>
      <c r="F15" s="1231">
        <f>SUM(F11:F13)</f>
        <v>0</v>
      </c>
    </row>
    <row r="16" spans="1:6" ht="15" thickTop="1" x14ac:dyDescent="0.2">
      <c r="A16" s="103"/>
      <c r="B16" s="103"/>
      <c r="C16" s="103"/>
      <c r="D16" s="103"/>
      <c r="E16" s="103"/>
      <c r="F16" s="100"/>
    </row>
    <row r="17" spans="1:6" s="38" customFormat="1" ht="12.75" x14ac:dyDescent="0.2">
      <c r="A17" s="979" t="s">
        <v>827</v>
      </c>
      <c r="B17" s="980" t="s">
        <v>755</v>
      </c>
      <c r="C17" s="981" t="s">
        <v>147</v>
      </c>
      <c r="D17" s="982" t="s">
        <v>551</v>
      </c>
      <c r="E17" s="1357" t="s">
        <v>828</v>
      </c>
      <c r="F17" s="981" t="s">
        <v>753</v>
      </c>
    </row>
    <row r="18" spans="1:6" s="38" customFormat="1" ht="13.5" thickBot="1" x14ac:dyDescent="0.25">
      <c r="A18" s="1087"/>
      <c r="B18" s="1088"/>
      <c r="C18" s="1089"/>
      <c r="D18" s="1090"/>
      <c r="E18" s="1358"/>
      <c r="F18" s="1089"/>
    </row>
    <row r="19" spans="1:6" s="38" customFormat="1" ht="12.75" customHeight="1" thickBot="1" x14ac:dyDescent="0.25">
      <c r="A19" s="1335" t="s">
        <v>148</v>
      </c>
      <c r="B19" s="1341" t="s">
        <v>414</v>
      </c>
      <c r="C19" s="130"/>
      <c r="D19" s="130"/>
      <c r="E19" s="130"/>
      <c r="F19" s="107"/>
    </row>
    <row r="20" spans="1:6" s="38" customFormat="1" ht="12.75" customHeight="1" x14ac:dyDescent="0.2">
      <c r="A20" s="1326"/>
      <c r="B20" s="1327"/>
      <c r="C20" s="1328"/>
      <c r="D20" s="1328"/>
      <c r="E20" s="1328"/>
      <c r="F20" s="1329"/>
    </row>
    <row r="21" spans="1:6" s="38" customFormat="1" ht="12.75" x14ac:dyDescent="0.2">
      <c r="A21" s="1304" t="s">
        <v>236</v>
      </c>
      <c r="B21" s="291" t="s">
        <v>415</v>
      </c>
      <c r="C21" s="292" t="s">
        <v>199</v>
      </c>
      <c r="D21" s="293">
        <v>100</v>
      </c>
      <c r="E21" s="289"/>
      <c r="F21" s="247">
        <f>D21*E21</f>
        <v>0</v>
      </c>
    </row>
    <row r="22" spans="1:6" s="38" customFormat="1" ht="12.75" x14ac:dyDescent="0.2">
      <c r="A22" s="1330"/>
      <c r="B22" s="1331"/>
      <c r="C22" s="1332"/>
      <c r="D22" s="1333"/>
      <c r="E22" s="1333"/>
      <c r="F22" s="1334"/>
    </row>
    <row r="23" spans="1:6" s="38" customFormat="1" ht="13.5" thickBot="1" x14ac:dyDescent="0.25">
      <c r="A23" s="1335"/>
      <c r="B23" s="1342" t="s">
        <v>859</v>
      </c>
      <c r="C23" s="1343"/>
      <c r="D23" s="1344"/>
      <c r="E23" s="1344"/>
      <c r="F23" s="1163">
        <f>SUM(F21)</f>
        <v>0</v>
      </c>
    </row>
    <row r="24" spans="1:6" s="38" customFormat="1" ht="13.5" thickTop="1" x14ac:dyDescent="0.2">
      <c r="A24" s="1335"/>
      <c r="B24" s="1324"/>
      <c r="C24" s="1336"/>
      <c r="D24" s="1337"/>
      <c r="E24" s="1337"/>
      <c r="F24" s="475"/>
    </row>
    <row r="25" spans="1:6" s="38" customFormat="1" ht="13.5" thickBot="1" x14ac:dyDescent="0.25">
      <c r="A25" s="1335"/>
      <c r="B25" s="1324"/>
      <c r="C25" s="1336"/>
      <c r="D25" s="1337"/>
      <c r="E25" s="1337"/>
      <c r="F25" s="475"/>
    </row>
    <row r="26" spans="1:6" s="38" customFormat="1" ht="13.5" thickBot="1" x14ac:dyDescent="0.25">
      <c r="A26" s="1335" t="s">
        <v>131</v>
      </c>
      <c r="B26" s="1345" t="s">
        <v>416</v>
      </c>
      <c r="C26" s="1336"/>
      <c r="D26" s="1337"/>
      <c r="E26" s="1337"/>
      <c r="F26" s="475"/>
    </row>
    <row r="27" spans="1:6" s="38" customFormat="1" ht="15" x14ac:dyDescent="0.2">
      <c r="A27" s="1326"/>
      <c r="B27" s="1338"/>
      <c r="C27" s="1339"/>
      <c r="D27" s="1340"/>
      <c r="E27" s="1340"/>
      <c r="F27" s="1127"/>
    </row>
    <row r="28" spans="1:6" s="38" customFormat="1" ht="25.5" x14ac:dyDescent="0.2">
      <c r="A28" s="1305" t="s">
        <v>239</v>
      </c>
      <c r="B28" s="294" t="s">
        <v>417</v>
      </c>
      <c r="C28" s="295" t="s">
        <v>161</v>
      </c>
      <c r="D28" s="296">
        <v>1</v>
      </c>
      <c r="E28" s="290"/>
      <c r="F28" s="97">
        <f>D28*E28</f>
        <v>0</v>
      </c>
    </row>
    <row r="29" spans="1:6" s="38" customFormat="1" ht="38.25" x14ac:dyDescent="0.2">
      <c r="A29" s="1306" t="s">
        <v>240</v>
      </c>
      <c r="B29" s="291" t="s">
        <v>738</v>
      </c>
      <c r="C29" s="292" t="s">
        <v>199</v>
      </c>
      <c r="D29" s="293">
        <v>42</v>
      </c>
      <c r="E29" s="289"/>
      <c r="F29" s="247">
        <f>D29*E29</f>
        <v>0</v>
      </c>
    </row>
    <row r="30" spans="1:6" s="38" customFormat="1" ht="25.5" x14ac:dyDescent="0.2">
      <c r="A30" s="1306" t="s">
        <v>241</v>
      </c>
      <c r="B30" s="291" t="s">
        <v>418</v>
      </c>
      <c r="C30" s="292" t="s">
        <v>161</v>
      </c>
      <c r="D30" s="297">
        <v>1</v>
      </c>
      <c r="E30" s="289"/>
      <c r="F30" s="247">
        <f>D30*E30</f>
        <v>0</v>
      </c>
    </row>
    <row r="31" spans="1:6" s="38" customFormat="1" ht="12.75" x14ac:dyDescent="0.2">
      <c r="A31" s="1346"/>
      <c r="B31" s="1331"/>
      <c r="C31" s="1332"/>
      <c r="D31" s="1347"/>
      <c r="E31" s="1333"/>
      <c r="F31" s="1334"/>
    </row>
    <row r="32" spans="1:6" s="38" customFormat="1" ht="13.5" thickBot="1" x14ac:dyDescent="0.25">
      <c r="A32" s="1348"/>
      <c r="B32" s="1342" t="s">
        <v>799</v>
      </c>
      <c r="C32" s="1350"/>
      <c r="D32" s="1351"/>
      <c r="E32" s="1359"/>
      <c r="F32" s="1163">
        <f>SUM(F28:F30)</f>
        <v>0</v>
      </c>
    </row>
    <row r="33" spans="1:6" s="38" customFormat="1" thickTop="1" thickBot="1" x14ac:dyDescent="0.25">
      <c r="A33" s="1348"/>
      <c r="B33" s="1324"/>
      <c r="C33" s="1336"/>
      <c r="D33" s="1349"/>
      <c r="E33" s="1337"/>
      <c r="F33" s="475"/>
    </row>
    <row r="34" spans="1:6" s="38" customFormat="1" ht="13.5" thickBot="1" x14ac:dyDescent="0.25">
      <c r="A34" s="1335" t="s">
        <v>149</v>
      </c>
      <c r="B34" s="1345" t="s">
        <v>419</v>
      </c>
      <c r="C34" s="1336"/>
      <c r="D34" s="1337"/>
      <c r="E34" s="1337"/>
      <c r="F34" s="475"/>
    </row>
    <row r="35" spans="1:6" s="38" customFormat="1" ht="15" x14ac:dyDescent="0.2">
      <c r="A35" s="1326"/>
      <c r="B35" s="1338"/>
      <c r="C35" s="1339"/>
      <c r="D35" s="1340"/>
      <c r="E35" s="1340"/>
      <c r="F35" s="1127"/>
    </row>
    <row r="36" spans="1:6" s="38" customFormat="1" ht="12.75" x14ac:dyDescent="0.2">
      <c r="A36" s="1306" t="s">
        <v>259</v>
      </c>
      <c r="B36" s="291" t="s">
        <v>420</v>
      </c>
      <c r="C36" s="292" t="s">
        <v>199</v>
      </c>
      <c r="D36" s="293">
        <v>100</v>
      </c>
      <c r="E36" s="289"/>
      <c r="F36" s="247">
        <f>D36*E36</f>
        <v>0</v>
      </c>
    </row>
    <row r="37" spans="1:6" s="38" customFormat="1" ht="51" x14ac:dyDescent="0.2">
      <c r="A37" s="1306" t="s">
        <v>261</v>
      </c>
      <c r="B37" s="291" t="s">
        <v>421</v>
      </c>
      <c r="C37" s="292" t="s">
        <v>112</v>
      </c>
      <c r="D37" s="297">
        <v>1</v>
      </c>
      <c r="E37" s="289"/>
      <c r="F37" s="247">
        <f t="shared" ref="F37:F43" si="0">D37*E37</f>
        <v>0</v>
      </c>
    </row>
    <row r="38" spans="1:6" s="38" customFormat="1" ht="38.25" x14ac:dyDescent="0.2">
      <c r="A38" s="1306" t="s">
        <v>262</v>
      </c>
      <c r="B38" s="291" t="s">
        <v>422</v>
      </c>
      <c r="C38" s="292" t="s">
        <v>112</v>
      </c>
      <c r="D38" s="297">
        <v>1</v>
      </c>
      <c r="E38" s="289"/>
      <c r="F38" s="247">
        <f t="shared" si="0"/>
        <v>0</v>
      </c>
    </row>
    <row r="39" spans="1:6" s="38" customFormat="1" ht="25.5" x14ac:dyDescent="0.2">
      <c r="A39" s="1306" t="s">
        <v>264</v>
      </c>
      <c r="B39" s="291" t="s">
        <v>423</v>
      </c>
      <c r="C39" s="292" t="s">
        <v>112</v>
      </c>
      <c r="D39" s="297">
        <v>10</v>
      </c>
      <c r="E39" s="289"/>
      <c r="F39" s="247">
        <f t="shared" si="0"/>
        <v>0</v>
      </c>
    </row>
    <row r="40" spans="1:6" s="1238" customFormat="1" ht="25.5" x14ac:dyDescent="0.2">
      <c r="A40" s="1306" t="s">
        <v>266</v>
      </c>
      <c r="B40" s="291" t="s">
        <v>424</v>
      </c>
      <c r="C40" s="292" t="s">
        <v>112</v>
      </c>
      <c r="D40" s="297">
        <v>1</v>
      </c>
      <c r="E40" s="289"/>
      <c r="F40" s="247">
        <f t="shared" si="0"/>
        <v>0</v>
      </c>
    </row>
    <row r="41" spans="1:6" s="24" customFormat="1" ht="38.25" x14ac:dyDescent="0.2">
      <c r="A41" s="1306" t="s">
        <v>268</v>
      </c>
      <c r="B41" s="291" t="s">
        <v>425</v>
      </c>
      <c r="C41" s="292" t="s">
        <v>112</v>
      </c>
      <c r="D41" s="297">
        <v>1</v>
      </c>
      <c r="E41" s="289"/>
      <c r="F41" s="247">
        <f t="shared" si="0"/>
        <v>0</v>
      </c>
    </row>
    <row r="42" spans="1:6" s="38" customFormat="1" ht="12.75" x14ac:dyDescent="0.2">
      <c r="A42" s="1306" t="s">
        <v>269</v>
      </c>
      <c r="B42" s="291" t="s">
        <v>426</v>
      </c>
      <c r="C42" s="292" t="s">
        <v>112</v>
      </c>
      <c r="D42" s="297">
        <v>1</v>
      </c>
      <c r="E42" s="289"/>
      <c r="F42" s="247">
        <f t="shared" si="0"/>
        <v>0</v>
      </c>
    </row>
    <row r="43" spans="1:6" s="38" customFormat="1" ht="25.5" x14ac:dyDescent="0.2">
      <c r="A43" s="1306" t="s">
        <v>271</v>
      </c>
      <c r="B43" s="291" t="s">
        <v>427</v>
      </c>
      <c r="C43" s="292" t="s">
        <v>739</v>
      </c>
      <c r="D43" s="297">
        <v>3</v>
      </c>
      <c r="E43" s="289"/>
      <c r="F43" s="247">
        <f t="shared" si="0"/>
        <v>0</v>
      </c>
    </row>
    <row r="44" spans="1:6" s="38" customFormat="1" ht="15" x14ac:dyDescent="0.25">
      <c r="A44" s="103"/>
      <c r="B44" s="103"/>
      <c r="C44" s="103"/>
      <c r="D44" s="103"/>
      <c r="E44" s="103"/>
      <c r="F44" s="1174"/>
    </row>
    <row r="45" spans="1:6" s="38" customFormat="1" ht="13.5" thickBot="1" x14ac:dyDescent="0.25">
      <c r="A45" s="313" t="s">
        <v>561</v>
      </c>
      <c r="B45" s="1360" t="s">
        <v>860</v>
      </c>
      <c r="C45" s="1361"/>
      <c r="D45" s="1361"/>
      <c r="E45" s="1361"/>
      <c r="F45" s="1163">
        <f>SUM(F36:F43)</f>
        <v>0</v>
      </c>
    </row>
    <row r="46" spans="1:6" s="38" customFormat="1" ht="15" thickTop="1" x14ac:dyDescent="0.2">
      <c r="A46" s="61"/>
      <c r="B46" s="61"/>
      <c r="C46" s="61"/>
      <c r="D46" s="61"/>
      <c r="E46" s="61"/>
      <c r="F46" s="63"/>
    </row>
    <row r="50" spans="1:6" s="38" customFormat="1" x14ac:dyDescent="0.2">
      <c r="A50" s="61"/>
      <c r="B50" s="61"/>
      <c r="C50" s="61"/>
      <c r="D50" s="61"/>
      <c r="E50" s="61"/>
      <c r="F50" s="63"/>
    </row>
    <row r="51" spans="1:6" s="38" customFormat="1" x14ac:dyDescent="0.2">
      <c r="A51" s="61"/>
      <c r="B51" s="61"/>
      <c r="C51" s="61"/>
      <c r="D51" s="61"/>
      <c r="E51" s="61"/>
      <c r="F51" s="63"/>
    </row>
    <row r="52" spans="1:6" s="38" customFormat="1" x14ac:dyDescent="0.2">
      <c r="A52" s="61"/>
      <c r="B52" s="61"/>
      <c r="C52" s="61"/>
      <c r="D52" s="61"/>
      <c r="E52" s="61"/>
      <c r="F52" s="63"/>
    </row>
    <row r="53" spans="1:6" s="38" customFormat="1" x14ac:dyDescent="0.2">
      <c r="A53" s="61"/>
      <c r="B53" s="61"/>
      <c r="C53" s="61"/>
      <c r="D53" s="61"/>
      <c r="E53" s="61"/>
      <c r="F53" s="63"/>
    </row>
    <row r="54" spans="1:6" s="38" customFormat="1" x14ac:dyDescent="0.2">
      <c r="A54" s="61"/>
      <c r="B54" s="61"/>
      <c r="C54" s="61"/>
      <c r="D54" s="61"/>
      <c r="E54" s="61"/>
      <c r="F54" s="63"/>
    </row>
    <row r="55" spans="1:6" s="38" customFormat="1" x14ac:dyDescent="0.2">
      <c r="A55" s="61"/>
      <c r="B55" s="61"/>
      <c r="C55" s="61"/>
      <c r="D55" s="61"/>
      <c r="E55" s="61"/>
      <c r="F55" s="63"/>
    </row>
    <row r="56" spans="1:6" s="38" customFormat="1" x14ac:dyDescent="0.2">
      <c r="A56" s="61"/>
      <c r="B56" s="61"/>
      <c r="C56" s="61"/>
      <c r="D56" s="61"/>
      <c r="E56" s="61"/>
      <c r="F56" s="63"/>
    </row>
    <row r="57" spans="1:6" s="38" customFormat="1" x14ac:dyDescent="0.2">
      <c r="A57" s="61"/>
      <c r="B57" s="61"/>
      <c r="C57" s="61"/>
      <c r="D57" s="61"/>
      <c r="E57" s="61"/>
      <c r="F57" s="63"/>
    </row>
    <row r="58" spans="1:6" s="277" customFormat="1" ht="15" x14ac:dyDescent="0.25">
      <c r="A58" s="61"/>
      <c r="B58" s="61"/>
      <c r="C58" s="61"/>
      <c r="D58" s="61"/>
      <c r="E58" s="61"/>
      <c r="F58" s="1307"/>
    </row>
  </sheetData>
  <sheetProtection algorithmName="SHA-512" hashValue="+l9XlVPesU0EsLtjbEYNisq3Sp5w/4RfmMb0WgnXaJs2k5Du8M4JasidhFyH6mYEYqW+Dc33+xY64MBcjlOklw==" saltValue="P7tXJi6WSdQruz3Cu1ct/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TK priključek Vodomerna postaja Šujica&amp;R&amp;9&amp;P/&amp;N</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showZeros="0" view="pageBreakPreview" zoomScaleNormal="100" zoomScaleSheetLayoutView="100" workbookViewId="0"/>
  </sheetViews>
  <sheetFormatPr defaultRowHeight="14.25" x14ac:dyDescent="0.2"/>
  <cols>
    <col min="1" max="1" width="9.140625" style="41"/>
    <col min="2" max="2" width="6.7109375" style="42" customWidth="1"/>
    <col min="3" max="3" width="30.7109375" style="39" customWidth="1"/>
    <col min="4" max="6" width="15.7109375" style="40" customWidth="1"/>
    <col min="7" max="16384" width="9.140625" style="41"/>
  </cols>
  <sheetData>
    <row r="1" spans="2:9" ht="15" x14ac:dyDescent="0.25">
      <c r="B1" s="320"/>
      <c r="C1" s="319"/>
      <c r="D1" s="319"/>
      <c r="E1" s="50"/>
      <c r="F1" s="50"/>
    </row>
    <row r="2" spans="2:9" ht="15" x14ac:dyDescent="0.25">
      <c r="B2" s="320"/>
      <c r="C2" s="319"/>
      <c r="D2" s="319"/>
      <c r="E2" s="50"/>
      <c r="F2" s="50"/>
    </row>
    <row r="3" spans="2:9" ht="15.75" x14ac:dyDescent="0.25">
      <c r="B3" s="318" t="s">
        <v>740</v>
      </c>
      <c r="C3" s="319"/>
      <c r="D3" s="319"/>
      <c r="E3" s="50"/>
      <c r="F3" s="50"/>
    </row>
    <row r="4" spans="2:9" ht="15.75" x14ac:dyDescent="0.25">
      <c r="B4" s="1405" t="s">
        <v>741</v>
      </c>
      <c r="C4" s="319"/>
      <c r="D4" s="319"/>
      <c r="E4" s="50"/>
      <c r="F4" s="50"/>
    </row>
    <row r="5" spans="2:9" ht="15" x14ac:dyDescent="0.25">
      <c r="B5" s="1406"/>
      <c r="C5" s="319"/>
      <c r="D5" s="319"/>
      <c r="E5" s="50"/>
      <c r="F5" s="50"/>
    </row>
    <row r="6" spans="2:9" ht="18" x14ac:dyDescent="0.25">
      <c r="B6" s="1407" t="s">
        <v>742</v>
      </c>
      <c r="C6" s="319"/>
      <c r="D6" s="319"/>
      <c r="E6" s="50"/>
      <c r="F6" s="50"/>
    </row>
    <row r="7" spans="2:9" ht="15" x14ac:dyDescent="0.25">
      <c r="B7" s="1406"/>
      <c r="C7" s="319"/>
      <c r="D7" s="319"/>
      <c r="E7" s="50"/>
      <c r="F7" s="50"/>
    </row>
    <row r="8" spans="2:9" s="316" customFormat="1" ht="15.75" x14ac:dyDescent="0.25">
      <c r="B8" s="318" t="s">
        <v>197</v>
      </c>
      <c r="C8" s="319"/>
      <c r="D8" s="319"/>
      <c r="E8" s="315"/>
      <c r="F8" s="315"/>
    </row>
    <row r="9" spans="2:9" s="316" customFormat="1" ht="15" x14ac:dyDescent="0.25">
      <c r="B9" s="320"/>
      <c r="C9" s="319"/>
      <c r="D9" s="319"/>
      <c r="E9" s="315"/>
      <c r="F9" s="315"/>
    </row>
    <row r="10" spans="2:9" ht="15" x14ac:dyDescent="0.25">
      <c r="B10" s="1461" t="s">
        <v>743</v>
      </c>
      <c r="C10" s="1461"/>
      <c r="D10" s="1461"/>
      <c r="E10" s="50"/>
      <c r="F10" s="50"/>
    </row>
    <row r="11" spans="2:9" s="316" customFormat="1" ht="12.75" x14ac:dyDescent="0.2">
      <c r="B11" s="317"/>
      <c r="C11" s="314"/>
      <c r="D11" s="315"/>
      <c r="E11" s="315"/>
      <c r="F11" s="315"/>
    </row>
    <row r="12" spans="2:9" s="316" customFormat="1" ht="12.75" x14ac:dyDescent="0.2">
      <c r="B12" s="317"/>
      <c r="C12" s="314"/>
      <c r="D12" s="315"/>
      <c r="E12" s="315"/>
      <c r="F12" s="315"/>
    </row>
    <row r="13" spans="2:9" ht="15.75" thickBot="1" x14ac:dyDescent="0.3">
      <c r="B13" s="321" t="s">
        <v>744</v>
      </c>
      <c r="C13" s="322" t="s">
        <v>0</v>
      </c>
      <c r="D13" s="323" t="s">
        <v>1</v>
      </c>
      <c r="E13"/>
      <c r="F13"/>
    </row>
    <row r="14" spans="2:9" ht="15.75" thickTop="1" x14ac:dyDescent="0.25">
      <c r="B14" s="51"/>
      <c r="C14" s="49"/>
      <c r="D14" s="50"/>
      <c r="E14"/>
      <c r="F14"/>
    </row>
    <row r="15" spans="2:9" s="324" customFormat="1" ht="27.95" customHeight="1" x14ac:dyDescent="0.25">
      <c r="B15" s="52" t="s">
        <v>9</v>
      </c>
      <c r="C15" s="53" t="s">
        <v>7</v>
      </c>
      <c r="D15" s="54">
        <f>'2_1-KA'!F25</f>
        <v>0</v>
      </c>
      <c r="E15"/>
      <c r="F15"/>
      <c r="G15" s="43"/>
      <c r="H15" s="43"/>
      <c r="I15" s="43"/>
    </row>
    <row r="16" spans="2:9" s="324" customFormat="1" ht="27.95" customHeight="1" x14ac:dyDescent="0.25">
      <c r="B16" s="52" t="s">
        <v>2</v>
      </c>
      <c r="C16" s="53" t="s">
        <v>8</v>
      </c>
      <c r="D16" s="54">
        <f>'3_1-VGU'!H17</f>
        <v>0</v>
      </c>
      <c r="E16"/>
      <c r="F16"/>
      <c r="G16" s="43"/>
      <c r="H16" s="43"/>
      <c r="I16" s="43"/>
    </row>
    <row r="17" spans="2:9" s="324" customFormat="1" ht="27.95" customHeight="1" x14ac:dyDescent="0.25">
      <c r="B17" s="52" t="s">
        <v>3</v>
      </c>
      <c r="C17" s="53" t="s">
        <v>10</v>
      </c>
      <c r="D17" s="54">
        <f>'3_2-MOST CESTA'!F16</f>
        <v>0</v>
      </c>
      <c r="E17"/>
      <c r="F17"/>
      <c r="G17" s="43"/>
      <c r="H17" s="43"/>
      <c r="I17" s="43"/>
    </row>
    <row r="18" spans="2:9" s="324" customFormat="1" ht="27.95" customHeight="1" x14ac:dyDescent="0.25">
      <c r="B18" s="52" t="s">
        <v>11</v>
      </c>
      <c r="C18" s="53" t="s">
        <v>12</v>
      </c>
      <c r="D18" s="54">
        <f>'3_3-VOKA'!G12</f>
        <v>0</v>
      </c>
      <c r="E18"/>
      <c r="F18"/>
      <c r="G18" s="43"/>
      <c r="H18" s="43"/>
      <c r="I18" s="43"/>
    </row>
    <row r="19" spans="2:9" s="324" customFormat="1" ht="27.95" customHeight="1" x14ac:dyDescent="0.25">
      <c r="B19" s="52" t="s">
        <v>13</v>
      </c>
      <c r="C19" s="53" t="s">
        <v>746</v>
      </c>
      <c r="D19" s="54">
        <f>'3_4-VP'!F15</f>
        <v>0</v>
      </c>
      <c r="E19"/>
      <c r="F19"/>
      <c r="G19" s="43"/>
      <c r="H19" s="43"/>
      <c r="I19" s="43"/>
    </row>
    <row r="20" spans="2:9" s="324" customFormat="1" ht="27.95" customHeight="1" x14ac:dyDescent="0.25">
      <c r="B20" s="52" t="s">
        <v>4</v>
      </c>
      <c r="C20" s="53" t="s">
        <v>14</v>
      </c>
      <c r="D20" s="54">
        <f>'4_1-ELEKTRO'!F13</f>
        <v>600</v>
      </c>
      <c r="E20"/>
      <c r="F20"/>
      <c r="G20" s="43"/>
      <c r="H20" s="43"/>
      <c r="I20" s="43"/>
    </row>
    <row r="21" spans="2:9" s="324" customFormat="1" ht="27.95" customHeight="1" x14ac:dyDescent="0.25">
      <c r="B21" s="52" t="s">
        <v>5</v>
      </c>
      <c r="C21" s="53" t="s">
        <v>15</v>
      </c>
      <c r="D21" s="54">
        <f>'4_2-NN VP'!F14</f>
        <v>300</v>
      </c>
      <c r="E21"/>
      <c r="F21"/>
      <c r="G21" s="43"/>
      <c r="H21" s="43"/>
      <c r="I21" s="43"/>
    </row>
    <row r="22" spans="2:9" s="324" customFormat="1" ht="39.950000000000003" customHeight="1" x14ac:dyDescent="0.25">
      <c r="B22" s="52" t="s">
        <v>16</v>
      </c>
      <c r="C22" s="53" t="s">
        <v>745</v>
      </c>
      <c r="D22" s="54">
        <f>'4_3-ELEKTRO VP'!F15</f>
        <v>0</v>
      </c>
      <c r="E22"/>
      <c r="F22"/>
      <c r="G22" s="43"/>
      <c r="H22" s="43"/>
      <c r="I22" s="43"/>
    </row>
    <row r="23" spans="2:9" s="324" customFormat="1" ht="27.95" customHeight="1" x14ac:dyDescent="0.25">
      <c r="B23" s="52" t="s">
        <v>17</v>
      </c>
      <c r="C23" s="53" t="s">
        <v>19</v>
      </c>
      <c r="D23" s="54">
        <f>'5_1-PLIN'!F13</f>
        <v>4350</v>
      </c>
      <c r="E23"/>
      <c r="F23"/>
      <c r="G23" s="43"/>
      <c r="H23" s="43"/>
      <c r="I23" s="43"/>
    </row>
    <row r="24" spans="2:9" s="324" customFormat="1" ht="27.95" customHeight="1" x14ac:dyDescent="0.25">
      <c r="B24" s="52" t="s">
        <v>6</v>
      </c>
      <c r="C24" s="53" t="s">
        <v>18</v>
      </c>
      <c r="D24" s="54">
        <f>'6_1-TK VP'!F15</f>
        <v>0</v>
      </c>
      <c r="E24"/>
      <c r="F24"/>
      <c r="G24" s="43"/>
      <c r="H24" s="43"/>
      <c r="I24" s="43"/>
    </row>
    <row r="25" spans="2:9" x14ac:dyDescent="0.2">
      <c r="B25" s="51"/>
      <c r="C25" s="49"/>
      <c r="D25" s="55"/>
      <c r="E25" s="55"/>
      <c r="F25" s="55"/>
      <c r="G25" s="44"/>
      <c r="H25" s="44"/>
      <c r="I25" s="44"/>
    </row>
    <row r="26" spans="2:9" s="1428" customFormat="1" ht="15" x14ac:dyDescent="0.25">
      <c r="B26" s="1425"/>
      <c r="C26" s="1426" t="s">
        <v>335</v>
      </c>
      <c r="D26" s="1427">
        <f>SUM(D15:D24)</f>
        <v>5250</v>
      </c>
    </row>
    <row r="27" spans="2:9" s="1429" customFormat="1" ht="12.75" x14ac:dyDescent="0.2">
      <c r="C27" s="1430"/>
    </row>
    <row r="28" spans="2:9" s="1429" customFormat="1" ht="12.75" x14ac:dyDescent="0.2">
      <c r="C28" s="1430" t="s">
        <v>863</v>
      </c>
      <c r="D28" s="1431">
        <f>D26*10%</f>
        <v>525</v>
      </c>
      <c r="F28" s="1432"/>
      <c r="G28" s="1432"/>
      <c r="H28" s="1432"/>
    </row>
    <row r="29" spans="2:9" s="1429" customFormat="1" ht="12.75" x14ac:dyDescent="0.2">
      <c r="C29" s="1430"/>
    </row>
    <row r="30" spans="2:9" s="1429" customFormat="1" ht="15" x14ac:dyDescent="0.2">
      <c r="C30" s="1426" t="s">
        <v>864</v>
      </c>
      <c r="D30" s="1427">
        <f>SUM(D26,D28)</f>
        <v>5775</v>
      </c>
    </row>
    <row r="31" spans="2:9" s="1429" customFormat="1" ht="12.75" x14ac:dyDescent="0.2">
      <c r="C31" s="1430"/>
    </row>
    <row r="32" spans="2:9" s="1429" customFormat="1" ht="12.75" x14ac:dyDescent="0.2">
      <c r="C32" s="1430" t="s">
        <v>865</v>
      </c>
      <c r="D32" s="1431">
        <f>D30*22%</f>
        <v>1270.5</v>
      </c>
    </row>
    <row r="33" spans="3:6" s="1429" customFormat="1" ht="12.75" x14ac:dyDescent="0.2">
      <c r="C33" s="1430"/>
    </row>
    <row r="34" spans="3:6" s="1429" customFormat="1" ht="15.75" thickBot="1" x14ac:dyDescent="0.25">
      <c r="C34" s="1433" t="s">
        <v>866</v>
      </c>
      <c r="D34" s="1434">
        <f>SUM(D30,D32)</f>
        <v>7045.5</v>
      </c>
    </row>
    <row r="35" spans="3:6" s="45" customFormat="1" ht="13.5" thickTop="1" x14ac:dyDescent="0.2">
      <c r="C35" s="46"/>
      <c r="F35" s="47"/>
    </row>
    <row r="36" spans="3:6" s="45" customFormat="1" ht="12.75" x14ac:dyDescent="0.2">
      <c r="C36" s="46"/>
      <c r="F36" s="47"/>
    </row>
    <row r="37" spans="3:6" s="45" customFormat="1" ht="12.75" x14ac:dyDescent="0.2">
      <c r="C37" s="46"/>
      <c r="F37" s="47"/>
    </row>
    <row r="38" spans="3:6" s="45" customFormat="1" ht="12.75" x14ac:dyDescent="0.2">
      <c r="C38" s="46"/>
      <c r="F38" s="47"/>
    </row>
    <row r="39" spans="3:6" s="45" customFormat="1" ht="12.75" x14ac:dyDescent="0.2">
      <c r="C39" s="46"/>
      <c r="F39" s="47"/>
    </row>
    <row r="40" spans="3:6" s="45" customFormat="1" ht="12.75" x14ac:dyDescent="0.2">
      <c r="C40" s="46"/>
      <c r="F40" s="47"/>
    </row>
    <row r="41" spans="3:6" s="45" customFormat="1" ht="12.75" x14ac:dyDescent="0.2">
      <c r="C41" s="46"/>
      <c r="F41" s="47"/>
    </row>
    <row r="42" spans="3:6" s="45" customFormat="1" ht="12.75" x14ac:dyDescent="0.2">
      <c r="C42" s="46"/>
      <c r="F42" s="47"/>
    </row>
    <row r="43" spans="3:6" s="45" customFormat="1" ht="12.75" x14ac:dyDescent="0.2">
      <c r="C43" s="46"/>
      <c r="F43" s="47"/>
    </row>
    <row r="44" spans="3:6" s="45" customFormat="1" ht="12.75" x14ac:dyDescent="0.2">
      <c r="C44" s="46"/>
      <c r="F44" s="47"/>
    </row>
    <row r="45" spans="3:6" s="45" customFormat="1" ht="12.75" x14ac:dyDescent="0.2">
      <c r="C45" s="46"/>
      <c r="F45" s="47"/>
    </row>
    <row r="46" spans="3:6" s="45" customFormat="1" ht="12.75" x14ac:dyDescent="0.2">
      <c r="C46" s="46"/>
      <c r="F46" s="47"/>
    </row>
    <row r="47" spans="3:6" s="45" customFormat="1" ht="12.75" x14ac:dyDescent="0.2">
      <c r="C47" s="46"/>
      <c r="F47" s="47"/>
    </row>
    <row r="48" spans="3:6" s="45" customFormat="1" ht="12.75" x14ac:dyDescent="0.2">
      <c r="C48" s="46"/>
      <c r="F48" s="47"/>
    </row>
    <row r="49" spans="3:6" s="45" customFormat="1" ht="12.75" x14ac:dyDescent="0.2">
      <c r="C49" s="46"/>
      <c r="F49" s="47"/>
    </row>
    <row r="50" spans="3:6" s="45" customFormat="1" ht="12.75" x14ac:dyDescent="0.2">
      <c r="C50" s="46"/>
      <c r="F50" s="47"/>
    </row>
    <row r="51" spans="3:6" s="45" customFormat="1" ht="12.75" x14ac:dyDescent="0.2">
      <c r="C51" s="46"/>
      <c r="F51" s="47"/>
    </row>
    <row r="52" spans="3:6" s="45" customFormat="1" ht="12.75" x14ac:dyDescent="0.2">
      <c r="C52" s="46"/>
      <c r="F52" s="47"/>
    </row>
    <row r="53" spans="3:6" s="45" customFormat="1" ht="12.75" x14ac:dyDescent="0.2">
      <c r="C53" s="46"/>
      <c r="F53" s="47"/>
    </row>
    <row r="54" spans="3:6" s="45" customFormat="1" ht="12.75" x14ac:dyDescent="0.2">
      <c r="C54" s="46"/>
      <c r="F54" s="47"/>
    </row>
    <row r="55" spans="3:6" s="45" customFormat="1" ht="12.75" x14ac:dyDescent="0.2">
      <c r="C55" s="46"/>
      <c r="F55" s="47"/>
    </row>
    <row r="56" spans="3:6" s="45" customFormat="1" ht="12.75" x14ac:dyDescent="0.2">
      <c r="C56" s="46"/>
      <c r="F56" s="47"/>
    </row>
    <row r="57" spans="3:6" s="45" customFormat="1" ht="12.75" x14ac:dyDescent="0.2">
      <c r="C57" s="46"/>
      <c r="F57" s="47"/>
    </row>
    <row r="58" spans="3:6" s="45" customFormat="1" ht="12.75" x14ac:dyDescent="0.2">
      <c r="C58" s="46"/>
      <c r="F58" s="47"/>
    </row>
    <row r="59" spans="3:6" s="45" customFormat="1" ht="12.75" x14ac:dyDescent="0.2">
      <c r="C59" s="46"/>
      <c r="F59" s="47"/>
    </row>
    <row r="60" spans="3:6" s="45" customFormat="1" ht="12.75" x14ac:dyDescent="0.2">
      <c r="C60" s="46"/>
      <c r="F60" s="47"/>
    </row>
    <row r="61" spans="3:6" s="45" customFormat="1" ht="12.75" x14ac:dyDescent="0.2">
      <c r="C61" s="46"/>
      <c r="F61" s="47"/>
    </row>
    <row r="62" spans="3:6" s="45" customFormat="1" ht="12.75" x14ac:dyDescent="0.2">
      <c r="C62" s="46"/>
      <c r="F62" s="47"/>
    </row>
    <row r="69" spans="2:3" s="40" customFormat="1" ht="15" x14ac:dyDescent="0.2">
      <c r="B69" s="42"/>
      <c r="C69" s="48"/>
    </row>
  </sheetData>
  <sheetProtection algorithmName="SHA-512" hashValue="KVoplR6QfCLUxr+xFe4/hgauywhSF9AaRAdi0+9DybtH4Pcr69yzhWMsm+BeDBRIEQgqpL3GMZG0OfgFB1bsSQ==" saltValue="s6ohvFZqQBbW/9xhgHHx9w==" spinCount="100000" sheet="1" objects="1" scenarios="1"/>
  <mergeCells count="1">
    <mergeCell ref="B10:D10"/>
  </mergeCells>
  <pageMargins left="0.98425196850393704" right="0.39370078740157483" top="1.3779527559055118" bottom="0.59055118110236227" header="0.31496062992125984" footer="0.31496062992125984"/>
  <pageSetup paperSize="9" orientation="portrait" r:id="rId1"/>
  <headerFooter>
    <oddHeader>&amp;L&amp;G&amp;R&amp;G</oddHeader>
    <oddFooter>&amp;C&amp;8Ponudbeni predračun&amp;R&amp;9&amp;P/&amp;N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Zeros="0" view="pageBreakPreview" zoomScaleNormal="100" zoomScaleSheetLayoutView="100" workbookViewId="0">
      <selection activeCell="E39" sqref="E39"/>
    </sheetView>
  </sheetViews>
  <sheetFormatPr defaultRowHeight="14.25" x14ac:dyDescent="0.2"/>
  <cols>
    <col min="1" max="1" width="5.7109375" style="61" customWidth="1"/>
    <col min="2" max="2" width="44.7109375" style="61" customWidth="1"/>
    <col min="3" max="3" width="4.85546875" style="61" customWidth="1"/>
    <col min="4" max="4" width="6.7109375" style="61" customWidth="1"/>
    <col min="5" max="5" width="10.7109375" style="64" customWidth="1"/>
    <col min="6" max="6" width="14.7109375" style="356" customWidth="1"/>
    <col min="7" max="16384" width="9.140625" style="61"/>
  </cols>
  <sheetData>
    <row r="1" spans="1:6" x14ac:dyDescent="0.2">
      <c r="A1" s="130"/>
      <c r="B1" s="85"/>
      <c r="C1" s="85"/>
      <c r="D1" s="130"/>
      <c r="E1" s="102"/>
      <c r="F1" s="328"/>
    </row>
    <row r="2" spans="1:6" x14ac:dyDescent="0.2">
      <c r="A2" s="130"/>
      <c r="B2" s="85"/>
      <c r="C2" s="85"/>
      <c r="D2" s="130"/>
      <c r="E2" s="102"/>
      <c r="F2" s="328"/>
    </row>
    <row r="3" spans="1:6" ht="15" x14ac:dyDescent="0.2">
      <c r="A3" s="1462" t="s">
        <v>747</v>
      </c>
      <c r="B3" s="1462"/>
      <c r="C3" s="1462"/>
      <c r="D3" s="1462"/>
      <c r="E3" s="333"/>
      <c r="F3" s="334"/>
    </row>
    <row r="4" spans="1:6" ht="15" x14ac:dyDescent="0.2">
      <c r="A4" s="367"/>
      <c r="B4" s="367"/>
      <c r="C4" s="367"/>
      <c r="D4" s="367"/>
      <c r="E4" s="102"/>
      <c r="F4" s="328"/>
    </row>
    <row r="5" spans="1:6" ht="15" x14ac:dyDescent="0.2">
      <c r="A5" s="1463" t="s">
        <v>197</v>
      </c>
      <c r="B5" s="1463"/>
      <c r="C5" s="990"/>
      <c r="D5" s="368"/>
      <c r="E5" s="102"/>
      <c r="F5" s="328"/>
    </row>
    <row r="6" spans="1:6" x14ac:dyDescent="0.2">
      <c r="A6" s="103"/>
      <c r="B6" s="103"/>
      <c r="C6" s="103"/>
      <c r="D6" s="103"/>
      <c r="E6" s="102"/>
      <c r="F6" s="328"/>
    </row>
    <row r="7" spans="1:6" x14ac:dyDescent="0.2">
      <c r="A7" s="103"/>
      <c r="B7" s="103"/>
      <c r="C7" s="103"/>
      <c r="D7" s="103"/>
      <c r="E7" s="102"/>
      <c r="F7" s="328"/>
    </row>
    <row r="8" spans="1:6" x14ac:dyDescent="0.2">
      <c r="A8" s="325"/>
      <c r="B8" s="326"/>
      <c r="C8" s="326"/>
      <c r="D8" s="327"/>
      <c r="E8" s="102"/>
      <c r="F8" s="328"/>
    </row>
    <row r="9" spans="1:6" ht="15" x14ac:dyDescent="0.2">
      <c r="A9" s="357" t="s">
        <v>20</v>
      </c>
      <c r="B9" s="370" t="s">
        <v>21</v>
      </c>
      <c r="C9" s="370"/>
      <c r="D9" s="357"/>
      <c r="E9" s="358"/>
      <c r="F9" s="359">
        <f>F41</f>
        <v>0</v>
      </c>
    </row>
    <row r="10" spans="1:6" ht="9.9499999999999993" customHeight="1" x14ac:dyDescent="0.2">
      <c r="A10" s="59"/>
      <c r="B10" s="371"/>
      <c r="C10" s="371"/>
      <c r="D10" s="103"/>
      <c r="E10" s="102"/>
      <c r="F10" s="330"/>
    </row>
    <row r="11" spans="1:6" ht="15" x14ac:dyDescent="0.2">
      <c r="A11" s="357" t="s">
        <v>22</v>
      </c>
      <c r="B11" s="370" t="s">
        <v>23</v>
      </c>
      <c r="C11" s="370"/>
      <c r="D11" s="357"/>
      <c r="E11" s="358"/>
      <c r="F11" s="359">
        <f>F60</f>
        <v>0</v>
      </c>
    </row>
    <row r="12" spans="1:6" ht="9.9499999999999993" customHeight="1" x14ac:dyDescent="0.2">
      <c r="A12" s="59"/>
      <c r="B12" s="371"/>
      <c r="C12" s="371"/>
      <c r="D12" s="103"/>
      <c r="E12" s="102"/>
      <c r="F12" s="330"/>
    </row>
    <row r="13" spans="1:6" ht="15" x14ac:dyDescent="0.2">
      <c r="A13" s="357" t="s">
        <v>24</v>
      </c>
      <c r="B13" s="370" t="s">
        <v>25</v>
      </c>
      <c r="C13" s="370"/>
      <c r="D13" s="357"/>
      <c r="E13" s="358"/>
      <c r="F13" s="359">
        <f>F76</f>
        <v>0</v>
      </c>
    </row>
    <row r="14" spans="1:6" ht="9.9499999999999993" customHeight="1" x14ac:dyDescent="0.2">
      <c r="A14" s="59"/>
      <c r="B14" s="329"/>
      <c r="C14" s="329"/>
      <c r="D14" s="103"/>
      <c r="E14" s="102"/>
      <c r="F14" s="330"/>
    </row>
    <row r="15" spans="1:6" ht="15" x14ac:dyDescent="0.2">
      <c r="A15" s="357" t="s">
        <v>26</v>
      </c>
      <c r="B15" s="370" t="s">
        <v>27</v>
      </c>
      <c r="C15" s="370"/>
      <c r="D15" s="357"/>
      <c r="E15" s="358"/>
      <c r="F15" s="359">
        <f>F95</f>
        <v>0</v>
      </c>
    </row>
    <row r="16" spans="1:6" ht="9.9499999999999993" customHeight="1" x14ac:dyDescent="0.2">
      <c r="A16" s="59"/>
      <c r="B16" s="371"/>
      <c r="C16" s="371"/>
      <c r="D16" s="103"/>
      <c r="E16" s="102"/>
      <c r="F16" s="330"/>
    </row>
    <row r="17" spans="1:6" ht="15" x14ac:dyDescent="0.2">
      <c r="A17" s="357" t="s">
        <v>28</v>
      </c>
      <c r="B17" s="370" t="s">
        <v>29</v>
      </c>
      <c r="C17" s="370"/>
      <c r="D17" s="357"/>
      <c r="E17" s="358"/>
      <c r="F17" s="359">
        <f>F111</f>
        <v>0</v>
      </c>
    </row>
    <row r="18" spans="1:6" ht="9.9499999999999993" customHeight="1" x14ac:dyDescent="0.2">
      <c r="A18" s="59"/>
      <c r="B18" s="372"/>
      <c r="C18" s="372"/>
      <c r="D18" s="103"/>
      <c r="E18" s="102"/>
      <c r="F18" s="330"/>
    </row>
    <row r="19" spans="1:6" ht="15" x14ac:dyDescent="0.2">
      <c r="A19" s="357" t="s">
        <v>30</v>
      </c>
      <c r="B19" s="370" t="s">
        <v>31</v>
      </c>
      <c r="C19" s="370"/>
      <c r="D19" s="357"/>
      <c r="E19" s="358"/>
      <c r="F19" s="359">
        <f>F125</f>
        <v>0</v>
      </c>
    </row>
    <row r="20" spans="1:6" ht="9.9499999999999993" customHeight="1" x14ac:dyDescent="0.2">
      <c r="A20" s="59"/>
      <c r="B20" s="371"/>
      <c r="C20" s="371"/>
      <c r="D20" s="103"/>
      <c r="E20" s="102"/>
      <c r="F20" s="330"/>
    </row>
    <row r="21" spans="1:6" ht="15" x14ac:dyDescent="0.2">
      <c r="A21" s="357" t="s">
        <v>32</v>
      </c>
      <c r="B21" s="370" t="s">
        <v>33</v>
      </c>
      <c r="C21" s="370"/>
      <c r="D21" s="357"/>
      <c r="E21" s="358"/>
      <c r="F21" s="359">
        <f>F135</f>
        <v>0</v>
      </c>
    </row>
    <row r="22" spans="1:6" ht="9.9499999999999993" customHeight="1" x14ac:dyDescent="0.2">
      <c r="A22" s="59"/>
      <c r="B22" s="373"/>
      <c r="C22" s="373"/>
      <c r="D22" s="103"/>
      <c r="E22" s="102"/>
      <c r="F22" s="330"/>
    </row>
    <row r="23" spans="1:6" ht="15.75" thickBot="1" x14ac:dyDescent="0.25">
      <c r="A23" s="360" t="s">
        <v>34</v>
      </c>
      <c r="B23" s="374" t="s">
        <v>35</v>
      </c>
      <c r="C23" s="374"/>
      <c r="D23" s="360"/>
      <c r="E23" s="361"/>
      <c r="F23" s="362">
        <f>F147</f>
        <v>0</v>
      </c>
    </row>
    <row r="24" spans="1:6" ht="9.9499999999999993" customHeight="1" x14ac:dyDescent="0.2">
      <c r="A24" s="59"/>
      <c r="B24" s="1"/>
      <c r="C24" s="1"/>
      <c r="D24" s="103"/>
      <c r="E24" s="102"/>
      <c r="F24" s="330"/>
    </row>
    <row r="25" spans="1:6" ht="15.75" thickBot="1" x14ac:dyDescent="0.25">
      <c r="A25" s="363"/>
      <c r="B25" s="375" t="s">
        <v>604</v>
      </c>
      <c r="C25" s="375"/>
      <c r="D25" s="364"/>
      <c r="E25" s="365"/>
      <c r="F25" s="366">
        <f>SUM(F9:F24)</f>
        <v>0</v>
      </c>
    </row>
    <row r="26" spans="1:6" ht="15.75" thickTop="1" x14ac:dyDescent="0.2">
      <c r="A26" s="331"/>
      <c r="B26" s="371"/>
      <c r="C26" s="371"/>
      <c r="D26" s="103"/>
      <c r="E26" s="102"/>
      <c r="F26" s="332"/>
    </row>
    <row r="27" spans="1:6" ht="15" x14ac:dyDescent="0.2">
      <c r="A27" s="1435"/>
      <c r="B27" s="1436"/>
      <c r="C27" s="1436"/>
      <c r="D27" s="1435"/>
      <c r="E27" s="1437"/>
      <c r="F27" s="1438"/>
    </row>
    <row r="28" spans="1:6" ht="30.75" customHeight="1" x14ac:dyDescent="0.2">
      <c r="A28" s="1439"/>
      <c r="B28" s="1464" t="s">
        <v>867</v>
      </c>
      <c r="C28" s="1464"/>
      <c r="D28" s="1464"/>
      <c r="E28" s="1464"/>
      <c r="F28" s="1464"/>
    </row>
    <row r="29" spans="1:6" ht="15" x14ac:dyDescent="0.2">
      <c r="A29" s="1439"/>
      <c r="B29" s="1440"/>
      <c r="C29" s="1440"/>
      <c r="D29" s="1441"/>
      <c r="E29" s="1442"/>
      <c r="F29" s="1443"/>
    </row>
    <row r="30" spans="1:6" s="38" customFormat="1" ht="12.75" x14ac:dyDescent="0.2">
      <c r="A30" s="1444"/>
      <c r="B30" s="427"/>
      <c r="C30" s="427"/>
      <c r="D30" s="422"/>
      <c r="E30" s="423"/>
      <c r="F30" s="428"/>
    </row>
    <row r="31" spans="1:6" s="38" customFormat="1" ht="12.75" x14ac:dyDescent="0.2">
      <c r="A31" s="426"/>
      <c r="B31" s="429"/>
      <c r="C31" s="429"/>
      <c r="D31" s="430"/>
      <c r="E31" s="424"/>
      <c r="F31" s="425"/>
    </row>
    <row r="32" spans="1:6" ht="14.25" customHeight="1" x14ac:dyDescent="0.2">
      <c r="A32" s="335"/>
      <c r="B32" s="336"/>
      <c r="C32" s="336"/>
      <c r="D32" s="336"/>
      <c r="E32" s="336"/>
      <c r="F32" s="336"/>
    </row>
    <row r="33" spans="1:6" x14ac:dyDescent="0.2">
      <c r="A33" s="103"/>
      <c r="B33" s="103"/>
      <c r="C33" s="103"/>
      <c r="D33" s="103"/>
      <c r="E33" s="102"/>
      <c r="F33" s="328"/>
    </row>
    <row r="34" spans="1:6" s="382" customFormat="1" ht="12" x14ac:dyDescent="0.2">
      <c r="A34" s="396" t="s">
        <v>601</v>
      </c>
      <c r="B34" s="396" t="s">
        <v>755</v>
      </c>
      <c r="C34" s="396" t="s">
        <v>551</v>
      </c>
      <c r="D34" s="397" t="s">
        <v>147</v>
      </c>
      <c r="E34" s="380" t="s">
        <v>752</v>
      </c>
      <c r="F34" s="381" t="s">
        <v>753</v>
      </c>
    </row>
    <row r="35" spans="1:6" ht="5.0999999999999996" customHeight="1" x14ac:dyDescent="0.2">
      <c r="A35" s="376"/>
      <c r="B35" s="376"/>
      <c r="C35" s="376"/>
      <c r="D35" s="377"/>
      <c r="E35" s="378"/>
      <c r="F35" s="379"/>
    </row>
    <row r="36" spans="1:6" ht="2.1" customHeight="1" thickBot="1" x14ac:dyDescent="0.25">
      <c r="A36" s="376"/>
      <c r="B36" s="376"/>
      <c r="C36" s="376"/>
      <c r="D36" s="377"/>
      <c r="E36" s="378"/>
      <c r="F36" s="379"/>
    </row>
    <row r="37" spans="1:6" s="277" customFormat="1" ht="15" thickBot="1" x14ac:dyDescent="0.3">
      <c r="A37" s="338" t="s">
        <v>20</v>
      </c>
      <c r="B37" s="391" t="s">
        <v>21</v>
      </c>
      <c r="C37" s="393"/>
      <c r="D37" s="338"/>
      <c r="E37" s="339"/>
      <c r="F37" s="340"/>
    </row>
    <row r="38" spans="1:6" s="277" customFormat="1" x14ac:dyDescent="0.25">
      <c r="A38" s="338"/>
      <c r="B38" s="393"/>
      <c r="C38" s="393"/>
      <c r="D38" s="338"/>
      <c r="E38" s="339"/>
      <c r="F38" s="340"/>
    </row>
    <row r="39" spans="1:6" ht="51" x14ac:dyDescent="0.2">
      <c r="A39" s="398"/>
      <c r="B39" s="399" t="s">
        <v>429</v>
      </c>
      <c r="C39" s="402" t="s">
        <v>756</v>
      </c>
      <c r="D39" s="230">
        <v>1</v>
      </c>
      <c r="E39" s="400"/>
      <c r="F39" s="401">
        <f>D39*E39</f>
        <v>0</v>
      </c>
    </row>
    <row r="40" spans="1:6" x14ac:dyDescent="0.2">
      <c r="A40" s="341"/>
      <c r="B40" s="343"/>
      <c r="C40" s="343"/>
      <c r="D40" s="344"/>
      <c r="E40" s="267"/>
      <c r="F40" s="342"/>
    </row>
    <row r="41" spans="1:6" ht="15" thickBot="1" x14ac:dyDescent="0.25">
      <c r="A41" s="58"/>
      <c r="B41" s="384" t="s">
        <v>754</v>
      </c>
      <c r="C41" s="384"/>
      <c r="D41" s="385"/>
      <c r="E41" s="386"/>
      <c r="F41" s="387">
        <f>SUM(F39:F40)</f>
        <v>0</v>
      </c>
    </row>
    <row r="42" spans="1:6" ht="15" thickTop="1" x14ac:dyDescent="0.2">
      <c r="A42" s="58"/>
      <c r="B42" s="345"/>
      <c r="C42" s="345"/>
      <c r="D42" s="346"/>
      <c r="E42" s="347"/>
      <c r="F42" s="348"/>
    </row>
    <row r="43" spans="1:6" ht="15" thickBot="1" x14ac:dyDescent="0.25">
      <c r="A43" s="341"/>
      <c r="B43" s="349"/>
      <c r="C43" s="349"/>
      <c r="D43" s="350"/>
      <c r="E43" s="351"/>
      <c r="F43" s="352"/>
    </row>
    <row r="44" spans="1:6" s="277" customFormat="1" ht="15" thickBot="1" x14ac:dyDescent="0.3">
      <c r="A44" s="338" t="s">
        <v>22</v>
      </c>
      <c r="B44" s="392" t="s">
        <v>23</v>
      </c>
      <c r="C44" s="394"/>
      <c r="D44" s="338"/>
      <c r="E44" s="339"/>
      <c r="F44" s="340"/>
    </row>
    <row r="45" spans="1:6" s="277" customFormat="1" x14ac:dyDescent="0.25">
      <c r="A45" s="338"/>
      <c r="B45" s="394"/>
      <c r="C45" s="394"/>
      <c r="D45" s="338"/>
      <c r="E45" s="339"/>
      <c r="F45" s="340"/>
    </row>
    <row r="46" spans="1:6" ht="25.5" x14ac:dyDescent="0.2">
      <c r="A46" s="403" t="s">
        <v>430</v>
      </c>
      <c r="B46" s="404" t="s">
        <v>431</v>
      </c>
      <c r="C46" s="402" t="s">
        <v>112</v>
      </c>
      <c r="D46" s="230">
        <v>4</v>
      </c>
      <c r="E46" s="400"/>
      <c r="F46" s="401">
        <f t="shared" ref="F46:F58" si="0">D46*E46</f>
        <v>0</v>
      </c>
    </row>
    <row r="47" spans="1:6" ht="25.5" x14ac:dyDescent="0.2">
      <c r="A47" s="403" t="s">
        <v>432</v>
      </c>
      <c r="B47" s="404" t="s">
        <v>433</v>
      </c>
      <c r="C47" s="402" t="s">
        <v>112</v>
      </c>
      <c r="D47" s="230">
        <v>4</v>
      </c>
      <c r="E47" s="400"/>
      <c r="F47" s="401">
        <f t="shared" si="0"/>
        <v>0</v>
      </c>
    </row>
    <row r="48" spans="1:6" ht="25.5" x14ac:dyDescent="0.2">
      <c r="A48" s="403" t="s">
        <v>434</v>
      </c>
      <c r="B48" s="404" t="s">
        <v>435</v>
      </c>
      <c r="C48" s="402" t="s">
        <v>112</v>
      </c>
      <c r="D48" s="230">
        <v>6</v>
      </c>
      <c r="E48" s="400"/>
      <c r="F48" s="401">
        <f t="shared" si="0"/>
        <v>0</v>
      </c>
    </row>
    <row r="49" spans="1:6" ht="25.5" x14ac:dyDescent="0.2">
      <c r="A49" s="403" t="s">
        <v>436</v>
      </c>
      <c r="B49" s="404" t="s">
        <v>437</v>
      </c>
      <c r="C49" s="402" t="s">
        <v>112</v>
      </c>
      <c r="D49" s="230">
        <v>6</v>
      </c>
      <c r="E49" s="400"/>
      <c r="F49" s="401">
        <f t="shared" si="0"/>
        <v>0</v>
      </c>
    </row>
    <row r="50" spans="1:6" ht="25.5" x14ac:dyDescent="0.2">
      <c r="A50" s="403" t="s">
        <v>438</v>
      </c>
      <c r="B50" s="404" t="s">
        <v>439</v>
      </c>
      <c r="C50" s="402" t="s">
        <v>112</v>
      </c>
      <c r="D50" s="230">
        <v>4</v>
      </c>
      <c r="E50" s="400"/>
      <c r="F50" s="401">
        <f t="shared" si="0"/>
        <v>0</v>
      </c>
    </row>
    <row r="51" spans="1:6" ht="25.5" x14ac:dyDescent="0.2">
      <c r="A51" s="403" t="s">
        <v>440</v>
      </c>
      <c r="B51" s="404" t="s">
        <v>441</v>
      </c>
      <c r="C51" s="402" t="s">
        <v>112</v>
      </c>
      <c r="D51" s="230">
        <v>6</v>
      </c>
      <c r="E51" s="400"/>
      <c r="F51" s="401">
        <f t="shared" si="0"/>
        <v>0</v>
      </c>
    </row>
    <row r="52" spans="1:6" ht="25.5" customHeight="1" x14ac:dyDescent="0.2">
      <c r="A52" s="403" t="s">
        <v>442</v>
      </c>
      <c r="B52" s="404" t="s">
        <v>443</v>
      </c>
      <c r="C52" s="402" t="s">
        <v>112</v>
      </c>
      <c r="D52" s="230">
        <v>4</v>
      </c>
      <c r="E52" s="400"/>
      <c r="F52" s="401">
        <f t="shared" si="0"/>
        <v>0</v>
      </c>
    </row>
    <row r="53" spans="1:6" ht="25.5" x14ac:dyDescent="0.2">
      <c r="A53" s="403" t="s">
        <v>444</v>
      </c>
      <c r="B53" s="404" t="s">
        <v>445</v>
      </c>
      <c r="C53" s="402" t="s">
        <v>112</v>
      </c>
      <c r="D53" s="230">
        <v>5</v>
      </c>
      <c r="E53" s="400"/>
      <c r="F53" s="401">
        <f t="shared" si="0"/>
        <v>0</v>
      </c>
    </row>
    <row r="54" spans="1:6" x14ac:dyDescent="0.2">
      <c r="A54" s="403" t="s">
        <v>446</v>
      </c>
      <c r="B54" s="404" t="s">
        <v>447</v>
      </c>
      <c r="C54" s="402" t="s">
        <v>116</v>
      </c>
      <c r="D54" s="402">
        <f>(SUM(D46:D53))*0.6</f>
        <v>23.4</v>
      </c>
      <c r="E54" s="400"/>
      <c r="F54" s="406">
        <f t="shared" si="0"/>
        <v>0</v>
      </c>
    </row>
    <row r="55" spans="1:6" ht="38.25" x14ac:dyDescent="0.2">
      <c r="A55" s="403" t="s">
        <v>448</v>
      </c>
      <c r="B55" s="404" t="s">
        <v>449</v>
      </c>
      <c r="C55" s="402" t="s">
        <v>116</v>
      </c>
      <c r="D55" s="407">
        <f>(SUM(D46:D53))*0.6</f>
        <v>23.4</v>
      </c>
      <c r="E55" s="400"/>
      <c r="F55" s="401">
        <f t="shared" si="0"/>
        <v>0</v>
      </c>
    </row>
    <row r="56" spans="1:6" ht="25.5" x14ac:dyDescent="0.2">
      <c r="A56" s="403" t="s">
        <v>450</v>
      </c>
      <c r="B56" s="404" t="s">
        <v>451</v>
      </c>
      <c r="C56" s="402" t="s">
        <v>120</v>
      </c>
      <c r="D56" s="402">
        <f>(SUM(D46:D53))*0.65</f>
        <v>25.35</v>
      </c>
      <c r="E56" s="400"/>
      <c r="F56" s="406">
        <f t="shared" si="0"/>
        <v>0</v>
      </c>
    </row>
    <row r="57" spans="1:6" ht="51" x14ac:dyDescent="0.2">
      <c r="A57" s="403" t="s">
        <v>452</v>
      </c>
      <c r="B57" s="404" t="s">
        <v>453</v>
      </c>
      <c r="C57" s="402" t="s">
        <v>112</v>
      </c>
      <c r="D57" s="230">
        <f>(SUM(D46:D53))*3</f>
        <v>117</v>
      </c>
      <c r="E57" s="400"/>
      <c r="F57" s="406">
        <f t="shared" si="0"/>
        <v>0</v>
      </c>
    </row>
    <row r="58" spans="1:6" ht="25.5" x14ac:dyDescent="0.2">
      <c r="A58" s="403" t="s">
        <v>454</v>
      </c>
      <c r="B58" s="405" t="s">
        <v>455</v>
      </c>
      <c r="C58" s="410" t="s">
        <v>112</v>
      </c>
      <c r="D58" s="408">
        <f>(SUM(D46:D53))</f>
        <v>39</v>
      </c>
      <c r="E58" s="409"/>
      <c r="F58" s="406">
        <f t="shared" si="0"/>
        <v>0</v>
      </c>
    </row>
    <row r="59" spans="1:6" x14ac:dyDescent="0.2">
      <c r="A59" s="341"/>
      <c r="B59" s="389"/>
      <c r="C59" s="389"/>
      <c r="D59" s="350"/>
      <c r="E59" s="351"/>
      <c r="F59" s="352"/>
    </row>
    <row r="60" spans="1:6" ht="15" thickBot="1" x14ac:dyDescent="0.25">
      <c r="A60" s="58"/>
      <c r="B60" s="384" t="s">
        <v>757</v>
      </c>
      <c r="C60" s="411"/>
      <c r="D60" s="412"/>
      <c r="E60" s="413"/>
      <c r="F60" s="414">
        <f>SUM(F46:F59)</f>
        <v>0</v>
      </c>
    </row>
    <row r="61" spans="1:6" ht="15" thickTop="1" x14ac:dyDescent="0.2">
      <c r="A61" s="58"/>
      <c r="B61" s="388"/>
      <c r="C61" s="388"/>
      <c r="D61" s="346"/>
      <c r="E61" s="347"/>
      <c r="F61" s="348"/>
    </row>
    <row r="62" spans="1:6" ht="15" thickBot="1" x14ac:dyDescent="0.25">
      <c r="A62" s="341"/>
      <c r="B62" s="389"/>
      <c r="C62" s="389"/>
      <c r="D62" s="350"/>
      <c r="E62" s="351"/>
      <c r="F62" s="352"/>
    </row>
    <row r="63" spans="1:6" ht="15" thickBot="1" x14ac:dyDescent="0.25">
      <c r="A63" s="337" t="s">
        <v>24</v>
      </c>
      <c r="B63" s="392" t="s">
        <v>25</v>
      </c>
      <c r="C63" s="383"/>
      <c r="D63" s="338"/>
      <c r="E63" s="339"/>
      <c r="F63" s="340"/>
    </row>
    <row r="64" spans="1:6" x14ac:dyDescent="0.2">
      <c r="A64" s="337"/>
      <c r="B64" s="383"/>
      <c r="C64" s="383"/>
      <c r="D64" s="338"/>
      <c r="E64" s="339"/>
      <c r="F64" s="340"/>
    </row>
    <row r="65" spans="1:6" ht="25.5" x14ac:dyDescent="0.2">
      <c r="A65" s="403" t="s">
        <v>456</v>
      </c>
      <c r="B65" s="404" t="s">
        <v>457</v>
      </c>
      <c r="C65" s="402" t="s">
        <v>112</v>
      </c>
      <c r="D65" s="407">
        <v>22</v>
      </c>
      <c r="E65" s="415"/>
      <c r="F65" s="416">
        <f t="shared" ref="F65:F74" si="1">D65*E65</f>
        <v>0</v>
      </c>
    </row>
    <row r="66" spans="1:6" ht="25.5" x14ac:dyDescent="0.2">
      <c r="A66" s="403" t="s">
        <v>458</v>
      </c>
      <c r="B66" s="404" t="s">
        <v>459</v>
      </c>
      <c r="C66" s="402" t="s">
        <v>112</v>
      </c>
      <c r="D66" s="407">
        <v>18</v>
      </c>
      <c r="E66" s="415"/>
      <c r="F66" s="416">
        <f t="shared" si="1"/>
        <v>0</v>
      </c>
    </row>
    <row r="67" spans="1:6" ht="25.5" x14ac:dyDescent="0.2">
      <c r="A67" s="403" t="s">
        <v>460</v>
      </c>
      <c r="B67" s="404" t="s">
        <v>461</v>
      </c>
      <c r="C67" s="402" t="s">
        <v>112</v>
      </c>
      <c r="D67" s="407">
        <v>18</v>
      </c>
      <c r="E67" s="415"/>
      <c r="F67" s="416">
        <f t="shared" si="1"/>
        <v>0</v>
      </c>
    </row>
    <row r="68" spans="1:6" ht="25.5" x14ac:dyDescent="0.2">
      <c r="A68" s="403" t="s">
        <v>462</v>
      </c>
      <c r="B68" s="404" t="s">
        <v>463</v>
      </c>
      <c r="C68" s="402" t="s">
        <v>112</v>
      </c>
      <c r="D68" s="407">
        <v>18</v>
      </c>
      <c r="E68" s="415"/>
      <c r="F68" s="416">
        <f t="shared" si="1"/>
        <v>0</v>
      </c>
    </row>
    <row r="69" spans="1:6" ht="25.5" customHeight="1" x14ac:dyDescent="0.2">
      <c r="A69" s="403" t="s">
        <v>464</v>
      </c>
      <c r="B69" s="404" t="s">
        <v>465</v>
      </c>
      <c r="C69" s="402" t="s">
        <v>112</v>
      </c>
      <c r="D69" s="407">
        <v>18</v>
      </c>
      <c r="E69" s="415"/>
      <c r="F69" s="416">
        <f t="shared" si="1"/>
        <v>0</v>
      </c>
    </row>
    <row r="70" spans="1:6" ht="25.5" customHeight="1" x14ac:dyDescent="0.2">
      <c r="A70" s="403" t="s">
        <v>466</v>
      </c>
      <c r="B70" s="404" t="s">
        <v>467</v>
      </c>
      <c r="C70" s="402" t="s">
        <v>112</v>
      </c>
      <c r="D70" s="407">
        <v>23</v>
      </c>
      <c r="E70" s="415"/>
      <c r="F70" s="416">
        <f t="shared" si="1"/>
        <v>0</v>
      </c>
    </row>
    <row r="71" spans="1:6" ht="25.5" x14ac:dyDescent="0.2">
      <c r="A71" s="403" t="s">
        <v>468</v>
      </c>
      <c r="B71" s="404" t="s">
        <v>469</v>
      </c>
      <c r="C71" s="402" t="s">
        <v>116</v>
      </c>
      <c r="D71" s="407">
        <f>SUM(D65:D70)*0.16</f>
        <v>18.72</v>
      </c>
      <c r="E71" s="415"/>
      <c r="F71" s="417">
        <f t="shared" si="1"/>
        <v>0</v>
      </c>
    </row>
    <row r="72" spans="1:6" ht="38.25" x14ac:dyDescent="0.2">
      <c r="A72" s="403" t="s">
        <v>470</v>
      </c>
      <c r="B72" s="404" t="s">
        <v>449</v>
      </c>
      <c r="C72" s="402" t="s">
        <v>116</v>
      </c>
      <c r="D72" s="407">
        <f>D71</f>
        <v>18.72</v>
      </c>
      <c r="E72" s="415"/>
      <c r="F72" s="417">
        <f t="shared" si="1"/>
        <v>0</v>
      </c>
    </row>
    <row r="73" spans="1:6" x14ac:dyDescent="0.2">
      <c r="A73" s="403" t="s">
        <v>471</v>
      </c>
      <c r="B73" s="404" t="s">
        <v>472</v>
      </c>
      <c r="C73" s="402" t="s">
        <v>120</v>
      </c>
      <c r="D73" s="407">
        <f>SUM(D65:D70)*0.3</f>
        <v>35.1</v>
      </c>
      <c r="E73" s="415"/>
      <c r="F73" s="417">
        <f t="shared" si="1"/>
        <v>0</v>
      </c>
    </row>
    <row r="74" spans="1:6" ht="12.75" customHeight="1" x14ac:dyDescent="0.2">
      <c r="A74" s="403" t="s">
        <v>473</v>
      </c>
      <c r="B74" s="404" t="s">
        <v>474</v>
      </c>
      <c r="C74" s="402" t="s">
        <v>112</v>
      </c>
      <c r="D74" s="407">
        <f>SUM(D65:D70)</f>
        <v>117</v>
      </c>
      <c r="E74" s="415"/>
      <c r="F74" s="417">
        <f t="shared" si="1"/>
        <v>0</v>
      </c>
    </row>
    <row r="75" spans="1:6" x14ac:dyDescent="0.2">
      <c r="A75" s="58"/>
      <c r="B75" s="390"/>
      <c r="C75" s="390"/>
      <c r="D75" s="353"/>
      <c r="E75" s="354"/>
      <c r="F75" s="355"/>
    </row>
    <row r="76" spans="1:6" ht="15" thickBot="1" x14ac:dyDescent="0.25">
      <c r="A76" s="58"/>
      <c r="B76" s="384" t="s">
        <v>758</v>
      </c>
      <c r="C76" s="411"/>
      <c r="D76" s="412"/>
      <c r="E76" s="413"/>
      <c r="F76" s="414">
        <f>SUM(F65:F75)</f>
        <v>0</v>
      </c>
    </row>
    <row r="77" spans="1:6" ht="15" thickTop="1" x14ac:dyDescent="0.2">
      <c r="A77" s="58"/>
      <c r="B77" s="388"/>
      <c r="C77" s="388"/>
      <c r="D77" s="346"/>
      <c r="E77" s="347"/>
      <c r="F77" s="348"/>
    </row>
    <row r="78" spans="1:6" ht="15" thickBot="1" x14ac:dyDescent="0.25">
      <c r="A78" s="341"/>
      <c r="B78" s="389"/>
      <c r="C78" s="389"/>
      <c r="D78" s="350"/>
      <c r="E78" s="351"/>
      <c r="F78" s="352"/>
    </row>
    <row r="79" spans="1:6" ht="15" thickBot="1" x14ac:dyDescent="0.25">
      <c r="A79" s="338" t="s">
        <v>26</v>
      </c>
      <c r="B79" s="392" t="s">
        <v>27</v>
      </c>
      <c r="C79" s="383"/>
      <c r="D79" s="338"/>
      <c r="E79" s="339"/>
      <c r="F79" s="340"/>
    </row>
    <row r="80" spans="1:6" x14ac:dyDescent="0.2">
      <c r="A80" s="337"/>
      <c r="B80" s="383"/>
      <c r="C80" s="383"/>
      <c r="D80" s="338"/>
      <c r="E80" s="339"/>
      <c r="F80" s="340"/>
    </row>
    <row r="81" spans="1:6" ht="25.5" x14ac:dyDescent="0.2">
      <c r="A81" s="403" t="s">
        <v>475</v>
      </c>
      <c r="B81" s="404" t="s">
        <v>476</v>
      </c>
      <c r="C81" s="402" t="s">
        <v>112</v>
      </c>
      <c r="D81" s="230">
        <v>2</v>
      </c>
      <c r="E81" s="400"/>
      <c r="F81" s="401">
        <f t="shared" ref="F81:F93" si="2">D81*E81</f>
        <v>0</v>
      </c>
    </row>
    <row r="82" spans="1:6" ht="25.5" x14ac:dyDescent="0.2">
      <c r="A82" s="403" t="s">
        <v>477</v>
      </c>
      <c r="B82" s="404" t="s">
        <v>748</v>
      </c>
      <c r="C82" s="402" t="s">
        <v>112</v>
      </c>
      <c r="D82" s="230">
        <v>2</v>
      </c>
      <c r="E82" s="400"/>
      <c r="F82" s="401">
        <f t="shared" si="2"/>
        <v>0</v>
      </c>
    </row>
    <row r="83" spans="1:6" ht="25.5" x14ac:dyDescent="0.2">
      <c r="A83" s="403" t="s">
        <v>478</v>
      </c>
      <c r="B83" s="404" t="s">
        <v>749</v>
      </c>
      <c r="C83" s="402" t="s">
        <v>112</v>
      </c>
      <c r="D83" s="230">
        <v>3</v>
      </c>
      <c r="E83" s="400"/>
      <c r="F83" s="401">
        <f t="shared" si="2"/>
        <v>0</v>
      </c>
    </row>
    <row r="84" spans="1:6" ht="25.5" x14ac:dyDescent="0.2">
      <c r="A84" s="403" t="s">
        <v>479</v>
      </c>
      <c r="B84" s="404" t="s">
        <v>750</v>
      </c>
      <c r="C84" s="402" t="s">
        <v>112</v>
      </c>
      <c r="D84" s="230">
        <v>3</v>
      </c>
      <c r="E84" s="400"/>
      <c r="F84" s="401">
        <f t="shared" si="2"/>
        <v>0</v>
      </c>
    </row>
    <row r="85" spans="1:6" ht="25.5" x14ac:dyDescent="0.2">
      <c r="A85" s="403" t="s">
        <v>480</v>
      </c>
      <c r="B85" s="404" t="s">
        <v>481</v>
      </c>
      <c r="C85" s="402" t="s">
        <v>112</v>
      </c>
      <c r="D85" s="230">
        <v>2</v>
      </c>
      <c r="E85" s="400"/>
      <c r="F85" s="401">
        <f t="shared" si="2"/>
        <v>0</v>
      </c>
    </row>
    <row r="86" spans="1:6" ht="25.5" x14ac:dyDescent="0.2">
      <c r="A86" s="403" t="s">
        <v>482</v>
      </c>
      <c r="B86" s="404" t="s">
        <v>483</v>
      </c>
      <c r="C86" s="402" t="s">
        <v>112</v>
      </c>
      <c r="D86" s="230">
        <v>2</v>
      </c>
      <c r="E86" s="400"/>
      <c r="F86" s="401">
        <f t="shared" si="2"/>
        <v>0</v>
      </c>
    </row>
    <row r="87" spans="1:6" ht="38.25" x14ac:dyDescent="0.2">
      <c r="A87" s="403" t="s">
        <v>484</v>
      </c>
      <c r="B87" s="404" t="s">
        <v>485</v>
      </c>
      <c r="C87" s="402" t="s">
        <v>112</v>
      </c>
      <c r="D87" s="230">
        <v>2</v>
      </c>
      <c r="E87" s="400"/>
      <c r="F87" s="401">
        <f t="shared" si="2"/>
        <v>0</v>
      </c>
    </row>
    <row r="88" spans="1:6" ht="25.5" customHeight="1" x14ac:dyDescent="0.2">
      <c r="A88" s="403" t="s">
        <v>486</v>
      </c>
      <c r="B88" s="404" t="s">
        <v>751</v>
      </c>
      <c r="C88" s="402" t="s">
        <v>112</v>
      </c>
      <c r="D88" s="230">
        <v>2</v>
      </c>
      <c r="E88" s="400"/>
      <c r="F88" s="401">
        <f t="shared" si="2"/>
        <v>0</v>
      </c>
    </row>
    <row r="89" spans="1:6" x14ac:dyDescent="0.2">
      <c r="A89" s="403" t="s">
        <v>487</v>
      </c>
      <c r="B89" s="404" t="s">
        <v>447</v>
      </c>
      <c r="C89" s="402" t="s">
        <v>116</v>
      </c>
      <c r="D89" s="402">
        <f>(SUM(D81:D88))*0.6</f>
        <v>10.799999999999999</v>
      </c>
      <c r="E89" s="400"/>
      <c r="F89" s="406">
        <f t="shared" si="2"/>
        <v>0</v>
      </c>
    </row>
    <row r="90" spans="1:6" ht="38.25" x14ac:dyDescent="0.2">
      <c r="A90" s="403" t="s">
        <v>488</v>
      </c>
      <c r="B90" s="404" t="s">
        <v>449</v>
      </c>
      <c r="C90" s="402" t="s">
        <v>116</v>
      </c>
      <c r="D90" s="407">
        <f>(SUM(D81:D88))*0.6</f>
        <v>10.799999999999999</v>
      </c>
      <c r="E90" s="400"/>
      <c r="F90" s="401">
        <f t="shared" si="2"/>
        <v>0</v>
      </c>
    </row>
    <row r="91" spans="1:6" ht="25.5" x14ac:dyDescent="0.2">
      <c r="A91" s="403" t="s">
        <v>489</v>
      </c>
      <c r="B91" s="404" t="s">
        <v>451</v>
      </c>
      <c r="C91" s="402" t="s">
        <v>120</v>
      </c>
      <c r="D91" s="402">
        <f>(SUM(D81:D88))*0.65</f>
        <v>11.700000000000001</v>
      </c>
      <c r="E91" s="400"/>
      <c r="F91" s="406">
        <f t="shared" si="2"/>
        <v>0</v>
      </c>
    </row>
    <row r="92" spans="1:6" ht="51" x14ac:dyDescent="0.2">
      <c r="A92" s="403" t="s">
        <v>490</v>
      </c>
      <c r="B92" s="404" t="s">
        <v>453</v>
      </c>
      <c r="C92" s="402" t="s">
        <v>112</v>
      </c>
      <c r="D92" s="230">
        <f>(SUM(D81:D88))*3</f>
        <v>54</v>
      </c>
      <c r="E92" s="400"/>
      <c r="F92" s="406">
        <f t="shared" si="2"/>
        <v>0</v>
      </c>
    </row>
    <row r="93" spans="1:6" ht="25.5" x14ac:dyDescent="0.2">
      <c r="A93" s="403" t="s">
        <v>491</v>
      </c>
      <c r="B93" s="405" t="s">
        <v>455</v>
      </c>
      <c r="C93" s="410" t="s">
        <v>112</v>
      </c>
      <c r="D93" s="408">
        <f>(SUM(D81:D88))</f>
        <v>18</v>
      </c>
      <c r="E93" s="409"/>
      <c r="F93" s="406">
        <f t="shared" si="2"/>
        <v>0</v>
      </c>
    </row>
    <row r="94" spans="1:6" s="38" customFormat="1" ht="12.75" x14ac:dyDescent="0.2">
      <c r="A94" s="58"/>
      <c r="B94" s="390"/>
      <c r="C94" s="390"/>
      <c r="D94" s="353"/>
      <c r="E94" s="354"/>
      <c r="F94" s="355"/>
    </row>
    <row r="95" spans="1:6" s="38" customFormat="1" ht="13.5" thickBot="1" x14ac:dyDescent="0.25">
      <c r="A95" s="58"/>
      <c r="B95" s="384" t="s">
        <v>759</v>
      </c>
      <c r="C95" s="411"/>
      <c r="D95" s="412"/>
      <c r="E95" s="413"/>
      <c r="F95" s="414">
        <f>SUM(F81:F94)</f>
        <v>0</v>
      </c>
    </row>
    <row r="96" spans="1:6" s="38" customFormat="1" ht="13.5" thickTop="1" x14ac:dyDescent="0.2">
      <c r="A96" s="58"/>
      <c r="B96" s="388"/>
      <c r="C96" s="388"/>
      <c r="D96" s="346"/>
      <c r="E96" s="347"/>
      <c r="F96" s="348"/>
    </row>
    <row r="97" spans="1:6" s="38" customFormat="1" ht="13.5" thickBot="1" x14ac:dyDescent="0.25">
      <c r="A97" s="341"/>
      <c r="B97" s="389"/>
      <c r="C97" s="389"/>
      <c r="D97" s="350"/>
      <c r="E97" s="351"/>
      <c r="F97" s="352"/>
    </row>
    <row r="98" spans="1:6" s="38" customFormat="1" ht="13.5" thickBot="1" x14ac:dyDescent="0.25">
      <c r="A98" s="338" t="s">
        <v>28</v>
      </c>
      <c r="B98" s="392" t="s">
        <v>29</v>
      </c>
      <c r="C98" s="383"/>
      <c r="D98" s="338"/>
      <c r="E98" s="339"/>
      <c r="F98" s="340"/>
    </row>
    <row r="99" spans="1:6" s="38" customFormat="1" ht="12.75" x14ac:dyDescent="0.2">
      <c r="A99" s="337"/>
      <c r="B99" s="383"/>
      <c r="C99" s="383"/>
      <c r="D99" s="338"/>
      <c r="E99" s="339"/>
      <c r="F99" s="340"/>
    </row>
    <row r="100" spans="1:6" s="38" customFormat="1" ht="25.5" x14ac:dyDescent="0.2">
      <c r="A100" s="403" t="s">
        <v>492</v>
      </c>
      <c r="B100" s="404" t="s">
        <v>493</v>
      </c>
      <c r="C100" s="402" t="s">
        <v>112</v>
      </c>
      <c r="D100" s="408">
        <v>12</v>
      </c>
      <c r="E100" s="400"/>
      <c r="F100" s="416">
        <f t="shared" ref="F100:F109" si="3">D100*E100</f>
        <v>0</v>
      </c>
    </row>
    <row r="101" spans="1:6" s="38" customFormat="1" ht="25.5" x14ac:dyDescent="0.2">
      <c r="A101" s="403" t="s">
        <v>494</v>
      </c>
      <c r="B101" s="404" t="s">
        <v>495</v>
      </c>
      <c r="C101" s="402" t="s">
        <v>112</v>
      </c>
      <c r="D101" s="408">
        <v>9</v>
      </c>
      <c r="E101" s="400"/>
      <c r="F101" s="416">
        <f t="shared" si="3"/>
        <v>0</v>
      </c>
    </row>
    <row r="102" spans="1:6" s="38" customFormat="1" ht="25.5" x14ac:dyDescent="0.2">
      <c r="A102" s="403" t="s">
        <v>496</v>
      </c>
      <c r="B102" s="404" t="s">
        <v>497</v>
      </c>
      <c r="C102" s="402" t="s">
        <v>112</v>
      </c>
      <c r="D102" s="408">
        <v>9</v>
      </c>
      <c r="E102" s="400"/>
      <c r="F102" s="416">
        <f t="shared" si="3"/>
        <v>0</v>
      </c>
    </row>
    <row r="103" spans="1:6" s="38" customFormat="1" ht="25.5" x14ac:dyDescent="0.2">
      <c r="A103" s="403" t="s">
        <v>498</v>
      </c>
      <c r="B103" s="404" t="s">
        <v>499</v>
      </c>
      <c r="C103" s="402" t="s">
        <v>112</v>
      </c>
      <c r="D103" s="408">
        <v>9</v>
      </c>
      <c r="E103" s="400"/>
      <c r="F103" s="416">
        <f t="shared" si="3"/>
        <v>0</v>
      </c>
    </row>
    <row r="104" spans="1:6" s="38" customFormat="1" ht="25.5" x14ac:dyDescent="0.2">
      <c r="A104" s="403" t="s">
        <v>500</v>
      </c>
      <c r="B104" s="404" t="s">
        <v>501</v>
      </c>
      <c r="C104" s="402" t="s">
        <v>112</v>
      </c>
      <c r="D104" s="408">
        <v>9</v>
      </c>
      <c r="E104" s="400"/>
      <c r="F104" s="416">
        <f t="shared" si="3"/>
        <v>0</v>
      </c>
    </row>
    <row r="105" spans="1:6" s="38" customFormat="1" ht="25.5" customHeight="1" x14ac:dyDescent="0.2">
      <c r="A105" s="403" t="s">
        <v>502</v>
      </c>
      <c r="B105" s="404" t="s">
        <v>503</v>
      </c>
      <c r="C105" s="402" t="s">
        <v>112</v>
      </c>
      <c r="D105" s="408">
        <v>10</v>
      </c>
      <c r="E105" s="400"/>
      <c r="F105" s="416">
        <f t="shared" si="3"/>
        <v>0</v>
      </c>
    </row>
    <row r="106" spans="1:6" s="38" customFormat="1" ht="25.5" x14ac:dyDescent="0.2">
      <c r="A106" s="403" t="s">
        <v>504</v>
      </c>
      <c r="B106" s="404" t="s">
        <v>469</v>
      </c>
      <c r="C106" s="402" t="s">
        <v>116</v>
      </c>
      <c r="D106" s="407">
        <f>SUM(D100:D105)*0.16</f>
        <v>9.2799999999999994</v>
      </c>
      <c r="E106" s="400"/>
      <c r="F106" s="417">
        <f t="shared" si="3"/>
        <v>0</v>
      </c>
    </row>
    <row r="107" spans="1:6" s="38" customFormat="1" ht="38.25" x14ac:dyDescent="0.2">
      <c r="A107" s="403" t="s">
        <v>505</v>
      </c>
      <c r="B107" s="404" t="s">
        <v>449</v>
      </c>
      <c r="C107" s="402" t="s">
        <v>116</v>
      </c>
      <c r="D107" s="407">
        <f>D106</f>
        <v>9.2799999999999994</v>
      </c>
      <c r="E107" s="400"/>
      <c r="F107" s="417">
        <f t="shared" si="3"/>
        <v>0</v>
      </c>
    </row>
    <row r="108" spans="1:6" s="38" customFormat="1" ht="12.75" x14ac:dyDescent="0.2">
      <c r="A108" s="403" t="s">
        <v>506</v>
      </c>
      <c r="B108" s="404" t="s">
        <v>472</v>
      </c>
      <c r="C108" s="402" t="s">
        <v>120</v>
      </c>
      <c r="D108" s="407">
        <f>SUM(D100:D105)*0.3</f>
        <v>17.399999999999999</v>
      </c>
      <c r="E108" s="400"/>
      <c r="F108" s="417">
        <f t="shared" si="3"/>
        <v>0</v>
      </c>
    </row>
    <row r="109" spans="1:6" s="38" customFormat="1" ht="12.75" customHeight="1" x14ac:dyDescent="0.2">
      <c r="A109" s="403" t="s">
        <v>507</v>
      </c>
      <c r="B109" s="404" t="s">
        <v>474</v>
      </c>
      <c r="C109" s="402" t="s">
        <v>112</v>
      </c>
      <c r="D109" s="408">
        <f>SUM(D100:D105)</f>
        <v>58</v>
      </c>
      <c r="E109" s="400"/>
      <c r="F109" s="417">
        <f t="shared" si="3"/>
        <v>0</v>
      </c>
    </row>
    <row r="110" spans="1:6" s="38" customFormat="1" ht="12.75" x14ac:dyDescent="0.2">
      <c r="A110" s="58"/>
      <c r="B110" s="390"/>
      <c r="C110" s="390"/>
      <c r="D110" s="353"/>
      <c r="E110" s="354"/>
      <c r="F110" s="355"/>
    </row>
    <row r="111" spans="1:6" s="38" customFormat="1" ht="13.5" thickBot="1" x14ac:dyDescent="0.25">
      <c r="A111" s="58"/>
      <c r="B111" s="384" t="s">
        <v>760</v>
      </c>
      <c r="C111" s="411"/>
      <c r="D111" s="412"/>
      <c r="E111" s="413"/>
      <c r="F111" s="414">
        <f>SUM(F100:F110)</f>
        <v>0</v>
      </c>
    </row>
    <row r="112" spans="1:6" s="38" customFormat="1" ht="13.5" thickTop="1" x14ac:dyDescent="0.2">
      <c r="A112" s="58"/>
      <c r="B112" s="388"/>
      <c r="C112" s="388"/>
      <c r="D112" s="346"/>
      <c r="E112" s="347"/>
      <c r="F112" s="348"/>
    </row>
    <row r="113" spans="1:6" s="38" customFormat="1" ht="13.5" thickBot="1" x14ac:dyDescent="0.25">
      <c r="A113" s="341"/>
      <c r="B113" s="389"/>
      <c r="C113" s="389"/>
      <c r="D113" s="350"/>
      <c r="E113" s="351"/>
      <c r="F113" s="352"/>
    </row>
    <row r="114" spans="1:6" s="38" customFormat="1" ht="13.5" thickBot="1" x14ac:dyDescent="0.25">
      <c r="A114" s="337" t="s">
        <v>30</v>
      </c>
      <c r="B114" s="392" t="s">
        <v>31</v>
      </c>
      <c r="C114" s="383"/>
      <c r="D114" s="338"/>
      <c r="E114" s="339"/>
      <c r="F114" s="340"/>
    </row>
    <row r="115" spans="1:6" s="38" customFormat="1" ht="12.75" x14ac:dyDescent="0.2">
      <c r="A115" s="337"/>
      <c r="B115" s="383"/>
      <c r="C115" s="383"/>
      <c r="D115" s="338"/>
      <c r="E115" s="339"/>
      <c r="F115" s="340"/>
    </row>
    <row r="116" spans="1:6" s="38" customFormat="1" ht="25.5" x14ac:dyDescent="0.2">
      <c r="A116" s="403" t="s">
        <v>508</v>
      </c>
      <c r="B116" s="404" t="s">
        <v>509</v>
      </c>
      <c r="C116" s="402" t="s">
        <v>112</v>
      </c>
      <c r="D116" s="230">
        <v>10</v>
      </c>
      <c r="E116" s="400"/>
      <c r="F116" s="401">
        <f t="shared" ref="F116:F123" si="4">D116*E116</f>
        <v>0</v>
      </c>
    </row>
    <row r="117" spans="1:6" s="38" customFormat="1" ht="25.5" x14ac:dyDescent="0.2">
      <c r="A117" s="403" t="s">
        <v>510</v>
      </c>
      <c r="B117" s="404" t="s">
        <v>511</v>
      </c>
      <c r="C117" s="402" t="s">
        <v>112</v>
      </c>
      <c r="D117" s="230">
        <v>12</v>
      </c>
      <c r="E117" s="400"/>
      <c r="F117" s="401">
        <f t="shared" si="4"/>
        <v>0</v>
      </c>
    </row>
    <row r="118" spans="1:6" s="38" customFormat="1" ht="25.5" x14ac:dyDescent="0.2">
      <c r="A118" s="403" t="s">
        <v>512</v>
      </c>
      <c r="B118" s="404" t="s">
        <v>513</v>
      </c>
      <c r="C118" s="402" t="s">
        <v>112</v>
      </c>
      <c r="D118" s="230">
        <v>9</v>
      </c>
      <c r="E118" s="400"/>
      <c r="F118" s="401">
        <f t="shared" si="4"/>
        <v>0</v>
      </c>
    </row>
    <row r="119" spans="1:6" s="38" customFormat="1" ht="25.5" x14ac:dyDescent="0.2">
      <c r="A119" s="403" t="s">
        <v>514</v>
      </c>
      <c r="B119" s="404" t="s">
        <v>515</v>
      </c>
      <c r="C119" s="402" t="s">
        <v>112</v>
      </c>
      <c r="D119" s="230">
        <v>9</v>
      </c>
      <c r="E119" s="400"/>
      <c r="F119" s="401">
        <f t="shared" si="4"/>
        <v>0</v>
      </c>
    </row>
    <row r="120" spans="1:6" s="38" customFormat="1" ht="25.5" x14ac:dyDescent="0.2">
      <c r="A120" s="403" t="s">
        <v>516</v>
      </c>
      <c r="B120" s="404" t="s">
        <v>517</v>
      </c>
      <c r="C120" s="402" t="s">
        <v>112</v>
      </c>
      <c r="D120" s="230">
        <v>9</v>
      </c>
      <c r="E120" s="400"/>
      <c r="F120" s="401">
        <f t="shared" si="4"/>
        <v>0</v>
      </c>
    </row>
    <row r="121" spans="1:6" s="38" customFormat="1" ht="25.5" x14ac:dyDescent="0.2">
      <c r="A121" s="403" t="s">
        <v>518</v>
      </c>
      <c r="B121" s="404" t="s">
        <v>519</v>
      </c>
      <c r="C121" s="402" t="s">
        <v>112</v>
      </c>
      <c r="D121" s="230">
        <v>12</v>
      </c>
      <c r="E121" s="400"/>
      <c r="F121" s="401">
        <f t="shared" si="4"/>
        <v>0</v>
      </c>
    </row>
    <row r="122" spans="1:6" s="38" customFormat="1" ht="25.5" x14ac:dyDescent="0.2">
      <c r="A122" s="403" t="s">
        <v>520</v>
      </c>
      <c r="B122" s="404" t="s">
        <v>521</v>
      </c>
      <c r="C122" s="402" t="s">
        <v>112</v>
      </c>
      <c r="D122" s="230">
        <f>(SUM(D116:D121))</f>
        <v>61</v>
      </c>
      <c r="E122" s="400"/>
      <c r="F122" s="406">
        <f t="shared" si="4"/>
        <v>0</v>
      </c>
    </row>
    <row r="123" spans="1:6" s="38" customFormat="1" ht="12.75" x14ac:dyDescent="0.2">
      <c r="A123" s="403" t="s">
        <v>522</v>
      </c>
      <c r="B123" s="405" t="s">
        <v>523</v>
      </c>
      <c r="C123" s="410" t="s">
        <v>112</v>
      </c>
      <c r="D123" s="408">
        <f>(SUM(D116:D121))</f>
        <v>61</v>
      </c>
      <c r="E123" s="409"/>
      <c r="F123" s="406">
        <f t="shared" si="4"/>
        <v>0</v>
      </c>
    </row>
    <row r="124" spans="1:6" s="38" customFormat="1" ht="12.75" x14ac:dyDescent="0.2">
      <c r="A124" s="58"/>
      <c r="B124" s="390"/>
      <c r="C124" s="390"/>
      <c r="D124" s="353"/>
      <c r="E124" s="354"/>
      <c r="F124" s="355"/>
    </row>
    <row r="125" spans="1:6" s="38" customFormat="1" ht="13.5" thickBot="1" x14ac:dyDescent="0.25">
      <c r="A125" s="58"/>
      <c r="B125" s="384" t="s">
        <v>761</v>
      </c>
      <c r="C125" s="411"/>
      <c r="D125" s="412"/>
      <c r="E125" s="413"/>
      <c r="F125" s="414">
        <f>SUM(F116:F124)</f>
        <v>0</v>
      </c>
    </row>
    <row r="126" spans="1:6" s="38" customFormat="1" ht="13.5" thickTop="1" x14ac:dyDescent="0.2">
      <c r="A126" s="58"/>
      <c r="B126" s="388"/>
      <c r="C126" s="388"/>
      <c r="D126" s="346"/>
      <c r="E126" s="347"/>
      <c r="F126" s="348"/>
    </row>
    <row r="127" spans="1:6" s="38" customFormat="1" ht="13.5" thickBot="1" x14ac:dyDescent="0.25">
      <c r="A127" s="341"/>
      <c r="B127" s="389"/>
      <c r="C127" s="389"/>
      <c r="D127" s="350"/>
      <c r="E127" s="351"/>
      <c r="F127" s="352"/>
    </row>
    <row r="128" spans="1:6" s="38" customFormat="1" ht="13.5" thickBot="1" x14ac:dyDescent="0.25">
      <c r="A128" s="337" t="s">
        <v>32</v>
      </c>
      <c r="B128" s="392" t="s">
        <v>33</v>
      </c>
      <c r="C128" s="383"/>
      <c r="D128" s="338"/>
      <c r="E128" s="339"/>
      <c r="F128" s="340"/>
    </row>
    <row r="129" spans="1:6" s="38" customFormat="1" ht="12.75" x14ac:dyDescent="0.2">
      <c r="A129" s="418"/>
      <c r="B129" s="390"/>
      <c r="C129" s="390"/>
      <c r="D129" s="419"/>
      <c r="E129" s="420"/>
      <c r="F129" s="355"/>
    </row>
    <row r="130" spans="1:6" s="38" customFormat="1" ht="25.5" x14ac:dyDescent="0.2">
      <c r="A130" s="403" t="s">
        <v>524</v>
      </c>
      <c r="B130" s="404" t="s">
        <v>525</v>
      </c>
      <c r="C130" s="402" t="s">
        <v>112</v>
      </c>
      <c r="D130" s="230">
        <v>82</v>
      </c>
      <c r="E130" s="400"/>
      <c r="F130" s="416">
        <f>D130*E130</f>
        <v>0</v>
      </c>
    </row>
    <row r="131" spans="1:6" s="38" customFormat="1" ht="25.5" x14ac:dyDescent="0.2">
      <c r="A131" s="403" t="s">
        <v>526</v>
      </c>
      <c r="B131" s="404" t="s">
        <v>527</v>
      </c>
      <c r="C131" s="402" t="s">
        <v>112</v>
      </c>
      <c r="D131" s="230">
        <v>82</v>
      </c>
      <c r="E131" s="400"/>
      <c r="F131" s="416">
        <f>D131*E131</f>
        <v>0</v>
      </c>
    </row>
    <row r="132" spans="1:6" s="38" customFormat="1" ht="25.5" x14ac:dyDescent="0.2">
      <c r="A132" s="403" t="s">
        <v>528</v>
      </c>
      <c r="B132" s="404" t="s">
        <v>529</v>
      </c>
      <c r="C132" s="402" t="s">
        <v>112</v>
      </c>
      <c r="D132" s="230">
        <v>85</v>
      </c>
      <c r="E132" s="400"/>
      <c r="F132" s="416">
        <f>D132*E132</f>
        <v>0</v>
      </c>
    </row>
    <row r="133" spans="1:6" s="38" customFormat="1" ht="12.75" x14ac:dyDescent="0.2">
      <c r="A133" s="403" t="s">
        <v>530</v>
      </c>
      <c r="B133" s="405" t="s">
        <v>523</v>
      </c>
      <c r="C133" s="410" t="s">
        <v>112</v>
      </c>
      <c r="D133" s="408">
        <f>(SUM(D130:D132))</f>
        <v>249</v>
      </c>
      <c r="E133" s="201"/>
      <c r="F133" s="406">
        <f>D133*E133</f>
        <v>0</v>
      </c>
    </row>
    <row r="134" spans="1:6" s="38" customFormat="1" ht="12.75" x14ac:dyDescent="0.2">
      <c r="A134" s="58"/>
      <c r="B134" s="390"/>
      <c r="C134" s="390"/>
      <c r="D134" s="353"/>
      <c r="E134" s="354"/>
      <c r="F134" s="355"/>
    </row>
    <row r="135" spans="1:6" s="38" customFormat="1" ht="13.5" thickBot="1" x14ac:dyDescent="0.25">
      <c r="A135" s="58"/>
      <c r="B135" s="384" t="s">
        <v>762</v>
      </c>
      <c r="C135" s="421"/>
      <c r="D135" s="385"/>
      <c r="E135" s="386"/>
      <c r="F135" s="387">
        <f>SUM(F130:F134)</f>
        <v>0</v>
      </c>
    </row>
    <row r="136" spans="1:6" s="38" customFormat="1" ht="13.5" thickTop="1" x14ac:dyDescent="0.2">
      <c r="A136" s="58"/>
      <c r="B136" s="388"/>
      <c r="C136" s="388"/>
      <c r="D136" s="346"/>
      <c r="E136" s="347"/>
      <c r="F136" s="348"/>
    </row>
    <row r="137" spans="1:6" s="38" customFormat="1" ht="13.5" thickBot="1" x14ac:dyDescent="0.25">
      <c r="A137" s="341"/>
      <c r="B137" s="389"/>
      <c r="C137" s="389"/>
      <c r="D137" s="350"/>
      <c r="E137" s="351"/>
      <c r="F137" s="352"/>
    </row>
    <row r="138" spans="1:6" s="38" customFormat="1" ht="12.75" customHeight="1" thickBot="1" x14ac:dyDescent="0.25">
      <c r="A138" s="337" t="s">
        <v>34</v>
      </c>
      <c r="B138" s="433" t="s">
        <v>531</v>
      </c>
      <c r="C138" s="383"/>
      <c r="D138" s="338"/>
      <c r="E138" s="339"/>
      <c r="F138" s="340"/>
    </row>
    <row r="139" spans="1:6" s="38" customFormat="1" ht="12.75" customHeight="1" x14ac:dyDescent="0.2">
      <c r="A139" s="337"/>
      <c r="B139" s="383"/>
      <c r="C139" s="383"/>
      <c r="D139" s="338"/>
      <c r="E139" s="339"/>
      <c r="F139" s="340"/>
    </row>
    <row r="140" spans="1:6" s="38" customFormat="1" ht="25.5" x14ac:dyDescent="0.2">
      <c r="A140" s="403" t="s">
        <v>532</v>
      </c>
      <c r="B140" s="404" t="s">
        <v>533</v>
      </c>
      <c r="C140" s="402" t="s">
        <v>112</v>
      </c>
      <c r="D140" s="230">
        <v>185</v>
      </c>
      <c r="E140" s="400"/>
      <c r="F140" s="416">
        <f t="shared" ref="F140:F145" si="5">D140*E140</f>
        <v>0</v>
      </c>
    </row>
    <row r="141" spans="1:6" s="38" customFormat="1" ht="25.5" x14ac:dyDescent="0.2">
      <c r="A141" s="403" t="s">
        <v>534</v>
      </c>
      <c r="B141" s="404" t="s">
        <v>535</v>
      </c>
      <c r="C141" s="402" t="s">
        <v>112</v>
      </c>
      <c r="D141" s="230">
        <v>185</v>
      </c>
      <c r="E141" s="400"/>
      <c r="F141" s="416">
        <f t="shared" si="5"/>
        <v>0</v>
      </c>
    </row>
    <row r="142" spans="1:6" s="38" customFormat="1" ht="25.5" x14ac:dyDescent="0.2">
      <c r="A142" s="403" t="s">
        <v>532</v>
      </c>
      <c r="B142" s="404" t="s">
        <v>536</v>
      </c>
      <c r="C142" s="402" t="s">
        <v>112</v>
      </c>
      <c r="D142" s="230">
        <v>185</v>
      </c>
      <c r="E142" s="400"/>
      <c r="F142" s="416">
        <f t="shared" si="5"/>
        <v>0</v>
      </c>
    </row>
    <row r="143" spans="1:6" s="38" customFormat="1" ht="25.5" x14ac:dyDescent="0.2">
      <c r="A143" s="403" t="s">
        <v>534</v>
      </c>
      <c r="B143" s="404" t="s">
        <v>537</v>
      </c>
      <c r="C143" s="402" t="s">
        <v>112</v>
      </c>
      <c r="D143" s="230">
        <v>185</v>
      </c>
      <c r="E143" s="400"/>
      <c r="F143" s="416">
        <f t="shared" si="5"/>
        <v>0</v>
      </c>
    </row>
    <row r="144" spans="1:6" s="38" customFormat="1" ht="25.5" x14ac:dyDescent="0.2">
      <c r="A144" s="403" t="s">
        <v>538</v>
      </c>
      <c r="B144" s="404" t="s">
        <v>539</v>
      </c>
      <c r="C144" s="402" t="s">
        <v>112</v>
      </c>
      <c r="D144" s="230">
        <v>185</v>
      </c>
      <c r="E144" s="400"/>
      <c r="F144" s="416">
        <f t="shared" si="5"/>
        <v>0</v>
      </c>
    </row>
    <row r="145" spans="1:6" s="38" customFormat="1" ht="12.75" x14ac:dyDescent="0.2">
      <c r="A145" s="403" t="s">
        <v>540</v>
      </c>
      <c r="B145" s="405" t="s">
        <v>523</v>
      </c>
      <c r="C145" s="410" t="s">
        <v>112</v>
      </c>
      <c r="D145" s="408">
        <f>(SUM(D140:D144))</f>
        <v>925</v>
      </c>
      <c r="E145" s="201"/>
      <c r="F145" s="406">
        <f t="shared" si="5"/>
        <v>0</v>
      </c>
    </row>
    <row r="146" spans="1:6" s="38" customFormat="1" ht="12.75" x14ac:dyDescent="0.2">
      <c r="A146" s="58"/>
      <c r="B146" s="390"/>
      <c r="C146" s="390"/>
      <c r="D146" s="353"/>
      <c r="E146" s="354"/>
      <c r="F146" s="355"/>
    </row>
    <row r="147" spans="1:6" s="38" customFormat="1" ht="13.5" thickBot="1" x14ac:dyDescent="0.25">
      <c r="A147" s="58"/>
      <c r="B147" s="384" t="s">
        <v>763</v>
      </c>
      <c r="C147" s="411"/>
      <c r="D147" s="412"/>
      <c r="E147" s="413"/>
      <c r="F147" s="414">
        <f>SUM(F140:F146)</f>
        <v>0</v>
      </c>
    </row>
    <row r="148" spans="1:6" s="38" customFormat="1" ht="13.5" thickTop="1" x14ac:dyDescent="0.2">
      <c r="A148" s="313"/>
      <c r="B148" s="313"/>
      <c r="C148" s="313"/>
      <c r="D148" s="313"/>
      <c r="E148" s="431"/>
      <c r="F148" s="432"/>
    </row>
  </sheetData>
  <sheetProtection algorithmName="SHA-512" hashValue="hRHhb5nyXBlTyoeaVbTmgdRkduxLF6IG7/EdizRvW0orGEJt/ECqsUv6ytJWejYDx+9gu28vMNoOed2YaSZ2ig==" saltValue="rbVivEm/2D9hy6UXba2j/A==" spinCount="100000" sheet="1" objects="1" scenarios="1"/>
  <protectedRanges>
    <protectedRange sqref="E35:E36 E116 E133 E145 E46:E59 E81:E93 E117 E118:E123" name="Obseg3"/>
    <protectedRange sqref="E60:E62" name="Obseg3_1"/>
    <protectedRange sqref="E76:E78" name="Obseg3_2"/>
    <protectedRange sqref="E95:E97" name="Obseg3_3"/>
    <protectedRange sqref="E111:E113" name="Obseg3_4"/>
    <protectedRange sqref="E125:E127" name="Obseg3_5"/>
    <protectedRange sqref="E135:E137" name="Obseg3_6"/>
    <protectedRange sqref="E147" name="Obseg3_7"/>
    <protectedRange sqref="E39:E43" name="Obseg3_8"/>
    <protectedRange sqref="E34" name="Obseg3_1_1"/>
  </protectedRanges>
  <mergeCells count="3">
    <mergeCell ref="A3:D3"/>
    <mergeCell ref="A5:B5"/>
    <mergeCell ref="B28:F2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krajinske arhitekture&amp;R&amp;9&amp;P/&amp;N</oddFooter>
  </headerFooter>
  <rowBreaks count="3" manualBreakCount="3">
    <brk id="32" max="5" man="1"/>
    <brk id="62" max="5" man="1"/>
    <brk id="7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showZeros="0" view="pageBreakPreview" zoomScaleNormal="100" zoomScaleSheetLayoutView="100" workbookViewId="0">
      <selection activeCell="G32" sqref="G32"/>
    </sheetView>
  </sheetViews>
  <sheetFormatPr defaultRowHeight="14.25" x14ac:dyDescent="0.2"/>
  <cols>
    <col min="1" max="1" width="3.5703125" style="65" customWidth="1"/>
    <col min="2" max="2" width="3.5703125" style="60" customWidth="1"/>
    <col min="3" max="3" width="37.7109375" style="62" customWidth="1"/>
    <col min="4" max="4" width="9.42578125" style="63" customWidth="1"/>
    <col min="5" max="5" width="5.7109375" style="63" customWidth="1"/>
    <col min="6" max="6" width="6.7109375" style="304" customWidth="1"/>
    <col min="7" max="7" width="9.7109375" style="63" customWidth="1"/>
    <col min="8" max="8" width="13.7109375" style="64" customWidth="1"/>
    <col min="9" max="9" width="9.140625" style="61"/>
    <col min="10" max="10" width="47.28515625" style="61" customWidth="1"/>
    <col min="11" max="16384" width="9.140625" style="61"/>
  </cols>
  <sheetData>
    <row r="1" spans="1:8" ht="15" x14ac:dyDescent="0.25">
      <c r="B1" s="434"/>
      <c r="C1" s="108"/>
    </row>
    <row r="2" spans="1:8" ht="15" x14ac:dyDescent="0.25">
      <c r="B2" s="434"/>
      <c r="C2" s="108"/>
    </row>
    <row r="3" spans="1:8" ht="15.75" x14ac:dyDescent="0.2">
      <c r="B3" s="435" t="s">
        <v>764</v>
      </c>
      <c r="C3" s="436"/>
      <c r="D3" s="440"/>
      <c r="E3" s="440"/>
      <c r="F3" s="441"/>
      <c r="G3" s="440"/>
      <c r="H3" s="369"/>
    </row>
    <row r="5" spans="1:8" ht="30" customHeight="1" x14ac:dyDescent="0.2">
      <c r="B5" s="1474" t="s">
        <v>541</v>
      </c>
      <c r="C5" s="1474"/>
      <c r="D5" s="1474"/>
      <c r="E5" s="1474"/>
      <c r="F5" s="1474"/>
      <c r="G5" s="1474"/>
      <c r="H5" s="1474"/>
    </row>
    <row r="6" spans="1:8" s="38" customFormat="1" ht="12.75" x14ac:dyDescent="0.2">
      <c r="A6" s="74"/>
      <c r="B6" s="442"/>
      <c r="C6" s="269"/>
      <c r="D6" s="263"/>
      <c r="E6" s="263"/>
      <c r="F6" s="443"/>
      <c r="G6" s="263"/>
      <c r="H6" s="431"/>
    </row>
    <row r="7" spans="1:8" s="38" customFormat="1" ht="12.75" x14ac:dyDescent="0.2">
      <c r="A7" s="74"/>
      <c r="B7" s="448"/>
      <c r="C7" s="1475"/>
      <c r="D7" s="1475"/>
      <c r="E7" s="1475"/>
      <c r="F7" s="1475"/>
      <c r="G7" s="1475"/>
      <c r="H7" s="1475"/>
    </row>
    <row r="8" spans="1:8" s="38" customFormat="1" ht="12.75" x14ac:dyDescent="0.2">
      <c r="A8" s="74"/>
      <c r="B8" s="83"/>
      <c r="C8" s="312"/>
      <c r="D8" s="8"/>
      <c r="E8" s="8"/>
      <c r="F8" s="444"/>
      <c r="G8" s="8"/>
      <c r="H8" s="424"/>
    </row>
    <row r="9" spans="1:8" s="38" customFormat="1" ht="12.75" x14ac:dyDescent="0.2">
      <c r="A9" s="74"/>
      <c r="B9" s="84"/>
      <c r="C9" s="85"/>
      <c r="D9" s="445"/>
      <c r="E9" s="449"/>
      <c r="F9" s="450"/>
      <c r="G9" s="445"/>
      <c r="H9" s="451"/>
    </row>
    <row r="10" spans="1:8" s="38" customFormat="1" ht="12.75" x14ac:dyDescent="0.2">
      <c r="A10" s="74"/>
      <c r="B10" s="84"/>
      <c r="C10" s="85"/>
      <c r="D10" s="445"/>
      <c r="E10" s="445"/>
      <c r="F10" s="446"/>
      <c r="G10" s="313"/>
      <c r="H10" s="447"/>
    </row>
    <row r="11" spans="1:8" ht="15" customHeight="1" x14ac:dyDescent="0.25">
      <c r="A11" s="70"/>
      <c r="B11" s="105" t="s">
        <v>546</v>
      </c>
      <c r="C11" s="452" t="s">
        <v>21</v>
      </c>
      <c r="D11" s="453"/>
      <c r="E11" s="453"/>
      <c r="F11" s="454"/>
      <c r="G11" s="455"/>
      <c r="H11" s="456">
        <f>H47</f>
        <v>0</v>
      </c>
    </row>
    <row r="12" spans="1:8" ht="9.9499999999999993" customHeight="1" x14ac:dyDescent="0.25">
      <c r="A12" s="70"/>
      <c r="B12" s="86"/>
      <c r="C12" s="437"/>
      <c r="D12" s="438"/>
      <c r="E12" s="438"/>
      <c r="F12" s="439"/>
      <c r="G12" s="104"/>
      <c r="H12" s="457"/>
    </row>
    <row r="13" spans="1:8" ht="15" customHeight="1" x14ac:dyDescent="0.25">
      <c r="A13" s="70"/>
      <c r="B13" s="105" t="s">
        <v>547</v>
      </c>
      <c r="C13" s="452" t="s">
        <v>144</v>
      </c>
      <c r="D13" s="453"/>
      <c r="E13" s="453"/>
      <c r="F13" s="454"/>
      <c r="G13" s="455"/>
      <c r="H13" s="456">
        <f>H83</f>
        <v>0</v>
      </c>
    </row>
    <row r="14" spans="1:8" ht="9.9499999999999993" customHeight="1" x14ac:dyDescent="0.25">
      <c r="A14" s="70"/>
      <c r="B14" s="86"/>
      <c r="C14" s="437"/>
      <c r="D14" s="438"/>
      <c r="E14" s="438"/>
      <c r="F14" s="439"/>
      <c r="G14" s="104"/>
      <c r="H14" s="457"/>
    </row>
    <row r="15" spans="1:8" ht="15" customHeight="1" x14ac:dyDescent="0.25">
      <c r="A15" s="70"/>
      <c r="B15" s="105" t="s">
        <v>548</v>
      </c>
      <c r="C15" s="452" t="s">
        <v>549</v>
      </c>
      <c r="D15" s="453"/>
      <c r="E15" s="453"/>
      <c r="F15" s="454"/>
      <c r="G15" s="455"/>
      <c r="H15" s="456">
        <f>H143</f>
        <v>0</v>
      </c>
    </row>
    <row r="16" spans="1:8" ht="9.9499999999999993" customHeight="1" x14ac:dyDescent="0.25">
      <c r="A16" s="70"/>
      <c r="B16" s="86"/>
      <c r="C16" s="437"/>
      <c r="D16" s="438"/>
      <c r="E16" s="438"/>
      <c r="F16" s="439"/>
      <c r="G16" s="104"/>
      <c r="H16" s="457"/>
    </row>
    <row r="17" spans="1:8" s="277" customFormat="1" ht="20.100000000000001" customHeight="1" thickBot="1" x14ac:dyDescent="0.3">
      <c r="A17" s="458"/>
      <c r="B17" s="459"/>
      <c r="C17" s="460" t="s">
        <v>335</v>
      </c>
      <c r="D17" s="461"/>
      <c r="E17" s="461"/>
      <c r="F17" s="462"/>
      <c r="G17" s="463"/>
      <c r="H17" s="464">
        <f>SUM(H11:H16)</f>
        <v>0</v>
      </c>
    </row>
    <row r="18" spans="1:8" s="277" customFormat="1" ht="20.100000000000001" customHeight="1" thickTop="1" x14ac:dyDescent="0.25">
      <c r="A18" s="458"/>
      <c r="B18" s="459"/>
      <c r="C18" s="1445"/>
      <c r="D18" s="1446"/>
      <c r="E18" s="1446"/>
      <c r="F18" s="1447"/>
      <c r="G18" s="1448"/>
      <c r="H18" s="1449"/>
    </row>
    <row r="19" spans="1:8" s="277" customFormat="1" ht="20.100000000000001" customHeight="1" x14ac:dyDescent="0.25">
      <c r="A19" s="458"/>
      <c r="B19" s="459"/>
      <c r="C19" s="1445"/>
      <c r="D19" s="1446"/>
      <c r="E19" s="1446"/>
      <c r="F19" s="1447"/>
      <c r="G19" s="1448"/>
      <c r="H19" s="1449"/>
    </row>
    <row r="20" spans="1:8" s="277" customFormat="1" ht="20.100000000000001" customHeight="1" x14ac:dyDescent="0.25">
      <c r="A20" s="458"/>
      <c r="B20" s="459"/>
      <c r="C20" s="1445"/>
      <c r="D20" s="1446"/>
      <c r="E20" s="1446"/>
      <c r="F20" s="1447"/>
      <c r="G20" s="1448"/>
      <c r="H20" s="1449"/>
    </row>
    <row r="21" spans="1:8" s="277" customFormat="1" ht="34.5" customHeight="1" x14ac:dyDescent="0.25">
      <c r="A21" s="458"/>
      <c r="B21" s="459"/>
      <c r="C21" s="1473" t="s">
        <v>867</v>
      </c>
      <c r="D21" s="1473"/>
      <c r="E21" s="1473"/>
      <c r="F21" s="1473"/>
      <c r="G21" s="1473"/>
      <c r="H21" s="1473"/>
    </row>
    <row r="22" spans="1:8" s="277" customFormat="1" ht="20.100000000000001" customHeight="1" x14ac:dyDescent="0.25">
      <c r="A22" s="458"/>
      <c r="B22" s="459"/>
      <c r="C22" s="1445"/>
      <c r="D22" s="1446"/>
      <c r="E22" s="1446"/>
      <c r="F22" s="1447"/>
      <c r="G22" s="1448"/>
      <c r="H22" s="1449"/>
    </row>
    <row r="23" spans="1:8" s="277" customFormat="1" ht="20.100000000000001" customHeight="1" x14ac:dyDescent="0.25">
      <c r="A23" s="458"/>
      <c r="B23" s="459"/>
      <c r="C23" s="1445"/>
      <c r="D23" s="1446"/>
      <c r="E23" s="1446"/>
      <c r="F23" s="1447"/>
      <c r="G23" s="1448"/>
      <c r="H23" s="1449"/>
    </row>
    <row r="24" spans="1:8" s="277" customFormat="1" ht="20.100000000000001" customHeight="1" x14ac:dyDescent="0.25">
      <c r="A24" s="458"/>
      <c r="B24" s="459"/>
      <c r="C24" s="1445"/>
      <c r="D24" s="1446"/>
      <c r="E24" s="1446"/>
      <c r="F24" s="1447"/>
      <c r="G24" s="1448"/>
      <c r="H24" s="1449"/>
    </row>
    <row r="25" spans="1:8" s="277" customFormat="1" ht="20.100000000000001" customHeight="1" x14ac:dyDescent="0.25">
      <c r="A25" s="458"/>
      <c r="B25" s="459"/>
      <c r="C25" s="1445"/>
      <c r="D25" s="1446"/>
      <c r="E25" s="1446"/>
      <c r="F25" s="1447"/>
      <c r="G25" s="1448"/>
      <c r="H25" s="1449"/>
    </row>
    <row r="26" spans="1:8" ht="15.75" customHeight="1" x14ac:dyDescent="0.2">
      <c r="B26" s="101"/>
      <c r="C26" s="99"/>
      <c r="D26" s="100"/>
      <c r="E26" s="100"/>
      <c r="F26" s="288"/>
      <c r="G26" s="100"/>
      <c r="H26" s="102"/>
    </row>
    <row r="27" spans="1:8" s="279" customFormat="1" ht="11.25" x14ac:dyDescent="0.2">
      <c r="A27" s="521"/>
      <c r="B27" s="467" t="s">
        <v>550</v>
      </c>
      <c r="C27" s="468" t="s">
        <v>38</v>
      </c>
      <c r="D27" s="469" t="s">
        <v>765</v>
      </c>
      <c r="E27" s="467" t="s">
        <v>551</v>
      </c>
      <c r="F27" s="470" t="s">
        <v>428</v>
      </c>
      <c r="G27" s="469" t="s">
        <v>752</v>
      </c>
      <c r="H27" s="471" t="s">
        <v>753</v>
      </c>
    </row>
    <row r="28" spans="1:8" ht="6.95" customHeight="1" x14ac:dyDescent="0.2">
      <c r="B28" s="511"/>
      <c r="C28" s="512"/>
      <c r="D28" s="513"/>
      <c r="E28" s="511"/>
      <c r="F28" s="514"/>
      <c r="G28" s="513"/>
      <c r="H28" s="515"/>
    </row>
    <row r="29" spans="1:8" ht="3" customHeight="1" thickBot="1" x14ac:dyDescent="0.25">
      <c r="B29" s="516"/>
      <c r="C29" s="465"/>
      <c r="D29" s="466"/>
      <c r="E29" s="517"/>
      <c r="F29" s="518"/>
      <c r="G29" s="519"/>
      <c r="H29" s="520"/>
    </row>
    <row r="30" spans="1:8" s="38" customFormat="1" ht="13.5" thickBot="1" x14ac:dyDescent="0.25">
      <c r="A30" s="74"/>
      <c r="B30" s="84" t="s">
        <v>106</v>
      </c>
      <c r="C30" s="472" t="s">
        <v>21</v>
      </c>
      <c r="D30" s="107"/>
      <c r="E30" s="107"/>
      <c r="F30" s="446"/>
      <c r="G30" s="75"/>
      <c r="H30" s="96"/>
    </row>
    <row r="31" spans="1:8" s="38" customFormat="1" ht="12.75" x14ac:dyDescent="0.2">
      <c r="A31" s="74"/>
      <c r="B31" s="84"/>
      <c r="C31" s="85"/>
      <c r="D31" s="107"/>
      <c r="E31" s="107"/>
      <c r="F31" s="446"/>
      <c r="G31" s="75"/>
      <c r="H31" s="96"/>
    </row>
    <row r="32" spans="1:8" s="38" customFormat="1" ht="27" customHeight="1" x14ac:dyDescent="0.2">
      <c r="A32" s="74"/>
      <c r="B32" s="476">
        <v>1</v>
      </c>
      <c r="C32" s="1465" t="s">
        <v>892</v>
      </c>
      <c r="D32" s="1465"/>
      <c r="E32" s="477" t="s">
        <v>960</v>
      </c>
      <c r="F32" s="478">
        <v>40</v>
      </c>
      <c r="G32" s="201"/>
      <c r="H32" s="247">
        <f>F32*G32</f>
        <v>0</v>
      </c>
    </row>
    <row r="33" spans="1:10" s="38" customFormat="1" ht="12.75" x14ac:dyDescent="0.2">
      <c r="A33" s="74"/>
      <c r="B33" s="84"/>
      <c r="C33" s="85"/>
      <c r="D33" s="107"/>
      <c r="E33" s="107"/>
      <c r="F33" s="446"/>
      <c r="G33" s="75"/>
      <c r="H33" s="96"/>
    </row>
    <row r="34" spans="1:10" s="38" customFormat="1" ht="38.25" customHeight="1" x14ac:dyDescent="0.2">
      <c r="A34" s="74"/>
      <c r="B34" s="479">
        <v>2</v>
      </c>
      <c r="C34" s="1466" t="s">
        <v>552</v>
      </c>
      <c r="D34" s="1467"/>
      <c r="E34" s="480" t="s">
        <v>199</v>
      </c>
      <c r="F34" s="481">
        <v>685</v>
      </c>
      <c r="G34" s="482"/>
      <c r="H34" s="483">
        <f>F34*G34</f>
        <v>0</v>
      </c>
    </row>
    <row r="35" spans="1:10" s="38" customFormat="1" ht="12.75" x14ac:dyDescent="0.2">
      <c r="A35" s="74"/>
      <c r="B35" s="91"/>
      <c r="C35" s="94" t="s">
        <v>553</v>
      </c>
      <c r="D35" s="90">
        <f>320+245+120</f>
        <v>685</v>
      </c>
      <c r="E35" s="93"/>
      <c r="F35" s="303"/>
      <c r="G35" s="76"/>
      <c r="H35" s="97"/>
    </row>
    <row r="36" spans="1:10" s="38" customFormat="1" ht="12.75" x14ac:dyDescent="0.2">
      <c r="A36" s="74"/>
      <c r="B36" s="84"/>
      <c r="C36" s="87"/>
      <c r="D36" s="84"/>
      <c r="E36" s="132"/>
      <c r="F36" s="473"/>
      <c r="G36" s="474"/>
      <c r="H36" s="475"/>
    </row>
    <row r="37" spans="1:10" s="38" customFormat="1" ht="25.5" customHeight="1" x14ac:dyDescent="0.2">
      <c r="A37" s="74"/>
      <c r="B37" s="479">
        <v>3</v>
      </c>
      <c r="C37" s="1466" t="s">
        <v>636</v>
      </c>
      <c r="D37" s="1467"/>
      <c r="E37" s="480" t="s">
        <v>112</v>
      </c>
      <c r="F37" s="481">
        <v>56</v>
      </c>
      <c r="G37" s="482"/>
      <c r="H37" s="483">
        <f>F37*G37</f>
        <v>0</v>
      </c>
    </row>
    <row r="38" spans="1:10" s="38" customFormat="1" ht="12.75" x14ac:dyDescent="0.2">
      <c r="A38" s="74"/>
      <c r="B38" s="91"/>
      <c r="C38" s="94" t="s">
        <v>554</v>
      </c>
      <c r="D38" s="90">
        <f>17+10+13+9+7</f>
        <v>56</v>
      </c>
      <c r="E38" s="93"/>
      <c r="F38" s="303"/>
      <c r="G38" s="76"/>
      <c r="H38" s="97"/>
    </row>
    <row r="39" spans="1:10" s="73" customFormat="1" ht="12.75" x14ac:dyDescent="0.2">
      <c r="A39" s="74"/>
      <c r="B39" s="84"/>
      <c r="C39" s="87"/>
      <c r="D39" s="107"/>
      <c r="E39" s="132"/>
      <c r="F39" s="473"/>
      <c r="G39" s="474"/>
      <c r="H39" s="475"/>
    </row>
    <row r="40" spans="1:10" s="38" customFormat="1" ht="51" customHeight="1" x14ac:dyDescent="0.2">
      <c r="A40" s="74"/>
      <c r="B40" s="476">
        <v>4</v>
      </c>
      <c r="C40" s="1476" t="s">
        <v>875</v>
      </c>
      <c r="D40" s="1477"/>
      <c r="E40" s="477" t="s">
        <v>112</v>
      </c>
      <c r="F40" s="478">
        <v>35</v>
      </c>
      <c r="G40" s="201"/>
      <c r="H40" s="247">
        <f>F40*G40</f>
        <v>0</v>
      </c>
      <c r="J40" s="1419"/>
    </row>
    <row r="41" spans="1:10" s="38" customFormat="1" ht="12.75" x14ac:dyDescent="0.2">
      <c r="A41" s="74"/>
      <c r="B41" s="84"/>
      <c r="C41" s="87"/>
      <c r="D41" s="107"/>
      <c r="E41" s="132"/>
      <c r="F41" s="473"/>
      <c r="G41" s="474"/>
      <c r="H41" s="475"/>
    </row>
    <row r="42" spans="1:10" s="38" customFormat="1" ht="12.75" customHeight="1" x14ac:dyDescent="0.2">
      <c r="A42" s="74"/>
      <c r="B42" s="476">
        <v>5</v>
      </c>
      <c r="C42" s="1476" t="s">
        <v>876</v>
      </c>
      <c r="D42" s="1477"/>
      <c r="E42" s="477" t="s">
        <v>112</v>
      </c>
      <c r="F42" s="478">
        <v>25</v>
      </c>
      <c r="G42" s="201"/>
      <c r="H42" s="247">
        <f>F42*G42</f>
        <v>0</v>
      </c>
      <c r="J42" s="1419"/>
    </row>
    <row r="43" spans="1:10" s="38" customFormat="1" ht="12.75" x14ac:dyDescent="0.2">
      <c r="A43" s="74"/>
      <c r="B43" s="84"/>
      <c r="C43" s="87"/>
      <c r="D43" s="107"/>
      <c r="E43" s="132"/>
      <c r="F43" s="473"/>
      <c r="G43" s="474"/>
      <c r="H43" s="475"/>
    </row>
    <row r="44" spans="1:10" s="38" customFormat="1" ht="51" customHeight="1" x14ac:dyDescent="0.2">
      <c r="A44" s="74"/>
      <c r="B44" s="479">
        <v>6</v>
      </c>
      <c r="C44" s="1466" t="s">
        <v>555</v>
      </c>
      <c r="D44" s="1467"/>
      <c r="E44" s="480" t="s">
        <v>120</v>
      </c>
      <c r="F44" s="481">
        <v>2925</v>
      </c>
      <c r="G44" s="482"/>
      <c r="H44" s="483">
        <f>F44*G44</f>
        <v>0</v>
      </c>
    </row>
    <row r="45" spans="1:10" s="38" customFormat="1" ht="12.75" x14ac:dyDescent="0.2">
      <c r="A45" s="74"/>
      <c r="B45" s="91"/>
      <c r="C45" s="94" t="s">
        <v>556</v>
      </c>
      <c r="D45" s="494">
        <f>7055-4130</f>
        <v>2925</v>
      </c>
      <c r="E45" s="93"/>
      <c r="F45" s="303"/>
      <c r="G45" s="76"/>
      <c r="H45" s="97"/>
    </row>
    <row r="46" spans="1:10" s="38" customFormat="1" ht="12.75" x14ac:dyDescent="0.2">
      <c r="A46" s="74"/>
      <c r="B46" s="84"/>
      <c r="C46" s="87"/>
      <c r="D46" s="107"/>
      <c r="E46" s="132"/>
      <c r="F46" s="473"/>
      <c r="G46" s="474"/>
      <c r="H46" s="475"/>
    </row>
    <row r="47" spans="1:10" s="38" customFormat="1" ht="13.5" thickBot="1" x14ac:dyDescent="0.25">
      <c r="A47" s="74"/>
      <c r="B47" s="84"/>
      <c r="C47" s="485" t="s">
        <v>754</v>
      </c>
      <c r="D47" s="486"/>
      <c r="E47" s="486"/>
      <c r="F47" s="487"/>
      <c r="G47" s="488"/>
      <c r="H47" s="489">
        <f>SUM(H30:H46)</f>
        <v>0</v>
      </c>
    </row>
    <row r="48" spans="1:10" s="38" customFormat="1" thickTop="1" thickBot="1" x14ac:dyDescent="0.25">
      <c r="A48" s="74"/>
      <c r="B48" s="84"/>
      <c r="C48" s="85"/>
      <c r="D48" s="84"/>
      <c r="E48" s="84"/>
      <c r="F48" s="302"/>
      <c r="G48" s="75"/>
      <c r="H48" s="96"/>
    </row>
    <row r="49" spans="1:10" s="38" customFormat="1" ht="13.5" thickBot="1" x14ac:dyDescent="0.25">
      <c r="A49" s="74"/>
      <c r="B49" s="84" t="s">
        <v>107</v>
      </c>
      <c r="C49" s="472" t="s">
        <v>144</v>
      </c>
      <c r="D49" s="84"/>
      <c r="E49" s="84"/>
      <c r="F49" s="302"/>
      <c r="G49" s="75"/>
      <c r="H49" s="96"/>
    </row>
    <row r="50" spans="1:10" s="38" customFormat="1" ht="12.75" x14ac:dyDescent="0.2">
      <c r="A50" s="74"/>
      <c r="B50" s="84"/>
      <c r="C50" s="85"/>
      <c r="D50" s="84"/>
      <c r="E50" s="84"/>
      <c r="F50" s="302"/>
      <c r="G50" s="75"/>
      <c r="H50" s="96"/>
    </row>
    <row r="51" spans="1:10" s="38" customFormat="1" ht="66" customHeight="1" x14ac:dyDescent="0.2">
      <c r="A51" s="74"/>
      <c r="B51" s="476">
        <v>1</v>
      </c>
      <c r="C51" s="1476" t="s">
        <v>877</v>
      </c>
      <c r="D51" s="1477"/>
      <c r="E51" s="477" t="s">
        <v>112</v>
      </c>
      <c r="F51" s="478">
        <v>2</v>
      </c>
      <c r="G51" s="201"/>
      <c r="H51" s="247">
        <f>F51*G51</f>
        <v>0</v>
      </c>
      <c r="J51" s="1420"/>
    </row>
    <row r="52" spans="1:10" s="38" customFormat="1" ht="12.75" x14ac:dyDescent="0.2">
      <c r="A52" s="74"/>
      <c r="B52" s="84"/>
      <c r="C52" s="87"/>
      <c r="D52" s="84"/>
      <c r="E52" s="132"/>
      <c r="F52" s="473"/>
      <c r="G52" s="474"/>
      <c r="H52" s="475"/>
    </row>
    <row r="53" spans="1:10" s="38" customFormat="1" ht="117.75" customHeight="1" x14ac:dyDescent="0.2">
      <c r="A53" s="74"/>
      <c r="B53" s="476">
        <v>2</v>
      </c>
      <c r="C53" s="1476" t="s">
        <v>878</v>
      </c>
      <c r="D53" s="1477"/>
      <c r="E53" s="477" t="s">
        <v>199</v>
      </c>
      <c r="F53" s="478">
        <v>600</v>
      </c>
      <c r="G53" s="201"/>
      <c r="H53" s="247">
        <f>F53*G53</f>
        <v>0</v>
      </c>
      <c r="J53" s="1420"/>
    </row>
    <row r="54" spans="1:10" s="38" customFormat="1" ht="12.75" x14ac:dyDescent="0.2">
      <c r="A54" s="74"/>
      <c r="B54" s="84"/>
      <c r="C54" s="87"/>
      <c r="D54" s="84"/>
      <c r="E54" s="132"/>
      <c r="F54" s="473"/>
      <c r="G54" s="474"/>
      <c r="H54" s="475"/>
      <c r="J54" s="1453"/>
    </row>
    <row r="55" spans="1:10" s="38" customFormat="1" ht="104.25" customHeight="1" x14ac:dyDescent="0.2">
      <c r="A55" s="74"/>
      <c r="B55" s="476">
        <v>3</v>
      </c>
      <c r="C55" s="1476" t="s">
        <v>637</v>
      </c>
      <c r="D55" s="1477"/>
      <c r="E55" s="477" t="s">
        <v>112</v>
      </c>
      <c r="F55" s="478">
        <v>2</v>
      </c>
      <c r="G55" s="201"/>
      <c r="H55" s="247">
        <f>F55*G55</f>
        <v>0</v>
      </c>
    </row>
    <row r="56" spans="1:10" s="38" customFormat="1" ht="12.75" x14ac:dyDescent="0.2">
      <c r="A56" s="74"/>
      <c r="B56" s="84"/>
      <c r="C56" s="87"/>
      <c r="D56" s="84"/>
      <c r="E56" s="132"/>
      <c r="F56" s="473"/>
      <c r="G56" s="474"/>
      <c r="H56" s="475"/>
    </row>
    <row r="57" spans="1:10" s="38" customFormat="1" ht="38.25" customHeight="1" x14ac:dyDescent="0.2">
      <c r="A57" s="74"/>
      <c r="B57" s="476">
        <v>4</v>
      </c>
      <c r="C57" s="1476" t="s">
        <v>638</v>
      </c>
      <c r="D57" s="1477"/>
      <c r="E57" s="477" t="s">
        <v>120</v>
      </c>
      <c r="F57" s="478">
        <v>7055</v>
      </c>
      <c r="G57" s="201"/>
      <c r="H57" s="247">
        <f>F57*G57</f>
        <v>0</v>
      </c>
    </row>
    <row r="58" spans="1:10" s="38" customFormat="1" ht="12.75" x14ac:dyDescent="0.2">
      <c r="A58" s="74"/>
      <c r="B58" s="84"/>
      <c r="C58" s="87"/>
      <c r="D58" s="84"/>
      <c r="E58" s="132"/>
      <c r="F58" s="473"/>
      <c r="G58" s="474"/>
      <c r="H58" s="475"/>
    </row>
    <row r="59" spans="1:10" s="38" customFormat="1" ht="103.5" customHeight="1" x14ac:dyDescent="0.2">
      <c r="A59" s="74"/>
      <c r="B59" s="479">
        <v>5</v>
      </c>
      <c r="C59" s="1478" t="s">
        <v>879</v>
      </c>
      <c r="D59" s="1479"/>
      <c r="E59" s="480" t="s">
        <v>116</v>
      </c>
      <c r="F59" s="481">
        <v>7977</v>
      </c>
      <c r="G59" s="482"/>
      <c r="H59" s="483">
        <f>F59*G59</f>
        <v>0</v>
      </c>
      <c r="J59" s="1453"/>
    </row>
    <row r="60" spans="1:10" s="38" customFormat="1" ht="12.75" x14ac:dyDescent="0.2">
      <c r="A60" s="74"/>
      <c r="B60" s="81"/>
      <c r="C60" s="311" t="s">
        <v>557</v>
      </c>
      <c r="D60" s="493">
        <f>(7587+4428+332+160+48)*1.05</f>
        <v>13182.75</v>
      </c>
      <c r="E60" s="82"/>
      <c r="F60" s="301"/>
      <c r="G60" s="72"/>
      <c r="H60" s="95"/>
    </row>
    <row r="61" spans="1:10" s="38" customFormat="1" ht="12.75" x14ac:dyDescent="0.2">
      <c r="A61" s="74"/>
      <c r="B61" s="81"/>
      <c r="C61" s="311" t="s">
        <v>558</v>
      </c>
      <c r="D61" s="493">
        <v>-263</v>
      </c>
      <c r="E61" s="82"/>
      <c r="F61" s="301"/>
      <c r="G61" s="72"/>
      <c r="H61" s="95"/>
    </row>
    <row r="62" spans="1:10" s="38" customFormat="1" ht="12.75" x14ac:dyDescent="0.2">
      <c r="A62" s="74"/>
      <c r="B62" s="81"/>
      <c r="C62" s="311" t="s">
        <v>559</v>
      </c>
      <c r="D62" s="493">
        <v>-4284</v>
      </c>
      <c r="E62" s="82"/>
      <c r="F62" s="301"/>
      <c r="G62" s="72"/>
      <c r="H62" s="95"/>
    </row>
    <row r="63" spans="1:10" s="38" customFormat="1" ht="12.75" x14ac:dyDescent="0.2">
      <c r="A63" s="74"/>
      <c r="B63" s="81"/>
      <c r="C63" s="311" t="s">
        <v>560</v>
      </c>
      <c r="D63" s="493">
        <v>-659</v>
      </c>
      <c r="E63" s="82"/>
      <c r="F63" s="301"/>
      <c r="G63" s="72"/>
      <c r="H63" s="95"/>
    </row>
    <row r="64" spans="1:10" s="38" customFormat="1" ht="12.75" x14ac:dyDescent="0.2">
      <c r="A64" s="74"/>
      <c r="B64" s="91"/>
      <c r="C64" s="89"/>
      <c r="D64" s="90">
        <f>SUM(D60:D63)</f>
        <v>7976.75</v>
      </c>
      <c r="E64" s="93"/>
      <c r="F64" s="303"/>
      <c r="G64" s="76"/>
      <c r="H64" s="97"/>
    </row>
    <row r="65" spans="1:10" s="38" customFormat="1" ht="12.75" x14ac:dyDescent="0.2">
      <c r="A65" s="74"/>
      <c r="B65" s="84"/>
      <c r="C65" s="87" t="s">
        <v>561</v>
      </c>
      <c r="D65" s="84"/>
      <c r="E65" s="132"/>
      <c r="F65" s="473"/>
      <c r="G65" s="474"/>
      <c r="H65" s="475"/>
    </row>
    <row r="66" spans="1:10" s="38" customFormat="1" ht="25.5" customHeight="1" x14ac:dyDescent="0.2">
      <c r="A66" s="74"/>
      <c r="B66" s="479">
        <v>6</v>
      </c>
      <c r="C66" s="1466" t="s">
        <v>880</v>
      </c>
      <c r="D66" s="1467"/>
      <c r="E66" s="480" t="s">
        <v>116</v>
      </c>
      <c r="F66" s="481">
        <v>4284</v>
      </c>
      <c r="G66" s="482"/>
      <c r="H66" s="483">
        <f>F66*G66</f>
        <v>0</v>
      </c>
      <c r="J66" s="1419"/>
    </row>
    <row r="67" spans="1:10" s="38" customFormat="1" ht="12.75" x14ac:dyDescent="0.2">
      <c r="A67" s="74"/>
      <c r="B67" s="91"/>
      <c r="C67" s="94" t="s">
        <v>592</v>
      </c>
      <c r="D67" s="90">
        <f>1046+2573+665</f>
        <v>4284</v>
      </c>
      <c r="E67" s="93"/>
      <c r="F67" s="303"/>
      <c r="G67" s="76"/>
      <c r="H67" s="97"/>
      <c r="J67" s="1419"/>
    </row>
    <row r="68" spans="1:10" s="38" customFormat="1" ht="12.75" x14ac:dyDescent="0.2">
      <c r="A68" s="74"/>
      <c r="B68" s="84"/>
      <c r="C68" s="1423"/>
      <c r="D68" s="84"/>
      <c r="E68" s="132"/>
      <c r="F68" s="473"/>
      <c r="G68" s="474"/>
      <c r="H68" s="475"/>
      <c r="J68" s="1419"/>
    </row>
    <row r="69" spans="1:10" s="38" customFormat="1" ht="12.75" x14ac:dyDescent="0.2">
      <c r="A69" s="74"/>
      <c r="B69" s="479">
        <v>7</v>
      </c>
      <c r="C69" s="1466" t="s">
        <v>881</v>
      </c>
      <c r="D69" s="1467"/>
      <c r="E69" s="480" t="s">
        <v>116</v>
      </c>
      <c r="F69" s="481">
        <v>659</v>
      </c>
      <c r="G69" s="482"/>
      <c r="H69" s="483">
        <f>F69*G69</f>
        <v>0</v>
      </c>
      <c r="J69" s="1419"/>
    </row>
    <row r="70" spans="1:10" s="38" customFormat="1" ht="12.75" x14ac:dyDescent="0.2">
      <c r="A70" s="74"/>
      <c r="B70" s="91"/>
      <c r="C70" s="94" t="s">
        <v>593</v>
      </c>
      <c r="D70" s="90">
        <f>13183*0.05</f>
        <v>659.15000000000009</v>
      </c>
      <c r="E70" s="93"/>
      <c r="F70" s="303"/>
      <c r="G70" s="76"/>
      <c r="H70" s="97"/>
      <c r="J70" s="1419"/>
    </row>
    <row r="71" spans="1:10" s="38" customFormat="1" ht="12.75" x14ac:dyDescent="0.2">
      <c r="A71" s="74"/>
      <c r="B71" s="84"/>
      <c r="C71" s="1423"/>
      <c r="D71" s="84"/>
      <c r="E71" s="132"/>
      <c r="F71" s="473"/>
      <c r="G71" s="474"/>
      <c r="H71" s="475"/>
      <c r="J71" s="1419"/>
    </row>
    <row r="72" spans="1:10" s="38" customFormat="1" ht="38.25" customHeight="1" x14ac:dyDescent="0.2">
      <c r="A72" s="74"/>
      <c r="B72" s="479">
        <v>8</v>
      </c>
      <c r="C72" s="1466" t="s">
        <v>882</v>
      </c>
      <c r="D72" s="1467"/>
      <c r="E72" s="480" t="s">
        <v>116</v>
      </c>
      <c r="F72" s="481">
        <v>264</v>
      </c>
      <c r="G72" s="482"/>
      <c r="H72" s="483">
        <f>F72*G72</f>
        <v>0</v>
      </c>
      <c r="J72" s="1419"/>
    </row>
    <row r="73" spans="1:10" s="38" customFormat="1" ht="12.75" x14ac:dyDescent="0.2">
      <c r="A73" s="74"/>
      <c r="B73" s="91"/>
      <c r="C73" s="94" t="s">
        <v>594</v>
      </c>
      <c r="D73" s="90">
        <f>0.02*13183</f>
        <v>263.66000000000003</v>
      </c>
      <c r="E73" s="93"/>
      <c r="F73" s="303"/>
      <c r="G73" s="76"/>
      <c r="H73" s="97"/>
      <c r="J73" s="1419"/>
    </row>
    <row r="74" spans="1:10" s="38" customFormat="1" ht="12.75" x14ac:dyDescent="0.2">
      <c r="A74" s="74"/>
      <c r="B74" s="84"/>
      <c r="C74" s="87"/>
      <c r="D74" s="84"/>
      <c r="E74" s="132"/>
      <c r="F74" s="473"/>
      <c r="G74" s="474"/>
      <c r="H74" s="475"/>
    </row>
    <row r="75" spans="1:10" s="38" customFormat="1" ht="51" customHeight="1" x14ac:dyDescent="0.2">
      <c r="A75" s="74"/>
      <c r="B75" s="479">
        <v>9</v>
      </c>
      <c r="C75" s="1466" t="s">
        <v>639</v>
      </c>
      <c r="D75" s="1467"/>
      <c r="E75" s="480" t="s">
        <v>116</v>
      </c>
      <c r="F75" s="481">
        <v>66</v>
      </c>
      <c r="G75" s="482"/>
      <c r="H75" s="483">
        <f>F75*G75</f>
        <v>0</v>
      </c>
    </row>
    <row r="76" spans="1:10" s="38" customFormat="1" ht="12.75" x14ac:dyDescent="0.2">
      <c r="A76" s="74"/>
      <c r="B76" s="91"/>
      <c r="C76" s="94" t="s">
        <v>595</v>
      </c>
      <c r="D76" s="90">
        <f>0.005*13183</f>
        <v>65.915000000000006</v>
      </c>
      <c r="E76" s="93"/>
      <c r="F76" s="303"/>
      <c r="G76" s="76"/>
      <c r="H76" s="97"/>
    </row>
    <row r="77" spans="1:10" s="38" customFormat="1" ht="12.75" x14ac:dyDescent="0.2">
      <c r="A77" s="74"/>
      <c r="B77" s="84"/>
      <c r="C77" s="87"/>
      <c r="D77" s="84"/>
      <c r="E77" s="132"/>
      <c r="F77" s="473"/>
      <c r="G77" s="474"/>
      <c r="H77" s="475"/>
    </row>
    <row r="78" spans="1:10" s="38" customFormat="1" ht="77.25" customHeight="1" x14ac:dyDescent="0.2">
      <c r="A78" s="74"/>
      <c r="B78" s="479">
        <v>10</v>
      </c>
      <c r="C78" s="1466" t="s">
        <v>562</v>
      </c>
      <c r="D78" s="1467"/>
      <c r="E78" s="480" t="s">
        <v>116</v>
      </c>
      <c r="F78" s="481">
        <v>4274</v>
      </c>
      <c r="G78" s="482"/>
      <c r="H78" s="483">
        <f>F78*G78</f>
        <v>0</v>
      </c>
    </row>
    <row r="79" spans="1:10" s="38" customFormat="1" ht="12.75" x14ac:dyDescent="0.2">
      <c r="A79" s="74"/>
      <c r="B79" s="91"/>
      <c r="C79" s="94" t="s">
        <v>563</v>
      </c>
      <c r="D79" s="90">
        <f>1046+2573+655</f>
        <v>4274</v>
      </c>
      <c r="E79" s="93"/>
      <c r="F79" s="303"/>
      <c r="G79" s="76"/>
      <c r="H79" s="97"/>
    </row>
    <row r="80" spans="1:10" s="38" customFormat="1" ht="12.75" x14ac:dyDescent="0.2">
      <c r="A80" s="74"/>
      <c r="B80" s="84"/>
      <c r="C80" s="87"/>
      <c r="D80" s="84"/>
      <c r="E80" s="132"/>
      <c r="F80" s="473"/>
      <c r="G80" s="474"/>
      <c r="H80" s="475"/>
    </row>
    <row r="81" spans="1:8" s="38" customFormat="1" ht="12.75" customHeight="1" x14ac:dyDescent="0.2">
      <c r="A81" s="74"/>
      <c r="B81" s="476">
        <v>11</v>
      </c>
      <c r="C81" s="1476" t="s">
        <v>564</v>
      </c>
      <c r="D81" s="1477"/>
      <c r="E81" s="477" t="s">
        <v>120</v>
      </c>
      <c r="F81" s="478">
        <v>7055</v>
      </c>
      <c r="G81" s="201"/>
      <c r="H81" s="247">
        <f>F81*G81</f>
        <v>0</v>
      </c>
    </row>
    <row r="82" spans="1:8" s="38" customFormat="1" ht="12.75" x14ac:dyDescent="0.2">
      <c r="A82" s="74"/>
      <c r="B82" s="84"/>
      <c r="C82" s="85"/>
      <c r="D82" s="84"/>
      <c r="E82" s="132"/>
      <c r="F82" s="473"/>
      <c r="G82" s="474"/>
      <c r="H82" s="475"/>
    </row>
    <row r="83" spans="1:8" s="38" customFormat="1" ht="13.5" thickBot="1" x14ac:dyDescent="0.25">
      <c r="A83" s="74"/>
      <c r="B83" s="84"/>
      <c r="C83" s="485" t="s">
        <v>766</v>
      </c>
      <c r="D83" s="486"/>
      <c r="E83" s="486"/>
      <c r="F83" s="487"/>
      <c r="G83" s="488"/>
      <c r="H83" s="489">
        <f>SUM(H49:H82)</f>
        <v>0</v>
      </c>
    </row>
    <row r="84" spans="1:8" s="38" customFormat="1" ht="13.5" thickTop="1" x14ac:dyDescent="0.2">
      <c r="A84" s="74"/>
      <c r="B84" s="84"/>
      <c r="C84" s="85"/>
      <c r="D84" s="84"/>
      <c r="E84" s="84"/>
      <c r="F84" s="302"/>
      <c r="G84" s="75"/>
      <c r="H84" s="96"/>
    </row>
    <row r="85" spans="1:8" s="38" customFormat="1" ht="13.5" thickBot="1" x14ac:dyDescent="0.25">
      <c r="A85" s="74"/>
      <c r="B85" s="84"/>
      <c r="C85" s="85"/>
      <c r="D85" s="84"/>
      <c r="E85" s="84"/>
      <c r="F85" s="302"/>
      <c r="G85" s="75"/>
      <c r="H85" s="96"/>
    </row>
    <row r="86" spans="1:8" s="38" customFormat="1" ht="13.5" thickBot="1" x14ac:dyDescent="0.25">
      <c r="A86" s="74"/>
      <c r="B86" s="84" t="s">
        <v>128</v>
      </c>
      <c r="C86" s="472" t="s">
        <v>549</v>
      </c>
      <c r="D86" s="84"/>
      <c r="E86" s="84"/>
      <c r="F86" s="302"/>
      <c r="G86" s="75"/>
      <c r="H86" s="96"/>
    </row>
    <row r="87" spans="1:8" s="38" customFormat="1" ht="12.75" x14ac:dyDescent="0.2">
      <c r="A87" s="74"/>
      <c r="B87" s="84"/>
      <c r="C87" s="85"/>
      <c r="D87" s="84"/>
      <c r="E87" s="84"/>
      <c r="F87" s="302"/>
      <c r="G87" s="75"/>
      <c r="H87" s="96"/>
    </row>
    <row r="88" spans="1:8" s="38" customFormat="1" ht="117" customHeight="1" x14ac:dyDescent="0.2">
      <c r="A88" s="74"/>
      <c r="B88" s="479">
        <v>1</v>
      </c>
      <c r="C88" s="1466" t="s">
        <v>640</v>
      </c>
      <c r="D88" s="1467"/>
      <c r="E88" s="480" t="s">
        <v>116</v>
      </c>
      <c r="F88" s="481">
        <v>3769</v>
      </c>
      <c r="G88" s="496"/>
      <c r="H88" s="497">
        <f>F88*G88</f>
        <v>0</v>
      </c>
    </row>
    <row r="89" spans="1:8" s="38" customFormat="1" ht="12.75" x14ac:dyDescent="0.2">
      <c r="A89" s="74"/>
      <c r="B89" s="91"/>
      <c r="C89" s="94" t="s">
        <v>596</v>
      </c>
      <c r="D89" s="90">
        <f>4428-659</f>
        <v>3769</v>
      </c>
      <c r="E89" s="93"/>
      <c r="F89" s="303"/>
      <c r="G89" s="498"/>
      <c r="H89" s="499"/>
    </row>
    <row r="90" spans="1:8" s="38" customFormat="1" ht="12.75" x14ac:dyDescent="0.2">
      <c r="A90" s="74"/>
      <c r="B90" s="84"/>
      <c r="C90" s="87"/>
      <c r="D90" s="84"/>
      <c r="E90" s="132"/>
      <c r="F90" s="473"/>
      <c r="G90" s="495"/>
      <c r="H90" s="423"/>
    </row>
    <row r="91" spans="1:8" s="38" customFormat="1" ht="12.75" customHeight="1" x14ac:dyDescent="0.2">
      <c r="A91" s="74"/>
      <c r="B91" s="476">
        <v>2</v>
      </c>
      <c r="C91" s="1476" t="s">
        <v>565</v>
      </c>
      <c r="D91" s="1477"/>
      <c r="E91" s="477" t="s">
        <v>116</v>
      </c>
      <c r="F91" s="478">
        <v>617</v>
      </c>
      <c r="G91" s="409"/>
      <c r="H91" s="500">
        <f>F91*G91</f>
        <v>0</v>
      </c>
    </row>
    <row r="92" spans="1:8" s="38" customFormat="1" ht="12.75" x14ac:dyDescent="0.2">
      <c r="A92" s="74"/>
      <c r="B92" s="84"/>
      <c r="C92" s="87"/>
      <c r="D92" s="84"/>
      <c r="E92" s="132"/>
      <c r="F92" s="473"/>
      <c r="G92" s="495"/>
      <c r="H92" s="423"/>
    </row>
    <row r="93" spans="1:8" s="38" customFormat="1" ht="25.5" customHeight="1" x14ac:dyDescent="0.2">
      <c r="A93" s="74"/>
      <c r="B93" s="479">
        <v>3</v>
      </c>
      <c r="C93" s="1466" t="s">
        <v>641</v>
      </c>
      <c r="D93" s="1467"/>
      <c r="E93" s="480"/>
      <c r="F93" s="481"/>
      <c r="G93" s="496"/>
      <c r="H93" s="497"/>
    </row>
    <row r="94" spans="1:8" s="38" customFormat="1" ht="12.75" x14ac:dyDescent="0.2">
      <c r="A94" s="74"/>
      <c r="B94" s="81"/>
      <c r="C94" s="310" t="s">
        <v>566</v>
      </c>
      <c r="D94" s="493"/>
      <c r="E94" s="82" t="s">
        <v>116</v>
      </c>
      <c r="F94" s="301">
        <f>23*3</f>
        <v>69</v>
      </c>
      <c r="G94" s="77"/>
      <c r="H94" s="98">
        <f>F94*G94</f>
        <v>0</v>
      </c>
    </row>
    <row r="95" spans="1:8" s="38" customFormat="1" ht="12.75" x14ac:dyDescent="0.2">
      <c r="A95" s="74"/>
      <c r="B95" s="81"/>
      <c r="C95" s="310" t="s">
        <v>567</v>
      </c>
      <c r="D95" s="493"/>
      <c r="E95" s="82" t="s">
        <v>112</v>
      </c>
      <c r="F95" s="301">
        <f>5*23</f>
        <v>115</v>
      </c>
      <c r="G95" s="77"/>
      <c r="H95" s="98">
        <f>F95*G95</f>
        <v>0</v>
      </c>
    </row>
    <row r="96" spans="1:8" s="38" customFormat="1" ht="12.75" x14ac:dyDescent="0.2">
      <c r="A96" s="74"/>
      <c r="B96" s="91"/>
      <c r="C96" s="94" t="s">
        <v>568</v>
      </c>
      <c r="D96" s="90"/>
      <c r="E96" s="93" t="s">
        <v>112</v>
      </c>
      <c r="F96" s="303">
        <v>23</v>
      </c>
      <c r="G96" s="498"/>
      <c r="H96" s="499">
        <f>F96*G96</f>
        <v>0</v>
      </c>
    </row>
    <row r="97" spans="1:10" s="38" customFormat="1" ht="12.75" x14ac:dyDescent="0.2">
      <c r="A97" s="74"/>
      <c r="B97" s="84"/>
      <c r="C97" s="87"/>
      <c r="D97" s="84"/>
      <c r="E97" s="132"/>
      <c r="F97" s="473"/>
      <c r="G97" s="495"/>
      <c r="H97" s="423"/>
    </row>
    <row r="98" spans="1:10" s="38" customFormat="1" ht="25.5" customHeight="1" x14ac:dyDescent="0.2">
      <c r="A98" s="74"/>
      <c r="B98" s="479">
        <v>4</v>
      </c>
      <c r="C98" s="1466" t="s">
        <v>642</v>
      </c>
      <c r="D98" s="1467"/>
      <c r="E98" s="480"/>
      <c r="F98" s="481"/>
      <c r="G98" s="496"/>
      <c r="H98" s="497"/>
    </row>
    <row r="99" spans="1:10" s="38" customFormat="1" ht="12.75" x14ac:dyDescent="0.2">
      <c r="A99" s="74"/>
      <c r="B99" s="81"/>
      <c r="C99" s="94" t="s">
        <v>569</v>
      </c>
      <c r="D99" s="90">
        <v>354</v>
      </c>
      <c r="E99" s="93" t="s">
        <v>116</v>
      </c>
      <c r="F99" s="303">
        <v>354</v>
      </c>
      <c r="G99" s="498"/>
      <c r="H99" s="499">
        <f>F99*G99</f>
        <v>0</v>
      </c>
    </row>
    <row r="100" spans="1:10" s="38" customFormat="1" ht="12.75" x14ac:dyDescent="0.2">
      <c r="A100" s="74"/>
      <c r="B100" s="81"/>
      <c r="C100" s="509" t="s">
        <v>570</v>
      </c>
      <c r="D100" s="510"/>
      <c r="E100" s="477" t="s">
        <v>112</v>
      </c>
      <c r="F100" s="478">
        <v>70</v>
      </c>
      <c r="G100" s="409"/>
      <c r="H100" s="500">
        <f>F100*G100</f>
        <v>0</v>
      </c>
    </row>
    <row r="101" spans="1:10" s="38" customFormat="1" ht="12.75" x14ac:dyDescent="0.2">
      <c r="A101" s="74"/>
      <c r="B101" s="91"/>
      <c r="C101" s="509" t="s">
        <v>571</v>
      </c>
      <c r="D101" s="510"/>
      <c r="E101" s="477" t="s">
        <v>112</v>
      </c>
      <c r="F101" s="478">
        <v>9</v>
      </c>
      <c r="G101" s="409"/>
      <c r="H101" s="500">
        <f>F101*G101</f>
        <v>0</v>
      </c>
    </row>
    <row r="102" spans="1:10" s="38" customFormat="1" ht="12.75" x14ac:dyDescent="0.2">
      <c r="A102" s="74"/>
      <c r="B102" s="84"/>
      <c r="C102" s="87"/>
      <c r="D102" s="84"/>
      <c r="E102" s="132"/>
      <c r="F102" s="473"/>
      <c r="G102" s="495"/>
      <c r="H102" s="423"/>
    </row>
    <row r="103" spans="1:10" s="38" customFormat="1" ht="25.5" customHeight="1" x14ac:dyDescent="0.2">
      <c r="A103" s="74"/>
      <c r="B103" s="476">
        <v>5</v>
      </c>
      <c r="C103" s="1465" t="s">
        <v>572</v>
      </c>
      <c r="D103" s="1465"/>
      <c r="E103" s="477" t="s">
        <v>116</v>
      </c>
      <c r="F103" s="478">
        <v>50</v>
      </c>
      <c r="G103" s="409"/>
      <c r="H103" s="500">
        <f>F103*G103</f>
        <v>0</v>
      </c>
    </row>
    <row r="104" spans="1:10" s="38" customFormat="1" ht="12.75" x14ac:dyDescent="0.2">
      <c r="A104" s="74"/>
      <c r="B104" s="84"/>
      <c r="C104" s="87"/>
      <c r="D104" s="84"/>
      <c r="E104" s="132"/>
      <c r="F104" s="473"/>
      <c r="G104" s="495"/>
      <c r="H104" s="423"/>
    </row>
    <row r="105" spans="1:10" s="38" customFormat="1" ht="76.5" customHeight="1" x14ac:dyDescent="0.2">
      <c r="A105" s="74"/>
      <c r="B105" s="476">
        <v>6</v>
      </c>
      <c r="C105" s="1465" t="s">
        <v>643</v>
      </c>
      <c r="D105" s="1465"/>
      <c r="E105" s="477" t="s">
        <v>112</v>
      </c>
      <c r="F105" s="478">
        <v>140</v>
      </c>
      <c r="G105" s="409"/>
      <c r="H105" s="500">
        <f>F105*G105</f>
        <v>0</v>
      </c>
    </row>
    <row r="106" spans="1:10" s="38" customFormat="1" ht="12.75" x14ac:dyDescent="0.2">
      <c r="A106" s="74"/>
      <c r="B106" s="84"/>
      <c r="C106" s="87"/>
      <c r="D106" s="84"/>
      <c r="E106" s="132"/>
      <c r="F106" s="473"/>
      <c r="G106" s="495"/>
      <c r="H106" s="423"/>
    </row>
    <row r="107" spans="1:10" s="38" customFormat="1" ht="25.5" customHeight="1" x14ac:dyDescent="0.2">
      <c r="A107" s="74"/>
      <c r="B107" s="479">
        <v>7</v>
      </c>
      <c r="C107" s="1466" t="s">
        <v>573</v>
      </c>
      <c r="D107" s="1467"/>
      <c r="E107" s="480" t="s">
        <v>116</v>
      </c>
      <c r="F107" s="481">
        <v>382</v>
      </c>
      <c r="G107" s="496"/>
      <c r="H107" s="497">
        <f>F107*G107</f>
        <v>0</v>
      </c>
    </row>
    <row r="108" spans="1:10" s="38" customFormat="1" ht="12.75" x14ac:dyDescent="0.2">
      <c r="A108" s="74"/>
      <c r="B108" s="81"/>
      <c r="C108" s="310" t="s">
        <v>574</v>
      </c>
      <c r="D108" s="493">
        <v>332</v>
      </c>
      <c r="E108" s="82"/>
      <c r="F108" s="301"/>
      <c r="G108" s="77"/>
      <c r="H108" s="98"/>
    </row>
    <row r="109" spans="1:10" s="38" customFormat="1" ht="12.75" x14ac:dyDescent="0.2">
      <c r="A109" s="74"/>
      <c r="B109" s="81"/>
      <c r="C109" s="310" t="s">
        <v>575</v>
      </c>
      <c r="D109" s="493">
        <v>50</v>
      </c>
      <c r="E109" s="82"/>
      <c r="F109" s="301"/>
      <c r="G109" s="77"/>
      <c r="H109" s="98"/>
    </row>
    <row r="110" spans="1:10" s="38" customFormat="1" ht="12.75" x14ac:dyDescent="0.2">
      <c r="A110" s="74"/>
      <c r="B110" s="91"/>
      <c r="C110" s="94"/>
      <c r="D110" s="90">
        <v>382</v>
      </c>
      <c r="E110" s="93"/>
      <c r="F110" s="303"/>
      <c r="G110" s="498"/>
      <c r="H110" s="499"/>
    </row>
    <row r="111" spans="1:10" s="38" customFormat="1" ht="12.75" x14ac:dyDescent="0.2">
      <c r="A111" s="74"/>
      <c r="B111" s="84"/>
      <c r="C111" s="87"/>
      <c r="D111" s="84"/>
      <c r="E111" s="132"/>
      <c r="F111" s="473"/>
      <c r="G111" s="495"/>
      <c r="H111" s="423"/>
    </row>
    <row r="112" spans="1:10" s="38" customFormat="1" ht="52.5" customHeight="1" x14ac:dyDescent="0.2">
      <c r="A112" s="74"/>
      <c r="B112" s="476">
        <v>8</v>
      </c>
      <c r="C112" s="1465" t="s">
        <v>883</v>
      </c>
      <c r="D112" s="1465"/>
      <c r="E112" s="477" t="s">
        <v>576</v>
      </c>
      <c r="F112" s="478">
        <v>1</v>
      </c>
      <c r="G112" s="409"/>
      <c r="H112" s="500">
        <f>F112*G112</f>
        <v>0</v>
      </c>
      <c r="J112" s="1419"/>
    </row>
    <row r="113" spans="1:8" s="38" customFormat="1" ht="12.75" x14ac:dyDescent="0.2">
      <c r="A113" s="74"/>
      <c r="B113" s="84"/>
      <c r="C113" s="87"/>
      <c r="D113" s="84"/>
      <c r="E113" s="132"/>
      <c r="F113" s="473"/>
      <c r="G113" s="495"/>
      <c r="H113" s="423"/>
    </row>
    <row r="114" spans="1:8" s="38" customFormat="1" ht="63.75" customHeight="1" x14ac:dyDescent="0.2">
      <c r="A114" s="74"/>
      <c r="B114" s="479">
        <v>9</v>
      </c>
      <c r="C114" s="1466" t="s">
        <v>577</v>
      </c>
      <c r="D114" s="1467"/>
      <c r="E114" s="480" t="s">
        <v>116</v>
      </c>
      <c r="F114" s="481">
        <v>151</v>
      </c>
      <c r="G114" s="496"/>
      <c r="H114" s="497">
        <f>F114*G114</f>
        <v>0</v>
      </c>
    </row>
    <row r="115" spans="1:8" s="38" customFormat="1" ht="12.75" x14ac:dyDescent="0.2">
      <c r="A115" s="74"/>
      <c r="B115" s="81"/>
      <c r="C115" s="310" t="s">
        <v>578</v>
      </c>
      <c r="D115" s="493">
        <f>0.5*(3.7*2.9+8*6.5)*2.5</f>
        <v>78.412500000000009</v>
      </c>
      <c r="E115" s="82"/>
      <c r="F115" s="301"/>
      <c r="G115" s="77"/>
      <c r="H115" s="98"/>
    </row>
    <row r="116" spans="1:8" s="38" customFormat="1" ht="12.75" x14ac:dyDescent="0.2">
      <c r="A116" s="74"/>
      <c r="B116" s="91"/>
      <c r="C116" s="94" t="s">
        <v>579</v>
      </c>
      <c r="D116" s="90">
        <f>6*12</f>
        <v>72</v>
      </c>
      <c r="E116" s="93"/>
      <c r="F116" s="303"/>
      <c r="G116" s="498"/>
      <c r="H116" s="499"/>
    </row>
    <row r="117" spans="1:8" s="38" customFormat="1" ht="12.75" x14ac:dyDescent="0.2">
      <c r="A117" s="74"/>
      <c r="B117" s="84"/>
      <c r="C117" s="87"/>
      <c r="D117" s="84"/>
      <c r="E117" s="132"/>
      <c r="F117" s="473"/>
      <c r="G117" s="495"/>
      <c r="H117" s="423"/>
    </row>
    <row r="118" spans="1:8" s="38" customFormat="1" ht="25.5" customHeight="1" x14ac:dyDescent="0.2">
      <c r="A118" s="74"/>
      <c r="B118" s="503">
        <v>10</v>
      </c>
      <c r="C118" s="1469" t="s">
        <v>580</v>
      </c>
      <c r="D118" s="1469"/>
      <c r="E118" s="480" t="s">
        <v>116</v>
      </c>
      <c r="F118" s="481">
        <v>0.6</v>
      </c>
      <c r="G118" s="496"/>
      <c r="H118" s="497">
        <f>F118*G118</f>
        <v>0</v>
      </c>
    </row>
    <row r="119" spans="1:8" s="38" customFormat="1" ht="12.75" x14ac:dyDescent="0.2">
      <c r="A119" s="74"/>
      <c r="B119" s="504"/>
      <c r="C119" s="94"/>
      <c r="D119" s="90">
        <f>1.9*2.7*0.1</f>
        <v>0.51300000000000001</v>
      </c>
      <c r="E119" s="93"/>
      <c r="F119" s="303"/>
      <c r="G119" s="498"/>
      <c r="H119" s="499"/>
    </row>
    <row r="120" spans="1:8" s="38" customFormat="1" ht="12.75" x14ac:dyDescent="0.2">
      <c r="A120" s="74"/>
      <c r="B120" s="84"/>
      <c r="C120" s="87"/>
      <c r="D120" s="84"/>
      <c r="E120" s="132"/>
      <c r="F120" s="473"/>
      <c r="G120" s="495"/>
      <c r="H120" s="423"/>
    </row>
    <row r="121" spans="1:8" s="38" customFormat="1" ht="25.5" customHeight="1" x14ac:dyDescent="0.2">
      <c r="A121" s="74"/>
      <c r="B121" s="479">
        <v>11</v>
      </c>
      <c r="C121" s="1470" t="s">
        <v>581</v>
      </c>
      <c r="D121" s="1470"/>
      <c r="E121" s="480"/>
      <c r="F121" s="481"/>
      <c r="G121" s="496"/>
      <c r="H121" s="497"/>
    </row>
    <row r="122" spans="1:8" s="38" customFormat="1" ht="12.75" x14ac:dyDescent="0.2">
      <c r="A122" s="74"/>
      <c r="B122" s="81"/>
      <c r="C122" s="505" t="s">
        <v>582</v>
      </c>
      <c r="D122" s="92">
        <f>2*(1.7+2.5)*0.5</f>
        <v>4.2</v>
      </c>
      <c r="E122" s="93" t="s">
        <v>120</v>
      </c>
      <c r="F122" s="303">
        <v>4.5</v>
      </c>
      <c r="G122" s="498"/>
      <c r="H122" s="499">
        <f t="shared" ref="H122:H128" si="0">F122*G122</f>
        <v>0</v>
      </c>
    </row>
    <row r="123" spans="1:8" s="38" customFormat="1" ht="12.75" x14ac:dyDescent="0.2">
      <c r="A123" s="74"/>
      <c r="B123" s="81"/>
      <c r="C123" s="506" t="s">
        <v>583</v>
      </c>
      <c r="D123" s="507">
        <f>2*1.2*0.9</f>
        <v>2.16</v>
      </c>
      <c r="E123" s="477" t="s">
        <v>120</v>
      </c>
      <c r="F123" s="478">
        <v>2.5</v>
      </c>
      <c r="G123" s="409"/>
      <c r="H123" s="500">
        <f t="shared" si="0"/>
        <v>0</v>
      </c>
    </row>
    <row r="124" spans="1:8" s="38" customFormat="1" ht="12.75" x14ac:dyDescent="0.2">
      <c r="A124" s="74"/>
      <c r="B124" s="81"/>
      <c r="C124" s="508" t="s">
        <v>584</v>
      </c>
      <c r="D124" s="484">
        <f>2*3*(1.7+2.5+2*(0.9+1.2))</f>
        <v>50.400000000000006</v>
      </c>
      <c r="E124" s="477" t="s">
        <v>116</v>
      </c>
      <c r="F124" s="478">
        <v>51</v>
      </c>
      <c r="G124" s="409"/>
      <c r="H124" s="500">
        <f t="shared" si="0"/>
        <v>0</v>
      </c>
    </row>
    <row r="125" spans="1:8" s="38" customFormat="1" ht="12.75" x14ac:dyDescent="0.2">
      <c r="A125" s="74"/>
      <c r="B125" s="81"/>
      <c r="C125" s="506" t="s">
        <v>585</v>
      </c>
      <c r="D125" s="507">
        <f>0.5*1.7*2.5+2*2.5*0.25+3*1.2*0.25*3</f>
        <v>6.0749999999999993</v>
      </c>
      <c r="E125" s="477" t="s">
        <v>116</v>
      </c>
      <c r="F125" s="478">
        <v>6.5</v>
      </c>
      <c r="G125" s="409"/>
      <c r="H125" s="500">
        <f t="shared" si="0"/>
        <v>0</v>
      </c>
    </row>
    <row r="126" spans="1:8" s="38" customFormat="1" ht="12.75" x14ac:dyDescent="0.2">
      <c r="A126" s="74"/>
      <c r="B126" s="81"/>
      <c r="C126" s="506" t="s">
        <v>586</v>
      </c>
      <c r="D126" s="507"/>
      <c r="E126" s="477" t="s">
        <v>176</v>
      </c>
      <c r="F126" s="478">
        <v>676</v>
      </c>
      <c r="G126" s="409"/>
      <c r="H126" s="500">
        <f t="shared" si="0"/>
        <v>0</v>
      </c>
    </row>
    <row r="127" spans="1:8" s="38" customFormat="1" ht="25.5" customHeight="1" x14ac:dyDescent="0.2">
      <c r="A127" s="74"/>
      <c r="B127" s="81"/>
      <c r="C127" s="1471" t="s">
        <v>587</v>
      </c>
      <c r="D127" s="1471"/>
      <c r="E127" s="477" t="s">
        <v>112</v>
      </c>
      <c r="F127" s="478">
        <v>2</v>
      </c>
      <c r="G127" s="409"/>
      <c r="H127" s="500">
        <f t="shared" si="0"/>
        <v>0</v>
      </c>
    </row>
    <row r="128" spans="1:8" s="38" customFormat="1" ht="25.5" customHeight="1" x14ac:dyDescent="0.2">
      <c r="A128" s="74"/>
      <c r="B128" s="91"/>
      <c r="C128" s="1471" t="s">
        <v>644</v>
      </c>
      <c r="D128" s="1471"/>
      <c r="E128" s="477" t="s">
        <v>112</v>
      </c>
      <c r="F128" s="478">
        <v>1</v>
      </c>
      <c r="G128" s="409"/>
      <c r="H128" s="500">
        <f t="shared" si="0"/>
        <v>0</v>
      </c>
    </row>
    <row r="129" spans="1:8" s="38" customFormat="1" ht="12.75" x14ac:dyDescent="0.2">
      <c r="A129" s="74"/>
      <c r="B129" s="84"/>
      <c r="C129" s="87"/>
      <c r="D129" s="84"/>
      <c r="E129" s="132"/>
      <c r="F129" s="473"/>
      <c r="G129" s="495"/>
      <c r="H129" s="423"/>
    </row>
    <row r="130" spans="1:8" s="38" customFormat="1" ht="63.75" customHeight="1" x14ac:dyDescent="0.2">
      <c r="A130" s="74"/>
      <c r="B130" s="479">
        <v>12</v>
      </c>
      <c r="C130" s="1469" t="s">
        <v>884</v>
      </c>
      <c r="D130" s="1469"/>
      <c r="E130" s="480"/>
      <c r="F130" s="481"/>
      <c r="G130" s="496"/>
      <c r="H130" s="497"/>
    </row>
    <row r="131" spans="1:8" s="38" customFormat="1" ht="12.75" x14ac:dyDescent="0.2">
      <c r="A131" s="74"/>
      <c r="B131" s="81"/>
      <c r="C131" s="310" t="s">
        <v>588</v>
      </c>
      <c r="D131" s="493"/>
      <c r="E131" s="82" t="s">
        <v>199</v>
      </c>
      <c r="F131" s="301">
        <v>12</v>
      </c>
      <c r="G131" s="77"/>
      <c r="H131" s="98">
        <f>F131*G131</f>
        <v>0</v>
      </c>
    </row>
    <row r="132" spans="1:8" s="38" customFormat="1" ht="12.75" x14ac:dyDescent="0.2">
      <c r="A132" s="74"/>
      <c r="B132" s="91"/>
      <c r="C132" s="1472" t="s">
        <v>589</v>
      </c>
      <c r="D132" s="1472"/>
      <c r="E132" s="93" t="s">
        <v>112</v>
      </c>
      <c r="F132" s="303">
        <v>1</v>
      </c>
      <c r="G132" s="498"/>
      <c r="H132" s="499">
        <f>F132*G132</f>
        <v>0</v>
      </c>
    </row>
    <row r="133" spans="1:8" s="38" customFormat="1" ht="12.75" x14ac:dyDescent="0.2">
      <c r="A133" s="74"/>
      <c r="B133" s="84"/>
      <c r="C133" s="87"/>
      <c r="D133" s="84"/>
      <c r="E133" s="132"/>
      <c r="F133" s="473"/>
      <c r="G133" s="495"/>
      <c r="H133" s="423"/>
    </row>
    <row r="134" spans="1:8" s="38" customFormat="1" ht="25.5" customHeight="1" x14ac:dyDescent="0.2">
      <c r="A134" s="74"/>
      <c r="B134" s="479">
        <v>13</v>
      </c>
      <c r="C134" s="1469" t="s">
        <v>597</v>
      </c>
      <c r="D134" s="1469"/>
      <c r="E134" s="480"/>
      <c r="F134" s="481"/>
      <c r="G134" s="496"/>
      <c r="H134" s="497"/>
    </row>
    <row r="135" spans="1:8" s="38" customFormat="1" ht="12.75" x14ac:dyDescent="0.2">
      <c r="A135" s="74"/>
      <c r="B135" s="81"/>
      <c r="C135" s="94" t="s">
        <v>598</v>
      </c>
      <c r="D135" s="90">
        <f>6/0.6*2</f>
        <v>20</v>
      </c>
      <c r="E135" s="93" t="s">
        <v>120</v>
      </c>
      <c r="F135" s="303">
        <v>20</v>
      </c>
      <c r="G135" s="498"/>
      <c r="H135" s="499">
        <f>F135*G135</f>
        <v>0</v>
      </c>
    </row>
    <row r="136" spans="1:8" s="38" customFormat="1" ht="25.5" x14ac:dyDescent="0.2">
      <c r="A136" s="74"/>
      <c r="B136" s="81"/>
      <c r="C136" s="509" t="s">
        <v>599</v>
      </c>
      <c r="D136" s="510">
        <f>0.2*6*0.8</f>
        <v>0.96000000000000019</v>
      </c>
      <c r="E136" s="477" t="s">
        <v>116</v>
      </c>
      <c r="F136" s="478">
        <v>1</v>
      </c>
      <c r="G136" s="409"/>
      <c r="H136" s="500">
        <f>F136*G136</f>
        <v>0</v>
      </c>
    </row>
    <row r="137" spans="1:8" s="38" customFormat="1" ht="25.5" customHeight="1" x14ac:dyDescent="0.2">
      <c r="A137" s="74"/>
      <c r="B137" s="91"/>
      <c r="C137" s="509" t="s">
        <v>600</v>
      </c>
      <c r="D137" s="510">
        <f>0.4*0.8*6</f>
        <v>1.9200000000000004</v>
      </c>
      <c r="E137" s="477" t="s">
        <v>116</v>
      </c>
      <c r="F137" s="478">
        <v>2</v>
      </c>
      <c r="G137" s="409"/>
      <c r="H137" s="500">
        <f>F137*G137</f>
        <v>0</v>
      </c>
    </row>
    <row r="138" spans="1:8" s="38" customFormat="1" ht="12.75" x14ac:dyDescent="0.2">
      <c r="A138" s="74"/>
      <c r="B138" s="84"/>
      <c r="C138" s="87"/>
      <c r="D138" s="84"/>
      <c r="E138" s="132"/>
      <c r="F138" s="473"/>
      <c r="G138" s="495"/>
      <c r="H138" s="423"/>
    </row>
    <row r="139" spans="1:8" s="38" customFormat="1" ht="25.5" customHeight="1" x14ac:dyDescent="0.2">
      <c r="A139" s="74"/>
      <c r="B139" s="476">
        <v>14</v>
      </c>
      <c r="C139" s="1465" t="s">
        <v>590</v>
      </c>
      <c r="D139" s="1465"/>
      <c r="E139" s="477" t="s">
        <v>112</v>
      </c>
      <c r="F139" s="478">
        <v>600</v>
      </c>
      <c r="G139" s="409"/>
      <c r="H139" s="500">
        <f>F139*G139</f>
        <v>0</v>
      </c>
    </row>
    <row r="140" spans="1:8" s="38" customFormat="1" ht="12.75" x14ac:dyDescent="0.2">
      <c r="A140" s="74"/>
      <c r="B140" s="84"/>
      <c r="C140" s="87"/>
      <c r="D140" s="84"/>
      <c r="E140" s="132"/>
      <c r="F140" s="473"/>
      <c r="G140" s="495"/>
      <c r="H140" s="423"/>
    </row>
    <row r="141" spans="1:8" s="38" customFormat="1" ht="25.5" customHeight="1" x14ac:dyDescent="0.2">
      <c r="A141" s="74"/>
      <c r="B141" s="476">
        <v>15</v>
      </c>
      <c r="C141" s="1465" t="s">
        <v>591</v>
      </c>
      <c r="D141" s="1465"/>
      <c r="E141" s="477" t="s">
        <v>120</v>
      </c>
      <c r="F141" s="478">
        <v>7055</v>
      </c>
      <c r="G141" s="409"/>
      <c r="H141" s="500">
        <f>F141*G141</f>
        <v>0</v>
      </c>
    </row>
    <row r="142" spans="1:8" s="38" customFormat="1" ht="12.75" x14ac:dyDescent="0.2">
      <c r="A142" s="74"/>
      <c r="B142" s="84"/>
      <c r="C142" s="87"/>
      <c r="D142" s="84"/>
      <c r="E142" s="84"/>
      <c r="F142" s="302"/>
      <c r="G142" s="75"/>
      <c r="H142" s="96"/>
    </row>
    <row r="143" spans="1:8" s="38" customFormat="1" ht="13.5" thickBot="1" x14ac:dyDescent="0.25">
      <c r="A143" s="74"/>
      <c r="B143" s="84"/>
      <c r="C143" s="1468" t="s">
        <v>767</v>
      </c>
      <c r="D143" s="1468"/>
      <c r="E143" s="486"/>
      <c r="F143" s="487"/>
      <c r="G143" s="488"/>
      <c r="H143" s="489">
        <f>SUM(H86:H142)</f>
        <v>0</v>
      </c>
    </row>
    <row r="144" spans="1:8" s="38" customFormat="1" ht="13.5" thickTop="1" x14ac:dyDescent="0.2">
      <c r="A144" s="74"/>
      <c r="B144" s="84"/>
      <c r="C144" s="87"/>
      <c r="D144" s="84"/>
      <c r="E144" s="84"/>
      <c r="F144" s="302"/>
      <c r="G144" s="75"/>
      <c r="H144" s="96"/>
    </row>
    <row r="145" spans="1:8" s="38" customFormat="1" ht="12.75" x14ac:dyDescent="0.2">
      <c r="A145" s="74"/>
      <c r="B145" s="442"/>
      <c r="C145" s="492"/>
      <c r="D145" s="263"/>
      <c r="E145" s="263"/>
      <c r="F145" s="443"/>
      <c r="G145" s="267"/>
      <c r="H145" s="267"/>
    </row>
    <row r="146" spans="1:8" s="38" customFormat="1" ht="12.75" x14ac:dyDescent="0.2">
      <c r="A146" s="74"/>
      <c r="B146" s="442"/>
      <c r="C146" s="492"/>
      <c r="D146" s="263"/>
      <c r="E146" s="263"/>
      <c r="F146" s="443"/>
      <c r="G146" s="267"/>
      <c r="H146" s="267"/>
    </row>
    <row r="147" spans="1:8" s="38" customFormat="1" ht="12.75" x14ac:dyDescent="0.2">
      <c r="A147" s="74"/>
      <c r="B147" s="442"/>
      <c r="C147" s="492"/>
      <c r="D147" s="263"/>
      <c r="E147" s="263"/>
      <c r="F147" s="443"/>
      <c r="G147" s="267"/>
      <c r="H147" s="267"/>
    </row>
    <row r="148" spans="1:8" s="38" customFormat="1" ht="12.75" x14ac:dyDescent="0.2">
      <c r="A148" s="74"/>
      <c r="B148" s="442"/>
      <c r="C148" s="492"/>
      <c r="D148" s="263"/>
      <c r="E148" s="263"/>
      <c r="F148" s="443"/>
      <c r="G148" s="267"/>
      <c r="H148" s="267"/>
    </row>
    <row r="149" spans="1:8" s="38" customFormat="1" ht="12.75" x14ac:dyDescent="0.2">
      <c r="A149" s="74"/>
      <c r="B149" s="66"/>
      <c r="C149" s="80"/>
      <c r="D149" s="67"/>
      <c r="E149" s="68"/>
      <c r="F149" s="305"/>
      <c r="G149" s="67"/>
      <c r="H149" s="69"/>
    </row>
    <row r="150" spans="1:8" s="38" customFormat="1" ht="12.75" x14ac:dyDescent="0.2">
      <c r="A150" s="74"/>
      <c r="B150" s="66"/>
      <c r="C150" s="80"/>
      <c r="D150" s="67"/>
      <c r="E150" s="68"/>
      <c r="F150" s="305"/>
      <c r="G150" s="67"/>
      <c r="H150" s="69"/>
    </row>
    <row r="151" spans="1:8" s="38" customFormat="1" ht="12.75" x14ac:dyDescent="0.2">
      <c r="A151" s="74"/>
      <c r="B151" s="442"/>
      <c r="C151" s="492"/>
      <c r="D151" s="263"/>
      <c r="E151" s="263"/>
      <c r="F151" s="443"/>
      <c r="G151" s="263"/>
      <c r="H151" s="431"/>
    </row>
    <row r="152" spans="1:8" s="38" customFormat="1" ht="12.75" x14ac:dyDescent="0.2">
      <c r="A152" s="74"/>
      <c r="B152" s="442"/>
      <c r="C152" s="492"/>
      <c r="D152" s="263"/>
      <c r="E152" s="263"/>
      <c r="F152" s="443"/>
      <c r="G152" s="263"/>
      <c r="H152" s="431"/>
    </row>
    <row r="153" spans="1:8" s="38" customFormat="1" ht="12.75" x14ac:dyDescent="0.2">
      <c r="A153" s="74"/>
      <c r="B153" s="442"/>
      <c r="C153" s="492"/>
      <c r="D153" s="263"/>
      <c r="E153" s="263"/>
      <c r="F153" s="443"/>
      <c r="G153" s="263"/>
      <c r="H153" s="431"/>
    </row>
    <row r="154" spans="1:8" s="38" customFormat="1" ht="12.75" x14ac:dyDescent="0.2">
      <c r="A154" s="74"/>
      <c r="B154" s="442"/>
      <c r="C154" s="492"/>
      <c r="D154" s="263"/>
      <c r="E154" s="263"/>
      <c r="F154" s="443"/>
      <c r="G154" s="263"/>
      <c r="H154" s="431"/>
    </row>
    <row r="155" spans="1:8" s="38" customFormat="1" ht="12.75" x14ac:dyDescent="0.2">
      <c r="A155" s="74"/>
      <c r="B155" s="442"/>
      <c r="C155" s="492"/>
      <c r="D155" s="263"/>
      <c r="E155" s="263"/>
      <c r="F155" s="443"/>
      <c r="G155" s="263"/>
      <c r="H155" s="431"/>
    </row>
    <row r="156" spans="1:8" s="38" customFormat="1" ht="12.75" x14ac:dyDescent="0.2">
      <c r="A156" s="74"/>
      <c r="B156" s="442"/>
      <c r="C156" s="492"/>
      <c r="D156" s="263"/>
      <c r="E156" s="263"/>
      <c r="F156" s="443"/>
      <c r="G156" s="263"/>
      <c r="H156" s="431"/>
    </row>
    <row r="157" spans="1:8" s="38" customFormat="1" ht="12.75" x14ac:dyDescent="0.2">
      <c r="A157" s="74"/>
      <c r="B157" s="442"/>
      <c r="C157" s="492"/>
      <c r="D157" s="263"/>
      <c r="E157" s="263"/>
      <c r="F157" s="443"/>
      <c r="G157" s="263"/>
      <c r="H157" s="431"/>
    </row>
    <row r="158" spans="1:8" s="38" customFormat="1" ht="12.75" x14ac:dyDescent="0.2">
      <c r="A158" s="74"/>
      <c r="B158" s="442"/>
      <c r="C158" s="492"/>
      <c r="D158" s="263"/>
      <c r="E158" s="263"/>
      <c r="F158" s="443"/>
      <c r="G158" s="263"/>
      <c r="H158" s="431"/>
    </row>
    <row r="159" spans="1:8" s="38" customFormat="1" ht="12.75" x14ac:dyDescent="0.2">
      <c r="A159" s="74"/>
      <c r="B159" s="442"/>
      <c r="C159" s="492"/>
      <c r="D159" s="263"/>
      <c r="E159" s="263"/>
      <c r="F159" s="443"/>
      <c r="G159" s="263"/>
      <c r="H159" s="431"/>
    </row>
    <row r="160" spans="1:8" s="38" customFormat="1" ht="12.75" x14ac:dyDescent="0.2">
      <c r="A160" s="74"/>
      <c r="B160" s="442"/>
      <c r="C160" s="492"/>
      <c r="D160" s="263"/>
      <c r="E160" s="263"/>
      <c r="F160" s="443"/>
      <c r="G160" s="263"/>
      <c r="H160" s="431"/>
    </row>
    <row r="161" spans="1:8" s="38" customFormat="1" ht="12.75" x14ac:dyDescent="0.2">
      <c r="A161" s="74"/>
      <c r="B161" s="442"/>
      <c r="C161" s="492"/>
      <c r="D161" s="263"/>
      <c r="E161" s="263"/>
      <c r="F161" s="443"/>
      <c r="G161" s="263"/>
      <c r="H161" s="431"/>
    </row>
    <row r="162" spans="1:8" s="38" customFormat="1" ht="12.75" x14ac:dyDescent="0.2">
      <c r="A162" s="74"/>
      <c r="B162" s="442"/>
      <c r="C162" s="492"/>
      <c r="D162" s="263"/>
      <c r="E162" s="263"/>
      <c r="F162" s="443"/>
      <c r="G162" s="263"/>
      <c r="H162" s="431"/>
    </row>
    <row r="163" spans="1:8" s="38" customFormat="1" ht="12.75" x14ac:dyDescent="0.2">
      <c r="A163" s="74"/>
      <c r="B163" s="442"/>
      <c r="C163" s="492"/>
      <c r="D163" s="263"/>
      <c r="E163" s="263"/>
      <c r="F163" s="443"/>
      <c r="G163" s="263"/>
      <c r="H163" s="431"/>
    </row>
    <row r="164" spans="1:8" s="38" customFormat="1" ht="12.75" x14ac:dyDescent="0.2">
      <c r="A164" s="74"/>
      <c r="B164" s="442"/>
      <c r="C164" s="492"/>
      <c r="D164" s="263"/>
      <c r="E164" s="263"/>
      <c r="F164" s="443"/>
      <c r="G164" s="263"/>
      <c r="H164" s="431"/>
    </row>
    <row r="165" spans="1:8" s="38" customFormat="1" ht="12.75" x14ac:dyDescent="0.2">
      <c r="A165" s="74"/>
      <c r="B165" s="442"/>
      <c r="C165" s="492"/>
      <c r="D165" s="263"/>
      <c r="E165" s="263"/>
      <c r="F165" s="443"/>
      <c r="G165" s="263"/>
      <c r="H165" s="431"/>
    </row>
    <row r="166" spans="1:8" s="38" customFormat="1" ht="12.75" x14ac:dyDescent="0.2">
      <c r="A166" s="74"/>
      <c r="B166" s="442"/>
      <c r="C166" s="492"/>
      <c r="D166" s="263"/>
      <c r="E166" s="263"/>
      <c r="F166" s="443"/>
      <c r="G166" s="263"/>
      <c r="H166" s="431"/>
    </row>
    <row r="167" spans="1:8" s="38" customFormat="1" ht="12.75" x14ac:dyDescent="0.2">
      <c r="A167" s="74"/>
      <c r="B167" s="442"/>
      <c r="C167" s="492"/>
      <c r="D167" s="263"/>
      <c r="E167" s="263"/>
      <c r="F167" s="443"/>
      <c r="G167" s="263"/>
      <c r="H167" s="431"/>
    </row>
    <row r="168" spans="1:8" s="38" customFormat="1" ht="12.75" x14ac:dyDescent="0.2">
      <c r="A168" s="74"/>
      <c r="B168" s="442"/>
      <c r="C168" s="492"/>
      <c r="D168" s="263"/>
      <c r="E168" s="263"/>
      <c r="F168" s="443"/>
      <c r="G168" s="263"/>
      <c r="H168" s="431"/>
    </row>
    <row r="169" spans="1:8" s="38" customFormat="1" ht="12.75" x14ac:dyDescent="0.2">
      <c r="A169" s="74"/>
      <c r="B169" s="442"/>
      <c r="C169" s="492"/>
      <c r="D169" s="263"/>
      <c r="E169" s="263"/>
      <c r="F169" s="443"/>
      <c r="G169" s="263"/>
      <c r="H169" s="431"/>
    </row>
    <row r="170" spans="1:8" s="38" customFormat="1" ht="12.75" x14ac:dyDescent="0.2">
      <c r="A170" s="74"/>
      <c r="B170" s="442"/>
      <c r="C170" s="492"/>
      <c r="D170" s="263"/>
      <c r="E170" s="263"/>
      <c r="F170" s="443"/>
      <c r="G170" s="263"/>
      <c r="H170" s="431"/>
    </row>
    <row r="171" spans="1:8" s="38" customFormat="1" ht="12.75" x14ac:dyDescent="0.2">
      <c r="A171" s="74"/>
      <c r="B171" s="442"/>
      <c r="C171" s="492"/>
      <c r="D171" s="263"/>
      <c r="E171" s="263"/>
      <c r="F171" s="443"/>
      <c r="G171" s="263"/>
      <c r="H171" s="431"/>
    </row>
    <row r="172" spans="1:8" s="38" customFormat="1" ht="12.75" x14ac:dyDescent="0.2">
      <c r="A172" s="74"/>
      <c r="B172" s="442"/>
      <c r="C172" s="492"/>
      <c r="D172" s="263"/>
      <c r="E172" s="263"/>
      <c r="F172" s="443"/>
      <c r="G172" s="263"/>
      <c r="H172" s="431"/>
    </row>
    <row r="173" spans="1:8" s="38" customFormat="1" ht="12.75" x14ac:dyDescent="0.2">
      <c r="A173" s="74"/>
      <c r="B173" s="442"/>
      <c r="C173" s="492"/>
      <c r="D173" s="263"/>
      <c r="E173" s="263"/>
      <c r="F173" s="443"/>
      <c r="G173" s="263"/>
      <c r="H173" s="431"/>
    </row>
    <row r="174" spans="1:8" s="38" customFormat="1" ht="12.75" x14ac:dyDescent="0.2">
      <c r="A174" s="74"/>
      <c r="B174" s="442"/>
      <c r="C174" s="492"/>
      <c r="D174" s="263"/>
      <c r="E174" s="263"/>
      <c r="F174" s="443"/>
      <c r="G174" s="263"/>
      <c r="H174" s="431"/>
    </row>
    <row r="175" spans="1:8" s="38" customFormat="1" ht="12.75" x14ac:dyDescent="0.2">
      <c r="A175" s="74"/>
      <c r="B175" s="442"/>
      <c r="C175" s="492"/>
      <c r="D175" s="263"/>
      <c r="E175" s="263"/>
      <c r="F175" s="443"/>
      <c r="G175" s="267"/>
      <c r="H175" s="267"/>
    </row>
    <row r="176" spans="1:8" s="38" customFormat="1" ht="12.75" x14ac:dyDescent="0.2">
      <c r="A176" s="74"/>
      <c r="B176" s="442"/>
      <c r="C176" s="492"/>
      <c r="D176" s="263"/>
      <c r="E176" s="263"/>
      <c r="F176" s="443"/>
      <c r="G176" s="267"/>
      <c r="H176" s="267"/>
    </row>
    <row r="177" spans="1:8" s="38" customFormat="1" ht="12.75" x14ac:dyDescent="0.2">
      <c r="A177" s="74"/>
      <c r="B177" s="442"/>
      <c r="C177" s="492"/>
      <c r="D177" s="263"/>
      <c r="E177" s="263"/>
      <c r="F177" s="443"/>
      <c r="G177" s="267"/>
      <c r="H177" s="267"/>
    </row>
    <row r="178" spans="1:8" s="38" customFormat="1" ht="12.75" x14ac:dyDescent="0.2">
      <c r="A178" s="74"/>
      <c r="B178" s="442"/>
      <c r="C178" s="492"/>
      <c r="D178" s="263"/>
      <c r="E178" s="263"/>
      <c r="F178" s="443"/>
      <c r="G178" s="267"/>
      <c r="H178" s="267"/>
    </row>
    <row r="179" spans="1:8" s="38" customFormat="1" ht="12.75" x14ac:dyDescent="0.2">
      <c r="A179" s="74"/>
      <c r="B179" s="442"/>
      <c r="C179" s="492"/>
      <c r="D179" s="263"/>
      <c r="E179" s="263"/>
      <c r="F179" s="443"/>
      <c r="G179" s="267"/>
      <c r="H179" s="267"/>
    </row>
    <row r="180" spans="1:8" s="38" customFormat="1" ht="12.75" x14ac:dyDescent="0.2">
      <c r="A180" s="74"/>
      <c r="B180" s="442"/>
      <c r="C180" s="492"/>
      <c r="D180" s="263"/>
      <c r="E180" s="263"/>
      <c r="F180" s="443"/>
      <c r="G180" s="267"/>
      <c r="H180" s="267"/>
    </row>
    <row r="181" spans="1:8" s="38" customFormat="1" ht="12.75" x14ac:dyDescent="0.2">
      <c r="A181" s="74"/>
      <c r="B181" s="442"/>
      <c r="C181" s="492"/>
      <c r="D181" s="263"/>
      <c r="E181" s="263"/>
      <c r="F181" s="443"/>
      <c r="G181" s="267"/>
      <c r="H181" s="267"/>
    </row>
    <row r="182" spans="1:8" s="38" customFormat="1" ht="12.75" x14ac:dyDescent="0.2">
      <c r="A182" s="74"/>
      <c r="B182" s="442"/>
      <c r="C182" s="492"/>
      <c r="D182" s="263"/>
      <c r="E182" s="263"/>
      <c r="F182" s="443"/>
      <c r="G182" s="267"/>
      <c r="H182" s="267"/>
    </row>
    <row r="183" spans="1:8" s="38" customFormat="1" ht="12.75" x14ac:dyDescent="0.2">
      <c r="A183" s="74"/>
      <c r="B183" s="442"/>
      <c r="C183" s="492"/>
      <c r="D183" s="263"/>
      <c r="E183" s="263"/>
      <c r="F183" s="443"/>
      <c r="G183" s="267"/>
      <c r="H183" s="267"/>
    </row>
    <row r="184" spans="1:8" s="38" customFormat="1" ht="12.75" x14ac:dyDescent="0.2">
      <c r="A184" s="74"/>
      <c r="B184" s="442"/>
      <c r="C184" s="492"/>
      <c r="D184" s="263"/>
      <c r="E184" s="263"/>
      <c r="F184" s="443"/>
      <c r="G184" s="267"/>
      <c r="H184" s="267"/>
    </row>
    <row r="185" spans="1:8" s="38" customFormat="1" ht="12.75" x14ac:dyDescent="0.2">
      <c r="A185" s="74"/>
      <c r="B185" s="442"/>
      <c r="C185" s="492"/>
      <c r="D185" s="263"/>
      <c r="E185" s="263"/>
      <c r="F185" s="443"/>
      <c r="G185" s="267"/>
      <c r="H185" s="267"/>
    </row>
    <row r="186" spans="1:8" s="38" customFormat="1" ht="12.75" x14ac:dyDescent="0.2">
      <c r="A186" s="74"/>
      <c r="B186" s="442"/>
      <c r="C186" s="492"/>
      <c r="D186" s="263"/>
      <c r="E186" s="263"/>
      <c r="F186" s="443"/>
      <c r="G186" s="267"/>
      <c r="H186" s="267"/>
    </row>
    <row r="187" spans="1:8" s="38" customFormat="1" ht="12.75" x14ac:dyDescent="0.2">
      <c r="A187" s="74"/>
      <c r="B187" s="442"/>
      <c r="C187" s="492"/>
      <c r="D187" s="263"/>
      <c r="E187" s="263"/>
      <c r="F187" s="443"/>
      <c r="G187" s="267"/>
      <c r="H187" s="267"/>
    </row>
    <row r="188" spans="1:8" s="38" customFormat="1" ht="12.75" x14ac:dyDescent="0.2">
      <c r="A188" s="74"/>
      <c r="B188" s="442"/>
      <c r="C188" s="492"/>
      <c r="D188" s="263"/>
      <c r="E188" s="263"/>
      <c r="F188" s="443"/>
      <c r="G188" s="267"/>
      <c r="H188" s="267"/>
    </row>
    <row r="189" spans="1:8" s="38" customFormat="1" ht="12.75" x14ac:dyDescent="0.2">
      <c r="A189" s="74"/>
      <c r="B189" s="442"/>
      <c r="C189" s="492"/>
      <c r="D189" s="263"/>
      <c r="E189" s="263"/>
      <c r="F189" s="443"/>
      <c r="G189" s="267"/>
      <c r="H189" s="267"/>
    </row>
    <row r="190" spans="1:8" s="38" customFormat="1" ht="12.75" x14ac:dyDescent="0.2">
      <c r="A190" s="74"/>
      <c r="B190" s="442"/>
      <c r="C190" s="492"/>
      <c r="D190" s="263"/>
      <c r="E190" s="263"/>
      <c r="F190" s="443"/>
      <c r="G190" s="267"/>
      <c r="H190" s="267"/>
    </row>
    <row r="191" spans="1:8" s="38" customFormat="1" ht="12.75" x14ac:dyDescent="0.2">
      <c r="A191" s="74"/>
      <c r="B191" s="442"/>
      <c r="C191" s="492"/>
      <c r="D191" s="263"/>
      <c r="E191" s="263"/>
      <c r="F191" s="443"/>
      <c r="G191" s="267"/>
      <c r="H191" s="267"/>
    </row>
    <row r="192" spans="1:8" s="38" customFormat="1" ht="12.75" x14ac:dyDescent="0.2">
      <c r="A192" s="74"/>
      <c r="B192" s="442"/>
      <c r="C192" s="492"/>
      <c r="D192" s="263"/>
      <c r="E192" s="263"/>
      <c r="F192" s="443"/>
      <c r="G192" s="267"/>
      <c r="H192" s="267"/>
    </row>
    <row r="193" spans="1:8" s="38" customFormat="1" ht="12.75" x14ac:dyDescent="0.2">
      <c r="A193" s="74"/>
      <c r="B193" s="442"/>
      <c r="C193" s="492"/>
      <c r="D193" s="263"/>
      <c r="E193" s="263"/>
      <c r="F193" s="443"/>
      <c r="G193" s="267"/>
      <c r="H193" s="267"/>
    </row>
    <row r="194" spans="1:8" s="38" customFormat="1" ht="12.75" x14ac:dyDescent="0.2">
      <c r="A194" s="74"/>
      <c r="B194" s="442"/>
      <c r="C194" s="492"/>
      <c r="D194" s="263"/>
      <c r="E194" s="263"/>
      <c r="F194" s="443"/>
      <c r="G194" s="267"/>
      <c r="H194" s="267"/>
    </row>
    <row r="195" spans="1:8" s="38" customFormat="1" ht="12.75" x14ac:dyDescent="0.2">
      <c r="A195" s="74"/>
      <c r="B195" s="442"/>
      <c r="C195" s="492"/>
      <c r="D195" s="263"/>
      <c r="E195" s="263"/>
      <c r="F195" s="443"/>
      <c r="G195" s="267"/>
      <c r="H195" s="267"/>
    </row>
    <row r="196" spans="1:8" s="38" customFormat="1" ht="12.75" x14ac:dyDescent="0.2">
      <c r="A196" s="74"/>
      <c r="B196" s="442"/>
      <c r="C196" s="492"/>
      <c r="D196" s="263"/>
      <c r="E196" s="263"/>
      <c r="F196" s="443"/>
      <c r="G196" s="267"/>
      <c r="H196" s="267"/>
    </row>
    <row r="197" spans="1:8" s="38" customFormat="1" ht="12.75" x14ac:dyDescent="0.2">
      <c r="A197" s="74"/>
      <c r="B197" s="442"/>
      <c r="C197" s="492"/>
      <c r="D197" s="263"/>
      <c r="E197" s="263"/>
      <c r="F197" s="443"/>
      <c r="G197" s="267"/>
      <c r="H197" s="267"/>
    </row>
    <row r="198" spans="1:8" s="38" customFormat="1" ht="12.75" x14ac:dyDescent="0.2">
      <c r="A198" s="74"/>
      <c r="B198" s="442"/>
      <c r="C198" s="492"/>
      <c r="D198" s="263"/>
      <c r="E198" s="263"/>
      <c r="F198" s="443"/>
      <c r="G198" s="267"/>
      <c r="H198" s="267"/>
    </row>
    <row r="199" spans="1:8" x14ac:dyDescent="0.2">
      <c r="G199" s="78"/>
      <c r="H199" s="78"/>
    </row>
    <row r="200" spans="1:8" x14ac:dyDescent="0.2">
      <c r="G200" s="78"/>
      <c r="H200" s="78"/>
    </row>
    <row r="201" spans="1:8" x14ac:dyDescent="0.2">
      <c r="G201" s="78"/>
      <c r="H201" s="78"/>
    </row>
    <row r="202" spans="1:8" x14ac:dyDescent="0.2">
      <c r="G202" s="78"/>
      <c r="H202" s="78"/>
    </row>
    <row r="203" spans="1:8" x14ac:dyDescent="0.2">
      <c r="G203" s="78"/>
      <c r="H203" s="78"/>
    </row>
    <row r="204" spans="1:8" x14ac:dyDescent="0.2">
      <c r="G204" s="78"/>
      <c r="H204" s="78"/>
    </row>
    <row r="205" spans="1:8" x14ac:dyDescent="0.2">
      <c r="G205" s="78"/>
      <c r="H205" s="78"/>
    </row>
    <row r="206" spans="1:8" x14ac:dyDescent="0.2">
      <c r="G206" s="78"/>
      <c r="H206" s="78"/>
    </row>
    <row r="207" spans="1:8" x14ac:dyDescent="0.2">
      <c r="G207" s="78"/>
      <c r="H207" s="78"/>
    </row>
    <row r="208" spans="1:8" x14ac:dyDescent="0.2">
      <c r="G208" s="78"/>
      <c r="H208" s="78"/>
    </row>
    <row r="209" spans="7:8" x14ac:dyDescent="0.2">
      <c r="G209" s="78"/>
      <c r="H209" s="78"/>
    </row>
    <row r="210" spans="7:8" x14ac:dyDescent="0.2">
      <c r="G210" s="78"/>
      <c r="H210" s="78"/>
    </row>
    <row r="211" spans="7:8" x14ac:dyDescent="0.2">
      <c r="G211" s="78"/>
      <c r="H211" s="78"/>
    </row>
    <row r="212" spans="7:8" x14ac:dyDescent="0.2">
      <c r="G212" s="78"/>
      <c r="H212" s="78"/>
    </row>
    <row r="213" spans="7:8" x14ac:dyDescent="0.2">
      <c r="G213" s="78"/>
      <c r="H213" s="78"/>
    </row>
    <row r="214" spans="7:8" x14ac:dyDescent="0.2">
      <c r="G214" s="78"/>
      <c r="H214" s="78"/>
    </row>
    <row r="215" spans="7:8" x14ac:dyDescent="0.2">
      <c r="G215" s="78"/>
      <c r="H215" s="78"/>
    </row>
    <row r="216" spans="7:8" x14ac:dyDescent="0.2">
      <c r="G216" s="78"/>
      <c r="H216" s="78"/>
    </row>
    <row r="217" spans="7:8" x14ac:dyDescent="0.2">
      <c r="G217" s="78"/>
      <c r="H217" s="78"/>
    </row>
    <row r="218" spans="7:8" x14ac:dyDescent="0.2">
      <c r="G218" s="78"/>
      <c r="H218" s="78"/>
    </row>
    <row r="219" spans="7:8" x14ac:dyDescent="0.2">
      <c r="G219" s="78"/>
      <c r="H219" s="78"/>
    </row>
    <row r="220" spans="7:8" x14ac:dyDescent="0.2">
      <c r="G220" s="78"/>
      <c r="H220" s="78"/>
    </row>
    <row r="221" spans="7:8" x14ac:dyDescent="0.2">
      <c r="G221" s="78"/>
      <c r="H221" s="78"/>
    </row>
    <row r="222" spans="7:8" x14ac:dyDescent="0.2">
      <c r="G222" s="78"/>
      <c r="H222" s="78"/>
    </row>
    <row r="223" spans="7:8" x14ac:dyDescent="0.2">
      <c r="G223" s="78"/>
      <c r="H223" s="78"/>
    </row>
    <row r="224" spans="7:8" x14ac:dyDescent="0.2">
      <c r="G224" s="78"/>
      <c r="H224" s="78"/>
    </row>
    <row r="225" spans="7:8" x14ac:dyDescent="0.2">
      <c r="G225" s="78"/>
      <c r="H225" s="78"/>
    </row>
    <row r="226" spans="7:8" x14ac:dyDescent="0.2">
      <c r="G226" s="78"/>
      <c r="H226" s="78"/>
    </row>
    <row r="227" spans="7:8" x14ac:dyDescent="0.2">
      <c r="G227" s="78"/>
      <c r="H227" s="78"/>
    </row>
    <row r="228" spans="7:8" x14ac:dyDescent="0.2">
      <c r="G228" s="78"/>
      <c r="H228" s="78"/>
    </row>
    <row r="229" spans="7:8" x14ac:dyDescent="0.2">
      <c r="G229" s="78"/>
      <c r="H229" s="78"/>
    </row>
    <row r="230" spans="7:8" x14ac:dyDescent="0.2">
      <c r="G230" s="78"/>
      <c r="H230" s="78"/>
    </row>
    <row r="231" spans="7:8" x14ac:dyDescent="0.2">
      <c r="G231" s="78"/>
      <c r="H231" s="78"/>
    </row>
    <row r="232" spans="7:8" x14ac:dyDescent="0.2">
      <c r="G232" s="78"/>
      <c r="H232" s="78"/>
    </row>
    <row r="233" spans="7:8" x14ac:dyDescent="0.2">
      <c r="G233" s="78"/>
      <c r="H233" s="78"/>
    </row>
    <row r="234" spans="7:8" x14ac:dyDescent="0.2">
      <c r="G234" s="78"/>
      <c r="H234" s="78"/>
    </row>
    <row r="235" spans="7:8" x14ac:dyDescent="0.2">
      <c r="G235" s="78"/>
      <c r="H235" s="78"/>
    </row>
    <row r="236" spans="7:8" x14ac:dyDescent="0.2">
      <c r="G236" s="78"/>
      <c r="H236" s="78"/>
    </row>
    <row r="237" spans="7:8" x14ac:dyDescent="0.2">
      <c r="G237" s="78"/>
      <c r="H237" s="78"/>
    </row>
    <row r="238" spans="7:8" x14ac:dyDescent="0.2">
      <c r="G238" s="78"/>
      <c r="H238" s="78"/>
    </row>
    <row r="239" spans="7:8" x14ac:dyDescent="0.2">
      <c r="G239" s="78"/>
      <c r="H239" s="78"/>
    </row>
    <row r="240" spans="7:8" x14ac:dyDescent="0.2">
      <c r="G240" s="78"/>
      <c r="H240" s="78"/>
    </row>
    <row r="241" spans="7:8" x14ac:dyDescent="0.2">
      <c r="G241" s="78"/>
      <c r="H241" s="78"/>
    </row>
    <row r="242" spans="7:8" x14ac:dyDescent="0.2">
      <c r="G242" s="78"/>
      <c r="H242" s="78"/>
    </row>
    <row r="243" spans="7:8" x14ac:dyDescent="0.2">
      <c r="G243" s="78"/>
      <c r="H243" s="78"/>
    </row>
    <row r="244" spans="7:8" x14ac:dyDescent="0.2">
      <c r="G244" s="78"/>
      <c r="H244" s="78"/>
    </row>
    <row r="245" spans="7:8" x14ac:dyDescent="0.2">
      <c r="G245" s="78"/>
      <c r="H245" s="78"/>
    </row>
    <row r="246" spans="7:8" x14ac:dyDescent="0.2">
      <c r="G246" s="79"/>
      <c r="H246" s="78"/>
    </row>
    <row r="247" spans="7:8" x14ac:dyDescent="0.2">
      <c r="G247" s="79"/>
      <c r="H247" s="78"/>
    </row>
    <row r="248" spans="7:8" x14ac:dyDescent="0.2">
      <c r="G248" s="79"/>
      <c r="H248" s="78"/>
    </row>
    <row r="249" spans="7:8" x14ac:dyDescent="0.2">
      <c r="G249" s="79"/>
      <c r="H249" s="78"/>
    </row>
    <row r="250" spans="7:8" x14ac:dyDescent="0.2">
      <c r="G250" s="79"/>
      <c r="H250" s="78"/>
    </row>
    <row r="251" spans="7:8" x14ac:dyDescent="0.2">
      <c r="G251" s="79"/>
      <c r="H251" s="78"/>
    </row>
    <row r="252" spans="7:8" x14ac:dyDescent="0.2">
      <c r="G252" s="79"/>
      <c r="H252" s="78"/>
    </row>
    <row r="253" spans="7:8" x14ac:dyDescent="0.2">
      <c r="G253" s="79"/>
      <c r="H253" s="78"/>
    </row>
    <row r="254" spans="7:8" x14ac:dyDescent="0.2">
      <c r="G254" s="79"/>
      <c r="H254" s="78"/>
    </row>
    <row r="255" spans="7:8" x14ac:dyDescent="0.2">
      <c r="G255" s="79"/>
      <c r="H255" s="78"/>
    </row>
    <row r="256" spans="7:8" x14ac:dyDescent="0.2">
      <c r="G256" s="79"/>
      <c r="H256" s="78"/>
    </row>
    <row r="257" spans="7:8" x14ac:dyDescent="0.2">
      <c r="G257" s="79"/>
      <c r="H257" s="78"/>
    </row>
    <row r="258" spans="7:8" x14ac:dyDescent="0.2">
      <c r="G258" s="79"/>
      <c r="H258" s="78"/>
    </row>
    <row r="259" spans="7:8" x14ac:dyDescent="0.2">
      <c r="G259" s="79"/>
      <c r="H259" s="78"/>
    </row>
    <row r="260" spans="7:8" x14ac:dyDescent="0.2">
      <c r="G260" s="79"/>
      <c r="H260" s="78"/>
    </row>
    <row r="261" spans="7:8" x14ac:dyDescent="0.2">
      <c r="G261" s="79"/>
      <c r="H261" s="78"/>
    </row>
    <row r="262" spans="7:8" x14ac:dyDescent="0.2">
      <c r="G262" s="79"/>
      <c r="H262" s="78"/>
    </row>
    <row r="263" spans="7:8" x14ac:dyDescent="0.2">
      <c r="G263" s="79"/>
      <c r="H263" s="78"/>
    </row>
    <row r="264" spans="7:8" x14ac:dyDescent="0.2">
      <c r="G264" s="79"/>
      <c r="H264" s="78"/>
    </row>
    <row r="265" spans="7:8" x14ac:dyDescent="0.2">
      <c r="G265" s="79"/>
      <c r="H265" s="78"/>
    </row>
    <row r="266" spans="7:8" x14ac:dyDescent="0.2">
      <c r="G266" s="79"/>
      <c r="H266" s="78"/>
    </row>
    <row r="267" spans="7:8" x14ac:dyDescent="0.2">
      <c r="G267" s="79"/>
      <c r="H267" s="78"/>
    </row>
    <row r="268" spans="7:8" x14ac:dyDescent="0.2">
      <c r="G268" s="79"/>
      <c r="H268" s="78"/>
    </row>
    <row r="269" spans="7:8" x14ac:dyDescent="0.2">
      <c r="G269" s="79"/>
      <c r="H269" s="78"/>
    </row>
    <row r="270" spans="7:8" x14ac:dyDescent="0.2">
      <c r="G270" s="79"/>
      <c r="H270" s="78"/>
    </row>
    <row r="271" spans="7:8" x14ac:dyDescent="0.2">
      <c r="G271" s="79"/>
      <c r="H271" s="78"/>
    </row>
    <row r="272" spans="7:8" x14ac:dyDescent="0.2">
      <c r="G272" s="79"/>
      <c r="H272" s="78"/>
    </row>
    <row r="273" spans="7:8" x14ac:dyDescent="0.2">
      <c r="G273" s="79"/>
      <c r="H273" s="78"/>
    </row>
    <row r="274" spans="7:8" x14ac:dyDescent="0.2">
      <c r="G274" s="79"/>
      <c r="H274" s="78"/>
    </row>
    <row r="275" spans="7:8" x14ac:dyDescent="0.2">
      <c r="G275" s="79"/>
      <c r="H275" s="78"/>
    </row>
    <row r="276" spans="7:8" x14ac:dyDescent="0.2">
      <c r="G276" s="79"/>
      <c r="H276" s="78"/>
    </row>
    <row r="277" spans="7:8" x14ac:dyDescent="0.2">
      <c r="G277" s="79"/>
      <c r="H277" s="78"/>
    </row>
    <row r="278" spans="7:8" x14ac:dyDescent="0.2">
      <c r="G278" s="79"/>
      <c r="H278" s="78"/>
    </row>
    <row r="279" spans="7:8" x14ac:dyDescent="0.2">
      <c r="G279" s="79"/>
      <c r="H279" s="78"/>
    </row>
    <row r="280" spans="7:8" x14ac:dyDescent="0.2">
      <c r="G280" s="79"/>
      <c r="H280" s="78"/>
    </row>
    <row r="281" spans="7:8" x14ac:dyDescent="0.2">
      <c r="G281" s="79"/>
      <c r="H281" s="78"/>
    </row>
    <row r="282" spans="7:8" x14ac:dyDescent="0.2">
      <c r="G282" s="79"/>
      <c r="H282" s="78"/>
    </row>
    <row r="283" spans="7:8" x14ac:dyDescent="0.2">
      <c r="G283" s="79"/>
      <c r="H283" s="78"/>
    </row>
    <row r="284" spans="7:8" x14ac:dyDescent="0.2">
      <c r="G284" s="79"/>
      <c r="H284" s="78"/>
    </row>
    <row r="285" spans="7:8" x14ac:dyDescent="0.2">
      <c r="G285" s="79"/>
      <c r="H285" s="78"/>
    </row>
    <row r="286" spans="7:8" x14ac:dyDescent="0.2">
      <c r="G286" s="79"/>
      <c r="H286" s="78"/>
    </row>
    <row r="287" spans="7:8" x14ac:dyDescent="0.2">
      <c r="G287" s="79"/>
      <c r="H287" s="78"/>
    </row>
    <row r="288" spans="7:8" x14ac:dyDescent="0.2">
      <c r="G288" s="79"/>
      <c r="H288" s="78"/>
    </row>
    <row r="289" spans="7:8" x14ac:dyDescent="0.2">
      <c r="G289" s="79"/>
      <c r="H289" s="78"/>
    </row>
    <row r="290" spans="7:8" x14ac:dyDescent="0.2">
      <c r="G290" s="79"/>
      <c r="H290" s="78"/>
    </row>
    <row r="291" spans="7:8" x14ac:dyDescent="0.2">
      <c r="G291" s="79"/>
      <c r="H291" s="78"/>
    </row>
    <row r="292" spans="7:8" x14ac:dyDescent="0.2">
      <c r="G292" s="79"/>
      <c r="H292" s="78"/>
    </row>
    <row r="293" spans="7:8" x14ac:dyDescent="0.2">
      <c r="G293" s="79"/>
      <c r="H293" s="78"/>
    </row>
    <row r="294" spans="7:8" x14ac:dyDescent="0.2">
      <c r="G294" s="79"/>
      <c r="H294" s="78"/>
    </row>
    <row r="295" spans="7:8" x14ac:dyDescent="0.2">
      <c r="G295" s="79"/>
      <c r="H295" s="78"/>
    </row>
    <row r="296" spans="7:8" x14ac:dyDescent="0.2">
      <c r="G296" s="79"/>
      <c r="H296" s="78"/>
    </row>
    <row r="297" spans="7:8" x14ac:dyDescent="0.2">
      <c r="G297" s="79"/>
      <c r="H297" s="78"/>
    </row>
    <row r="298" spans="7:8" x14ac:dyDescent="0.2">
      <c r="G298" s="79"/>
      <c r="H298" s="78"/>
    </row>
    <row r="299" spans="7:8" x14ac:dyDescent="0.2">
      <c r="G299" s="79"/>
      <c r="H299" s="78"/>
    </row>
    <row r="300" spans="7:8" x14ac:dyDescent="0.2">
      <c r="G300" s="79"/>
      <c r="H300" s="78"/>
    </row>
    <row r="301" spans="7:8" x14ac:dyDescent="0.2">
      <c r="G301" s="79"/>
      <c r="H301" s="78"/>
    </row>
    <row r="302" spans="7:8" x14ac:dyDescent="0.2">
      <c r="G302" s="79"/>
      <c r="H302" s="78"/>
    </row>
    <row r="303" spans="7:8" x14ac:dyDescent="0.2">
      <c r="G303" s="79"/>
      <c r="H303" s="78"/>
    </row>
    <row r="304" spans="7:8" x14ac:dyDescent="0.2">
      <c r="G304" s="79"/>
      <c r="H304" s="78"/>
    </row>
    <row r="305" spans="7:8" x14ac:dyDescent="0.2">
      <c r="G305" s="79"/>
      <c r="H305" s="78"/>
    </row>
    <row r="306" spans="7:8" x14ac:dyDescent="0.2">
      <c r="G306" s="79"/>
      <c r="H306" s="78"/>
    </row>
    <row r="307" spans="7:8" x14ac:dyDescent="0.2">
      <c r="G307" s="79"/>
      <c r="H307" s="78"/>
    </row>
    <row r="308" spans="7:8" x14ac:dyDescent="0.2">
      <c r="G308" s="79"/>
      <c r="H308" s="78"/>
    </row>
    <row r="309" spans="7:8" x14ac:dyDescent="0.2">
      <c r="G309" s="79"/>
      <c r="H309" s="78"/>
    </row>
    <row r="310" spans="7:8" x14ac:dyDescent="0.2">
      <c r="G310" s="79"/>
      <c r="H310" s="78"/>
    </row>
    <row r="311" spans="7:8" x14ac:dyDescent="0.2">
      <c r="G311" s="79"/>
      <c r="H311" s="78"/>
    </row>
    <row r="312" spans="7:8" x14ac:dyDescent="0.2">
      <c r="G312" s="79"/>
      <c r="H312" s="78"/>
    </row>
    <row r="313" spans="7:8" x14ac:dyDescent="0.2">
      <c r="G313" s="79"/>
      <c r="H313" s="78"/>
    </row>
    <row r="314" spans="7:8" x14ac:dyDescent="0.2">
      <c r="G314" s="79"/>
      <c r="H314" s="78"/>
    </row>
    <row r="315" spans="7:8" x14ac:dyDescent="0.2">
      <c r="G315" s="79"/>
      <c r="H315" s="78"/>
    </row>
    <row r="316" spans="7:8" x14ac:dyDescent="0.2">
      <c r="G316" s="79"/>
      <c r="H316" s="78"/>
    </row>
    <row r="317" spans="7:8" x14ac:dyDescent="0.2">
      <c r="G317" s="79"/>
      <c r="H317" s="78"/>
    </row>
    <row r="318" spans="7:8" x14ac:dyDescent="0.2">
      <c r="G318" s="79"/>
      <c r="H318" s="78"/>
    </row>
    <row r="319" spans="7:8" x14ac:dyDescent="0.2">
      <c r="G319" s="79"/>
      <c r="H319" s="78"/>
    </row>
    <row r="320" spans="7:8" x14ac:dyDescent="0.2">
      <c r="G320" s="79"/>
      <c r="H320" s="78"/>
    </row>
    <row r="321" spans="7:8" x14ac:dyDescent="0.2">
      <c r="G321" s="79"/>
      <c r="H321" s="78"/>
    </row>
    <row r="322" spans="7:8" x14ac:dyDescent="0.2">
      <c r="G322" s="79"/>
      <c r="H322" s="78"/>
    </row>
    <row r="323" spans="7:8" x14ac:dyDescent="0.2">
      <c r="G323" s="79"/>
      <c r="H323" s="78"/>
    </row>
    <row r="324" spans="7:8" x14ac:dyDescent="0.2">
      <c r="G324" s="79"/>
      <c r="H324" s="78"/>
    </row>
    <row r="325" spans="7:8" x14ac:dyDescent="0.2">
      <c r="G325" s="79"/>
      <c r="H325" s="78"/>
    </row>
    <row r="326" spans="7:8" x14ac:dyDescent="0.2">
      <c r="G326" s="79"/>
      <c r="H326" s="78"/>
    </row>
    <row r="327" spans="7:8" x14ac:dyDescent="0.2">
      <c r="G327" s="79"/>
      <c r="H327" s="78"/>
    </row>
    <row r="328" spans="7:8" x14ac:dyDescent="0.2">
      <c r="G328" s="79"/>
      <c r="H328" s="78"/>
    </row>
    <row r="329" spans="7:8" x14ac:dyDescent="0.2">
      <c r="G329" s="79"/>
      <c r="H329" s="78"/>
    </row>
    <row r="330" spans="7:8" x14ac:dyDescent="0.2">
      <c r="G330" s="79"/>
      <c r="H330" s="78"/>
    </row>
    <row r="331" spans="7:8" x14ac:dyDescent="0.2">
      <c r="G331" s="79"/>
      <c r="H331" s="78"/>
    </row>
    <row r="332" spans="7:8" x14ac:dyDescent="0.2">
      <c r="G332" s="79"/>
      <c r="H332" s="78"/>
    </row>
    <row r="333" spans="7:8" x14ac:dyDescent="0.2">
      <c r="G333" s="79"/>
      <c r="H333" s="78"/>
    </row>
    <row r="334" spans="7:8" x14ac:dyDescent="0.2">
      <c r="G334" s="79"/>
      <c r="H334" s="78"/>
    </row>
    <row r="335" spans="7:8" x14ac:dyDescent="0.2">
      <c r="G335" s="79"/>
      <c r="H335" s="78"/>
    </row>
    <row r="336" spans="7:8" x14ac:dyDescent="0.2">
      <c r="G336" s="79"/>
      <c r="H336" s="78"/>
    </row>
    <row r="337" spans="7:8" x14ac:dyDescent="0.2">
      <c r="G337" s="79"/>
      <c r="H337" s="78"/>
    </row>
    <row r="338" spans="7:8" x14ac:dyDescent="0.2">
      <c r="G338" s="79"/>
      <c r="H338" s="78"/>
    </row>
    <row r="339" spans="7:8" x14ac:dyDescent="0.2">
      <c r="G339" s="79"/>
      <c r="H339" s="78"/>
    </row>
    <row r="340" spans="7:8" x14ac:dyDescent="0.2">
      <c r="G340" s="79"/>
      <c r="H340" s="78"/>
    </row>
    <row r="341" spans="7:8" x14ac:dyDescent="0.2">
      <c r="G341" s="79"/>
      <c r="H341" s="78"/>
    </row>
    <row r="342" spans="7:8" x14ac:dyDescent="0.2">
      <c r="G342" s="79"/>
      <c r="H342" s="78"/>
    </row>
    <row r="343" spans="7:8" x14ac:dyDescent="0.2">
      <c r="G343" s="79"/>
      <c r="H343" s="78"/>
    </row>
    <row r="344" spans="7:8" x14ac:dyDescent="0.2">
      <c r="G344" s="79"/>
      <c r="H344" s="78"/>
    </row>
    <row r="345" spans="7:8" x14ac:dyDescent="0.2">
      <c r="G345" s="79"/>
      <c r="H345" s="78"/>
    </row>
    <row r="346" spans="7:8" x14ac:dyDescent="0.2">
      <c r="G346" s="79"/>
      <c r="H346" s="78"/>
    </row>
    <row r="347" spans="7:8" x14ac:dyDescent="0.2">
      <c r="G347" s="79"/>
      <c r="H347" s="78"/>
    </row>
    <row r="348" spans="7:8" x14ac:dyDescent="0.2">
      <c r="G348" s="79"/>
      <c r="H348" s="78"/>
    </row>
    <row r="349" spans="7:8" x14ac:dyDescent="0.2">
      <c r="G349" s="79"/>
      <c r="H349" s="78"/>
    </row>
    <row r="350" spans="7:8" x14ac:dyDescent="0.2">
      <c r="G350" s="79"/>
      <c r="H350" s="78"/>
    </row>
    <row r="351" spans="7:8" x14ac:dyDescent="0.2">
      <c r="G351" s="79"/>
      <c r="H351" s="78"/>
    </row>
    <row r="352" spans="7:8" x14ac:dyDescent="0.2">
      <c r="G352" s="79"/>
      <c r="H352" s="78"/>
    </row>
    <row r="353" spans="7:8" x14ac:dyDescent="0.2">
      <c r="G353" s="79"/>
      <c r="H353" s="78"/>
    </row>
    <row r="354" spans="7:8" x14ac:dyDescent="0.2">
      <c r="G354" s="79"/>
      <c r="H354" s="78"/>
    </row>
    <row r="355" spans="7:8" x14ac:dyDescent="0.2">
      <c r="G355" s="79"/>
      <c r="H355" s="78"/>
    </row>
    <row r="356" spans="7:8" x14ac:dyDescent="0.2">
      <c r="G356" s="79"/>
      <c r="H356" s="78"/>
    </row>
    <row r="357" spans="7:8" x14ac:dyDescent="0.2">
      <c r="G357" s="79"/>
      <c r="H357" s="78"/>
    </row>
    <row r="358" spans="7:8" x14ac:dyDescent="0.2">
      <c r="G358" s="79"/>
      <c r="H358" s="78"/>
    </row>
    <row r="359" spans="7:8" x14ac:dyDescent="0.2">
      <c r="G359" s="79"/>
      <c r="H359" s="78"/>
    </row>
    <row r="360" spans="7:8" x14ac:dyDescent="0.2">
      <c r="G360" s="79"/>
      <c r="H360" s="78"/>
    </row>
    <row r="361" spans="7:8" x14ac:dyDescent="0.2">
      <c r="G361" s="79"/>
      <c r="H361" s="78"/>
    </row>
    <row r="362" spans="7:8" x14ac:dyDescent="0.2">
      <c r="G362" s="79"/>
      <c r="H362" s="78"/>
    </row>
    <row r="363" spans="7:8" x14ac:dyDescent="0.2">
      <c r="G363" s="79"/>
      <c r="H363" s="78"/>
    </row>
    <row r="364" spans="7:8" x14ac:dyDescent="0.2">
      <c r="G364" s="79"/>
      <c r="H364" s="78"/>
    </row>
    <row r="365" spans="7:8" x14ac:dyDescent="0.2">
      <c r="G365" s="79"/>
      <c r="H365" s="78"/>
    </row>
    <row r="366" spans="7:8" x14ac:dyDescent="0.2">
      <c r="G366" s="79"/>
      <c r="H366" s="78"/>
    </row>
    <row r="367" spans="7:8" x14ac:dyDescent="0.2">
      <c r="G367" s="79"/>
      <c r="H367" s="78"/>
    </row>
    <row r="368" spans="7:8" x14ac:dyDescent="0.2">
      <c r="G368" s="79"/>
      <c r="H368" s="78"/>
    </row>
    <row r="369" spans="7:8" x14ac:dyDescent="0.2">
      <c r="G369" s="79"/>
      <c r="H369" s="78"/>
    </row>
    <row r="370" spans="7:8" x14ac:dyDescent="0.2">
      <c r="G370" s="79"/>
      <c r="H370" s="78"/>
    </row>
    <row r="371" spans="7:8" x14ac:dyDescent="0.2">
      <c r="G371" s="60"/>
      <c r="H371" s="78"/>
    </row>
    <row r="372" spans="7:8" x14ac:dyDescent="0.2">
      <c r="G372" s="60"/>
      <c r="H372" s="78"/>
    </row>
    <row r="373" spans="7:8" x14ac:dyDescent="0.2">
      <c r="G373" s="60"/>
      <c r="H373" s="78"/>
    </row>
    <row r="374" spans="7:8" x14ac:dyDescent="0.2">
      <c r="G374" s="60"/>
      <c r="H374" s="78"/>
    </row>
    <row r="375" spans="7:8" x14ac:dyDescent="0.2">
      <c r="G375" s="60"/>
      <c r="H375" s="78"/>
    </row>
    <row r="376" spans="7:8" x14ac:dyDescent="0.2">
      <c r="G376" s="60"/>
      <c r="H376" s="78"/>
    </row>
    <row r="377" spans="7:8" x14ac:dyDescent="0.2">
      <c r="G377" s="60"/>
      <c r="H377" s="78"/>
    </row>
    <row r="378" spans="7:8" x14ac:dyDescent="0.2">
      <c r="G378" s="60"/>
      <c r="H378" s="78"/>
    </row>
    <row r="379" spans="7:8" x14ac:dyDescent="0.2">
      <c r="G379" s="60"/>
      <c r="H379" s="78"/>
    </row>
    <row r="380" spans="7:8" x14ac:dyDescent="0.2">
      <c r="G380" s="60"/>
      <c r="H380" s="78"/>
    </row>
    <row r="381" spans="7:8" x14ac:dyDescent="0.2">
      <c r="G381" s="60"/>
      <c r="H381" s="78"/>
    </row>
    <row r="382" spans="7:8" x14ac:dyDescent="0.2">
      <c r="G382" s="60"/>
      <c r="H382" s="78"/>
    </row>
    <row r="383" spans="7:8" x14ac:dyDescent="0.2">
      <c r="G383" s="60"/>
      <c r="H383" s="78"/>
    </row>
    <row r="384" spans="7:8" x14ac:dyDescent="0.2">
      <c r="G384" s="60"/>
      <c r="H384" s="78"/>
    </row>
    <row r="385" spans="7:8" x14ac:dyDescent="0.2">
      <c r="G385" s="60"/>
      <c r="H385" s="78"/>
    </row>
    <row r="386" spans="7:8" x14ac:dyDescent="0.2">
      <c r="G386" s="60"/>
      <c r="H386" s="78"/>
    </row>
    <row r="387" spans="7:8" x14ac:dyDescent="0.2">
      <c r="G387" s="60"/>
      <c r="H387" s="78"/>
    </row>
    <row r="388" spans="7:8" x14ac:dyDescent="0.2">
      <c r="G388" s="60"/>
      <c r="H388" s="78"/>
    </row>
    <row r="389" spans="7:8" x14ac:dyDescent="0.2">
      <c r="G389" s="60"/>
      <c r="H389" s="78"/>
    </row>
    <row r="390" spans="7:8" x14ac:dyDescent="0.2">
      <c r="G390" s="60"/>
      <c r="H390" s="78"/>
    </row>
    <row r="391" spans="7:8" x14ac:dyDescent="0.2">
      <c r="G391" s="60"/>
      <c r="H391" s="78"/>
    </row>
    <row r="392" spans="7:8" x14ac:dyDescent="0.2">
      <c r="G392" s="60"/>
      <c r="H392" s="78"/>
    </row>
    <row r="393" spans="7:8" x14ac:dyDescent="0.2">
      <c r="G393" s="60"/>
      <c r="H393" s="78"/>
    </row>
    <row r="394" spans="7:8" x14ac:dyDescent="0.2">
      <c r="G394" s="60"/>
      <c r="H394" s="78"/>
    </row>
    <row r="395" spans="7:8" x14ac:dyDescent="0.2">
      <c r="G395" s="60"/>
      <c r="H395" s="78"/>
    </row>
    <row r="396" spans="7:8" x14ac:dyDescent="0.2">
      <c r="G396" s="60"/>
      <c r="H396" s="78"/>
    </row>
    <row r="397" spans="7:8" x14ac:dyDescent="0.2">
      <c r="G397" s="60"/>
      <c r="H397" s="78"/>
    </row>
    <row r="398" spans="7:8" x14ac:dyDescent="0.2">
      <c r="G398" s="60"/>
      <c r="H398" s="78"/>
    </row>
    <row r="399" spans="7:8" x14ac:dyDescent="0.2">
      <c r="G399" s="60"/>
      <c r="H399" s="78"/>
    </row>
    <row r="400" spans="7:8" x14ac:dyDescent="0.2">
      <c r="G400" s="60"/>
      <c r="H400" s="78"/>
    </row>
    <row r="401" spans="7:8" x14ac:dyDescent="0.2">
      <c r="G401" s="60"/>
      <c r="H401" s="78"/>
    </row>
    <row r="402" spans="7:8" x14ac:dyDescent="0.2">
      <c r="G402" s="60"/>
      <c r="H402" s="78"/>
    </row>
    <row r="403" spans="7:8" x14ac:dyDescent="0.2">
      <c r="G403" s="60"/>
      <c r="H403" s="78"/>
    </row>
    <row r="404" spans="7:8" x14ac:dyDescent="0.2">
      <c r="G404" s="60"/>
      <c r="H404" s="78"/>
    </row>
    <row r="405" spans="7:8" x14ac:dyDescent="0.2">
      <c r="G405" s="60"/>
      <c r="H405" s="78"/>
    </row>
    <row r="406" spans="7:8" x14ac:dyDescent="0.2">
      <c r="G406" s="60"/>
      <c r="H406" s="78"/>
    </row>
    <row r="407" spans="7:8" x14ac:dyDescent="0.2">
      <c r="G407" s="60"/>
      <c r="H407" s="78"/>
    </row>
    <row r="408" spans="7:8" x14ac:dyDescent="0.2">
      <c r="G408" s="60"/>
      <c r="H408" s="78"/>
    </row>
    <row r="409" spans="7:8" x14ac:dyDescent="0.2">
      <c r="G409" s="60"/>
      <c r="H409" s="78"/>
    </row>
    <row r="410" spans="7:8" x14ac:dyDescent="0.2">
      <c r="G410" s="60"/>
      <c r="H410" s="78"/>
    </row>
    <row r="411" spans="7:8" x14ac:dyDescent="0.2">
      <c r="G411" s="60"/>
      <c r="H411" s="78"/>
    </row>
    <row r="412" spans="7:8" x14ac:dyDescent="0.2">
      <c r="G412" s="60"/>
      <c r="H412" s="78"/>
    </row>
    <row r="413" spans="7:8" x14ac:dyDescent="0.2">
      <c r="G413" s="60"/>
      <c r="H413" s="78"/>
    </row>
    <row r="414" spans="7:8" x14ac:dyDescent="0.2">
      <c r="G414" s="60"/>
      <c r="H414" s="78"/>
    </row>
    <row r="415" spans="7:8" x14ac:dyDescent="0.2">
      <c r="G415" s="60"/>
      <c r="H415" s="78"/>
    </row>
    <row r="416" spans="7:8" x14ac:dyDescent="0.2">
      <c r="G416" s="60"/>
      <c r="H416" s="78"/>
    </row>
    <row r="417" spans="7:8" x14ac:dyDescent="0.2">
      <c r="G417" s="60"/>
      <c r="H417" s="78"/>
    </row>
    <row r="418" spans="7:8" x14ac:dyDescent="0.2">
      <c r="G418" s="60"/>
      <c r="H418" s="78"/>
    </row>
    <row r="419" spans="7:8" x14ac:dyDescent="0.2">
      <c r="G419" s="60"/>
      <c r="H419" s="78"/>
    </row>
    <row r="420" spans="7:8" x14ac:dyDescent="0.2">
      <c r="G420" s="60"/>
      <c r="H420" s="78"/>
    </row>
    <row r="421" spans="7:8" x14ac:dyDescent="0.2">
      <c r="G421" s="60"/>
      <c r="H421" s="78"/>
    </row>
    <row r="422" spans="7:8" x14ac:dyDescent="0.2">
      <c r="G422" s="60"/>
      <c r="H422" s="78"/>
    </row>
    <row r="423" spans="7:8" x14ac:dyDescent="0.2">
      <c r="G423" s="60"/>
      <c r="H423" s="78"/>
    </row>
    <row r="424" spans="7:8" x14ac:dyDescent="0.2">
      <c r="G424" s="60"/>
      <c r="H424" s="78"/>
    </row>
    <row r="425" spans="7:8" x14ac:dyDescent="0.2">
      <c r="G425" s="60"/>
      <c r="H425" s="78"/>
    </row>
    <row r="426" spans="7:8" x14ac:dyDescent="0.2">
      <c r="G426" s="60"/>
      <c r="H426" s="78"/>
    </row>
    <row r="427" spans="7:8" x14ac:dyDescent="0.2">
      <c r="G427" s="60"/>
      <c r="H427" s="78"/>
    </row>
    <row r="428" spans="7:8" x14ac:dyDescent="0.2">
      <c r="G428" s="60"/>
      <c r="H428" s="78"/>
    </row>
    <row r="429" spans="7:8" x14ac:dyDescent="0.2">
      <c r="G429" s="60"/>
      <c r="H429" s="78"/>
    </row>
    <row r="430" spans="7:8" x14ac:dyDescent="0.2">
      <c r="G430" s="60"/>
      <c r="H430" s="78"/>
    </row>
    <row r="431" spans="7:8" x14ac:dyDescent="0.2">
      <c r="G431" s="60"/>
      <c r="H431" s="78"/>
    </row>
    <row r="432" spans="7:8" x14ac:dyDescent="0.2">
      <c r="G432" s="60"/>
      <c r="H432" s="78"/>
    </row>
    <row r="433" spans="7:8" x14ac:dyDescent="0.2">
      <c r="G433" s="60"/>
      <c r="H433" s="78"/>
    </row>
    <row r="434" spans="7:8" x14ac:dyDescent="0.2">
      <c r="G434" s="60"/>
      <c r="H434" s="78"/>
    </row>
    <row r="435" spans="7:8" x14ac:dyDescent="0.2">
      <c r="G435" s="60"/>
      <c r="H435" s="78"/>
    </row>
    <row r="436" spans="7:8" x14ac:dyDescent="0.2">
      <c r="G436" s="60"/>
      <c r="H436" s="78"/>
    </row>
    <row r="437" spans="7:8" x14ac:dyDescent="0.2">
      <c r="G437" s="60"/>
      <c r="H437" s="78"/>
    </row>
    <row r="438" spans="7:8" x14ac:dyDescent="0.2">
      <c r="G438" s="60"/>
      <c r="H438" s="78"/>
    </row>
    <row r="439" spans="7:8" x14ac:dyDescent="0.2">
      <c r="G439" s="60"/>
      <c r="H439" s="78"/>
    </row>
    <row r="440" spans="7:8" x14ac:dyDescent="0.2">
      <c r="G440" s="60"/>
      <c r="H440" s="78"/>
    </row>
    <row r="441" spans="7:8" x14ac:dyDescent="0.2">
      <c r="G441" s="60"/>
      <c r="H441" s="78"/>
    </row>
    <row r="442" spans="7:8" x14ac:dyDescent="0.2">
      <c r="G442" s="60"/>
      <c r="H442" s="78"/>
    </row>
    <row r="443" spans="7:8" x14ac:dyDescent="0.2">
      <c r="G443" s="60"/>
      <c r="H443" s="78"/>
    </row>
    <row r="444" spans="7:8" x14ac:dyDescent="0.2">
      <c r="G444" s="60"/>
      <c r="H444" s="78"/>
    </row>
    <row r="445" spans="7:8" x14ac:dyDescent="0.2">
      <c r="G445" s="60"/>
      <c r="H445" s="78"/>
    </row>
    <row r="446" spans="7:8" x14ac:dyDescent="0.2">
      <c r="G446" s="60"/>
      <c r="H446" s="78"/>
    </row>
    <row r="447" spans="7:8" x14ac:dyDescent="0.2">
      <c r="G447" s="60"/>
      <c r="H447" s="78"/>
    </row>
    <row r="448" spans="7:8" x14ac:dyDescent="0.2">
      <c r="G448" s="60"/>
      <c r="H448" s="78"/>
    </row>
    <row r="449" spans="7:8" x14ac:dyDescent="0.2">
      <c r="G449" s="60"/>
      <c r="H449" s="78"/>
    </row>
    <row r="450" spans="7:8" x14ac:dyDescent="0.2">
      <c r="G450" s="60"/>
      <c r="H450" s="78"/>
    </row>
    <row r="451" spans="7:8" x14ac:dyDescent="0.2">
      <c r="G451" s="60"/>
      <c r="H451" s="78"/>
    </row>
    <row r="452" spans="7:8" x14ac:dyDescent="0.2">
      <c r="G452" s="60"/>
      <c r="H452" s="78"/>
    </row>
    <row r="453" spans="7:8" x14ac:dyDescent="0.2">
      <c r="G453" s="60"/>
      <c r="H453" s="78"/>
    </row>
    <row r="454" spans="7:8" x14ac:dyDescent="0.2">
      <c r="G454" s="60"/>
      <c r="H454" s="78"/>
    </row>
    <row r="455" spans="7:8" x14ac:dyDescent="0.2">
      <c r="G455" s="60"/>
      <c r="H455" s="78"/>
    </row>
    <row r="456" spans="7:8" x14ac:dyDescent="0.2">
      <c r="G456" s="60"/>
      <c r="H456" s="78"/>
    </row>
  </sheetData>
  <sheetProtection algorithmName="SHA-512" hashValue="P3FdUB3iqvk4M8osMkk81cr9osoNtm0JnNUMH/+/LKxv2/q/7DgcOBXfzv/YO5r70blULMTKJrgNFCk3zJ/ISA==" saltValue="Umyp47ep12eRCn62+Km9Yg==" spinCount="100000" sheet="1" objects="1" scenarios="1"/>
  <mergeCells count="39">
    <mergeCell ref="C32:D32"/>
    <mergeCell ref="C34:D34"/>
    <mergeCell ref="C37:D37"/>
    <mergeCell ref="C40:D40"/>
    <mergeCell ref="C44:D44"/>
    <mergeCell ref="C53:D53"/>
    <mergeCell ref="C51:D51"/>
    <mergeCell ref="C59:D59"/>
    <mergeCell ref="C57:D57"/>
    <mergeCell ref="C55:D55"/>
    <mergeCell ref="C105:D105"/>
    <mergeCell ref="C103:D103"/>
    <mergeCell ref="C21:H21"/>
    <mergeCell ref="B5:H5"/>
    <mergeCell ref="C7:H7"/>
    <mergeCell ref="C81:D81"/>
    <mergeCell ref="C88:D88"/>
    <mergeCell ref="C98:D98"/>
    <mergeCell ref="C93:D93"/>
    <mergeCell ref="C91:D91"/>
    <mergeCell ref="C66:D66"/>
    <mergeCell ref="C69:D69"/>
    <mergeCell ref="C72:D72"/>
    <mergeCell ref="C75:D75"/>
    <mergeCell ref="C78:D78"/>
    <mergeCell ref="C42:D42"/>
    <mergeCell ref="C143:D143"/>
    <mergeCell ref="C118:D118"/>
    <mergeCell ref="C121:D121"/>
    <mergeCell ref="C128:D128"/>
    <mergeCell ref="C127:D127"/>
    <mergeCell ref="C134:D134"/>
    <mergeCell ref="C132:D132"/>
    <mergeCell ref="C130:D130"/>
    <mergeCell ref="C112:D112"/>
    <mergeCell ref="C107:D107"/>
    <mergeCell ref="C114:D114"/>
    <mergeCell ref="C141:D141"/>
    <mergeCell ref="C139:D139"/>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vodnogospodarskih ureditev Gradaščice v Šujici&amp;R&amp;9&amp;P/&amp;N</oddFooter>
  </headerFooter>
  <rowBreaks count="4" manualBreakCount="4">
    <brk id="26" max="16383" man="1"/>
    <brk id="48" min="1" max="7" man="1"/>
    <brk id="71" min="1" max="7" man="1"/>
    <brk id="12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1"/>
  <sheetViews>
    <sheetView showZeros="0" view="pageBreakPreview" zoomScaleNormal="100" zoomScaleSheetLayoutView="100" workbookViewId="0"/>
  </sheetViews>
  <sheetFormatPr defaultRowHeight="15" x14ac:dyDescent="0.25"/>
  <cols>
    <col min="1" max="1" width="6.28515625" style="549" customWidth="1"/>
    <col min="2" max="2" width="40.7109375" style="530" customWidth="1"/>
    <col min="3" max="3" width="5.7109375" style="531" customWidth="1"/>
    <col min="4" max="4" width="7.7109375" style="531" customWidth="1"/>
    <col min="5" max="5" width="11.7109375" style="534" customWidth="1"/>
    <col min="6" max="6" width="14.7109375" style="534" customWidth="1"/>
    <col min="7" max="16384" width="9.140625" style="535"/>
  </cols>
  <sheetData>
    <row r="1" spans="1:6" s="61" customFormat="1" ht="14.25" x14ac:dyDescent="0.2">
      <c r="A1" s="556"/>
      <c r="B1" s="522"/>
      <c r="C1" s="523"/>
      <c r="D1" s="523"/>
      <c r="E1" s="1356"/>
      <c r="F1" s="313"/>
    </row>
    <row r="2" spans="1:6" s="61" customFormat="1" ht="14.25" x14ac:dyDescent="0.2">
      <c r="A2" s="556"/>
      <c r="B2" s="522"/>
      <c r="C2" s="523"/>
      <c r="D2" s="523"/>
      <c r="E2" s="1356"/>
      <c r="F2" s="313"/>
    </row>
    <row r="3" spans="1:6" s="61" customFormat="1" ht="15.75" x14ac:dyDescent="0.2">
      <c r="A3" s="1480" t="s">
        <v>769</v>
      </c>
      <c r="B3" s="1480"/>
      <c r="C3" s="1480"/>
      <c r="D3" s="1480"/>
      <c r="E3" s="1480"/>
      <c r="F3" s="130"/>
    </row>
    <row r="4" spans="1:6" s="61" customFormat="1" ht="15.75" x14ac:dyDescent="0.2">
      <c r="A4" s="1400" t="s">
        <v>768</v>
      </c>
      <c r="B4" s="1352"/>
      <c r="C4" s="1401"/>
      <c r="D4" s="1401"/>
      <c r="E4" s="1328"/>
      <c r="F4" s="1328"/>
    </row>
    <row r="5" spans="1:6" s="61" customFormat="1" ht="15.75" x14ac:dyDescent="0.25">
      <c r="A5" s="536"/>
      <c r="B5" s="537"/>
      <c r="C5" s="538"/>
      <c r="D5" s="538"/>
      <c r="E5" s="539"/>
      <c r="F5" s="539"/>
    </row>
    <row r="6" spans="1:6" s="61" customFormat="1" ht="14.25" x14ac:dyDescent="0.2">
      <c r="A6" s="550"/>
      <c r="B6" s="14"/>
      <c r="C6" s="9"/>
      <c r="D6" s="9"/>
      <c r="E6" s="313"/>
      <c r="F6" s="313"/>
    </row>
    <row r="7" spans="1:6" s="61" customFormat="1" ht="14.25" x14ac:dyDescent="0.2">
      <c r="A7" s="550"/>
      <c r="B7" s="3" t="s">
        <v>36</v>
      </c>
      <c r="C7" s="9"/>
      <c r="D7" s="9"/>
      <c r="E7" s="313"/>
      <c r="F7" s="313"/>
    </row>
    <row r="8" spans="1:6" s="61" customFormat="1" x14ac:dyDescent="0.25">
      <c r="A8" s="552">
        <v>1</v>
      </c>
      <c r="B8" s="584" t="s">
        <v>21</v>
      </c>
      <c r="C8" s="592"/>
      <c r="D8" s="593"/>
      <c r="E8" s="594"/>
      <c r="F8" s="602">
        <f>F38</f>
        <v>0</v>
      </c>
    </row>
    <row r="9" spans="1:6" s="61" customFormat="1" ht="9.9499999999999993" customHeight="1" x14ac:dyDescent="0.25">
      <c r="A9" s="551"/>
      <c r="B9" s="587"/>
      <c r="C9" s="585"/>
      <c r="D9" s="586"/>
      <c r="E9" s="306"/>
      <c r="F9" s="603"/>
    </row>
    <row r="10" spans="1:6" s="61" customFormat="1" x14ac:dyDescent="0.25">
      <c r="A10" s="552">
        <v>2</v>
      </c>
      <c r="B10" s="584" t="s">
        <v>144</v>
      </c>
      <c r="C10" s="592"/>
      <c r="D10" s="593"/>
      <c r="E10" s="594"/>
      <c r="F10" s="602">
        <f>F57</f>
        <v>0</v>
      </c>
    </row>
    <row r="11" spans="1:6" s="61" customFormat="1" ht="9.9499999999999993" customHeight="1" x14ac:dyDescent="0.25">
      <c r="A11" s="551"/>
      <c r="B11" s="587"/>
      <c r="C11" s="585"/>
      <c r="D11" s="586"/>
      <c r="E11" s="306"/>
      <c r="F11" s="603"/>
    </row>
    <row r="12" spans="1:6" s="61" customFormat="1" x14ac:dyDescent="0.25">
      <c r="A12" s="552">
        <v>5</v>
      </c>
      <c r="B12" s="584" t="s">
        <v>775</v>
      </c>
      <c r="C12" s="592"/>
      <c r="D12" s="593"/>
      <c r="E12" s="594"/>
      <c r="F12" s="602">
        <f>F79</f>
        <v>0</v>
      </c>
    </row>
    <row r="13" spans="1:6" s="61" customFormat="1" ht="9.9499999999999993" customHeight="1" x14ac:dyDescent="0.25">
      <c r="A13" s="551"/>
      <c r="B13" s="591"/>
      <c r="C13" s="588"/>
      <c r="D13" s="589"/>
      <c r="E13" s="590"/>
      <c r="F13" s="604"/>
    </row>
    <row r="14" spans="1:6" s="61" customFormat="1" ht="15.75" thickBot="1" x14ac:dyDescent="0.3">
      <c r="A14" s="595">
        <v>6</v>
      </c>
      <c r="B14" s="596" t="s">
        <v>776</v>
      </c>
      <c r="C14" s="597"/>
      <c r="D14" s="598"/>
      <c r="E14" s="599"/>
      <c r="F14" s="605">
        <f>F93</f>
        <v>0</v>
      </c>
    </row>
    <row r="15" spans="1:6" s="61" customFormat="1" x14ac:dyDescent="0.25">
      <c r="A15" s="600"/>
      <c r="B15" s="591"/>
      <c r="C15" s="588"/>
      <c r="D15" s="589"/>
      <c r="E15" s="590"/>
      <c r="F15" s="604"/>
    </row>
    <row r="16" spans="1:6" s="61" customFormat="1" x14ac:dyDescent="0.25">
      <c r="A16" s="551"/>
      <c r="B16" s="587" t="s">
        <v>777</v>
      </c>
      <c r="C16" s="273"/>
      <c r="D16" s="601"/>
      <c r="E16" s="103"/>
      <c r="F16" s="603">
        <f>SUM(F8:F14)</f>
        <v>0</v>
      </c>
    </row>
    <row r="17" spans="1:7" s="61" customFormat="1" ht="14.25" x14ac:dyDescent="0.2">
      <c r="A17" s="551"/>
      <c r="B17" s="14"/>
      <c r="C17" s="9"/>
      <c r="D17" s="9"/>
      <c r="E17" s="313"/>
      <c r="F17" s="313"/>
    </row>
    <row r="18" spans="1:7" s="61" customFormat="1" ht="55.5" customHeight="1" x14ac:dyDescent="0.2">
      <c r="A18" s="550"/>
      <c r="B18" s="1457" t="s">
        <v>605</v>
      </c>
      <c r="C18" s="1457"/>
      <c r="D18" s="1457"/>
      <c r="E18" s="1457"/>
      <c r="F18" s="313"/>
    </row>
    <row r="19" spans="1:7" s="61" customFormat="1" ht="15" customHeight="1" x14ac:dyDescent="0.2">
      <c r="A19" s="550"/>
      <c r="B19" s="1422"/>
      <c r="C19" s="1422"/>
      <c r="D19" s="1422"/>
      <c r="E19" s="1422"/>
      <c r="F19" s="313"/>
    </row>
    <row r="20" spans="1:7" s="61" customFormat="1" ht="15" customHeight="1" x14ac:dyDescent="0.2">
      <c r="A20" s="550"/>
      <c r="B20" s="1422"/>
      <c r="C20" s="1422"/>
      <c r="D20" s="1422"/>
      <c r="E20" s="1422"/>
      <c r="F20" s="313"/>
    </row>
    <row r="21" spans="1:7" s="61" customFormat="1" ht="29.25" customHeight="1" x14ac:dyDescent="0.2">
      <c r="A21" s="550"/>
      <c r="B21" s="1473" t="s">
        <v>867</v>
      </c>
      <c r="C21" s="1473"/>
      <c r="D21" s="1473"/>
      <c r="E21" s="1473"/>
      <c r="F21" s="1473"/>
      <c r="G21" s="1450"/>
    </row>
    <row r="22" spans="1:7" s="61" customFormat="1" ht="15" customHeight="1" x14ac:dyDescent="0.2">
      <c r="A22" s="550"/>
      <c r="B22" s="1422"/>
      <c r="C22" s="1422"/>
      <c r="D22" s="1422"/>
      <c r="E22" s="1422"/>
      <c r="F22" s="313"/>
    </row>
    <row r="23" spans="1:7" s="61" customFormat="1" ht="15" customHeight="1" x14ac:dyDescent="0.2">
      <c r="A23" s="550"/>
      <c r="B23" s="1422"/>
      <c r="C23" s="1422"/>
      <c r="D23" s="1422"/>
      <c r="E23" s="1422"/>
      <c r="F23" s="313"/>
    </row>
    <row r="24" spans="1:7" s="61" customFormat="1" ht="15" customHeight="1" x14ac:dyDescent="0.2">
      <c r="A24" s="550"/>
      <c r="B24" s="1422"/>
      <c r="C24" s="1422"/>
      <c r="D24" s="1422"/>
      <c r="E24" s="1422"/>
      <c r="F24" s="313"/>
    </row>
    <row r="25" spans="1:7" s="382" customFormat="1" ht="12" x14ac:dyDescent="0.2">
      <c r="A25" s="553" t="s">
        <v>37</v>
      </c>
      <c r="B25" s="544" t="s">
        <v>38</v>
      </c>
      <c r="C25" s="545" t="s">
        <v>551</v>
      </c>
      <c r="D25" s="545" t="s">
        <v>147</v>
      </c>
      <c r="E25" s="545" t="s">
        <v>606</v>
      </c>
      <c r="F25" s="543" t="s">
        <v>753</v>
      </c>
    </row>
    <row r="26" spans="1:7" s="382" customFormat="1" ht="6.95" customHeight="1" x14ac:dyDescent="0.2">
      <c r="A26" s="554"/>
      <c r="B26" s="546"/>
      <c r="C26" s="547"/>
      <c r="D26" s="547"/>
      <c r="E26" s="547"/>
      <c r="F26" s="548"/>
    </row>
    <row r="27" spans="1:7" s="382" customFormat="1" ht="3" customHeight="1" thickBot="1" x14ac:dyDescent="0.25">
      <c r="A27" s="554"/>
      <c r="B27" s="546"/>
      <c r="C27" s="547"/>
      <c r="D27" s="547"/>
      <c r="E27" s="547"/>
      <c r="F27" s="548"/>
    </row>
    <row r="28" spans="1:7" s="559" customFormat="1" ht="13.5" thickBot="1" x14ac:dyDescent="0.25">
      <c r="A28" s="555" t="s">
        <v>236</v>
      </c>
      <c r="B28" s="558" t="s">
        <v>21</v>
      </c>
      <c r="C28" s="523" t="s">
        <v>40</v>
      </c>
      <c r="D28" s="525" t="s">
        <v>40</v>
      </c>
      <c r="E28" s="526" t="s">
        <v>40</v>
      </c>
      <c r="F28" s="526" t="s">
        <v>40</v>
      </c>
    </row>
    <row r="29" spans="1:7" s="559" customFormat="1" ht="12.75" x14ac:dyDescent="0.2">
      <c r="A29" s="556"/>
      <c r="B29" s="527"/>
      <c r="C29" s="523"/>
      <c r="D29" s="525"/>
      <c r="E29" s="526"/>
      <c r="F29" s="526"/>
    </row>
    <row r="30" spans="1:7" s="573" customFormat="1" x14ac:dyDescent="0.25">
      <c r="A30" s="567" t="s">
        <v>770</v>
      </c>
      <c r="B30" s="568" t="s">
        <v>158</v>
      </c>
      <c r="C30" s="569" t="s">
        <v>40</v>
      </c>
      <c r="D30" s="574" t="s">
        <v>40</v>
      </c>
      <c r="E30" s="572" t="s">
        <v>40</v>
      </c>
      <c r="F30" s="572" t="s">
        <v>40</v>
      </c>
    </row>
    <row r="31" spans="1:7" s="38" customFormat="1" ht="25.5" x14ac:dyDescent="0.2">
      <c r="A31" s="560" t="s">
        <v>41</v>
      </c>
      <c r="B31" s="561" t="s">
        <v>42</v>
      </c>
      <c r="C31" s="562" t="s">
        <v>112</v>
      </c>
      <c r="D31" s="563">
        <v>1</v>
      </c>
      <c r="E31" s="564"/>
      <c r="F31" s="565">
        <f>D31*E31</f>
        <v>0</v>
      </c>
    </row>
    <row r="32" spans="1:7" ht="25.5" x14ac:dyDescent="0.25">
      <c r="A32" s="560" t="s">
        <v>43</v>
      </c>
      <c r="B32" s="561" t="s">
        <v>44</v>
      </c>
      <c r="C32" s="562" t="s">
        <v>112</v>
      </c>
      <c r="D32" s="563">
        <v>1</v>
      </c>
      <c r="E32" s="564"/>
      <c r="F32" s="565">
        <f>D32*E32</f>
        <v>0</v>
      </c>
    </row>
    <row r="33" spans="1:6" s="573" customFormat="1" x14ac:dyDescent="0.25">
      <c r="A33" s="567" t="s">
        <v>771</v>
      </c>
      <c r="B33" s="568" t="s">
        <v>772</v>
      </c>
      <c r="C33" s="569" t="s">
        <v>40</v>
      </c>
      <c r="D33" s="570" t="s">
        <v>40</v>
      </c>
      <c r="E33" s="571"/>
      <c r="F33" s="572" t="s">
        <v>40</v>
      </c>
    </row>
    <row r="34" spans="1:6" ht="25.5" x14ac:dyDescent="0.25">
      <c r="A34" s="560" t="s">
        <v>45</v>
      </c>
      <c r="B34" s="561" t="s">
        <v>46</v>
      </c>
      <c r="C34" s="562" t="s">
        <v>120</v>
      </c>
      <c r="D34" s="566">
        <v>80</v>
      </c>
      <c r="E34" s="564"/>
      <c r="F34" s="565">
        <f>D34*E34</f>
        <v>0</v>
      </c>
    </row>
    <row r="35" spans="1:6" ht="25.5" x14ac:dyDescent="0.25">
      <c r="A35" s="560" t="s">
        <v>47</v>
      </c>
      <c r="B35" s="561" t="s">
        <v>48</v>
      </c>
      <c r="C35" s="562" t="s">
        <v>120</v>
      </c>
      <c r="D35" s="566">
        <v>80</v>
      </c>
      <c r="E35" s="564"/>
      <c r="F35" s="565">
        <f>D35*E35</f>
        <v>0</v>
      </c>
    </row>
    <row r="36" spans="1:6" ht="25.5" x14ac:dyDescent="0.25">
      <c r="A36" s="560" t="s">
        <v>49</v>
      </c>
      <c r="B36" s="561" t="s">
        <v>50</v>
      </c>
      <c r="C36" s="562" t="s">
        <v>112</v>
      </c>
      <c r="D36" s="563">
        <v>2</v>
      </c>
      <c r="E36" s="564"/>
      <c r="F36" s="565">
        <f>D36*E36</f>
        <v>0</v>
      </c>
    </row>
    <row r="37" spans="1:6" s="38" customFormat="1" ht="12.75" x14ac:dyDescent="0.2">
      <c r="A37" s="575"/>
      <c r="B37" s="1143"/>
      <c r="C37" s="1354"/>
      <c r="D37" s="473"/>
      <c r="E37" s="447"/>
      <c r="F37" s="447"/>
    </row>
    <row r="38" spans="1:6" s="38" customFormat="1" ht="13.5" thickBot="1" x14ac:dyDescent="0.25">
      <c r="A38" s="575"/>
      <c r="B38" s="993" t="s">
        <v>754</v>
      </c>
      <c r="C38" s="577"/>
      <c r="D38" s="578"/>
      <c r="E38" s="1387"/>
      <c r="F38" s="579">
        <f>SUM(F31:F32,F34:F36)</f>
        <v>0</v>
      </c>
    </row>
    <row r="39" spans="1:6" s="38" customFormat="1" ht="13.5" thickTop="1" x14ac:dyDescent="0.2">
      <c r="A39" s="575"/>
      <c r="B39" s="1143"/>
      <c r="C39" s="1354"/>
      <c r="D39" s="473"/>
      <c r="E39" s="447"/>
      <c r="F39" s="447"/>
    </row>
    <row r="40" spans="1:6" s="38" customFormat="1" ht="13.5" thickBot="1" x14ac:dyDescent="0.25">
      <c r="A40" s="550"/>
      <c r="B40" s="996"/>
      <c r="C40" s="9"/>
      <c r="D40" s="283"/>
      <c r="E40" s="424"/>
      <c r="F40" s="424"/>
    </row>
    <row r="41" spans="1:6" s="559" customFormat="1" ht="13.5" thickBot="1" x14ac:dyDescent="0.25">
      <c r="A41" s="555" t="s">
        <v>773</v>
      </c>
      <c r="B41" s="580" t="s">
        <v>144</v>
      </c>
      <c r="C41" s="523" t="s">
        <v>40</v>
      </c>
      <c r="D41" s="525" t="s">
        <v>40</v>
      </c>
      <c r="E41" s="526" t="s">
        <v>40</v>
      </c>
      <c r="F41" s="526" t="s">
        <v>40</v>
      </c>
    </row>
    <row r="42" spans="1:6" s="38" customFormat="1" ht="12.75" x14ac:dyDescent="0.2">
      <c r="A42" s="550"/>
      <c r="B42" s="14"/>
      <c r="C42" s="9"/>
      <c r="D42" s="540"/>
      <c r="E42" s="424"/>
      <c r="F42" s="424"/>
    </row>
    <row r="43" spans="1:6" s="615" customFormat="1" ht="12.75" x14ac:dyDescent="0.25">
      <c r="A43" s="567" t="s">
        <v>787</v>
      </c>
      <c r="B43" s="568" t="s">
        <v>788</v>
      </c>
      <c r="C43" s="611" t="s">
        <v>40</v>
      </c>
      <c r="D43" s="612" t="s">
        <v>40</v>
      </c>
      <c r="E43" s="614" t="s">
        <v>40</v>
      </c>
      <c r="F43" s="614" t="s">
        <v>40</v>
      </c>
    </row>
    <row r="44" spans="1:6" ht="25.5" x14ac:dyDescent="0.25">
      <c r="A44" s="560" t="s">
        <v>51</v>
      </c>
      <c r="B44" s="561" t="s">
        <v>52</v>
      </c>
      <c r="C44" s="562" t="s">
        <v>116</v>
      </c>
      <c r="D44" s="566">
        <v>20</v>
      </c>
      <c r="E44" s="564"/>
      <c r="F44" s="565">
        <f>D44*E44</f>
        <v>0</v>
      </c>
    </row>
    <row r="45" spans="1:6" ht="51" x14ac:dyDescent="0.25">
      <c r="A45" s="560" t="s">
        <v>53</v>
      </c>
      <c r="B45" s="561" t="s">
        <v>54</v>
      </c>
      <c r="C45" s="562" t="s">
        <v>116</v>
      </c>
      <c r="D45" s="566">
        <v>55</v>
      </c>
      <c r="E45" s="564"/>
      <c r="F45" s="565">
        <f>D45*E45</f>
        <v>0</v>
      </c>
    </row>
    <row r="46" spans="1:6" s="615" customFormat="1" ht="12.75" x14ac:dyDescent="0.25">
      <c r="A46" s="567" t="s">
        <v>789</v>
      </c>
      <c r="B46" s="568" t="s">
        <v>790</v>
      </c>
      <c r="C46" s="611" t="s">
        <v>40</v>
      </c>
      <c r="D46" s="612" t="s">
        <v>40</v>
      </c>
      <c r="E46" s="613"/>
      <c r="F46" s="614" t="s">
        <v>40</v>
      </c>
    </row>
    <row r="47" spans="1:6" ht="25.5" x14ac:dyDescent="0.25">
      <c r="A47" s="560" t="s">
        <v>55</v>
      </c>
      <c r="B47" s="561" t="s">
        <v>56</v>
      </c>
      <c r="C47" s="562" t="s">
        <v>116</v>
      </c>
      <c r="D47" s="566">
        <v>22.5</v>
      </c>
      <c r="E47" s="564"/>
      <c r="F47" s="565">
        <f>D47*E47</f>
        <v>0</v>
      </c>
    </row>
    <row r="48" spans="1:6" ht="51" x14ac:dyDescent="0.25">
      <c r="A48" s="560" t="s">
        <v>57</v>
      </c>
      <c r="B48" s="561" t="s">
        <v>58</v>
      </c>
      <c r="C48" s="562" t="s">
        <v>116</v>
      </c>
      <c r="D48" s="566">
        <v>53</v>
      </c>
      <c r="E48" s="564"/>
      <c r="F48" s="565">
        <f>D48*E48</f>
        <v>0</v>
      </c>
    </row>
    <row r="49" spans="1:6" s="615" customFormat="1" ht="12.75" x14ac:dyDescent="0.25">
      <c r="A49" s="567" t="s">
        <v>791</v>
      </c>
      <c r="B49" s="568" t="s">
        <v>792</v>
      </c>
      <c r="C49" s="611" t="s">
        <v>40</v>
      </c>
      <c r="D49" s="612" t="s">
        <v>40</v>
      </c>
      <c r="E49" s="613"/>
      <c r="F49" s="614" t="s">
        <v>40</v>
      </c>
    </row>
    <row r="50" spans="1:6" ht="25.5" x14ac:dyDescent="0.25">
      <c r="A50" s="560" t="s">
        <v>59</v>
      </c>
      <c r="B50" s="561" t="s">
        <v>60</v>
      </c>
      <c r="C50" s="562" t="s">
        <v>120</v>
      </c>
      <c r="D50" s="566">
        <v>55</v>
      </c>
      <c r="E50" s="564"/>
      <c r="F50" s="565">
        <f>D50*E50</f>
        <v>0</v>
      </c>
    </row>
    <row r="51" spans="1:6" ht="25.5" x14ac:dyDescent="0.25">
      <c r="A51" s="560" t="s">
        <v>61</v>
      </c>
      <c r="B51" s="561" t="s">
        <v>62</v>
      </c>
      <c r="C51" s="562" t="s">
        <v>116</v>
      </c>
      <c r="D51" s="566">
        <v>16</v>
      </c>
      <c r="E51" s="564"/>
      <c r="F51" s="565">
        <f>D51*E51</f>
        <v>0</v>
      </c>
    </row>
    <row r="52" spans="1:6" ht="25.5" x14ac:dyDescent="0.25">
      <c r="A52" s="560" t="s">
        <v>63</v>
      </c>
      <c r="B52" s="561" t="s">
        <v>64</v>
      </c>
      <c r="C52" s="562" t="s">
        <v>116</v>
      </c>
      <c r="D52" s="566">
        <v>55.7</v>
      </c>
      <c r="E52" s="564"/>
      <c r="F52" s="565">
        <f>D52*E52</f>
        <v>0</v>
      </c>
    </row>
    <row r="53" spans="1:6" s="616" customFormat="1" ht="12.75" x14ac:dyDescent="0.2">
      <c r="A53" s="555" t="s">
        <v>793</v>
      </c>
      <c r="B53" s="524" t="s">
        <v>794</v>
      </c>
      <c r="C53" s="609" t="s">
        <v>40</v>
      </c>
      <c r="D53" s="610" t="s">
        <v>40</v>
      </c>
      <c r="E53" s="608"/>
      <c r="F53" s="528" t="s">
        <v>40</v>
      </c>
    </row>
    <row r="54" spans="1:6" ht="38.25" x14ac:dyDescent="0.25">
      <c r="A54" s="560" t="s">
        <v>65</v>
      </c>
      <c r="B54" s="561" t="s">
        <v>66</v>
      </c>
      <c r="C54" s="562" t="s">
        <v>111</v>
      </c>
      <c r="D54" s="566">
        <v>40</v>
      </c>
      <c r="E54" s="564"/>
      <c r="F54" s="565">
        <f>D54*E54</f>
        <v>0</v>
      </c>
    </row>
    <row r="55" spans="1:6" ht="25.5" x14ac:dyDescent="0.25">
      <c r="A55" s="560" t="s">
        <v>67</v>
      </c>
      <c r="B55" s="561" t="s">
        <v>68</v>
      </c>
      <c r="C55" s="562" t="s">
        <v>112</v>
      </c>
      <c r="D55" s="563">
        <v>4</v>
      </c>
      <c r="E55" s="564"/>
      <c r="F55" s="565">
        <f>D55*E55</f>
        <v>0</v>
      </c>
    </row>
    <row r="56" spans="1:6" s="38" customFormat="1" ht="12.75" x14ac:dyDescent="0.2">
      <c r="A56" s="575"/>
      <c r="B56" s="1143"/>
      <c r="C56" s="1354"/>
      <c r="D56" s="473"/>
      <c r="E56" s="447"/>
      <c r="F56" s="447"/>
    </row>
    <row r="57" spans="1:6" s="38" customFormat="1" ht="13.5" thickBot="1" x14ac:dyDescent="0.25">
      <c r="A57" s="575"/>
      <c r="B57" s="581" t="s">
        <v>774</v>
      </c>
      <c r="C57" s="582"/>
      <c r="D57" s="583"/>
      <c r="E57" s="1402"/>
      <c r="F57" s="414">
        <f>SUM(F44:F45,F47:F48,F50:F52,F54:F55)</f>
        <v>0</v>
      </c>
    </row>
    <row r="58" spans="1:6" s="38" customFormat="1" ht="13.5" thickTop="1" x14ac:dyDescent="0.2">
      <c r="A58" s="575"/>
      <c r="B58" s="1143"/>
      <c r="C58" s="1354"/>
      <c r="D58" s="473"/>
      <c r="E58" s="447"/>
      <c r="F58" s="447"/>
    </row>
    <row r="59" spans="1:6" s="38" customFormat="1" ht="13.5" thickBot="1" x14ac:dyDescent="0.25">
      <c r="A59" s="575"/>
      <c r="B59" s="1143"/>
      <c r="C59" s="1354"/>
      <c r="D59" s="473"/>
      <c r="E59" s="447"/>
      <c r="F59" s="447"/>
    </row>
    <row r="60" spans="1:6" s="559" customFormat="1" ht="13.5" thickBot="1" x14ac:dyDescent="0.25">
      <c r="A60" s="555" t="s">
        <v>778</v>
      </c>
      <c r="B60" s="558" t="s">
        <v>775</v>
      </c>
      <c r="C60" s="523" t="s">
        <v>40</v>
      </c>
      <c r="D60" s="525" t="s">
        <v>40</v>
      </c>
      <c r="E60" s="526" t="s">
        <v>40</v>
      </c>
      <c r="F60" s="526" t="s">
        <v>40</v>
      </c>
    </row>
    <row r="61" spans="1:6" s="559" customFormat="1" ht="12.75" x14ac:dyDescent="0.2">
      <c r="A61" s="555"/>
      <c r="B61" s="522"/>
      <c r="C61" s="523"/>
      <c r="D61" s="525"/>
      <c r="E61" s="526"/>
      <c r="F61" s="526"/>
    </row>
    <row r="62" spans="1:6" x14ac:dyDescent="0.25">
      <c r="A62" s="555" t="s">
        <v>779</v>
      </c>
      <c r="B62" s="524" t="s">
        <v>780</v>
      </c>
      <c r="C62" s="523" t="s">
        <v>40</v>
      </c>
      <c r="D62" s="525" t="s">
        <v>40</v>
      </c>
      <c r="E62" s="526" t="s">
        <v>40</v>
      </c>
      <c r="F62" s="526" t="s">
        <v>40</v>
      </c>
    </row>
    <row r="63" spans="1:6" ht="25.5" x14ac:dyDescent="0.25">
      <c r="A63" s="560" t="s">
        <v>69</v>
      </c>
      <c r="B63" s="561" t="s">
        <v>70</v>
      </c>
      <c r="C63" s="562" t="s">
        <v>120</v>
      </c>
      <c r="D63" s="566">
        <v>37</v>
      </c>
      <c r="E63" s="564"/>
      <c r="F63" s="565">
        <f>D63*E63</f>
        <v>0</v>
      </c>
    </row>
    <row r="64" spans="1:6" ht="76.5" x14ac:dyDescent="0.25">
      <c r="A64" s="560" t="s">
        <v>71</v>
      </c>
      <c r="B64" s="561" t="s">
        <v>72</v>
      </c>
      <c r="C64" s="562" t="s">
        <v>116</v>
      </c>
      <c r="D64" s="566">
        <v>18.3</v>
      </c>
      <c r="E64" s="564"/>
      <c r="F64" s="565">
        <f>D64*E64</f>
        <v>0</v>
      </c>
    </row>
    <row r="65" spans="1:6" x14ac:dyDescent="0.25">
      <c r="A65" s="555" t="s">
        <v>781</v>
      </c>
      <c r="B65" s="524" t="s">
        <v>174</v>
      </c>
      <c r="C65" s="523" t="s">
        <v>40</v>
      </c>
      <c r="D65" s="525" t="s">
        <v>40</v>
      </c>
      <c r="E65" s="529"/>
      <c r="F65" s="526" t="s">
        <v>40</v>
      </c>
    </row>
    <row r="66" spans="1:6" ht="51" x14ac:dyDescent="0.25">
      <c r="A66" s="560" t="s">
        <v>73</v>
      </c>
      <c r="B66" s="561" t="s">
        <v>74</v>
      </c>
      <c r="C66" s="562" t="s">
        <v>176</v>
      </c>
      <c r="D66" s="566">
        <v>631</v>
      </c>
      <c r="E66" s="564"/>
      <c r="F66" s="565">
        <f>D66*E66</f>
        <v>0</v>
      </c>
    </row>
    <row r="67" spans="1:6" ht="51" x14ac:dyDescent="0.25">
      <c r="A67" s="560" t="s">
        <v>75</v>
      </c>
      <c r="B67" s="561" t="s">
        <v>76</v>
      </c>
      <c r="C67" s="562" t="s">
        <v>176</v>
      </c>
      <c r="D67" s="566">
        <v>965</v>
      </c>
      <c r="E67" s="564"/>
      <c r="F67" s="565">
        <f>D67*E67</f>
        <v>0</v>
      </c>
    </row>
    <row r="68" spans="1:6" ht="38.25" x14ac:dyDescent="0.25">
      <c r="A68" s="560" t="s">
        <v>77</v>
      </c>
      <c r="B68" s="561" t="s">
        <v>607</v>
      </c>
      <c r="C68" s="562" t="s">
        <v>111</v>
      </c>
      <c r="D68" s="566">
        <v>11.8</v>
      </c>
      <c r="E68" s="564"/>
      <c r="F68" s="565">
        <f>D68*E68</f>
        <v>0</v>
      </c>
    </row>
    <row r="69" spans="1:6" ht="102" x14ac:dyDescent="0.25">
      <c r="A69" s="560" t="s">
        <v>78</v>
      </c>
      <c r="B69" s="561" t="s">
        <v>608</v>
      </c>
      <c r="C69" s="562" t="s">
        <v>111</v>
      </c>
      <c r="D69" s="566">
        <v>100.30000000000001</v>
      </c>
      <c r="E69" s="564"/>
      <c r="F69" s="565">
        <f>D69*E69</f>
        <v>0</v>
      </c>
    </row>
    <row r="70" spans="1:6" x14ac:dyDescent="0.25">
      <c r="A70" s="555" t="s">
        <v>782</v>
      </c>
      <c r="B70" s="524" t="s">
        <v>170</v>
      </c>
      <c r="C70" s="523" t="s">
        <v>40</v>
      </c>
      <c r="D70" s="525" t="s">
        <v>40</v>
      </c>
      <c r="E70" s="529"/>
      <c r="F70" s="526" t="s">
        <v>40</v>
      </c>
    </row>
    <row r="71" spans="1:6" ht="51" x14ac:dyDescent="0.25">
      <c r="A71" s="560" t="s">
        <v>79</v>
      </c>
      <c r="B71" s="561" t="s">
        <v>609</v>
      </c>
      <c r="C71" s="562" t="s">
        <v>116</v>
      </c>
      <c r="D71" s="566">
        <v>7.7</v>
      </c>
      <c r="E71" s="564"/>
      <c r="F71" s="565">
        <f>D71*E71</f>
        <v>0</v>
      </c>
    </row>
    <row r="72" spans="1:6" x14ac:dyDescent="0.25">
      <c r="A72" s="555" t="s">
        <v>783</v>
      </c>
      <c r="B72" s="524" t="s">
        <v>183</v>
      </c>
      <c r="C72" s="523" t="s">
        <v>40</v>
      </c>
      <c r="D72" s="525" t="s">
        <v>40</v>
      </c>
      <c r="E72" s="529"/>
      <c r="F72" s="526" t="s">
        <v>40</v>
      </c>
    </row>
    <row r="73" spans="1:6" ht="51" x14ac:dyDescent="0.25">
      <c r="A73" s="560" t="s">
        <v>80</v>
      </c>
      <c r="B73" s="561" t="s">
        <v>81</v>
      </c>
      <c r="C73" s="562" t="s">
        <v>176</v>
      </c>
      <c r="D73" s="566">
        <v>440</v>
      </c>
      <c r="E73" s="564"/>
      <c r="F73" s="565">
        <f>D73*E73</f>
        <v>0</v>
      </c>
    </row>
    <row r="74" spans="1:6" ht="90.75" customHeight="1" x14ac:dyDescent="0.25">
      <c r="A74" s="560" t="s">
        <v>82</v>
      </c>
      <c r="B74" s="561" t="s">
        <v>83</v>
      </c>
      <c r="C74" s="562" t="s">
        <v>111</v>
      </c>
      <c r="D74" s="566">
        <v>26.5</v>
      </c>
      <c r="E74" s="564"/>
      <c r="F74" s="565">
        <f>D74*E74</f>
        <v>0</v>
      </c>
    </row>
    <row r="75" spans="1:6" ht="25.5" x14ac:dyDescent="0.25">
      <c r="A75" s="560" t="s">
        <v>84</v>
      </c>
      <c r="B75" s="561" t="s">
        <v>85</v>
      </c>
      <c r="C75" s="562" t="s">
        <v>112</v>
      </c>
      <c r="D75" s="563">
        <v>6</v>
      </c>
      <c r="E75" s="564"/>
      <c r="F75" s="565">
        <f>D75*E75</f>
        <v>0</v>
      </c>
    </row>
    <row r="76" spans="1:6" ht="25.5" x14ac:dyDescent="0.25">
      <c r="A76" s="560" t="s">
        <v>86</v>
      </c>
      <c r="B76" s="561" t="s">
        <v>87</v>
      </c>
      <c r="C76" s="562" t="s">
        <v>112</v>
      </c>
      <c r="D76" s="563">
        <v>1</v>
      </c>
      <c r="E76" s="564"/>
      <c r="F76" s="565">
        <f>D76*E76</f>
        <v>0</v>
      </c>
    </row>
    <row r="77" spans="1:6" ht="25.5" x14ac:dyDescent="0.25">
      <c r="A77" s="560" t="s">
        <v>88</v>
      </c>
      <c r="B77" s="561" t="s">
        <v>610</v>
      </c>
      <c r="C77" s="562" t="s">
        <v>176</v>
      </c>
      <c r="D77" s="566">
        <v>814.32</v>
      </c>
      <c r="E77" s="564"/>
      <c r="F77" s="565">
        <f>D77*E77</f>
        <v>0</v>
      </c>
    </row>
    <row r="78" spans="1:6" s="38" customFormat="1" ht="12.75" x14ac:dyDescent="0.2">
      <c r="A78" s="575"/>
      <c r="B78" s="1143"/>
      <c r="C78" s="1354"/>
      <c r="D78" s="542"/>
      <c r="E78" s="447"/>
      <c r="F78" s="447"/>
    </row>
    <row r="79" spans="1:6" s="38" customFormat="1" ht="13.5" thickBot="1" x14ac:dyDescent="0.25">
      <c r="A79" s="575"/>
      <c r="B79" s="606" t="s">
        <v>785</v>
      </c>
      <c r="C79" s="577"/>
      <c r="D79" s="607"/>
      <c r="E79" s="1387"/>
      <c r="F79" s="579">
        <f>SUM(F63:F64,F66:F69,F71,F73:F77)</f>
        <v>0</v>
      </c>
    </row>
    <row r="80" spans="1:6" s="38" customFormat="1" ht="13.5" thickTop="1" x14ac:dyDescent="0.2">
      <c r="A80" s="575"/>
      <c r="B80" s="1143"/>
      <c r="C80" s="1354"/>
      <c r="D80" s="542"/>
      <c r="E80" s="576"/>
      <c r="F80" s="447"/>
    </row>
    <row r="81" spans="1:6" s="38" customFormat="1" ht="13.5" thickBot="1" x14ac:dyDescent="0.25">
      <c r="A81" s="575"/>
      <c r="B81" s="1143"/>
      <c r="C81" s="1354"/>
      <c r="D81" s="542"/>
      <c r="E81" s="576"/>
      <c r="F81" s="447"/>
    </row>
    <row r="82" spans="1:6" ht="15.75" thickBot="1" x14ac:dyDescent="0.3">
      <c r="A82" s="555" t="s">
        <v>784</v>
      </c>
      <c r="B82" s="580" t="s">
        <v>776</v>
      </c>
      <c r="C82" s="523" t="s">
        <v>40</v>
      </c>
      <c r="D82" s="525" t="s">
        <v>40</v>
      </c>
      <c r="E82" s="529"/>
      <c r="F82" s="526" t="s">
        <v>40</v>
      </c>
    </row>
    <row r="83" spans="1:6" x14ac:dyDescent="0.25">
      <c r="A83" s="555"/>
      <c r="B83" s="524"/>
      <c r="C83" s="523"/>
      <c r="D83" s="525"/>
      <c r="E83" s="529"/>
      <c r="F83" s="526"/>
    </row>
    <row r="84" spans="1:6" ht="25.5" x14ac:dyDescent="0.25">
      <c r="A84" s="560" t="s">
        <v>89</v>
      </c>
      <c r="B84" s="561" t="s">
        <v>90</v>
      </c>
      <c r="C84" s="562" t="s">
        <v>645</v>
      </c>
      <c r="D84" s="566">
        <v>0.2</v>
      </c>
      <c r="E84" s="564"/>
      <c r="F84" s="565">
        <f t="shared" ref="F84:F91" si="0">D84*E84</f>
        <v>0</v>
      </c>
    </row>
    <row r="85" spans="1:6" ht="25.5" x14ac:dyDescent="0.25">
      <c r="A85" s="560" t="s">
        <v>91</v>
      </c>
      <c r="B85" s="561" t="s">
        <v>92</v>
      </c>
      <c r="C85" s="562" t="s">
        <v>116</v>
      </c>
      <c r="D85" s="566">
        <v>8</v>
      </c>
      <c r="E85" s="564"/>
      <c r="F85" s="565">
        <f t="shared" si="0"/>
        <v>0</v>
      </c>
    </row>
    <row r="86" spans="1:6" x14ac:dyDescent="0.25">
      <c r="A86" s="560" t="s">
        <v>93</v>
      </c>
      <c r="B86" s="561" t="s">
        <v>94</v>
      </c>
      <c r="C86" s="562" t="s">
        <v>116</v>
      </c>
      <c r="D86" s="566">
        <v>500</v>
      </c>
      <c r="E86" s="564"/>
      <c r="F86" s="565">
        <f t="shared" si="0"/>
        <v>0</v>
      </c>
    </row>
    <row r="87" spans="1:6" ht="25.5" x14ac:dyDescent="0.25">
      <c r="A87" s="560" t="s">
        <v>95</v>
      </c>
      <c r="B87" s="561" t="s">
        <v>96</v>
      </c>
      <c r="C87" s="562" t="s">
        <v>120</v>
      </c>
      <c r="D87" s="566">
        <v>250</v>
      </c>
      <c r="E87" s="564"/>
      <c r="F87" s="565">
        <f t="shared" si="0"/>
        <v>0</v>
      </c>
    </row>
    <row r="88" spans="1:6" ht="25.5" x14ac:dyDescent="0.25">
      <c r="A88" s="560" t="s">
        <v>97</v>
      </c>
      <c r="B88" s="561" t="s">
        <v>98</v>
      </c>
      <c r="C88" s="562" t="s">
        <v>120</v>
      </c>
      <c r="D88" s="566">
        <v>550</v>
      </c>
      <c r="E88" s="564"/>
      <c r="F88" s="565">
        <f t="shared" si="0"/>
        <v>0</v>
      </c>
    </row>
    <row r="89" spans="1:6" ht="25.5" x14ac:dyDescent="0.25">
      <c r="A89" s="560" t="s">
        <v>99</v>
      </c>
      <c r="B89" s="561" t="s">
        <v>100</v>
      </c>
      <c r="C89" s="562" t="s">
        <v>116</v>
      </c>
      <c r="D89" s="566">
        <v>270</v>
      </c>
      <c r="E89" s="564"/>
      <c r="F89" s="565">
        <f t="shared" si="0"/>
        <v>0</v>
      </c>
    </row>
    <row r="90" spans="1:6" ht="25.5" x14ac:dyDescent="0.25">
      <c r="A90" s="560" t="s">
        <v>101</v>
      </c>
      <c r="B90" s="561" t="s">
        <v>102</v>
      </c>
      <c r="C90" s="562" t="s">
        <v>116</v>
      </c>
      <c r="D90" s="566">
        <v>20</v>
      </c>
      <c r="E90" s="564"/>
      <c r="F90" s="565">
        <f t="shared" si="0"/>
        <v>0</v>
      </c>
    </row>
    <row r="91" spans="1:6" ht="89.25" x14ac:dyDescent="0.25">
      <c r="A91" s="560" t="s">
        <v>103</v>
      </c>
      <c r="B91" s="561" t="s">
        <v>104</v>
      </c>
      <c r="C91" s="562" t="s">
        <v>112</v>
      </c>
      <c r="D91" s="563">
        <v>2</v>
      </c>
      <c r="E91" s="564"/>
      <c r="F91" s="565">
        <f t="shared" si="0"/>
        <v>0</v>
      </c>
    </row>
    <row r="92" spans="1:6" x14ac:dyDescent="0.25">
      <c r="A92" s="555"/>
      <c r="B92" s="522"/>
      <c r="C92" s="523"/>
      <c r="D92" s="525"/>
      <c r="E92" s="526"/>
      <c r="F92" s="526"/>
    </row>
    <row r="93" spans="1:6" s="61" customFormat="1" thickBot="1" x14ac:dyDescent="0.25">
      <c r="A93" s="1403"/>
      <c r="B93" s="1404" t="s">
        <v>786</v>
      </c>
      <c r="C93" s="577"/>
      <c r="D93" s="607"/>
      <c r="E93" s="1387"/>
      <c r="F93" s="579">
        <f>SUM(F84:F91)</f>
        <v>0</v>
      </c>
    </row>
    <row r="94" spans="1:6" ht="15.75" thickTop="1" x14ac:dyDescent="0.25">
      <c r="A94" s="557"/>
      <c r="D94" s="532"/>
      <c r="E94" s="529"/>
      <c r="F94" s="529"/>
    </row>
    <row r="95" spans="1:6" x14ac:dyDescent="0.25">
      <c r="A95" s="557"/>
      <c r="D95" s="532"/>
      <c r="E95" s="529"/>
      <c r="F95" s="529"/>
    </row>
    <row r="96" spans="1:6" x14ac:dyDescent="0.25">
      <c r="A96" s="557"/>
      <c r="D96" s="532"/>
      <c r="E96" s="529"/>
      <c r="F96" s="529"/>
    </row>
    <row r="97" spans="1:6" x14ac:dyDescent="0.25">
      <c r="A97" s="557"/>
      <c r="D97" s="532"/>
      <c r="E97" s="529"/>
      <c r="F97" s="529"/>
    </row>
    <row r="98" spans="1:6" x14ac:dyDescent="0.25">
      <c r="A98" s="557"/>
      <c r="D98" s="532"/>
      <c r="E98" s="529"/>
      <c r="F98" s="529"/>
    </row>
    <row r="99" spans="1:6" x14ac:dyDescent="0.25">
      <c r="A99" s="557"/>
      <c r="D99" s="532"/>
      <c r="E99" s="529"/>
      <c r="F99" s="529"/>
    </row>
    <row r="100" spans="1:6" x14ac:dyDescent="0.25">
      <c r="A100" s="557"/>
      <c r="D100" s="532"/>
      <c r="E100" s="529"/>
      <c r="F100" s="529"/>
    </row>
    <row r="101" spans="1:6" x14ac:dyDescent="0.25">
      <c r="A101" s="557"/>
      <c r="D101" s="532"/>
      <c r="E101" s="529"/>
      <c r="F101" s="529"/>
    </row>
    <row r="102" spans="1:6" x14ac:dyDescent="0.25">
      <c r="A102" s="557"/>
      <c r="D102" s="532"/>
      <c r="E102" s="529"/>
      <c r="F102" s="529"/>
    </row>
    <row r="103" spans="1:6" x14ac:dyDescent="0.25">
      <c r="A103" s="557"/>
      <c r="D103" s="532"/>
      <c r="E103" s="529"/>
      <c r="F103" s="529"/>
    </row>
    <row r="104" spans="1:6" x14ac:dyDescent="0.25">
      <c r="A104" s="557"/>
      <c r="D104" s="532"/>
      <c r="E104" s="529"/>
      <c r="F104" s="529"/>
    </row>
    <row r="105" spans="1:6" x14ac:dyDescent="0.25">
      <c r="A105" s="557"/>
      <c r="D105" s="532"/>
      <c r="E105" s="529"/>
      <c r="F105" s="529"/>
    </row>
    <row r="106" spans="1:6" x14ac:dyDescent="0.25">
      <c r="A106" s="557"/>
      <c r="D106" s="532"/>
      <c r="E106" s="529"/>
      <c r="F106" s="529"/>
    </row>
    <row r="107" spans="1:6" x14ac:dyDescent="0.25">
      <c r="A107" s="557"/>
      <c r="D107" s="532"/>
      <c r="E107" s="529"/>
      <c r="F107" s="529"/>
    </row>
    <row r="108" spans="1:6" x14ac:dyDescent="0.25">
      <c r="A108" s="557"/>
      <c r="D108" s="532"/>
      <c r="E108" s="529"/>
      <c r="F108" s="529"/>
    </row>
    <row r="109" spans="1:6" x14ac:dyDescent="0.25">
      <c r="A109" s="557"/>
      <c r="D109" s="532"/>
      <c r="E109" s="529"/>
      <c r="F109" s="529"/>
    </row>
    <row r="110" spans="1:6" x14ac:dyDescent="0.25">
      <c r="A110" s="557"/>
      <c r="D110" s="532"/>
      <c r="E110" s="529"/>
      <c r="F110" s="529"/>
    </row>
    <row r="111" spans="1:6" x14ac:dyDescent="0.25">
      <c r="A111" s="557"/>
      <c r="D111" s="532"/>
      <c r="E111" s="529"/>
      <c r="F111" s="529"/>
    </row>
    <row r="112" spans="1:6" x14ac:dyDescent="0.25">
      <c r="A112" s="557"/>
      <c r="D112" s="532"/>
      <c r="E112" s="529"/>
      <c r="F112" s="529"/>
    </row>
    <row r="113" spans="1:6" x14ac:dyDescent="0.25">
      <c r="A113" s="557"/>
      <c r="D113" s="532"/>
      <c r="E113" s="529"/>
      <c r="F113" s="529"/>
    </row>
    <row r="114" spans="1:6" x14ac:dyDescent="0.25">
      <c r="A114" s="557"/>
      <c r="D114" s="532"/>
      <c r="E114" s="529"/>
      <c r="F114" s="529"/>
    </row>
    <row r="115" spans="1:6" x14ac:dyDescent="0.25">
      <c r="A115" s="557"/>
      <c r="D115" s="532"/>
      <c r="E115" s="529"/>
      <c r="F115" s="529"/>
    </row>
    <row r="116" spans="1:6" x14ac:dyDescent="0.25">
      <c r="A116" s="557"/>
      <c r="D116" s="532"/>
      <c r="E116" s="529"/>
      <c r="F116" s="529"/>
    </row>
    <row r="117" spans="1:6" x14ac:dyDescent="0.25">
      <c r="A117" s="557"/>
      <c r="D117" s="532"/>
      <c r="E117" s="529"/>
      <c r="F117" s="529"/>
    </row>
    <row r="118" spans="1:6" x14ac:dyDescent="0.25">
      <c r="A118" s="557"/>
      <c r="D118" s="532"/>
      <c r="E118" s="529"/>
      <c r="F118" s="529"/>
    </row>
    <row r="119" spans="1:6" x14ac:dyDescent="0.25">
      <c r="A119" s="557"/>
      <c r="D119" s="532"/>
      <c r="E119" s="529"/>
      <c r="F119" s="529"/>
    </row>
    <row r="120" spans="1:6" x14ac:dyDescent="0.25">
      <c r="A120" s="557"/>
      <c r="D120" s="532"/>
      <c r="E120" s="529"/>
      <c r="F120" s="529"/>
    </row>
    <row r="121" spans="1:6" x14ac:dyDescent="0.25">
      <c r="A121" s="557"/>
      <c r="D121" s="532"/>
      <c r="E121" s="529"/>
      <c r="F121" s="529"/>
    </row>
    <row r="122" spans="1:6" x14ac:dyDescent="0.25">
      <c r="A122" s="557"/>
      <c r="D122" s="532"/>
      <c r="E122" s="529"/>
      <c r="F122" s="529"/>
    </row>
    <row r="123" spans="1:6" x14ac:dyDescent="0.25">
      <c r="A123" s="557"/>
      <c r="D123" s="532"/>
      <c r="E123" s="529"/>
      <c r="F123" s="529"/>
    </row>
    <row r="124" spans="1:6" x14ac:dyDescent="0.25">
      <c r="A124" s="557"/>
      <c r="D124" s="532"/>
      <c r="E124" s="529"/>
      <c r="F124" s="529"/>
    </row>
    <row r="125" spans="1:6" x14ac:dyDescent="0.25">
      <c r="A125" s="557"/>
      <c r="D125" s="532"/>
      <c r="E125" s="529"/>
      <c r="F125" s="529"/>
    </row>
    <row r="126" spans="1:6" x14ac:dyDescent="0.25">
      <c r="A126" s="557"/>
      <c r="D126" s="532"/>
      <c r="E126" s="529"/>
      <c r="F126" s="529"/>
    </row>
    <row r="127" spans="1:6" x14ac:dyDescent="0.25">
      <c r="A127" s="557"/>
      <c r="D127" s="532"/>
      <c r="E127" s="529"/>
      <c r="F127" s="529"/>
    </row>
    <row r="128" spans="1:6" x14ac:dyDescent="0.25">
      <c r="A128" s="557"/>
      <c r="D128" s="532"/>
      <c r="E128" s="529"/>
      <c r="F128" s="529"/>
    </row>
    <row r="129" spans="1:6" x14ac:dyDescent="0.25">
      <c r="A129" s="557"/>
      <c r="D129" s="532"/>
      <c r="E129" s="529"/>
      <c r="F129" s="529"/>
    </row>
    <row r="130" spans="1:6" x14ac:dyDescent="0.25">
      <c r="A130" s="557"/>
      <c r="D130" s="532"/>
      <c r="E130" s="529"/>
      <c r="F130" s="529"/>
    </row>
    <row r="131" spans="1:6" x14ac:dyDescent="0.25">
      <c r="A131" s="557"/>
      <c r="D131" s="532"/>
      <c r="E131" s="529"/>
      <c r="F131" s="529"/>
    </row>
    <row r="132" spans="1:6" x14ac:dyDescent="0.25">
      <c r="A132" s="557"/>
      <c r="D132" s="532"/>
      <c r="E132" s="529"/>
      <c r="F132" s="529"/>
    </row>
    <row r="133" spans="1:6" x14ac:dyDescent="0.25">
      <c r="A133" s="557"/>
      <c r="D133" s="532"/>
      <c r="E133" s="529"/>
      <c r="F133" s="529"/>
    </row>
    <row r="134" spans="1:6" x14ac:dyDescent="0.25">
      <c r="A134" s="557"/>
      <c r="D134" s="532"/>
      <c r="E134" s="529"/>
      <c r="F134" s="529"/>
    </row>
    <row r="135" spans="1:6" x14ac:dyDescent="0.25">
      <c r="A135" s="557"/>
      <c r="D135" s="532"/>
      <c r="E135" s="529"/>
      <c r="F135" s="529"/>
    </row>
    <row r="136" spans="1:6" x14ac:dyDescent="0.25">
      <c r="A136" s="557"/>
      <c r="D136" s="532"/>
      <c r="E136" s="529"/>
      <c r="F136" s="529"/>
    </row>
    <row r="137" spans="1:6" x14ac:dyDescent="0.25">
      <c r="A137" s="557"/>
      <c r="D137" s="532"/>
      <c r="E137" s="529"/>
      <c r="F137" s="529"/>
    </row>
    <row r="138" spans="1:6" x14ac:dyDescent="0.25">
      <c r="A138" s="557"/>
      <c r="D138" s="532"/>
      <c r="E138" s="529"/>
      <c r="F138" s="529"/>
    </row>
    <row r="139" spans="1:6" x14ac:dyDescent="0.25">
      <c r="A139" s="557"/>
      <c r="D139" s="532"/>
      <c r="E139" s="529"/>
      <c r="F139" s="529"/>
    </row>
    <row r="140" spans="1:6" x14ac:dyDescent="0.25">
      <c r="A140" s="557"/>
      <c r="D140" s="532"/>
      <c r="E140" s="529"/>
      <c r="F140" s="529"/>
    </row>
    <row r="141" spans="1:6" x14ac:dyDescent="0.25">
      <c r="A141" s="557"/>
      <c r="D141" s="532"/>
      <c r="E141" s="529"/>
      <c r="F141" s="529"/>
    </row>
    <row r="142" spans="1:6" x14ac:dyDescent="0.25">
      <c r="A142" s="557"/>
      <c r="D142" s="532"/>
      <c r="E142" s="529"/>
      <c r="F142" s="529"/>
    </row>
    <row r="143" spans="1:6" x14ac:dyDescent="0.25">
      <c r="A143" s="557"/>
      <c r="D143" s="532"/>
      <c r="E143" s="529"/>
      <c r="F143" s="529"/>
    </row>
    <row r="144" spans="1:6" x14ac:dyDescent="0.25">
      <c r="A144" s="557"/>
      <c r="D144" s="532"/>
      <c r="E144" s="529"/>
      <c r="F144" s="529"/>
    </row>
    <row r="145" spans="1:6" x14ac:dyDescent="0.25">
      <c r="A145" s="557"/>
      <c r="D145" s="532"/>
      <c r="E145" s="529"/>
      <c r="F145" s="529"/>
    </row>
    <row r="146" spans="1:6" x14ac:dyDescent="0.25">
      <c r="A146" s="557"/>
      <c r="D146" s="532"/>
      <c r="E146" s="529"/>
      <c r="F146" s="529"/>
    </row>
    <row r="147" spans="1:6" x14ac:dyDescent="0.25">
      <c r="A147" s="557"/>
      <c r="D147" s="532"/>
      <c r="E147" s="529"/>
      <c r="F147" s="529"/>
    </row>
    <row r="148" spans="1:6" x14ac:dyDescent="0.25">
      <c r="A148" s="557"/>
      <c r="D148" s="532"/>
      <c r="E148" s="529"/>
      <c r="F148" s="529"/>
    </row>
    <row r="149" spans="1:6" x14ac:dyDescent="0.25">
      <c r="A149" s="557"/>
      <c r="D149" s="532"/>
      <c r="E149" s="529"/>
      <c r="F149" s="529"/>
    </row>
    <row r="150" spans="1:6" x14ac:dyDescent="0.25">
      <c r="A150" s="557"/>
      <c r="D150" s="532"/>
      <c r="E150" s="529"/>
      <c r="F150" s="529"/>
    </row>
    <row r="151" spans="1:6" x14ac:dyDescent="0.25">
      <c r="A151" s="557"/>
      <c r="D151" s="532"/>
      <c r="E151" s="529"/>
      <c r="F151" s="529"/>
    </row>
    <row r="152" spans="1:6" x14ac:dyDescent="0.25">
      <c r="A152" s="557"/>
      <c r="D152" s="532"/>
      <c r="E152" s="529"/>
      <c r="F152" s="529"/>
    </row>
    <row r="153" spans="1:6" x14ac:dyDescent="0.25">
      <c r="A153" s="557"/>
      <c r="D153" s="532"/>
      <c r="E153" s="529"/>
      <c r="F153" s="529"/>
    </row>
    <row r="154" spans="1:6" x14ac:dyDescent="0.25">
      <c r="A154" s="557"/>
      <c r="D154" s="532"/>
      <c r="E154" s="529"/>
      <c r="F154" s="529"/>
    </row>
    <row r="155" spans="1:6" x14ac:dyDescent="0.25">
      <c r="A155" s="557"/>
      <c r="D155" s="532"/>
      <c r="E155" s="529"/>
      <c r="F155" s="529"/>
    </row>
    <row r="156" spans="1:6" x14ac:dyDescent="0.25">
      <c r="A156" s="557"/>
      <c r="D156" s="532"/>
      <c r="E156" s="529"/>
      <c r="F156" s="529"/>
    </row>
    <row r="157" spans="1:6" x14ac:dyDescent="0.25">
      <c r="A157" s="557"/>
      <c r="D157" s="532"/>
      <c r="E157" s="529"/>
      <c r="F157" s="529"/>
    </row>
    <row r="158" spans="1:6" x14ac:dyDescent="0.25">
      <c r="A158" s="557"/>
      <c r="D158" s="532"/>
      <c r="E158" s="529"/>
      <c r="F158" s="529"/>
    </row>
    <row r="159" spans="1:6" x14ac:dyDescent="0.25">
      <c r="A159" s="557"/>
      <c r="D159" s="532"/>
      <c r="E159" s="529"/>
      <c r="F159" s="529"/>
    </row>
    <row r="160" spans="1:6" x14ac:dyDescent="0.25">
      <c r="A160" s="557"/>
      <c r="D160" s="532"/>
      <c r="E160" s="529"/>
      <c r="F160" s="529"/>
    </row>
    <row r="161" spans="1:6" x14ac:dyDescent="0.25">
      <c r="A161" s="557"/>
      <c r="D161" s="532"/>
      <c r="E161" s="529"/>
      <c r="F161" s="529"/>
    </row>
    <row r="162" spans="1:6" x14ac:dyDescent="0.25">
      <c r="A162" s="557"/>
      <c r="D162" s="532"/>
      <c r="E162" s="529"/>
      <c r="F162" s="529"/>
    </row>
    <row r="163" spans="1:6" x14ac:dyDescent="0.25">
      <c r="A163" s="557"/>
      <c r="D163" s="532"/>
      <c r="E163" s="529"/>
      <c r="F163" s="529"/>
    </row>
    <row r="164" spans="1:6" x14ac:dyDescent="0.25">
      <c r="A164" s="557"/>
      <c r="D164" s="532"/>
      <c r="E164" s="529"/>
      <c r="F164" s="529"/>
    </row>
    <row r="165" spans="1:6" x14ac:dyDescent="0.25">
      <c r="A165" s="557"/>
      <c r="D165" s="532"/>
      <c r="E165" s="529"/>
      <c r="F165" s="529"/>
    </row>
    <row r="166" spans="1:6" x14ac:dyDescent="0.25">
      <c r="A166" s="557"/>
      <c r="D166" s="532"/>
      <c r="E166" s="529"/>
      <c r="F166" s="529"/>
    </row>
    <row r="167" spans="1:6" x14ac:dyDescent="0.25">
      <c r="A167" s="557"/>
      <c r="D167" s="532"/>
      <c r="E167" s="529"/>
      <c r="F167" s="529"/>
    </row>
    <row r="168" spans="1:6" x14ac:dyDescent="0.25">
      <c r="A168" s="557"/>
      <c r="D168" s="532"/>
      <c r="E168" s="529"/>
      <c r="F168" s="529"/>
    </row>
    <row r="169" spans="1:6" x14ac:dyDescent="0.25">
      <c r="A169" s="557"/>
      <c r="D169" s="532"/>
      <c r="E169" s="529"/>
      <c r="F169" s="529"/>
    </row>
    <row r="170" spans="1:6" x14ac:dyDescent="0.25">
      <c r="A170" s="557"/>
      <c r="D170" s="532"/>
      <c r="E170" s="529"/>
      <c r="F170" s="529"/>
    </row>
    <row r="171" spans="1:6" x14ac:dyDescent="0.25">
      <c r="A171" s="557"/>
      <c r="D171" s="532"/>
      <c r="E171" s="529"/>
      <c r="F171" s="529"/>
    </row>
    <row r="172" spans="1:6" x14ac:dyDescent="0.25">
      <c r="A172" s="557"/>
      <c r="D172" s="532"/>
      <c r="E172" s="529"/>
      <c r="F172" s="529"/>
    </row>
    <row r="173" spans="1:6" x14ac:dyDescent="0.25">
      <c r="A173" s="557"/>
      <c r="D173" s="532"/>
      <c r="E173" s="529"/>
      <c r="F173" s="529"/>
    </row>
    <row r="174" spans="1:6" x14ac:dyDescent="0.25">
      <c r="A174" s="557"/>
      <c r="D174" s="532"/>
      <c r="E174" s="529"/>
      <c r="F174" s="529"/>
    </row>
    <row r="175" spans="1:6" x14ac:dyDescent="0.25">
      <c r="A175" s="557"/>
      <c r="D175" s="532"/>
      <c r="E175" s="529"/>
      <c r="F175" s="529"/>
    </row>
    <row r="176" spans="1:6" x14ac:dyDescent="0.25">
      <c r="A176" s="557"/>
      <c r="D176" s="532"/>
      <c r="E176" s="529"/>
      <c r="F176" s="529"/>
    </row>
    <row r="177" spans="1:6" x14ac:dyDescent="0.25">
      <c r="A177" s="557"/>
      <c r="D177" s="532"/>
      <c r="E177" s="529"/>
      <c r="F177" s="529"/>
    </row>
    <row r="178" spans="1:6" x14ac:dyDescent="0.25">
      <c r="A178" s="557"/>
      <c r="D178" s="532"/>
      <c r="E178" s="529"/>
      <c r="F178" s="529"/>
    </row>
    <row r="179" spans="1:6" x14ac:dyDescent="0.25">
      <c r="A179" s="557"/>
      <c r="D179" s="532"/>
      <c r="E179" s="529"/>
      <c r="F179" s="529"/>
    </row>
    <row r="180" spans="1:6" x14ac:dyDescent="0.25">
      <c r="A180" s="557"/>
      <c r="D180" s="532"/>
      <c r="E180" s="529"/>
      <c r="F180" s="529"/>
    </row>
    <row r="181" spans="1:6" x14ac:dyDescent="0.25">
      <c r="A181" s="557"/>
      <c r="B181" s="533"/>
      <c r="D181" s="532"/>
      <c r="E181" s="529"/>
      <c r="F181" s="529"/>
    </row>
    <row r="182" spans="1:6" x14ac:dyDescent="0.25">
      <c r="A182" s="557"/>
      <c r="B182" s="533"/>
      <c r="D182" s="532"/>
      <c r="E182" s="529"/>
      <c r="F182" s="529"/>
    </row>
    <row r="183" spans="1:6" x14ac:dyDescent="0.25">
      <c r="A183" s="557"/>
      <c r="B183" s="533"/>
      <c r="D183" s="532"/>
      <c r="E183" s="529"/>
      <c r="F183" s="529"/>
    </row>
    <row r="184" spans="1:6" x14ac:dyDescent="0.25">
      <c r="A184" s="557"/>
      <c r="B184" s="533"/>
      <c r="D184" s="532"/>
      <c r="E184" s="529"/>
      <c r="F184" s="529"/>
    </row>
    <row r="185" spans="1:6" x14ac:dyDescent="0.25">
      <c r="A185" s="557"/>
      <c r="B185" s="533"/>
      <c r="D185" s="532"/>
      <c r="E185" s="529"/>
      <c r="F185" s="529"/>
    </row>
    <row r="186" spans="1:6" x14ac:dyDescent="0.25">
      <c r="A186" s="557"/>
      <c r="B186" s="533"/>
      <c r="D186" s="532"/>
      <c r="E186" s="529"/>
      <c r="F186" s="529"/>
    </row>
    <row r="187" spans="1:6" x14ac:dyDescent="0.25">
      <c r="A187" s="557"/>
      <c r="B187" s="533"/>
      <c r="D187" s="532"/>
      <c r="E187" s="529"/>
      <c r="F187" s="529"/>
    </row>
    <row r="188" spans="1:6" x14ac:dyDescent="0.25">
      <c r="A188" s="557"/>
      <c r="B188" s="533"/>
      <c r="D188" s="532"/>
      <c r="E188" s="529"/>
      <c r="F188" s="529"/>
    </row>
    <row r="189" spans="1:6" x14ac:dyDescent="0.25">
      <c r="A189" s="557"/>
      <c r="B189" s="533"/>
      <c r="D189" s="532"/>
      <c r="E189" s="529"/>
      <c r="F189" s="529"/>
    </row>
    <row r="190" spans="1:6" x14ac:dyDescent="0.25">
      <c r="A190" s="557"/>
      <c r="B190" s="533"/>
      <c r="D190" s="532"/>
      <c r="E190" s="529"/>
      <c r="F190" s="529"/>
    </row>
    <row r="191" spans="1:6" x14ac:dyDescent="0.25">
      <c r="A191" s="557"/>
      <c r="B191" s="533"/>
      <c r="D191" s="532"/>
      <c r="E191" s="529"/>
      <c r="F191" s="529"/>
    </row>
    <row r="192" spans="1:6" x14ac:dyDescent="0.25">
      <c r="A192" s="557"/>
      <c r="B192" s="533"/>
      <c r="D192" s="532"/>
      <c r="E192" s="529"/>
      <c r="F192" s="529"/>
    </row>
    <row r="193" spans="1:6" x14ac:dyDescent="0.25">
      <c r="A193" s="557"/>
      <c r="B193" s="533"/>
      <c r="D193" s="532"/>
      <c r="E193" s="529"/>
      <c r="F193" s="529"/>
    </row>
    <row r="194" spans="1:6" x14ac:dyDescent="0.25">
      <c r="A194" s="557"/>
      <c r="B194" s="533"/>
      <c r="D194" s="532"/>
      <c r="E194" s="529"/>
      <c r="F194" s="529"/>
    </row>
    <row r="195" spans="1:6" x14ac:dyDescent="0.25">
      <c r="A195" s="557"/>
      <c r="B195" s="533"/>
      <c r="D195" s="532"/>
      <c r="E195" s="529"/>
      <c r="F195" s="529"/>
    </row>
    <row r="196" spans="1:6" x14ac:dyDescent="0.25">
      <c r="A196" s="557"/>
      <c r="B196" s="533"/>
      <c r="D196" s="532"/>
      <c r="E196" s="529"/>
      <c r="F196" s="529"/>
    </row>
    <row r="197" spans="1:6" x14ac:dyDescent="0.25">
      <c r="A197" s="557"/>
      <c r="B197" s="533"/>
      <c r="D197" s="532"/>
      <c r="E197" s="529"/>
      <c r="F197" s="529"/>
    </row>
    <row r="198" spans="1:6" x14ac:dyDescent="0.25">
      <c r="A198" s="557"/>
      <c r="B198" s="533"/>
      <c r="D198" s="532"/>
      <c r="E198" s="529"/>
      <c r="F198" s="529"/>
    </row>
    <row r="199" spans="1:6" x14ac:dyDescent="0.25">
      <c r="A199" s="557"/>
      <c r="B199" s="533"/>
      <c r="D199" s="532"/>
      <c r="E199" s="529"/>
      <c r="F199" s="529"/>
    </row>
    <row r="200" spans="1:6" x14ac:dyDescent="0.25">
      <c r="A200" s="557"/>
      <c r="B200" s="533"/>
      <c r="D200" s="532"/>
      <c r="E200" s="529"/>
      <c r="F200" s="529"/>
    </row>
    <row r="201" spans="1:6" x14ac:dyDescent="0.25">
      <c r="A201" s="557"/>
      <c r="B201" s="533"/>
      <c r="D201" s="532"/>
      <c r="E201" s="529"/>
      <c r="F201" s="529"/>
    </row>
    <row r="202" spans="1:6" x14ac:dyDescent="0.25">
      <c r="A202" s="557"/>
      <c r="B202" s="533"/>
      <c r="D202" s="532"/>
      <c r="E202" s="529"/>
      <c r="F202" s="529"/>
    </row>
    <row r="203" spans="1:6" x14ac:dyDescent="0.25">
      <c r="A203" s="557"/>
      <c r="B203" s="533"/>
      <c r="D203" s="532"/>
      <c r="E203" s="529"/>
      <c r="F203" s="529"/>
    </row>
    <row r="204" spans="1:6" x14ac:dyDescent="0.25">
      <c r="A204" s="557"/>
      <c r="B204" s="533"/>
      <c r="D204" s="532"/>
      <c r="E204" s="529"/>
      <c r="F204" s="529"/>
    </row>
    <row r="205" spans="1:6" x14ac:dyDescent="0.25">
      <c r="A205" s="557"/>
      <c r="B205" s="533"/>
      <c r="D205" s="532"/>
      <c r="E205" s="529"/>
      <c r="F205" s="529"/>
    </row>
    <row r="206" spans="1:6" x14ac:dyDescent="0.25">
      <c r="A206" s="557"/>
      <c r="B206" s="533"/>
      <c r="D206" s="532"/>
      <c r="E206" s="529"/>
      <c r="F206" s="529"/>
    </row>
    <row r="207" spans="1:6" x14ac:dyDescent="0.25">
      <c r="A207" s="557"/>
      <c r="B207" s="533"/>
      <c r="D207" s="532"/>
      <c r="E207" s="529"/>
      <c r="F207" s="529"/>
    </row>
    <row r="208" spans="1:6" x14ac:dyDescent="0.25">
      <c r="A208" s="557"/>
      <c r="B208" s="533"/>
      <c r="D208" s="532"/>
      <c r="E208" s="529"/>
      <c r="F208" s="529"/>
    </row>
    <row r="209" spans="1:6" x14ac:dyDescent="0.25">
      <c r="A209" s="557"/>
      <c r="B209" s="533"/>
      <c r="D209" s="532"/>
      <c r="E209" s="529"/>
      <c r="F209" s="529"/>
    </row>
    <row r="210" spans="1:6" x14ac:dyDescent="0.25">
      <c r="A210" s="557"/>
      <c r="B210" s="533"/>
      <c r="D210" s="532"/>
      <c r="E210" s="529"/>
      <c r="F210" s="529"/>
    </row>
    <row r="211" spans="1:6" x14ac:dyDescent="0.25">
      <c r="A211" s="557"/>
      <c r="B211" s="533"/>
      <c r="D211" s="532"/>
      <c r="E211" s="529"/>
      <c r="F211" s="529"/>
    </row>
    <row r="212" spans="1:6" x14ac:dyDescent="0.25">
      <c r="A212" s="557"/>
      <c r="B212" s="533"/>
      <c r="D212" s="532"/>
      <c r="E212" s="529"/>
      <c r="F212" s="529"/>
    </row>
    <row r="213" spans="1:6" x14ac:dyDescent="0.25">
      <c r="A213" s="557"/>
      <c r="B213" s="533"/>
      <c r="D213" s="532"/>
      <c r="E213" s="529"/>
      <c r="F213" s="529"/>
    </row>
    <row r="214" spans="1:6" x14ac:dyDescent="0.25">
      <c r="A214" s="557"/>
      <c r="B214" s="533"/>
      <c r="D214" s="532"/>
      <c r="E214" s="529"/>
      <c r="F214" s="529"/>
    </row>
    <row r="215" spans="1:6" x14ac:dyDescent="0.25">
      <c r="A215" s="557"/>
      <c r="B215" s="533"/>
      <c r="D215" s="532"/>
      <c r="E215" s="529"/>
      <c r="F215" s="529"/>
    </row>
    <row r="216" spans="1:6" x14ac:dyDescent="0.25">
      <c r="A216" s="557"/>
      <c r="B216" s="533"/>
      <c r="D216" s="532"/>
      <c r="E216" s="529"/>
      <c r="F216" s="529"/>
    </row>
    <row r="217" spans="1:6" x14ac:dyDescent="0.25">
      <c r="A217" s="557"/>
      <c r="B217" s="533"/>
      <c r="D217" s="532"/>
      <c r="E217" s="529"/>
      <c r="F217" s="529"/>
    </row>
    <row r="218" spans="1:6" x14ac:dyDescent="0.25">
      <c r="A218" s="557"/>
      <c r="B218" s="533"/>
      <c r="D218" s="532"/>
      <c r="E218" s="529"/>
      <c r="F218" s="529"/>
    </row>
    <row r="219" spans="1:6" x14ac:dyDescent="0.25">
      <c r="A219" s="557"/>
      <c r="B219" s="533"/>
      <c r="D219" s="532"/>
      <c r="E219" s="529"/>
      <c r="F219" s="529"/>
    </row>
    <row r="220" spans="1:6" x14ac:dyDescent="0.25">
      <c r="A220" s="557"/>
      <c r="B220" s="533"/>
      <c r="D220" s="532"/>
      <c r="E220" s="529"/>
      <c r="F220" s="529"/>
    </row>
    <row r="221" spans="1:6" x14ac:dyDescent="0.25">
      <c r="A221" s="557"/>
      <c r="B221" s="533"/>
      <c r="D221" s="532"/>
      <c r="E221" s="529"/>
      <c r="F221" s="529"/>
    </row>
    <row r="222" spans="1:6" x14ac:dyDescent="0.25">
      <c r="A222" s="557"/>
      <c r="B222" s="533"/>
      <c r="D222" s="532"/>
      <c r="E222" s="529"/>
      <c r="F222" s="529"/>
    </row>
    <row r="223" spans="1:6" x14ac:dyDescent="0.25">
      <c r="A223" s="557"/>
      <c r="B223" s="533"/>
      <c r="D223" s="532"/>
      <c r="E223" s="529"/>
      <c r="F223" s="529"/>
    </row>
    <row r="224" spans="1:6" x14ac:dyDescent="0.25">
      <c r="A224" s="557"/>
      <c r="B224" s="533"/>
      <c r="D224" s="532"/>
      <c r="E224" s="529"/>
      <c r="F224" s="529"/>
    </row>
    <row r="225" spans="1:6" x14ac:dyDescent="0.25">
      <c r="A225" s="557"/>
      <c r="B225" s="533"/>
      <c r="D225" s="532"/>
      <c r="E225" s="529"/>
      <c r="F225" s="529"/>
    </row>
    <row r="226" spans="1:6" x14ac:dyDescent="0.25">
      <c r="A226" s="557"/>
      <c r="B226" s="533"/>
      <c r="D226" s="532"/>
      <c r="E226" s="529"/>
      <c r="F226" s="529"/>
    </row>
    <row r="227" spans="1:6" x14ac:dyDescent="0.25">
      <c r="A227" s="557"/>
      <c r="B227" s="533"/>
      <c r="D227" s="532"/>
      <c r="E227" s="529"/>
      <c r="F227" s="529"/>
    </row>
    <row r="228" spans="1:6" x14ac:dyDescent="0.25">
      <c r="A228" s="557"/>
      <c r="B228" s="533"/>
      <c r="D228" s="532"/>
      <c r="E228" s="529"/>
      <c r="F228" s="529"/>
    </row>
    <row r="229" spans="1:6" x14ac:dyDescent="0.25">
      <c r="A229" s="557"/>
      <c r="B229" s="533"/>
      <c r="D229" s="532"/>
      <c r="E229" s="529"/>
      <c r="F229" s="529"/>
    </row>
    <row r="230" spans="1:6" x14ac:dyDescent="0.25">
      <c r="A230" s="557"/>
      <c r="B230" s="533"/>
      <c r="D230" s="532"/>
      <c r="E230" s="529"/>
      <c r="F230" s="529"/>
    </row>
    <row r="231" spans="1:6" x14ac:dyDescent="0.25">
      <c r="A231" s="557"/>
      <c r="B231" s="533"/>
      <c r="D231" s="532"/>
      <c r="E231" s="529"/>
      <c r="F231" s="529"/>
    </row>
    <row r="232" spans="1:6" x14ac:dyDescent="0.25">
      <c r="A232" s="557"/>
      <c r="B232" s="533"/>
      <c r="D232" s="532"/>
      <c r="E232" s="529"/>
      <c r="F232" s="529"/>
    </row>
    <row r="233" spans="1:6" x14ac:dyDescent="0.25">
      <c r="A233" s="557"/>
      <c r="B233" s="533"/>
      <c r="D233" s="532"/>
      <c r="E233" s="529"/>
      <c r="F233" s="529"/>
    </row>
    <row r="234" spans="1:6" x14ac:dyDescent="0.25">
      <c r="A234" s="557"/>
      <c r="B234" s="533"/>
      <c r="D234" s="532"/>
      <c r="E234" s="529"/>
      <c r="F234" s="529"/>
    </row>
    <row r="235" spans="1:6" x14ac:dyDescent="0.25">
      <c r="A235" s="557"/>
      <c r="B235" s="533"/>
      <c r="D235" s="532"/>
      <c r="E235" s="529"/>
      <c r="F235" s="529"/>
    </row>
    <row r="236" spans="1:6" x14ac:dyDescent="0.25">
      <c r="A236" s="557"/>
      <c r="B236" s="533"/>
      <c r="D236" s="532"/>
      <c r="E236" s="529"/>
      <c r="F236" s="529"/>
    </row>
    <row r="237" spans="1:6" x14ac:dyDescent="0.25">
      <c r="A237" s="557"/>
      <c r="B237" s="533"/>
      <c r="D237" s="532"/>
      <c r="E237" s="529"/>
      <c r="F237" s="529"/>
    </row>
    <row r="238" spans="1:6" x14ac:dyDescent="0.25">
      <c r="A238" s="557"/>
      <c r="B238" s="533"/>
      <c r="D238" s="532"/>
      <c r="E238" s="529"/>
      <c r="F238" s="529"/>
    </row>
    <row r="239" spans="1:6" x14ac:dyDescent="0.25">
      <c r="A239" s="557"/>
      <c r="B239" s="533"/>
      <c r="D239" s="532"/>
      <c r="E239" s="529"/>
      <c r="F239" s="529"/>
    </row>
    <row r="240" spans="1:6" x14ac:dyDescent="0.25">
      <c r="A240" s="557"/>
      <c r="B240" s="533"/>
      <c r="D240" s="532"/>
      <c r="E240" s="529"/>
      <c r="F240" s="529"/>
    </row>
    <row r="241" spans="1:6" x14ac:dyDescent="0.25">
      <c r="A241" s="557"/>
      <c r="B241" s="533"/>
      <c r="D241" s="532"/>
      <c r="E241" s="529"/>
      <c r="F241" s="529"/>
    </row>
    <row r="242" spans="1:6" x14ac:dyDescent="0.25">
      <c r="A242" s="557"/>
      <c r="B242" s="533"/>
      <c r="D242" s="532"/>
      <c r="E242" s="529"/>
      <c r="F242" s="529"/>
    </row>
    <row r="243" spans="1:6" x14ac:dyDescent="0.25">
      <c r="A243" s="557"/>
      <c r="B243" s="533"/>
      <c r="D243" s="532"/>
      <c r="E243" s="529"/>
      <c r="F243" s="529"/>
    </row>
    <row r="244" spans="1:6" x14ac:dyDescent="0.25">
      <c r="A244" s="557"/>
      <c r="B244" s="533"/>
      <c r="D244" s="532"/>
      <c r="E244" s="529"/>
      <c r="F244" s="529"/>
    </row>
    <row r="245" spans="1:6" x14ac:dyDescent="0.25">
      <c r="A245" s="557"/>
      <c r="B245" s="533"/>
      <c r="D245" s="532"/>
      <c r="E245" s="529"/>
      <c r="F245" s="529"/>
    </row>
    <row r="246" spans="1:6" x14ac:dyDescent="0.25">
      <c r="A246" s="557"/>
      <c r="B246" s="533"/>
      <c r="D246" s="532"/>
      <c r="E246" s="529"/>
      <c r="F246" s="529"/>
    </row>
    <row r="247" spans="1:6" x14ac:dyDescent="0.25">
      <c r="A247" s="557"/>
      <c r="B247" s="533"/>
      <c r="D247" s="532"/>
      <c r="E247" s="529"/>
      <c r="F247" s="529"/>
    </row>
    <row r="248" spans="1:6" x14ac:dyDescent="0.25">
      <c r="A248" s="557"/>
      <c r="B248" s="533"/>
      <c r="D248" s="532"/>
      <c r="E248" s="529"/>
      <c r="F248" s="529"/>
    </row>
    <row r="249" spans="1:6" x14ac:dyDescent="0.25">
      <c r="A249" s="557"/>
      <c r="B249" s="533"/>
      <c r="D249" s="532"/>
      <c r="E249" s="529"/>
      <c r="F249" s="529"/>
    </row>
    <row r="250" spans="1:6" x14ac:dyDescent="0.25">
      <c r="A250" s="557"/>
      <c r="B250" s="533"/>
      <c r="D250" s="532"/>
      <c r="E250" s="529"/>
      <c r="F250" s="529"/>
    </row>
    <row r="251" spans="1:6" x14ac:dyDescent="0.25">
      <c r="A251" s="557"/>
      <c r="B251" s="533"/>
      <c r="D251" s="532"/>
      <c r="E251" s="529"/>
      <c r="F251" s="529"/>
    </row>
    <row r="252" spans="1:6" x14ac:dyDescent="0.25">
      <c r="A252" s="557"/>
      <c r="B252" s="533"/>
      <c r="D252" s="532"/>
      <c r="E252" s="529"/>
      <c r="F252" s="529"/>
    </row>
    <row r="253" spans="1:6" x14ac:dyDescent="0.25">
      <c r="A253" s="557"/>
      <c r="B253" s="533"/>
      <c r="D253" s="532"/>
      <c r="E253" s="529"/>
      <c r="F253" s="529"/>
    </row>
    <row r="254" spans="1:6" x14ac:dyDescent="0.25">
      <c r="A254" s="557"/>
      <c r="B254" s="533"/>
      <c r="D254" s="532"/>
      <c r="E254" s="529"/>
      <c r="F254" s="529"/>
    </row>
    <row r="255" spans="1:6" x14ac:dyDescent="0.25">
      <c r="A255" s="557"/>
      <c r="B255" s="533"/>
      <c r="D255" s="532"/>
      <c r="E255" s="529"/>
      <c r="F255" s="529"/>
    </row>
    <row r="256" spans="1:6" x14ac:dyDescent="0.25">
      <c r="A256" s="557"/>
      <c r="B256" s="533"/>
      <c r="D256" s="532"/>
      <c r="E256" s="529"/>
      <c r="F256" s="529"/>
    </row>
    <row r="257" spans="1:6" x14ac:dyDescent="0.25">
      <c r="A257" s="557"/>
      <c r="B257" s="533"/>
      <c r="D257" s="532"/>
      <c r="E257" s="529"/>
      <c r="F257" s="529"/>
    </row>
    <row r="258" spans="1:6" x14ac:dyDescent="0.25">
      <c r="A258" s="557"/>
      <c r="B258" s="533"/>
      <c r="D258" s="532"/>
      <c r="E258" s="529"/>
      <c r="F258" s="529"/>
    </row>
    <row r="259" spans="1:6" x14ac:dyDescent="0.25">
      <c r="A259" s="557"/>
      <c r="B259" s="533"/>
      <c r="D259" s="532"/>
      <c r="E259" s="529"/>
      <c r="F259" s="529"/>
    </row>
    <row r="260" spans="1:6" x14ac:dyDescent="0.25">
      <c r="A260" s="557"/>
      <c r="B260" s="533"/>
      <c r="D260" s="532"/>
      <c r="E260" s="529"/>
      <c r="F260" s="529"/>
    </row>
    <row r="261" spans="1:6" x14ac:dyDescent="0.25">
      <c r="A261" s="557"/>
      <c r="B261" s="533"/>
      <c r="D261" s="532"/>
      <c r="E261" s="529"/>
      <c r="F261" s="529"/>
    </row>
    <row r="262" spans="1:6" x14ac:dyDescent="0.25">
      <c r="A262" s="557"/>
      <c r="B262" s="533"/>
      <c r="D262" s="532"/>
      <c r="E262" s="529"/>
      <c r="F262" s="529"/>
    </row>
    <row r="263" spans="1:6" x14ac:dyDescent="0.25">
      <c r="A263" s="557"/>
      <c r="B263" s="533"/>
      <c r="D263" s="532"/>
      <c r="E263" s="529"/>
      <c r="F263" s="529"/>
    </row>
    <row r="264" spans="1:6" x14ac:dyDescent="0.25">
      <c r="A264" s="557"/>
      <c r="B264" s="533"/>
      <c r="D264" s="532"/>
      <c r="E264" s="529"/>
      <c r="F264" s="529"/>
    </row>
    <row r="265" spans="1:6" x14ac:dyDescent="0.25">
      <c r="A265" s="557"/>
      <c r="B265" s="533"/>
      <c r="D265" s="532"/>
      <c r="E265" s="529"/>
      <c r="F265" s="529"/>
    </row>
    <row r="266" spans="1:6" x14ac:dyDescent="0.25">
      <c r="A266" s="557"/>
      <c r="B266" s="533"/>
      <c r="D266" s="532"/>
      <c r="E266" s="529"/>
      <c r="F266" s="529"/>
    </row>
    <row r="267" spans="1:6" x14ac:dyDescent="0.25">
      <c r="A267" s="557"/>
      <c r="B267" s="533"/>
      <c r="D267" s="532"/>
      <c r="E267" s="529"/>
      <c r="F267" s="529"/>
    </row>
    <row r="268" spans="1:6" x14ac:dyDescent="0.25">
      <c r="A268" s="557"/>
      <c r="B268" s="533"/>
      <c r="D268" s="532"/>
      <c r="E268" s="529"/>
      <c r="F268" s="529"/>
    </row>
    <row r="269" spans="1:6" x14ac:dyDescent="0.25">
      <c r="A269" s="557"/>
      <c r="B269" s="533"/>
      <c r="D269" s="532"/>
      <c r="E269" s="529"/>
      <c r="F269" s="529"/>
    </row>
    <row r="270" spans="1:6" x14ac:dyDescent="0.25">
      <c r="A270" s="557"/>
      <c r="B270" s="533"/>
      <c r="D270" s="532"/>
      <c r="E270" s="529"/>
      <c r="F270" s="529"/>
    </row>
    <row r="271" spans="1:6" x14ac:dyDescent="0.25">
      <c r="A271" s="557"/>
      <c r="B271" s="533"/>
      <c r="D271" s="532"/>
      <c r="E271" s="529"/>
      <c r="F271" s="529"/>
    </row>
    <row r="272" spans="1:6" x14ac:dyDescent="0.25">
      <c r="A272" s="557"/>
      <c r="B272" s="533"/>
      <c r="D272" s="532"/>
      <c r="E272" s="529"/>
      <c r="F272" s="529"/>
    </row>
    <row r="273" spans="1:6" x14ac:dyDescent="0.25">
      <c r="A273" s="557"/>
      <c r="B273" s="533"/>
      <c r="D273" s="532"/>
      <c r="E273" s="529"/>
      <c r="F273" s="529"/>
    </row>
    <row r="274" spans="1:6" x14ac:dyDescent="0.25">
      <c r="A274" s="557"/>
      <c r="B274" s="533"/>
      <c r="D274" s="532"/>
      <c r="E274" s="529"/>
      <c r="F274" s="529"/>
    </row>
    <row r="275" spans="1:6" x14ac:dyDescent="0.25">
      <c r="A275" s="557"/>
      <c r="B275" s="533"/>
      <c r="D275" s="532"/>
      <c r="E275" s="529"/>
      <c r="F275" s="529"/>
    </row>
    <row r="276" spans="1:6" x14ac:dyDescent="0.25">
      <c r="A276" s="557"/>
      <c r="B276" s="533"/>
      <c r="D276" s="532"/>
      <c r="E276" s="529"/>
      <c r="F276" s="529"/>
    </row>
    <row r="277" spans="1:6" x14ac:dyDescent="0.25">
      <c r="A277" s="557"/>
      <c r="B277" s="533"/>
      <c r="D277" s="532"/>
      <c r="E277" s="529"/>
      <c r="F277" s="529"/>
    </row>
    <row r="278" spans="1:6" x14ac:dyDescent="0.25">
      <c r="A278" s="557"/>
      <c r="B278" s="533"/>
      <c r="D278" s="532"/>
      <c r="E278" s="529"/>
      <c r="F278" s="529"/>
    </row>
    <row r="279" spans="1:6" x14ac:dyDescent="0.25">
      <c r="A279" s="557"/>
      <c r="B279" s="533"/>
      <c r="D279" s="532"/>
      <c r="E279" s="529"/>
      <c r="F279" s="529"/>
    </row>
    <row r="280" spans="1:6" x14ac:dyDescent="0.25">
      <c r="B280" s="533"/>
      <c r="D280" s="532"/>
      <c r="E280" s="529"/>
      <c r="F280" s="529"/>
    </row>
    <row r="281" spans="1:6" x14ac:dyDescent="0.25">
      <c r="B281" s="533"/>
      <c r="D281" s="532"/>
      <c r="E281" s="529"/>
      <c r="F281" s="529"/>
    </row>
    <row r="282" spans="1:6" x14ac:dyDescent="0.25">
      <c r="B282" s="533"/>
      <c r="D282" s="532"/>
      <c r="E282" s="529"/>
      <c r="F282" s="529"/>
    </row>
    <row r="283" spans="1:6" x14ac:dyDescent="0.25">
      <c r="B283" s="533"/>
      <c r="D283" s="532"/>
      <c r="E283" s="529"/>
      <c r="F283" s="529"/>
    </row>
    <row r="284" spans="1:6" x14ac:dyDescent="0.25">
      <c r="B284" s="533"/>
      <c r="D284" s="532"/>
      <c r="E284" s="529"/>
      <c r="F284" s="529"/>
    </row>
    <row r="285" spans="1:6" x14ac:dyDescent="0.25">
      <c r="B285" s="533"/>
      <c r="D285" s="532"/>
      <c r="E285" s="529"/>
      <c r="F285" s="529"/>
    </row>
    <row r="286" spans="1:6" x14ac:dyDescent="0.25">
      <c r="B286" s="533"/>
      <c r="D286" s="532"/>
      <c r="E286" s="529"/>
      <c r="F286" s="529"/>
    </row>
    <row r="287" spans="1:6" x14ac:dyDescent="0.25">
      <c r="B287" s="533"/>
      <c r="D287" s="532"/>
      <c r="E287" s="529"/>
      <c r="F287" s="529"/>
    </row>
    <row r="288" spans="1:6" x14ac:dyDescent="0.25">
      <c r="B288" s="533"/>
      <c r="D288" s="532"/>
      <c r="E288" s="529"/>
      <c r="F288" s="529"/>
    </row>
    <row r="289" spans="2:6" x14ac:dyDescent="0.25">
      <c r="B289" s="533"/>
      <c r="D289" s="532"/>
      <c r="E289" s="529"/>
      <c r="F289" s="529"/>
    </row>
    <row r="290" spans="2:6" x14ac:dyDescent="0.25">
      <c r="B290" s="533"/>
      <c r="F290" s="529"/>
    </row>
    <row r="291" spans="2:6" x14ac:dyDescent="0.25">
      <c r="B291" s="533"/>
      <c r="F291" s="529"/>
    </row>
    <row r="292" spans="2:6" x14ac:dyDescent="0.25">
      <c r="B292" s="533"/>
      <c r="F292" s="529"/>
    </row>
    <row r="293" spans="2:6" x14ac:dyDescent="0.25">
      <c r="B293" s="533"/>
      <c r="F293" s="529"/>
    </row>
    <row r="294" spans="2:6" x14ac:dyDescent="0.25">
      <c r="B294" s="533"/>
      <c r="F294" s="529"/>
    </row>
    <row r="295" spans="2:6" x14ac:dyDescent="0.25">
      <c r="B295" s="533"/>
      <c r="F295" s="529"/>
    </row>
    <row r="296" spans="2:6" x14ac:dyDescent="0.25">
      <c r="B296" s="533"/>
      <c r="F296" s="529"/>
    </row>
    <row r="297" spans="2:6" x14ac:dyDescent="0.25">
      <c r="B297" s="533"/>
      <c r="F297" s="529"/>
    </row>
    <row r="298" spans="2:6" x14ac:dyDescent="0.25">
      <c r="B298" s="533"/>
      <c r="F298" s="529"/>
    </row>
    <row r="299" spans="2:6" x14ac:dyDescent="0.25">
      <c r="B299" s="533"/>
      <c r="F299" s="529"/>
    </row>
    <row r="300" spans="2:6" x14ac:dyDescent="0.25">
      <c r="B300" s="533"/>
      <c r="F300" s="529"/>
    </row>
    <row r="301" spans="2:6" x14ac:dyDescent="0.25">
      <c r="B301" s="533"/>
      <c r="F301" s="529"/>
    </row>
    <row r="302" spans="2:6" x14ac:dyDescent="0.25">
      <c r="B302" s="533"/>
      <c r="F302" s="529"/>
    </row>
    <row r="303" spans="2:6" x14ac:dyDescent="0.25">
      <c r="B303" s="533"/>
      <c r="F303" s="529"/>
    </row>
    <row r="304" spans="2:6" x14ac:dyDescent="0.25">
      <c r="B304" s="533"/>
      <c r="F304" s="529"/>
    </row>
    <row r="305" spans="2:6" x14ac:dyDescent="0.25">
      <c r="B305" s="533"/>
      <c r="F305" s="529"/>
    </row>
    <row r="306" spans="2:6" x14ac:dyDescent="0.25">
      <c r="B306" s="533"/>
      <c r="F306" s="529"/>
    </row>
    <row r="307" spans="2:6" x14ac:dyDescent="0.25">
      <c r="B307" s="533"/>
      <c r="F307" s="529"/>
    </row>
    <row r="308" spans="2:6" x14ac:dyDescent="0.25">
      <c r="B308" s="533"/>
      <c r="F308" s="529"/>
    </row>
    <row r="309" spans="2:6" x14ac:dyDescent="0.25">
      <c r="B309" s="533"/>
      <c r="F309" s="529"/>
    </row>
    <row r="310" spans="2:6" x14ac:dyDescent="0.25">
      <c r="B310" s="533"/>
      <c r="F310" s="529"/>
    </row>
    <row r="311" spans="2:6" x14ac:dyDescent="0.25">
      <c r="B311" s="533"/>
      <c r="F311" s="529"/>
    </row>
    <row r="312" spans="2:6" x14ac:dyDescent="0.25">
      <c r="B312" s="533"/>
      <c r="F312" s="529"/>
    </row>
    <row r="313" spans="2:6" x14ac:dyDescent="0.25">
      <c r="B313" s="533"/>
      <c r="F313" s="529"/>
    </row>
    <row r="314" spans="2:6" x14ac:dyDescent="0.25">
      <c r="B314" s="533"/>
      <c r="F314" s="529"/>
    </row>
    <row r="315" spans="2:6" x14ac:dyDescent="0.25">
      <c r="B315" s="533"/>
      <c r="F315" s="529"/>
    </row>
    <row r="316" spans="2:6" x14ac:dyDescent="0.25">
      <c r="B316" s="533"/>
      <c r="F316" s="529"/>
    </row>
    <row r="317" spans="2:6" x14ac:dyDescent="0.25">
      <c r="B317" s="533"/>
      <c r="F317" s="529"/>
    </row>
    <row r="318" spans="2:6" x14ac:dyDescent="0.25">
      <c r="B318" s="533"/>
      <c r="F318" s="529"/>
    </row>
    <row r="319" spans="2:6" x14ac:dyDescent="0.25">
      <c r="B319" s="533"/>
      <c r="F319" s="529"/>
    </row>
    <row r="320" spans="2:6" x14ac:dyDescent="0.25">
      <c r="B320" s="533"/>
      <c r="F320" s="529"/>
    </row>
    <row r="321" spans="2:6" x14ac:dyDescent="0.25">
      <c r="B321" s="533"/>
      <c r="F321" s="529"/>
    </row>
    <row r="322" spans="2:6" x14ac:dyDescent="0.25">
      <c r="B322" s="533"/>
      <c r="F322" s="529"/>
    </row>
    <row r="323" spans="2:6" x14ac:dyDescent="0.25">
      <c r="B323" s="533"/>
      <c r="F323" s="529"/>
    </row>
    <row r="324" spans="2:6" x14ac:dyDescent="0.25">
      <c r="B324" s="533"/>
      <c r="F324" s="529"/>
    </row>
    <row r="325" spans="2:6" x14ac:dyDescent="0.25">
      <c r="B325" s="533"/>
      <c r="F325" s="529"/>
    </row>
    <row r="326" spans="2:6" x14ac:dyDescent="0.25">
      <c r="B326" s="533"/>
      <c r="F326" s="529"/>
    </row>
    <row r="327" spans="2:6" x14ac:dyDescent="0.25">
      <c r="B327" s="533"/>
      <c r="F327" s="529"/>
    </row>
    <row r="328" spans="2:6" x14ac:dyDescent="0.25">
      <c r="B328" s="533"/>
      <c r="F328" s="529"/>
    </row>
    <row r="329" spans="2:6" x14ac:dyDescent="0.25">
      <c r="B329" s="533"/>
      <c r="F329" s="529"/>
    </row>
    <row r="330" spans="2:6" x14ac:dyDescent="0.25">
      <c r="B330" s="533"/>
      <c r="F330" s="529"/>
    </row>
    <row r="331" spans="2:6" x14ac:dyDescent="0.25">
      <c r="B331" s="533"/>
      <c r="F331" s="529"/>
    </row>
    <row r="332" spans="2:6" x14ac:dyDescent="0.25">
      <c r="B332" s="533"/>
      <c r="F332" s="529"/>
    </row>
    <row r="333" spans="2:6" x14ac:dyDescent="0.25">
      <c r="B333" s="533"/>
      <c r="F333" s="529"/>
    </row>
    <row r="334" spans="2:6" x14ac:dyDescent="0.25">
      <c r="B334" s="533"/>
      <c r="F334" s="529"/>
    </row>
    <row r="335" spans="2:6" x14ac:dyDescent="0.25">
      <c r="B335" s="533"/>
      <c r="F335" s="529"/>
    </row>
    <row r="336" spans="2:6" x14ac:dyDescent="0.25">
      <c r="B336" s="533"/>
      <c r="F336" s="529"/>
    </row>
    <row r="337" spans="2:6" x14ac:dyDescent="0.25">
      <c r="B337" s="533"/>
      <c r="F337" s="529"/>
    </row>
    <row r="338" spans="2:6" x14ac:dyDescent="0.25">
      <c r="B338" s="533"/>
      <c r="F338" s="529"/>
    </row>
    <row r="339" spans="2:6" x14ac:dyDescent="0.25">
      <c r="B339" s="533"/>
      <c r="F339" s="529"/>
    </row>
    <row r="340" spans="2:6" x14ac:dyDescent="0.25">
      <c r="B340" s="533"/>
      <c r="F340" s="529"/>
    </row>
    <row r="341" spans="2:6" x14ac:dyDescent="0.25">
      <c r="B341" s="533"/>
      <c r="F341" s="529"/>
    </row>
    <row r="342" spans="2:6" x14ac:dyDescent="0.25">
      <c r="B342" s="533"/>
      <c r="F342" s="529"/>
    </row>
    <row r="343" spans="2:6" x14ac:dyDescent="0.25">
      <c r="B343" s="533"/>
      <c r="F343" s="529"/>
    </row>
    <row r="344" spans="2:6" x14ac:dyDescent="0.25">
      <c r="B344" s="533"/>
      <c r="F344" s="529"/>
    </row>
    <row r="345" spans="2:6" x14ac:dyDescent="0.25">
      <c r="B345" s="533"/>
      <c r="F345" s="529"/>
    </row>
    <row r="346" spans="2:6" x14ac:dyDescent="0.25">
      <c r="B346" s="533"/>
      <c r="F346" s="529"/>
    </row>
    <row r="347" spans="2:6" x14ac:dyDescent="0.25">
      <c r="B347" s="533"/>
      <c r="F347" s="529"/>
    </row>
    <row r="348" spans="2:6" x14ac:dyDescent="0.25">
      <c r="B348" s="533"/>
      <c r="F348" s="529"/>
    </row>
    <row r="349" spans="2:6" x14ac:dyDescent="0.25">
      <c r="B349" s="533"/>
      <c r="F349" s="529"/>
    </row>
    <row r="350" spans="2:6" x14ac:dyDescent="0.25">
      <c r="B350" s="533"/>
      <c r="F350" s="529"/>
    </row>
    <row r="351" spans="2:6" x14ac:dyDescent="0.25">
      <c r="B351" s="533"/>
      <c r="F351" s="529"/>
    </row>
    <row r="352" spans="2:6" x14ac:dyDescent="0.25">
      <c r="B352" s="533"/>
      <c r="F352" s="529"/>
    </row>
    <row r="353" spans="2:6" x14ac:dyDescent="0.25">
      <c r="B353" s="533"/>
      <c r="F353" s="529"/>
    </row>
    <row r="354" spans="2:6" x14ac:dyDescent="0.25">
      <c r="B354" s="533"/>
      <c r="F354" s="529"/>
    </row>
    <row r="355" spans="2:6" x14ac:dyDescent="0.25">
      <c r="B355" s="533"/>
      <c r="F355" s="529"/>
    </row>
    <row r="356" spans="2:6" x14ac:dyDescent="0.25">
      <c r="B356" s="533"/>
      <c r="F356" s="529"/>
    </row>
    <row r="357" spans="2:6" x14ac:dyDescent="0.25">
      <c r="B357" s="533"/>
      <c r="F357" s="529"/>
    </row>
    <row r="358" spans="2:6" x14ac:dyDescent="0.25">
      <c r="B358" s="533"/>
      <c r="F358" s="529"/>
    </row>
    <row r="359" spans="2:6" x14ac:dyDescent="0.25">
      <c r="B359" s="533"/>
      <c r="F359" s="529"/>
    </row>
    <row r="360" spans="2:6" x14ac:dyDescent="0.25">
      <c r="B360" s="533"/>
      <c r="F360" s="529"/>
    </row>
    <row r="361" spans="2:6" x14ac:dyDescent="0.25">
      <c r="B361" s="533"/>
      <c r="F361" s="529"/>
    </row>
    <row r="362" spans="2:6" x14ac:dyDescent="0.25">
      <c r="B362" s="533"/>
      <c r="F362" s="529"/>
    </row>
    <row r="363" spans="2:6" x14ac:dyDescent="0.25">
      <c r="B363" s="533"/>
      <c r="F363" s="529"/>
    </row>
    <row r="364" spans="2:6" x14ac:dyDescent="0.25">
      <c r="B364" s="533"/>
      <c r="F364" s="529"/>
    </row>
    <row r="365" spans="2:6" x14ac:dyDescent="0.25">
      <c r="B365" s="533"/>
      <c r="F365" s="529"/>
    </row>
    <row r="366" spans="2:6" x14ac:dyDescent="0.25">
      <c r="B366" s="533"/>
      <c r="F366" s="529"/>
    </row>
    <row r="367" spans="2:6" x14ac:dyDescent="0.25">
      <c r="B367" s="533"/>
      <c r="F367" s="529"/>
    </row>
    <row r="368" spans="2:6" x14ac:dyDescent="0.25">
      <c r="B368" s="533"/>
      <c r="F368" s="529"/>
    </row>
    <row r="369" spans="2:6" x14ac:dyDescent="0.25">
      <c r="B369" s="533"/>
      <c r="F369" s="529"/>
    </row>
    <row r="370" spans="2:6" x14ac:dyDescent="0.25">
      <c r="B370" s="533"/>
      <c r="F370" s="529"/>
    </row>
    <row r="371" spans="2:6" x14ac:dyDescent="0.25">
      <c r="B371" s="533"/>
      <c r="F371" s="529"/>
    </row>
    <row r="372" spans="2:6" x14ac:dyDescent="0.25">
      <c r="B372" s="533"/>
      <c r="F372" s="529"/>
    </row>
    <row r="373" spans="2:6" x14ac:dyDescent="0.25">
      <c r="B373" s="533"/>
      <c r="F373" s="529"/>
    </row>
    <row r="374" spans="2:6" x14ac:dyDescent="0.25">
      <c r="B374" s="533"/>
      <c r="F374" s="529"/>
    </row>
    <row r="375" spans="2:6" x14ac:dyDescent="0.25">
      <c r="B375" s="533"/>
      <c r="F375" s="529"/>
    </row>
    <row r="376" spans="2:6" x14ac:dyDescent="0.25">
      <c r="B376" s="533"/>
      <c r="F376" s="529"/>
    </row>
    <row r="377" spans="2:6" x14ac:dyDescent="0.25">
      <c r="B377" s="533"/>
      <c r="F377" s="529"/>
    </row>
    <row r="378" spans="2:6" x14ac:dyDescent="0.25">
      <c r="B378" s="533"/>
      <c r="F378" s="529"/>
    </row>
    <row r="379" spans="2:6" x14ac:dyDescent="0.25">
      <c r="B379" s="533"/>
      <c r="F379" s="529"/>
    </row>
    <row r="380" spans="2:6" x14ac:dyDescent="0.25">
      <c r="B380" s="533"/>
      <c r="F380" s="529"/>
    </row>
    <row r="381" spans="2:6" x14ac:dyDescent="0.25">
      <c r="B381" s="533"/>
      <c r="F381" s="529"/>
    </row>
    <row r="382" spans="2:6" x14ac:dyDescent="0.25">
      <c r="B382" s="533"/>
      <c r="F382" s="529"/>
    </row>
    <row r="383" spans="2:6" x14ac:dyDescent="0.25">
      <c r="B383" s="533"/>
      <c r="F383" s="529"/>
    </row>
    <row r="384" spans="2:6" x14ac:dyDescent="0.25">
      <c r="B384" s="533"/>
      <c r="F384" s="529"/>
    </row>
    <row r="385" spans="2:6" x14ac:dyDescent="0.25">
      <c r="B385" s="533"/>
      <c r="F385" s="529"/>
    </row>
    <row r="386" spans="2:6" x14ac:dyDescent="0.25">
      <c r="B386" s="533"/>
      <c r="F386" s="529"/>
    </row>
    <row r="387" spans="2:6" x14ac:dyDescent="0.25">
      <c r="B387" s="533"/>
      <c r="F387" s="529"/>
    </row>
    <row r="388" spans="2:6" x14ac:dyDescent="0.25">
      <c r="B388" s="533"/>
      <c r="F388" s="529"/>
    </row>
    <row r="389" spans="2:6" x14ac:dyDescent="0.25">
      <c r="B389" s="533"/>
      <c r="F389" s="529"/>
    </row>
    <row r="390" spans="2:6" x14ac:dyDescent="0.25">
      <c r="B390" s="533"/>
      <c r="F390" s="529"/>
    </row>
    <row r="391" spans="2:6" x14ac:dyDescent="0.25">
      <c r="B391" s="533"/>
      <c r="F391" s="529"/>
    </row>
    <row r="392" spans="2:6" x14ac:dyDescent="0.25">
      <c r="B392" s="533"/>
      <c r="F392" s="529"/>
    </row>
    <row r="393" spans="2:6" x14ac:dyDescent="0.25">
      <c r="B393" s="533"/>
      <c r="F393" s="529"/>
    </row>
    <row r="394" spans="2:6" x14ac:dyDescent="0.25">
      <c r="B394" s="533"/>
      <c r="F394" s="529"/>
    </row>
    <row r="395" spans="2:6" x14ac:dyDescent="0.25">
      <c r="B395" s="533"/>
      <c r="F395" s="529"/>
    </row>
    <row r="396" spans="2:6" x14ac:dyDescent="0.25">
      <c r="B396" s="533"/>
      <c r="F396" s="529"/>
    </row>
    <row r="397" spans="2:6" x14ac:dyDescent="0.25">
      <c r="B397" s="533"/>
      <c r="F397" s="529"/>
    </row>
    <row r="398" spans="2:6" x14ac:dyDescent="0.25">
      <c r="B398" s="533"/>
      <c r="F398" s="529"/>
    </row>
    <row r="399" spans="2:6" x14ac:dyDescent="0.25">
      <c r="B399" s="533"/>
      <c r="F399" s="529"/>
    </row>
    <row r="400" spans="2:6" x14ac:dyDescent="0.25">
      <c r="B400" s="533"/>
      <c r="F400" s="529"/>
    </row>
    <row r="401" spans="2:6" x14ac:dyDescent="0.25">
      <c r="B401" s="533"/>
      <c r="F401" s="529"/>
    </row>
    <row r="402" spans="2:6" x14ac:dyDescent="0.25">
      <c r="B402" s="533"/>
      <c r="F402" s="529"/>
    </row>
    <row r="403" spans="2:6" x14ac:dyDescent="0.25">
      <c r="B403" s="533"/>
      <c r="F403" s="529"/>
    </row>
    <row r="404" spans="2:6" x14ac:dyDescent="0.25">
      <c r="B404" s="533"/>
      <c r="F404" s="529"/>
    </row>
    <row r="405" spans="2:6" x14ac:dyDescent="0.25">
      <c r="B405" s="533"/>
      <c r="F405" s="529"/>
    </row>
    <row r="406" spans="2:6" x14ac:dyDescent="0.25">
      <c r="B406" s="533"/>
      <c r="F406" s="529"/>
    </row>
    <row r="407" spans="2:6" x14ac:dyDescent="0.25">
      <c r="B407" s="533"/>
      <c r="F407" s="529"/>
    </row>
    <row r="408" spans="2:6" x14ac:dyDescent="0.25">
      <c r="B408" s="533"/>
      <c r="F408" s="529"/>
    </row>
    <row r="409" spans="2:6" x14ac:dyDescent="0.25">
      <c r="B409" s="533"/>
      <c r="F409" s="529"/>
    </row>
    <row r="410" spans="2:6" x14ac:dyDescent="0.25">
      <c r="B410" s="533"/>
      <c r="F410" s="529"/>
    </row>
    <row r="411" spans="2:6" x14ac:dyDescent="0.25">
      <c r="B411" s="533"/>
      <c r="F411" s="529"/>
    </row>
    <row r="412" spans="2:6" x14ac:dyDescent="0.25">
      <c r="B412" s="533"/>
      <c r="F412" s="529"/>
    </row>
    <row r="413" spans="2:6" x14ac:dyDescent="0.25">
      <c r="B413" s="533"/>
      <c r="F413" s="529"/>
    </row>
    <row r="414" spans="2:6" x14ac:dyDescent="0.25">
      <c r="B414" s="533"/>
      <c r="F414" s="529"/>
    </row>
    <row r="415" spans="2:6" x14ac:dyDescent="0.25">
      <c r="B415" s="533"/>
      <c r="F415" s="529"/>
    </row>
    <row r="416" spans="2:6" x14ac:dyDescent="0.25">
      <c r="B416" s="533"/>
      <c r="F416" s="529"/>
    </row>
    <row r="417" spans="2:6" x14ac:dyDescent="0.25">
      <c r="B417" s="533"/>
      <c r="F417" s="529"/>
    </row>
    <row r="418" spans="2:6" x14ac:dyDescent="0.25">
      <c r="B418" s="533"/>
      <c r="F418" s="529"/>
    </row>
    <row r="419" spans="2:6" x14ac:dyDescent="0.25">
      <c r="B419" s="533"/>
      <c r="F419" s="529"/>
    </row>
    <row r="420" spans="2:6" x14ac:dyDescent="0.25">
      <c r="B420" s="533"/>
      <c r="F420" s="529"/>
    </row>
    <row r="421" spans="2:6" x14ac:dyDescent="0.25">
      <c r="B421" s="533"/>
      <c r="F421" s="529"/>
    </row>
    <row r="422" spans="2:6" x14ac:dyDescent="0.25">
      <c r="B422" s="533"/>
      <c r="F422" s="529"/>
    </row>
    <row r="423" spans="2:6" x14ac:dyDescent="0.25">
      <c r="B423" s="533"/>
      <c r="F423" s="529"/>
    </row>
    <row r="424" spans="2:6" x14ac:dyDescent="0.25">
      <c r="B424" s="533"/>
      <c r="F424" s="529"/>
    </row>
    <row r="425" spans="2:6" x14ac:dyDescent="0.25">
      <c r="B425" s="533"/>
      <c r="F425" s="529"/>
    </row>
    <row r="426" spans="2:6" x14ac:dyDescent="0.25">
      <c r="B426" s="533"/>
      <c r="F426" s="529"/>
    </row>
    <row r="427" spans="2:6" x14ac:dyDescent="0.25">
      <c r="B427" s="533"/>
      <c r="F427" s="529"/>
    </row>
    <row r="428" spans="2:6" x14ac:dyDescent="0.25">
      <c r="B428" s="533"/>
      <c r="F428" s="529"/>
    </row>
    <row r="429" spans="2:6" x14ac:dyDescent="0.25">
      <c r="B429" s="533"/>
      <c r="F429" s="529"/>
    </row>
    <row r="430" spans="2:6" x14ac:dyDescent="0.25">
      <c r="B430" s="533"/>
      <c r="F430" s="529"/>
    </row>
    <row r="431" spans="2:6" x14ac:dyDescent="0.25">
      <c r="B431" s="533"/>
      <c r="F431" s="529"/>
    </row>
    <row r="432" spans="2:6" x14ac:dyDescent="0.25">
      <c r="B432" s="533"/>
      <c r="F432" s="529"/>
    </row>
    <row r="433" spans="2:6" x14ac:dyDescent="0.25">
      <c r="B433" s="533"/>
      <c r="F433" s="529"/>
    </row>
    <row r="434" spans="2:6" x14ac:dyDescent="0.25">
      <c r="B434" s="533"/>
      <c r="F434" s="529"/>
    </row>
    <row r="435" spans="2:6" x14ac:dyDescent="0.25">
      <c r="B435" s="533"/>
      <c r="F435" s="529"/>
    </row>
    <row r="436" spans="2:6" x14ac:dyDescent="0.25">
      <c r="B436" s="533"/>
      <c r="F436" s="529"/>
    </row>
    <row r="437" spans="2:6" x14ac:dyDescent="0.25">
      <c r="B437" s="533"/>
      <c r="F437" s="529"/>
    </row>
    <row r="438" spans="2:6" x14ac:dyDescent="0.25">
      <c r="B438" s="533"/>
      <c r="F438" s="529"/>
    </row>
    <row r="439" spans="2:6" x14ac:dyDescent="0.25">
      <c r="B439" s="533"/>
      <c r="F439" s="529"/>
    </row>
    <row r="440" spans="2:6" x14ac:dyDescent="0.25">
      <c r="B440" s="533"/>
      <c r="F440" s="529"/>
    </row>
    <row r="441" spans="2:6" x14ac:dyDescent="0.25">
      <c r="B441" s="533"/>
      <c r="F441" s="529"/>
    </row>
    <row r="442" spans="2:6" x14ac:dyDescent="0.25">
      <c r="B442" s="533"/>
      <c r="F442" s="529"/>
    </row>
    <row r="443" spans="2:6" x14ac:dyDescent="0.25">
      <c r="B443" s="533"/>
      <c r="F443" s="529"/>
    </row>
    <row r="444" spans="2:6" x14ac:dyDescent="0.25">
      <c r="B444" s="533"/>
      <c r="F444" s="529"/>
    </row>
    <row r="445" spans="2:6" x14ac:dyDescent="0.25">
      <c r="B445" s="533"/>
      <c r="F445" s="529"/>
    </row>
    <row r="446" spans="2:6" x14ac:dyDescent="0.25">
      <c r="B446" s="533"/>
      <c r="F446" s="529"/>
    </row>
    <row r="447" spans="2:6" x14ac:dyDescent="0.25">
      <c r="B447" s="533"/>
      <c r="F447" s="529"/>
    </row>
    <row r="448" spans="2:6" x14ac:dyDescent="0.25">
      <c r="B448" s="533"/>
      <c r="F448" s="529"/>
    </row>
    <row r="449" spans="6:6" x14ac:dyDescent="0.25">
      <c r="F449" s="529"/>
    </row>
    <row r="450" spans="6:6" x14ac:dyDescent="0.25">
      <c r="F450" s="529"/>
    </row>
    <row r="451" spans="6:6" x14ac:dyDescent="0.25">
      <c r="F451" s="529"/>
    </row>
    <row r="452" spans="6:6" x14ac:dyDescent="0.25">
      <c r="F452" s="529"/>
    </row>
    <row r="453" spans="6:6" x14ac:dyDescent="0.25">
      <c r="F453" s="529"/>
    </row>
    <row r="454" spans="6:6" x14ac:dyDescent="0.25">
      <c r="F454" s="529"/>
    </row>
    <row r="455" spans="6:6" x14ac:dyDescent="0.25">
      <c r="F455" s="529"/>
    </row>
    <row r="456" spans="6:6" x14ac:dyDescent="0.25">
      <c r="F456" s="529"/>
    </row>
    <row r="457" spans="6:6" x14ac:dyDescent="0.25">
      <c r="F457" s="529"/>
    </row>
    <row r="458" spans="6:6" x14ac:dyDescent="0.25">
      <c r="F458" s="529"/>
    </row>
    <row r="459" spans="6:6" x14ac:dyDescent="0.25">
      <c r="F459" s="529"/>
    </row>
    <row r="460" spans="6:6" x14ac:dyDescent="0.25">
      <c r="F460" s="529"/>
    </row>
    <row r="461" spans="6:6" x14ac:dyDescent="0.25">
      <c r="F461" s="529"/>
    </row>
    <row r="462" spans="6:6" x14ac:dyDescent="0.25">
      <c r="F462" s="529"/>
    </row>
    <row r="463" spans="6:6" x14ac:dyDescent="0.25">
      <c r="F463" s="529"/>
    </row>
    <row r="464" spans="6:6" x14ac:dyDescent="0.25">
      <c r="F464" s="529"/>
    </row>
    <row r="465" spans="6:6" x14ac:dyDescent="0.25">
      <c r="F465" s="529"/>
    </row>
    <row r="466" spans="6:6" x14ac:dyDescent="0.25">
      <c r="F466" s="529"/>
    </row>
    <row r="467" spans="6:6" x14ac:dyDescent="0.25">
      <c r="F467" s="529"/>
    </row>
    <row r="468" spans="6:6" x14ac:dyDescent="0.25">
      <c r="F468" s="529"/>
    </row>
    <row r="469" spans="6:6" x14ac:dyDescent="0.25">
      <c r="F469" s="529"/>
    </row>
    <row r="470" spans="6:6" x14ac:dyDescent="0.25">
      <c r="F470" s="529"/>
    </row>
    <row r="471" spans="6:6" x14ac:dyDescent="0.25">
      <c r="F471" s="529"/>
    </row>
    <row r="472" spans="6:6" x14ac:dyDescent="0.25">
      <c r="F472" s="529"/>
    </row>
    <row r="473" spans="6:6" x14ac:dyDescent="0.25">
      <c r="F473" s="529"/>
    </row>
    <row r="474" spans="6:6" x14ac:dyDescent="0.25">
      <c r="F474" s="529"/>
    </row>
    <row r="475" spans="6:6" x14ac:dyDescent="0.25">
      <c r="F475" s="529"/>
    </row>
    <row r="476" spans="6:6" x14ac:dyDescent="0.25">
      <c r="F476" s="529"/>
    </row>
    <row r="477" spans="6:6" x14ac:dyDescent="0.25">
      <c r="F477" s="529"/>
    </row>
    <row r="478" spans="6:6" x14ac:dyDescent="0.25">
      <c r="F478" s="529"/>
    </row>
    <row r="479" spans="6:6" x14ac:dyDescent="0.25">
      <c r="F479" s="529"/>
    </row>
    <row r="480" spans="6:6" x14ac:dyDescent="0.25">
      <c r="F480" s="529"/>
    </row>
    <row r="481" spans="6:6" x14ac:dyDescent="0.25">
      <c r="F481" s="529"/>
    </row>
    <row r="482" spans="6:6" x14ac:dyDescent="0.25">
      <c r="F482" s="529"/>
    </row>
    <row r="483" spans="6:6" x14ac:dyDescent="0.25">
      <c r="F483" s="529"/>
    </row>
    <row r="484" spans="6:6" x14ac:dyDescent="0.25">
      <c r="F484" s="529"/>
    </row>
    <row r="485" spans="6:6" x14ac:dyDescent="0.25">
      <c r="F485" s="529"/>
    </row>
    <row r="486" spans="6:6" x14ac:dyDescent="0.25">
      <c r="F486" s="529"/>
    </row>
    <row r="487" spans="6:6" x14ac:dyDescent="0.25">
      <c r="F487" s="529"/>
    </row>
    <row r="488" spans="6:6" x14ac:dyDescent="0.25">
      <c r="F488" s="529"/>
    </row>
    <row r="489" spans="6:6" x14ac:dyDescent="0.25">
      <c r="F489" s="529"/>
    </row>
    <row r="490" spans="6:6" x14ac:dyDescent="0.25">
      <c r="F490" s="529"/>
    </row>
    <row r="491" spans="6:6" x14ac:dyDescent="0.25">
      <c r="F491" s="529"/>
    </row>
    <row r="492" spans="6:6" x14ac:dyDescent="0.25">
      <c r="F492" s="529"/>
    </row>
    <row r="493" spans="6:6" x14ac:dyDescent="0.25">
      <c r="F493" s="529"/>
    </row>
    <row r="494" spans="6:6" x14ac:dyDescent="0.25">
      <c r="F494" s="529"/>
    </row>
    <row r="495" spans="6:6" x14ac:dyDescent="0.25">
      <c r="F495" s="529"/>
    </row>
    <row r="496" spans="6:6" x14ac:dyDescent="0.25">
      <c r="F496" s="529"/>
    </row>
    <row r="497" spans="6:6" x14ac:dyDescent="0.25">
      <c r="F497" s="529"/>
    </row>
    <row r="498" spans="6:6" x14ac:dyDescent="0.25">
      <c r="F498" s="529"/>
    </row>
    <row r="499" spans="6:6" x14ac:dyDescent="0.25">
      <c r="F499" s="529"/>
    </row>
    <row r="500" spans="6:6" x14ac:dyDescent="0.25">
      <c r="F500" s="529"/>
    </row>
    <row r="501" spans="6:6" x14ac:dyDescent="0.25">
      <c r="F501" s="529"/>
    </row>
    <row r="502" spans="6:6" x14ac:dyDescent="0.25">
      <c r="F502" s="529"/>
    </row>
    <row r="503" spans="6:6" x14ac:dyDescent="0.25">
      <c r="F503" s="529"/>
    </row>
    <row r="504" spans="6:6" x14ac:dyDescent="0.25">
      <c r="F504" s="529"/>
    </row>
    <row r="505" spans="6:6" x14ac:dyDescent="0.25">
      <c r="F505" s="529"/>
    </row>
    <row r="506" spans="6:6" x14ac:dyDescent="0.25">
      <c r="F506" s="529"/>
    </row>
    <row r="507" spans="6:6" x14ac:dyDescent="0.25">
      <c r="F507" s="529"/>
    </row>
    <row r="508" spans="6:6" x14ac:dyDescent="0.25">
      <c r="F508" s="529"/>
    </row>
    <row r="509" spans="6:6" x14ac:dyDescent="0.25">
      <c r="F509" s="529"/>
    </row>
    <row r="510" spans="6:6" x14ac:dyDescent="0.25">
      <c r="F510" s="529"/>
    </row>
    <row r="511" spans="6:6" x14ac:dyDescent="0.25">
      <c r="F511" s="529"/>
    </row>
    <row r="512" spans="6:6" x14ac:dyDescent="0.25">
      <c r="F512" s="529"/>
    </row>
    <row r="513" spans="6:6" x14ac:dyDescent="0.25">
      <c r="F513" s="529"/>
    </row>
    <row r="514" spans="6:6" x14ac:dyDescent="0.25">
      <c r="F514" s="529"/>
    </row>
    <row r="515" spans="6:6" x14ac:dyDescent="0.25">
      <c r="F515" s="529"/>
    </row>
    <row r="516" spans="6:6" x14ac:dyDescent="0.25">
      <c r="F516" s="529"/>
    </row>
    <row r="517" spans="6:6" x14ac:dyDescent="0.25">
      <c r="F517" s="529"/>
    </row>
    <row r="518" spans="6:6" x14ac:dyDescent="0.25">
      <c r="F518" s="529"/>
    </row>
    <row r="519" spans="6:6" x14ac:dyDescent="0.25">
      <c r="F519" s="529"/>
    </row>
    <row r="520" spans="6:6" x14ac:dyDescent="0.25">
      <c r="F520" s="529"/>
    </row>
    <row r="521" spans="6:6" x14ac:dyDescent="0.25">
      <c r="F521" s="529"/>
    </row>
    <row r="522" spans="6:6" x14ac:dyDescent="0.25">
      <c r="F522" s="529"/>
    </row>
    <row r="523" spans="6:6" x14ac:dyDescent="0.25">
      <c r="F523" s="529"/>
    </row>
    <row r="524" spans="6:6" x14ac:dyDescent="0.25">
      <c r="F524" s="529"/>
    </row>
    <row r="525" spans="6:6" x14ac:dyDescent="0.25">
      <c r="F525" s="529"/>
    </row>
    <row r="526" spans="6:6" x14ac:dyDescent="0.25">
      <c r="F526" s="529"/>
    </row>
    <row r="527" spans="6:6" x14ac:dyDescent="0.25">
      <c r="F527" s="529"/>
    </row>
    <row r="528" spans="6:6" x14ac:dyDescent="0.25">
      <c r="F528" s="529"/>
    </row>
    <row r="529" spans="6:6" x14ac:dyDescent="0.25">
      <c r="F529" s="529"/>
    </row>
    <row r="530" spans="6:6" x14ac:dyDescent="0.25">
      <c r="F530" s="529"/>
    </row>
    <row r="531" spans="6:6" x14ac:dyDescent="0.25">
      <c r="F531" s="529"/>
    </row>
    <row r="532" spans="6:6" x14ac:dyDescent="0.25">
      <c r="F532" s="529"/>
    </row>
    <row r="533" spans="6:6" x14ac:dyDescent="0.25">
      <c r="F533" s="529"/>
    </row>
    <row r="534" spans="6:6" x14ac:dyDescent="0.25">
      <c r="F534" s="529"/>
    </row>
    <row r="535" spans="6:6" x14ac:dyDescent="0.25">
      <c r="F535" s="529"/>
    </row>
    <row r="536" spans="6:6" x14ac:dyDescent="0.25">
      <c r="F536" s="529"/>
    </row>
    <row r="537" spans="6:6" x14ac:dyDescent="0.25">
      <c r="F537" s="529"/>
    </row>
    <row r="538" spans="6:6" x14ac:dyDescent="0.25">
      <c r="F538" s="529"/>
    </row>
    <row r="539" spans="6:6" x14ac:dyDescent="0.25">
      <c r="F539" s="529"/>
    </row>
    <row r="540" spans="6:6" x14ac:dyDescent="0.25">
      <c r="F540" s="529"/>
    </row>
    <row r="541" spans="6:6" x14ac:dyDescent="0.25">
      <c r="F541" s="529"/>
    </row>
    <row r="542" spans="6:6" x14ac:dyDescent="0.25">
      <c r="F542" s="529"/>
    </row>
    <row r="543" spans="6:6" x14ac:dyDescent="0.25">
      <c r="F543" s="529"/>
    </row>
    <row r="544" spans="6:6" x14ac:dyDescent="0.25">
      <c r="F544" s="529"/>
    </row>
    <row r="545" spans="6:6" x14ac:dyDescent="0.25">
      <c r="F545" s="529"/>
    </row>
    <row r="546" spans="6:6" x14ac:dyDescent="0.25">
      <c r="F546" s="529"/>
    </row>
    <row r="547" spans="6:6" x14ac:dyDescent="0.25">
      <c r="F547" s="529"/>
    </row>
    <row r="548" spans="6:6" x14ac:dyDescent="0.25">
      <c r="F548" s="529"/>
    </row>
    <row r="549" spans="6:6" x14ac:dyDescent="0.25">
      <c r="F549" s="529"/>
    </row>
    <row r="550" spans="6:6" x14ac:dyDescent="0.25">
      <c r="F550" s="529"/>
    </row>
    <row r="551" spans="6:6" x14ac:dyDescent="0.25">
      <c r="F551" s="529"/>
    </row>
    <row r="552" spans="6:6" x14ac:dyDescent="0.25">
      <c r="F552" s="529"/>
    </row>
    <row r="553" spans="6:6" x14ac:dyDescent="0.25">
      <c r="F553" s="529"/>
    </row>
    <row r="554" spans="6:6" x14ac:dyDescent="0.25">
      <c r="F554" s="529"/>
    </row>
    <row r="555" spans="6:6" x14ac:dyDescent="0.25">
      <c r="F555" s="529"/>
    </row>
    <row r="556" spans="6:6" x14ac:dyDescent="0.25">
      <c r="F556" s="529"/>
    </row>
    <row r="557" spans="6:6" x14ac:dyDescent="0.25">
      <c r="F557" s="529"/>
    </row>
    <row r="558" spans="6:6" x14ac:dyDescent="0.25">
      <c r="F558" s="529"/>
    </row>
    <row r="559" spans="6:6" x14ac:dyDescent="0.25">
      <c r="F559" s="529"/>
    </row>
    <row r="560" spans="6:6" x14ac:dyDescent="0.25">
      <c r="F560" s="529"/>
    </row>
    <row r="561" spans="6:6" x14ac:dyDescent="0.25">
      <c r="F561" s="529"/>
    </row>
    <row r="562" spans="6:6" x14ac:dyDescent="0.25">
      <c r="F562" s="529"/>
    </row>
    <row r="563" spans="6:6" x14ac:dyDescent="0.25">
      <c r="F563" s="529"/>
    </row>
    <row r="564" spans="6:6" x14ac:dyDescent="0.25">
      <c r="F564" s="529"/>
    </row>
    <row r="565" spans="6:6" x14ac:dyDescent="0.25">
      <c r="F565" s="529"/>
    </row>
    <row r="566" spans="6:6" x14ac:dyDescent="0.25">
      <c r="F566" s="529"/>
    </row>
    <row r="567" spans="6:6" x14ac:dyDescent="0.25">
      <c r="F567" s="529"/>
    </row>
    <row r="568" spans="6:6" x14ac:dyDescent="0.25">
      <c r="F568" s="529"/>
    </row>
    <row r="569" spans="6:6" x14ac:dyDescent="0.25">
      <c r="F569" s="529"/>
    </row>
    <row r="570" spans="6:6" x14ac:dyDescent="0.25">
      <c r="F570" s="529"/>
    </row>
    <row r="571" spans="6:6" x14ac:dyDescent="0.25">
      <c r="F571" s="529"/>
    </row>
    <row r="572" spans="6:6" x14ac:dyDescent="0.25">
      <c r="F572" s="529"/>
    </row>
    <row r="573" spans="6:6" x14ac:dyDescent="0.25">
      <c r="F573" s="529"/>
    </row>
    <row r="574" spans="6:6" x14ac:dyDescent="0.25">
      <c r="F574" s="529"/>
    </row>
    <row r="575" spans="6:6" x14ac:dyDescent="0.25">
      <c r="F575" s="529"/>
    </row>
    <row r="576" spans="6:6" x14ac:dyDescent="0.25">
      <c r="F576" s="529"/>
    </row>
    <row r="577" spans="6:6" x14ac:dyDescent="0.25">
      <c r="F577" s="529"/>
    </row>
    <row r="578" spans="6:6" x14ac:dyDescent="0.25">
      <c r="F578" s="529"/>
    </row>
    <row r="579" spans="6:6" x14ac:dyDescent="0.25">
      <c r="F579" s="529"/>
    </row>
    <row r="580" spans="6:6" x14ac:dyDescent="0.25">
      <c r="F580" s="529"/>
    </row>
    <row r="581" spans="6:6" x14ac:dyDescent="0.25">
      <c r="F581" s="529"/>
    </row>
    <row r="582" spans="6:6" x14ac:dyDescent="0.25">
      <c r="F582" s="529"/>
    </row>
    <row r="583" spans="6:6" x14ac:dyDescent="0.25">
      <c r="F583" s="529"/>
    </row>
    <row r="584" spans="6:6" x14ac:dyDescent="0.25">
      <c r="F584" s="529"/>
    </row>
    <row r="585" spans="6:6" x14ac:dyDescent="0.25">
      <c r="F585" s="529"/>
    </row>
    <row r="586" spans="6:6" x14ac:dyDescent="0.25">
      <c r="F586" s="529"/>
    </row>
    <row r="587" spans="6:6" x14ac:dyDescent="0.25">
      <c r="F587" s="529"/>
    </row>
    <row r="588" spans="6:6" x14ac:dyDescent="0.25">
      <c r="F588" s="529"/>
    </row>
    <row r="589" spans="6:6" x14ac:dyDescent="0.25">
      <c r="F589" s="529"/>
    </row>
    <row r="590" spans="6:6" x14ac:dyDescent="0.25">
      <c r="F590" s="529"/>
    </row>
    <row r="591" spans="6:6" x14ac:dyDescent="0.25">
      <c r="F591" s="529"/>
    </row>
    <row r="592" spans="6:6" x14ac:dyDescent="0.25">
      <c r="F592" s="529"/>
    </row>
    <row r="593" spans="6:6" x14ac:dyDescent="0.25">
      <c r="F593" s="529"/>
    </row>
    <row r="594" spans="6:6" x14ac:dyDescent="0.25">
      <c r="F594" s="529"/>
    </row>
    <row r="595" spans="6:6" x14ac:dyDescent="0.25">
      <c r="F595" s="529"/>
    </row>
    <row r="596" spans="6:6" x14ac:dyDescent="0.25">
      <c r="F596" s="529"/>
    </row>
    <row r="597" spans="6:6" x14ac:dyDescent="0.25">
      <c r="F597" s="529"/>
    </row>
    <row r="598" spans="6:6" x14ac:dyDescent="0.25">
      <c r="F598" s="529"/>
    </row>
    <row r="599" spans="6:6" x14ac:dyDescent="0.25">
      <c r="F599" s="529"/>
    </row>
    <row r="600" spans="6:6" x14ac:dyDescent="0.25">
      <c r="F600" s="529"/>
    </row>
    <row r="601" spans="6:6" x14ac:dyDescent="0.25">
      <c r="F601" s="529"/>
    </row>
    <row r="602" spans="6:6" x14ac:dyDescent="0.25">
      <c r="F602" s="529"/>
    </row>
    <row r="603" spans="6:6" x14ac:dyDescent="0.25">
      <c r="F603" s="529"/>
    </row>
    <row r="604" spans="6:6" x14ac:dyDescent="0.25">
      <c r="F604" s="529"/>
    </row>
    <row r="605" spans="6:6" x14ac:dyDescent="0.25">
      <c r="F605" s="529"/>
    </row>
    <row r="606" spans="6:6" x14ac:dyDescent="0.25">
      <c r="F606" s="529"/>
    </row>
    <row r="607" spans="6:6" x14ac:dyDescent="0.25">
      <c r="F607" s="529"/>
    </row>
    <row r="608" spans="6:6" x14ac:dyDescent="0.25">
      <c r="F608" s="529"/>
    </row>
    <row r="609" spans="6:6" x14ac:dyDescent="0.25">
      <c r="F609" s="529"/>
    </row>
    <row r="610" spans="6:6" x14ac:dyDescent="0.25">
      <c r="F610" s="529"/>
    </row>
    <row r="611" spans="6:6" x14ac:dyDescent="0.25">
      <c r="F611" s="529"/>
    </row>
    <row r="612" spans="6:6" x14ac:dyDescent="0.25">
      <c r="F612" s="529"/>
    </row>
    <row r="613" spans="6:6" x14ac:dyDescent="0.25">
      <c r="F613" s="529"/>
    </row>
    <row r="614" spans="6:6" x14ac:dyDescent="0.25">
      <c r="F614" s="529"/>
    </row>
    <row r="615" spans="6:6" x14ac:dyDescent="0.25">
      <c r="F615" s="529"/>
    </row>
    <row r="616" spans="6:6" x14ac:dyDescent="0.25">
      <c r="F616" s="529"/>
    </row>
    <row r="617" spans="6:6" x14ac:dyDescent="0.25">
      <c r="F617" s="529"/>
    </row>
    <row r="618" spans="6:6" x14ac:dyDescent="0.25">
      <c r="F618" s="529"/>
    </row>
    <row r="619" spans="6:6" x14ac:dyDescent="0.25">
      <c r="F619" s="529"/>
    </row>
    <row r="620" spans="6:6" x14ac:dyDescent="0.25">
      <c r="F620" s="529"/>
    </row>
    <row r="621" spans="6:6" x14ac:dyDescent="0.25">
      <c r="F621" s="529"/>
    </row>
    <row r="622" spans="6:6" x14ac:dyDescent="0.25">
      <c r="F622" s="529"/>
    </row>
    <row r="623" spans="6:6" x14ac:dyDescent="0.25">
      <c r="F623" s="529"/>
    </row>
    <row r="624" spans="6:6" x14ac:dyDescent="0.25">
      <c r="F624" s="529"/>
    </row>
    <row r="625" spans="6:6" x14ac:dyDescent="0.25">
      <c r="F625" s="529"/>
    </row>
    <row r="626" spans="6:6" x14ac:dyDescent="0.25">
      <c r="F626" s="529"/>
    </row>
    <row r="627" spans="6:6" x14ac:dyDescent="0.25">
      <c r="F627" s="529"/>
    </row>
    <row r="628" spans="6:6" x14ac:dyDescent="0.25">
      <c r="F628" s="529"/>
    </row>
    <row r="629" spans="6:6" x14ac:dyDescent="0.25">
      <c r="F629" s="529"/>
    </row>
    <row r="630" spans="6:6" x14ac:dyDescent="0.25">
      <c r="F630" s="529"/>
    </row>
    <row r="631" spans="6:6" x14ac:dyDescent="0.25">
      <c r="F631" s="529"/>
    </row>
    <row r="632" spans="6:6" x14ac:dyDescent="0.25">
      <c r="F632" s="529"/>
    </row>
    <row r="633" spans="6:6" x14ac:dyDescent="0.25">
      <c r="F633" s="529"/>
    </row>
    <row r="634" spans="6:6" x14ac:dyDescent="0.25">
      <c r="F634" s="529"/>
    </row>
    <row r="635" spans="6:6" x14ac:dyDescent="0.25">
      <c r="F635" s="529"/>
    </row>
    <row r="636" spans="6:6" x14ac:dyDescent="0.25">
      <c r="F636" s="529"/>
    </row>
    <row r="637" spans="6:6" x14ac:dyDescent="0.25">
      <c r="F637" s="529"/>
    </row>
    <row r="638" spans="6:6" x14ac:dyDescent="0.25">
      <c r="F638" s="529"/>
    </row>
    <row r="639" spans="6:6" x14ac:dyDescent="0.25">
      <c r="F639" s="529"/>
    </row>
    <row r="640" spans="6:6" x14ac:dyDescent="0.25">
      <c r="F640" s="529"/>
    </row>
    <row r="641" spans="6:6" x14ac:dyDescent="0.25">
      <c r="F641" s="529"/>
    </row>
    <row r="642" spans="6:6" x14ac:dyDescent="0.25">
      <c r="F642" s="529"/>
    </row>
    <row r="643" spans="6:6" x14ac:dyDescent="0.25">
      <c r="F643" s="529"/>
    </row>
    <row r="644" spans="6:6" x14ac:dyDescent="0.25">
      <c r="F644" s="529"/>
    </row>
    <row r="645" spans="6:6" x14ac:dyDescent="0.25">
      <c r="F645" s="529"/>
    </row>
    <row r="646" spans="6:6" x14ac:dyDescent="0.25">
      <c r="F646" s="529"/>
    </row>
    <row r="647" spans="6:6" x14ac:dyDescent="0.25">
      <c r="F647" s="529"/>
    </row>
    <row r="648" spans="6:6" x14ac:dyDescent="0.25">
      <c r="F648" s="529"/>
    </row>
    <row r="649" spans="6:6" x14ac:dyDescent="0.25">
      <c r="F649" s="529"/>
    </row>
    <row r="650" spans="6:6" x14ac:dyDescent="0.25">
      <c r="F650" s="529"/>
    </row>
    <row r="651" spans="6:6" x14ac:dyDescent="0.25">
      <c r="F651" s="529"/>
    </row>
    <row r="652" spans="6:6" x14ac:dyDescent="0.25">
      <c r="F652" s="529"/>
    </row>
    <row r="653" spans="6:6" x14ac:dyDescent="0.25">
      <c r="F653" s="529"/>
    </row>
    <row r="654" spans="6:6" x14ac:dyDescent="0.25">
      <c r="F654" s="529"/>
    </row>
    <row r="655" spans="6:6" x14ac:dyDescent="0.25">
      <c r="F655" s="529"/>
    </row>
    <row r="656" spans="6:6" x14ac:dyDescent="0.25">
      <c r="F656" s="529"/>
    </row>
    <row r="657" spans="6:6" x14ac:dyDescent="0.25">
      <c r="F657" s="529"/>
    </row>
    <row r="658" spans="6:6" x14ac:dyDescent="0.25">
      <c r="F658" s="529"/>
    </row>
    <row r="659" spans="6:6" x14ac:dyDescent="0.25">
      <c r="F659" s="529"/>
    </row>
    <row r="660" spans="6:6" x14ac:dyDescent="0.25">
      <c r="F660" s="529"/>
    </row>
    <row r="661" spans="6:6" x14ac:dyDescent="0.25">
      <c r="F661" s="529"/>
    </row>
    <row r="662" spans="6:6" x14ac:dyDescent="0.25">
      <c r="F662" s="529"/>
    </row>
    <row r="663" spans="6:6" x14ac:dyDescent="0.25">
      <c r="F663" s="529"/>
    </row>
    <row r="664" spans="6:6" x14ac:dyDescent="0.25">
      <c r="F664" s="529"/>
    </row>
    <row r="665" spans="6:6" x14ac:dyDescent="0.25">
      <c r="F665" s="529"/>
    </row>
    <row r="666" spans="6:6" x14ac:dyDescent="0.25">
      <c r="F666" s="529"/>
    </row>
    <row r="667" spans="6:6" x14ac:dyDescent="0.25">
      <c r="F667" s="529"/>
    </row>
    <row r="668" spans="6:6" x14ac:dyDescent="0.25">
      <c r="F668" s="529"/>
    </row>
    <row r="669" spans="6:6" x14ac:dyDescent="0.25">
      <c r="F669" s="529"/>
    </row>
    <row r="670" spans="6:6" x14ac:dyDescent="0.25">
      <c r="F670" s="529"/>
    </row>
    <row r="671" spans="6:6" x14ac:dyDescent="0.25">
      <c r="F671" s="529"/>
    </row>
    <row r="672" spans="6:6" x14ac:dyDescent="0.25">
      <c r="F672" s="529"/>
    </row>
    <row r="673" spans="6:6" x14ac:dyDescent="0.25">
      <c r="F673" s="529"/>
    </row>
    <row r="674" spans="6:6" x14ac:dyDescent="0.25">
      <c r="F674" s="529"/>
    </row>
    <row r="675" spans="6:6" x14ac:dyDescent="0.25">
      <c r="F675" s="529"/>
    </row>
    <row r="676" spans="6:6" x14ac:dyDescent="0.25">
      <c r="F676" s="529"/>
    </row>
    <row r="677" spans="6:6" x14ac:dyDescent="0.25">
      <c r="F677" s="529"/>
    </row>
    <row r="678" spans="6:6" x14ac:dyDescent="0.25">
      <c r="F678" s="529"/>
    </row>
    <row r="679" spans="6:6" x14ac:dyDescent="0.25">
      <c r="F679" s="529"/>
    </row>
    <row r="680" spans="6:6" x14ac:dyDescent="0.25">
      <c r="F680" s="529"/>
    </row>
    <row r="681" spans="6:6" x14ac:dyDescent="0.25">
      <c r="F681" s="529"/>
    </row>
    <row r="682" spans="6:6" x14ac:dyDescent="0.25">
      <c r="F682" s="529"/>
    </row>
    <row r="683" spans="6:6" x14ac:dyDescent="0.25">
      <c r="F683" s="529"/>
    </row>
    <row r="684" spans="6:6" x14ac:dyDescent="0.25">
      <c r="F684" s="529"/>
    </row>
    <row r="685" spans="6:6" x14ac:dyDescent="0.25">
      <c r="F685" s="529"/>
    </row>
    <row r="686" spans="6:6" x14ac:dyDescent="0.25">
      <c r="F686" s="529"/>
    </row>
    <row r="687" spans="6:6" x14ac:dyDescent="0.25">
      <c r="F687" s="529"/>
    </row>
    <row r="688" spans="6:6" x14ac:dyDescent="0.25">
      <c r="F688" s="529"/>
    </row>
    <row r="689" spans="6:6" x14ac:dyDescent="0.25">
      <c r="F689" s="529"/>
    </row>
    <row r="690" spans="6:6" x14ac:dyDescent="0.25">
      <c r="F690" s="529"/>
    </row>
    <row r="691" spans="6:6" x14ac:dyDescent="0.25">
      <c r="F691" s="529"/>
    </row>
    <row r="692" spans="6:6" x14ac:dyDescent="0.25">
      <c r="F692" s="529"/>
    </row>
    <row r="693" spans="6:6" x14ac:dyDescent="0.25">
      <c r="F693" s="529"/>
    </row>
    <row r="694" spans="6:6" x14ac:dyDescent="0.25">
      <c r="F694" s="529"/>
    </row>
    <row r="695" spans="6:6" x14ac:dyDescent="0.25">
      <c r="F695" s="529"/>
    </row>
    <row r="696" spans="6:6" x14ac:dyDescent="0.25">
      <c r="F696" s="529"/>
    </row>
    <row r="697" spans="6:6" x14ac:dyDescent="0.25">
      <c r="F697" s="529"/>
    </row>
    <row r="698" spans="6:6" x14ac:dyDescent="0.25">
      <c r="F698" s="529"/>
    </row>
    <row r="699" spans="6:6" x14ac:dyDescent="0.25">
      <c r="F699" s="529"/>
    </row>
    <row r="700" spans="6:6" x14ac:dyDescent="0.25">
      <c r="F700" s="529"/>
    </row>
    <row r="701" spans="6:6" x14ac:dyDescent="0.25">
      <c r="F701" s="529"/>
    </row>
    <row r="702" spans="6:6" x14ac:dyDescent="0.25">
      <c r="F702" s="529"/>
    </row>
    <row r="703" spans="6:6" x14ac:dyDescent="0.25">
      <c r="F703" s="529"/>
    </row>
    <row r="704" spans="6:6" x14ac:dyDescent="0.25">
      <c r="F704" s="529"/>
    </row>
    <row r="705" spans="6:6" x14ac:dyDescent="0.25">
      <c r="F705" s="529"/>
    </row>
    <row r="706" spans="6:6" x14ac:dyDescent="0.25">
      <c r="F706" s="529"/>
    </row>
    <row r="707" spans="6:6" x14ac:dyDescent="0.25">
      <c r="F707" s="529"/>
    </row>
    <row r="708" spans="6:6" x14ac:dyDescent="0.25">
      <c r="F708" s="529"/>
    </row>
    <row r="709" spans="6:6" x14ac:dyDescent="0.25">
      <c r="F709" s="529"/>
    </row>
    <row r="710" spans="6:6" x14ac:dyDescent="0.25">
      <c r="F710" s="529"/>
    </row>
    <row r="711" spans="6:6" x14ac:dyDescent="0.25">
      <c r="F711" s="529"/>
    </row>
    <row r="712" spans="6:6" x14ac:dyDescent="0.25">
      <c r="F712" s="529"/>
    </row>
    <row r="713" spans="6:6" x14ac:dyDescent="0.25">
      <c r="F713" s="529"/>
    </row>
    <row r="714" spans="6:6" x14ac:dyDescent="0.25">
      <c r="F714" s="529"/>
    </row>
    <row r="715" spans="6:6" x14ac:dyDescent="0.25">
      <c r="F715" s="529"/>
    </row>
    <row r="716" spans="6:6" x14ac:dyDescent="0.25">
      <c r="F716" s="529"/>
    </row>
    <row r="717" spans="6:6" x14ac:dyDescent="0.25">
      <c r="F717" s="529"/>
    </row>
    <row r="718" spans="6:6" x14ac:dyDescent="0.25">
      <c r="F718" s="529"/>
    </row>
    <row r="719" spans="6:6" x14ac:dyDescent="0.25">
      <c r="F719" s="529"/>
    </row>
    <row r="720" spans="6:6" x14ac:dyDescent="0.25">
      <c r="F720" s="529"/>
    </row>
    <row r="721" spans="6:6" x14ac:dyDescent="0.25">
      <c r="F721" s="529"/>
    </row>
    <row r="722" spans="6:6" x14ac:dyDescent="0.25">
      <c r="F722" s="529"/>
    </row>
    <row r="723" spans="6:6" x14ac:dyDescent="0.25">
      <c r="F723" s="529"/>
    </row>
    <row r="724" spans="6:6" x14ac:dyDescent="0.25">
      <c r="F724" s="529"/>
    </row>
    <row r="725" spans="6:6" x14ac:dyDescent="0.25">
      <c r="F725" s="529"/>
    </row>
    <row r="726" spans="6:6" x14ac:dyDescent="0.25">
      <c r="F726" s="529"/>
    </row>
    <row r="727" spans="6:6" x14ac:dyDescent="0.25">
      <c r="F727" s="529"/>
    </row>
    <row r="728" spans="6:6" x14ac:dyDescent="0.25">
      <c r="F728" s="529"/>
    </row>
    <row r="729" spans="6:6" x14ac:dyDescent="0.25">
      <c r="F729" s="529"/>
    </row>
    <row r="730" spans="6:6" x14ac:dyDescent="0.25">
      <c r="F730" s="529"/>
    </row>
    <row r="731" spans="6:6" x14ac:dyDescent="0.25">
      <c r="F731" s="529"/>
    </row>
    <row r="732" spans="6:6" x14ac:dyDescent="0.25">
      <c r="F732" s="529"/>
    </row>
    <row r="733" spans="6:6" x14ac:dyDescent="0.25">
      <c r="F733" s="529"/>
    </row>
    <row r="734" spans="6:6" x14ac:dyDescent="0.25">
      <c r="F734" s="529"/>
    </row>
    <row r="735" spans="6:6" x14ac:dyDescent="0.25">
      <c r="F735" s="529"/>
    </row>
    <row r="736" spans="6:6" x14ac:dyDescent="0.25">
      <c r="F736" s="529"/>
    </row>
    <row r="737" spans="6:6" x14ac:dyDescent="0.25">
      <c r="F737" s="529"/>
    </row>
    <row r="738" spans="6:6" x14ac:dyDescent="0.25">
      <c r="F738" s="529"/>
    </row>
    <row r="739" spans="6:6" x14ac:dyDescent="0.25">
      <c r="F739" s="529"/>
    </row>
    <row r="740" spans="6:6" x14ac:dyDescent="0.25">
      <c r="F740" s="529"/>
    </row>
    <row r="741" spans="6:6" x14ac:dyDescent="0.25">
      <c r="F741" s="529"/>
    </row>
    <row r="742" spans="6:6" x14ac:dyDescent="0.25">
      <c r="F742" s="529"/>
    </row>
    <row r="743" spans="6:6" x14ac:dyDescent="0.25">
      <c r="F743" s="529"/>
    </row>
    <row r="744" spans="6:6" x14ac:dyDescent="0.25">
      <c r="F744" s="529"/>
    </row>
    <row r="745" spans="6:6" x14ac:dyDescent="0.25">
      <c r="F745" s="529"/>
    </row>
    <row r="746" spans="6:6" x14ac:dyDescent="0.25">
      <c r="F746" s="529"/>
    </row>
    <row r="747" spans="6:6" x14ac:dyDescent="0.25">
      <c r="F747" s="529"/>
    </row>
    <row r="748" spans="6:6" x14ac:dyDescent="0.25">
      <c r="F748" s="529"/>
    </row>
    <row r="749" spans="6:6" x14ac:dyDescent="0.25">
      <c r="F749" s="529"/>
    </row>
    <row r="750" spans="6:6" x14ac:dyDescent="0.25">
      <c r="F750" s="529"/>
    </row>
    <row r="751" spans="6:6" x14ac:dyDescent="0.25">
      <c r="F751" s="529"/>
    </row>
    <row r="752" spans="6:6" x14ac:dyDescent="0.25">
      <c r="F752" s="529"/>
    </row>
    <row r="753" spans="6:6" x14ac:dyDescent="0.25">
      <c r="F753" s="529"/>
    </row>
    <row r="754" spans="6:6" x14ac:dyDescent="0.25">
      <c r="F754" s="529"/>
    </row>
    <row r="755" spans="6:6" x14ac:dyDescent="0.25">
      <c r="F755" s="529"/>
    </row>
    <row r="756" spans="6:6" x14ac:dyDescent="0.25">
      <c r="F756" s="529"/>
    </row>
    <row r="757" spans="6:6" x14ac:dyDescent="0.25">
      <c r="F757" s="529"/>
    </row>
    <row r="758" spans="6:6" x14ac:dyDescent="0.25">
      <c r="F758" s="529"/>
    </row>
    <row r="759" spans="6:6" x14ac:dyDescent="0.25">
      <c r="F759" s="529"/>
    </row>
    <row r="760" spans="6:6" x14ac:dyDescent="0.25">
      <c r="F760" s="529"/>
    </row>
    <row r="761" spans="6:6" x14ac:dyDescent="0.25">
      <c r="F761" s="529"/>
    </row>
    <row r="762" spans="6:6" x14ac:dyDescent="0.25">
      <c r="F762" s="529"/>
    </row>
    <row r="763" spans="6:6" x14ac:dyDescent="0.25">
      <c r="F763" s="529"/>
    </row>
    <row r="764" spans="6:6" x14ac:dyDescent="0.25">
      <c r="F764" s="529"/>
    </row>
    <row r="765" spans="6:6" x14ac:dyDescent="0.25">
      <c r="F765" s="529"/>
    </row>
    <row r="766" spans="6:6" x14ac:dyDescent="0.25">
      <c r="F766" s="529"/>
    </row>
    <row r="767" spans="6:6" x14ac:dyDescent="0.25">
      <c r="F767" s="529"/>
    </row>
    <row r="768" spans="6:6" x14ac:dyDescent="0.25">
      <c r="F768" s="529"/>
    </row>
    <row r="769" spans="6:6" x14ac:dyDescent="0.25">
      <c r="F769" s="529"/>
    </row>
    <row r="770" spans="6:6" x14ac:dyDescent="0.25">
      <c r="F770" s="529"/>
    </row>
    <row r="771" spans="6:6" x14ac:dyDescent="0.25">
      <c r="F771" s="529"/>
    </row>
    <row r="772" spans="6:6" x14ac:dyDescent="0.25">
      <c r="F772" s="529"/>
    </row>
    <row r="773" spans="6:6" x14ac:dyDescent="0.25">
      <c r="F773" s="529"/>
    </row>
    <row r="774" spans="6:6" x14ac:dyDescent="0.25">
      <c r="F774" s="529"/>
    </row>
    <row r="775" spans="6:6" x14ac:dyDescent="0.25">
      <c r="F775" s="529"/>
    </row>
    <row r="776" spans="6:6" x14ac:dyDescent="0.25">
      <c r="F776" s="529"/>
    </row>
    <row r="777" spans="6:6" x14ac:dyDescent="0.25">
      <c r="F777" s="529"/>
    </row>
    <row r="778" spans="6:6" x14ac:dyDescent="0.25">
      <c r="F778" s="529"/>
    </row>
    <row r="779" spans="6:6" x14ac:dyDescent="0.25">
      <c r="F779" s="529"/>
    </row>
    <row r="780" spans="6:6" x14ac:dyDescent="0.25">
      <c r="F780" s="529"/>
    </row>
    <row r="781" spans="6:6" x14ac:dyDescent="0.25">
      <c r="F781" s="529"/>
    </row>
    <row r="782" spans="6:6" x14ac:dyDescent="0.25">
      <c r="F782" s="529"/>
    </row>
    <row r="783" spans="6:6" x14ac:dyDescent="0.25">
      <c r="F783" s="529"/>
    </row>
    <row r="784" spans="6:6" x14ac:dyDescent="0.25">
      <c r="F784" s="529"/>
    </row>
    <row r="785" spans="6:6" x14ac:dyDescent="0.25">
      <c r="F785" s="529"/>
    </row>
    <row r="786" spans="6:6" x14ac:dyDescent="0.25">
      <c r="F786" s="529"/>
    </row>
    <row r="787" spans="6:6" x14ac:dyDescent="0.25">
      <c r="F787" s="529"/>
    </row>
    <row r="788" spans="6:6" x14ac:dyDescent="0.25">
      <c r="F788" s="529"/>
    </row>
    <row r="789" spans="6:6" x14ac:dyDescent="0.25">
      <c r="F789" s="529"/>
    </row>
    <row r="790" spans="6:6" x14ac:dyDescent="0.25">
      <c r="F790" s="529"/>
    </row>
    <row r="791" spans="6:6" x14ac:dyDescent="0.25">
      <c r="F791" s="529"/>
    </row>
    <row r="792" spans="6:6" x14ac:dyDescent="0.25">
      <c r="F792" s="529"/>
    </row>
    <row r="793" spans="6:6" x14ac:dyDescent="0.25">
      <c r="F793" s="529"/>
    </row>
    <row r="794" spans="6:6" x14ac:dyDescent="0.25">
      <c r="F794" s="529"/>
    </row>
    <row r="795" spans="6:6" x14ac:dyDescent="0.25">
      <c r="F795" s="529"/>
    </row>
    <row r="796" spans="6:6" x14ac:dyDescent="0.25">
      <c r="F796" s="529"/>
    </row>
    <row r="797" spans="6:6" x14ac:dyDescent="0.25">
      <c r="F797" s="529"/>
    </row>
    <row r="798" spans="6:6" x14ac:dyDescent="0.25">
      <c r="F798" s="529"/>
    </row>
    <row r="799" spans="6:6" x14ac:dyDescent="0.25">
      <c r="F799" s="529"/>
    </row>
    <row r="800" spans="6:6" x14ac:dyDescent="0.25">
      <c r="F800" s="529"/>
    </row>
    <row r="801" spans="6:6" x14ac:dyDescent="0.25">
      <c r="F801" s="529"/>
    </row>
    <row r="802" spans="6:6" x14ac:dyDescent="0.25">
      <c r="F802" s="529"/>
    </row>
    <row r="803" spans="6:6" x14ac:dyDescent="0.25">
      <c r="F803" s="529"/>
    </row>
    <row r="804" spans="6:6" x14ac:dyDescent="0.25">
      <c r="F804" s="529"/>
    </row>
    <row r="805" spans="6:6" x14ac:dyDescent="0.25">
      <c r="F805" s="529"/>
    </row>
    <row r="806" spans="6:6" x14ac:dyDescent="0.25">
      <c r="F806" s="529"/>
    </row>
    <row r="807" spans="6:6" x14ac:dyDescent="0.25">
      <c r="F807" s="529"/>
    </row>
    <row r="808" spans="6:6" x14ac:dyDescent="0.25">
      <c r="F808" s="529"/>
    </row>
    <row r="809" spans="6:6" x14ac:dyDescent="0.25">
      <c r="F809" s="529"/>
    </row>
    <row r="810" spans="6:6" x14ac:dyDescent="0.25">
      <c r="F810" s="529"/>
    </row>
    <row r="811" spans="6:6" x14ac:dyDescent="0.25">
      <c r="F811" s="529"/>
    </row>
    <row r="812" spans="6:6" x14ac:dyDescent="0.25">
      <c r="F812" s="529"/>
    </row>
    <row r="813" spans="6:6" x14ac:dyDescent="0.25">
      <c r="F813" s="529"/>
    </row>
    <row r="814" spans="6:6" x14ac:dyDescent="0.25">
      <c r="F814" s="529"/>
    </row>
    <row r="815" spans="6:6" x14ac:dyDescent="0.25">
      <c r="F815" s="529"/>
    </row>
    <row r="816" spans="6:6" x14ac:dyDescent="0.25">
      <c r="F816" s="529"/>
    </row>
    <row r="817" spans="6:6" x14ac:dyDescent="0.25">
      <c r="F817" s="529"/>
    </row>
    <row r="818" spans="6:6" x14ac:dyDescent="0.25">
      <c r="F818" s="529"/>
    </row>
    <row r="819" spans="6:6" x14ac:dyDescent="0.25">
      <c r="F819" s="529"/>
    </row>
    <row r="820" spans="6:6" x14ac:dyDescent="0.25">
      <c r="F820" s="529"/>
    </row>
    <row r="821" spans="6:6" x14ac:dyDescent="0.25">
      <c r="F821" s="529"/>
    </row>
    <row r="822" spans="6:6" x14ac:dyDescent="0.25">
      <c r="F822" s="529"/>
    </row>
    <row r="823" spans="6:6" x14ac:dyDescent="0.25">
      <c r="F823" s="529"/>
    </row>
    <row r="824" spans="6:6" x14ac:dyDescent="0.25">
      <c r="F824" s="529"/>
    </row>
    <row r="825" spans="6:6" x14ac:dyDescent="0.25">
      <c r="F825" s="529"/>
    </row>
    <row r="826" spans="6:6" x14ac:dyDescent="0.25">
      <c r="F826" s="529"/>
    </row>
    <row r="827" spans="6:6" x14ac:dyDescent="0.25">
      <c r="F827" s="529"/>
    </row>
    <row r="828" spans="6:6" x14ac:dyDescent="0.25">
      <c r="F828" s="529"/>
    </row>
    <row r="829" spans="6:6" x14ac:dyDescent="0.25">
      <c r="F829" s="529"/>
    </row>
    <row r="830" spans="6:6" x14ac:dyDescent="0.25">
      <c r="F830" s="529"/>
    </row>
    <row r="831" spans="6:6" x14ac:dyDescent="0.25">
      <c r="F831" s="529"/>
    </row>
    <row r="832" spans="6:6" x14ac:dyDescent="0.25">
      <c r="F832" s="529"/>
    </row>
    <row r="833" spans="6:6" x14ac:dyDescent="0.25">
      <c r="F833" s="529"/>
    </row>
    <row r="834" spans="6:6" x14ac:dyDescent="0.25">
      <c r="F834" s="529"/>
    </row>
    <row r="835" spans="6:6" x14ac:dyDescent="0.25">
      <c r="F835" s="529"/>
    </row>
    <row r="836" spans="6:6" x14ac:dyDescent="0.25">
      <c r="F836" s="529"/>
    </row>
    <row r="837" spans="6:6" x14ac:dyDescent="0.25">
      <c r="F837" s="529"/>
    </row>
    <row r="838" spans="6:6" x14ac:dyDescent="0.25">
      <c r="F838" s="529"/>
    </row>
    <row r="839" spans="6:6" x14ac:dyDescent="0.25">
      <c r="F839" s="529"/>
    </row>
    <row r="840" spans="6:6" x14ac:dyDescent="0.25">
      <c r="F840" s="529"/>
    </row>
    <row r="841" spans="6:6" x14ac:dyDescent="0.25">
      <c r="F841" s="529"/>
    </row>
    <row r="842" spans="6:6" x14ac:dyDescent="0.25">
      <c r="F842" s="529"/>
    </row>
    <row r="843" spans="6:6" x14ac:dyDescent="0.25">
      <c r="F843" s="529"/>
    </row>
    <row r="844" spans="6:6" x14ac:dyDescent="0.25">
      <c r="F844" s="529"/>
    </row>
    <row r="845" spans="6:6" x14ac:dyDescent="0.25">
      <c r="F845" s="529"/>
    </row>
    <row r="846" spans="6:6" x14ac:dyDescent="0.25">
      <c r="F846" s="529"/>
    </row>
    <row r="847" spans="6:6" x14ac:dyDescent="0.25">
      <c r="F847" s="529"/>
    </row>
    <row r="848" spans="6:6" x14ac:dyDescent="0.25">
      <c r="F848" s="529"/>
    </row>
    <row r="849" spans="6:6" x14ac:dyDescent="0.25">
      <c r="F849" s="529"/>
    </row>
    <row r="850" spans="6:6" x14ac:dyDescent="0.25">
      <c r="F850" s="529"/>
    </row>
    <row r="851" spans="6:6" x14ac:dyDescent="0.25">
      <c r="F851" s="529"/>
    </row>
    <row r="852" spans="6:6" x14ac:dyDescent="0.25">
      <c r="F852" s="529"/>
    </row>
    <row r="853" spans="6:6" x14ac:dyDescent="0.25">
      <c r="F853" s="529"/>
    </row>
    <row r="854" spans="6:6" x14ac:dyDescent="0.25">
      <c r="F854" s="529"/>
    </row>
    <row r="855" spans="6:6" x14ac:dyDescent="0.25">
      <c r="F855" s="529"/>
    </row>
    <row r="856" spans="6:6" x14ac:dyDescent="0.25">
      <c r="F856" s="529"/>
    </row>
    <row r="857" spans="6:6" x14ac:dyDescent="0.25">
      <c r="F857" s="529"/>
    </row>
    <row r="858" spans="6:6" x14ac:dyDescent="0.25">
      <c r="F858" s="529"/>
    </row>
    <row r="859" spans="6:6" x14ac:dyDescent="0.25">
      <c r="F859" s="529"/>
    </row>
    <row r="860" spans="6:6" x14ac:dyDescent="0.25">
      <c r="F860" s="529"/>
    </row>
    <row r="861" spans="6:6" x14ac:dyDescent="0.25">
      <c r="F861" s="529"/>
    </row>
    <row r="862" spans="6:6" x14ac:dyDescent="0.25">
      <c r="F862" s="529"/>
    </row>
    <row r="863" spans="6:6" x14ac:dyDescent="0.25">
      <c r="F863" s="529"/>
    </row>
    <row r="864" spans="6:6" x14ac:dyDescent="0.25">
      <c r="F864" s="529"/>
    </row>
    <row r="865" spans="6:6" x14ac:dyDescent="0.25">
      <c r="F865" s="529"/>
    </row>
    <row r="866" spans="6:6" x14ac:dyDescent="0.25">
      <c r="F866" s="529"/>
    </row>
    <row r="867" spans="6:6" x14ac:dyDescent="0.25">
      <c r="F867" s="529"/>
    </row>
    <row r="868" spans="6:6" x14ac:dyDescent="0.25">
      <c r="F868" s="529"/>
    </row>
    <row r="869" spans="6:6" x14ac:dyDescent="0.25">
      <c r="F869" s="529"/>
    </row>
    <row r="870" spans="6:6" x14ac:dyDescent="0.25">
      <c r="F870" s="529"/>
    </row>
    <row r="871" spans="6:6" x14ac:dyDescent="0.25">
      <c r="F871" s="529"/>
    </row>
    <row r="872" spans="6:6" x14ac:dyDescent="0.25">
      <c r="F872" s="529"/>
    </row>
    <row r="873" spans="6:6" x14ac:dyDescent="0.25">
      <c r="F873" s="529"/>
    </row>
    <row r="874" spans="6:6" x14ac:dyDescent="0.25">
      <c r="F874" s="529"/>
    </row>
    <row r="875" spans="6:6" x14ac:dyDescent="0.25">
      <c r="F875" s="529"/>
    </row>
    <row r="876" spans="6:6" x14ac:dyDescent="0.25">
      <c r="F876" s="529"/>
    </row>
    <row r="877" spans="6:6" x14ac:dyDescent="0.25">
      <c r="F877" s="529"/>
    </row>
    <row r="878" spans="6:6" x14ac:dyDescent="0.25">
      <c r="F878" s="529"/>
    </row>
    <row r="879" spans="6:6" x14ac:dyDescent="0.25">
      <c r="F879" s="529"/>
    </row>
    <row r="880" spans="6:6" x14ac:dyDescent="0.25">
      <c r="F880" s="529"/>
    </row>
    <row r="881" spans="6:6" x14ac:dyDescent="0.25">
      <c r="F881" s="529"/>
    </row>
    <row r="882" spans="6:6" x14ac:dyDescent="0.25">
      <c r="F882" s="529"/>
    </row>
    <row r="883" spans="6:6" x14ac:dyDescent="0.25">
      <c r="F883" s="529"/>
    </row>
    <row r="884" spans="6:6" x14ac:dyDescent="0.25">
      <c r="F884" s="529"/>
    </row>
    <row r="885" spans="6:6" x14ac:dyDescent="0.25">
      <c r="F885" s="529"/>
    </row>
    <row r="886" spans="6:6" x14ac:dyDescent="0.25">
      <c r="F886" s="529"/>
    </row>
    <row r="887" spans="6:6" x14ac:dyDescent="0.25">
      <c r="F887" s="529"/>
    </row>
    <row r="888" spans="6:6" x14ac:dyDescent="0.25">
      <c r="F888" s="529"/>
    </row>
    <row r="889" spans="6:6" x14ac:dyDescent="0.25">
      <c r="F889" s="529"/>
    </row>
    <row r="890" spans="6:6" x14ac:dyDescent="0.25">
      <c r="F890" s="529"/>
    </row>
    <row r="891" spans="6:6" x14ac:dyDescent="0.25">
      <c r="F891" s="529"/>
    </row>
    <row r="892" spans="6:6" x14ac:dyDescent="0.25">
      <c r="F892" s="529"/>
    </row>
    <row r="893" spans="6:6" x14ac:dyDescent="0.25">
      <c r="F893" s="529"/>
    </row>
    <row r="894" spans="6:6" x14ac:dyDescent="0.25">
      <c r="F894" s="529"/>
    </row>
    <row r="895" spans="6:6" x14ac:dyDescent="0.25">
      <c r="F895" s="529"/>
    </row>
    <row r="896" spans="6:6" x14ac:dyDescent="0.25">
      <c r="F896" s="529"/>
    </row>
    <row r="897" spans="6:6" x14ac:dyDescent="0.25">
      <c r="F897" s="529"/>
    </row>
    <row r="898" spans="6:6" x14ac:dyDescent="0.25">
      <c r="F898" s="529"/>
    </row>
    <row r="899" spans="6:6" x14ac:dyDescent="0.25">
      <c r="F899" s="529"/>
    </row>
    <row r="900" spans="6:6" x14ac:dyDescent="0.25">
      <c r="F900" s="529"/>
    </row>
    <row r="901" spans="6:6" x14ac:dyDescent="0.25">
      <c r="F901" s="529"/>
    </row>
    <row r="902" spans="6:6" x14ac:dyDescent="0.25">
      <c r="F902" s="529"/>
    </row>
    <row r="903" spans="6:6" x14ac:dyDescent="0.25">
      <c r="F903" s="529"/>
    </row>
    <row r="904" spans="6:6" x14ac:dyDescent="0.25">
      <c r="F904" s="529"/>
    </row>
    <row r="905" spans="6:6" x14ac:dyDescent="0.25">
      <c r="F905" s="529"/>
    </row>
    <row r="906" spans="6:6" x14ac:dyDescent="0.25">
      <c r="F906" s="529"/>
    </row>
    <row r="907" spans="6:6" x14ac:dyDescent="0.25">
      <c r="F907" s="529"/>
    </row>
    <row r="908" spans="6:6" x14ac:dyDescent="0.25">
      <c r="F908" s="529"/>
    </row>
    <row r="909" spans="6:6" x14ac:dyDescent="0.25">
      <c r="F909" s="529"/>
    </row>
    <row r="910" spans="6:6" x14ac:dyDescent="0.25">
      <c r="F910" s="529"/>
    </row>
    <row r="911" spans="6:6" x14ac:dyDescent="0.25">
      <c r="F911" s="529"/>
    </row>
    <row r="912" spans="6:6" x14ac:dyDescent="0.25">
      <c r="F912" s="529"/>
    </row>
    <row r="913" spans="6:6" x14ac:dyDescent="0.25">
      <c r="F913" s="529"/>
    </row>
    <row r="914" spans="6:6" x14ac:dyDescent="0.25">
      <c r="F914" s="529"/>
    </row>
    <row r="915" spans="6:6" x14ac:dyDescent="0.25">
      <c r="F915" s="529"/>
    </row>
    <row r="916" spans="6:6" x14ac:dyDescent="0.25">
      <c r="F916" s="529"/>
    </row>
    <row r="917" spans="6:6" x14ac:dyDescent="0.25">
      <c r="F917" s="529"/>
    </row>
    <row r="918" spans="6:6" x14ac:dyDescent="0.25">
      <c r="F918" s="529"/>
    </row>
    <row r="919" spans="6:6" x14ac:dyDescent="0.25">
      <c r="F919" s="529"/>
    </row>
    <row r="920" spans="6:6" x14ac:dyDescent="0.25">
      <c r="F920" s="529"/>
    </row>
    <row r="921" spans="6:6" x14ac:dyDescent="0.25">
      <c r="F921" s="529"/>
    </row>
    <row r="922" spans="6:6" x14ac:dyDescent="0.25">
      <c r="F922" s="529"/>
    </row>
    <row r="923" spans="6:6" x14ac:dyDescent="0.25">
      <c r="F923" s="529"/>
    </row>
    <row r="924" spans="6:6" x14ac:dyDescent="0.25">
      <c r="F924" s="529"/>
    </row>
    <row r="925" spans="6:6" x14ac:dyDescent="0.25">
      <c r="F925" s="529"/>
    </row>
    <row r="926" spans="6:6" x14ac:dyDescent="0.25">
      <c r="F926" s="529"/>
    </row>
    <row r="927" spans="6:6" x14ac:dyDescent="0.25">
      <c r="F927" s="529"/>
    </row>
    <row r="928" spans="6:6" x14ac:dyDescent="0.25">
      <c r="F928" s="529"/>
    </row>
    <row r="929" spans="6:6" x14ac:dyDescent="0.25">
      <c r="F929" s="529"/>
    </row>
    <row r="930" spans="6:6" x14ac:dyDescent="0.25">
      <c r="F930" s="529"/>
    </row>
    <row r="931" spans="6:6" x14ac:dyDescent="0.25">
      <c r="F931" s="529"/>
    </row>
    <row r="932" spans="6:6" x14ac:dyDescent="0.25">
      <c r="F932" s="529"/>
    </row>
    <row r="933" spans="6:6" x14ac:dyDescent="0.25">
      <c r="F933" s="529"/>
    </row>
    <row r="934" spans="6:6" x14ac:dyDescent="0.25">
      <c r="F934" s="529"/>
    </row>
    <row r="935" spans="6:6" x14ac:dyDescent="0.25">
      <c r="F935" s="529"/>
    </row>
    <row r="936" spans="6:6" x14ac:dyDescent="0.25">
      <c r="F936" s="529"/>
    </row>
    <row r="937" spans="6:6" x14ac:dyDescent="0.25">
      <c r="F937" s="529"/>
    </row>
    <row r="938" spans="6:6" x14ac:dyDescent="0.25">
      <c r="F938" s="529"/>
    </row>
    <row r="939" spans="6:6" x14ac:dyDescent="0.25">
      <c r="F939" s="529"/>
    </row>
    <row r="940" spans="6:6" x14ac:dyDescent="0.25">
      <c r="F940" s="529"/>
    </row>
    <row r="941" spans="6:6" x14ac:dyDescent="0.25">
      <c r="F941" s="529"/>
    </row>
    <row r="942" spans="6:6" x14ac:dyDescent="0.25">
      <c r="F942" s="529"/>
    </row>
    <row r="943" spans="6:6" x14ac:dyDescent="0.25">
      <c r="F943" s="529"/>
    </row>
    <row r="944" spans="6:6" x14ac:dyDescent="0.25">
      <c r="F944" s="529"/>
    </row>
    <row r="945" spans="6:6" x14ac:dyDescent="0.25">
      <c r="F945" s="529"/>
    </row>
    <row r="946" spans="6:6" x14ac:dyDescent="0.25">
      <c r="F946" s="529"/>
    </row>
    <row r="947" spans="6:6" x14ac:dyDescent="0.25">
      <c r="F947" s="529"/>
    </row>
    <row r="948" spans="6:6" x14ac:dyDescent="0.25">
      <c r="F948" s="529"/>
    </row>
    <row r="949" spans="6:6" x14ac:dyDescent="0.25">
      <c r="F949" s="529"/>
    </row>
    <row r="950" spans="6:6" x14ac:dyDescent="0.25">
      <c r="F950" s="529"/>
    </row>
    <row r="951" spans="6:6" x14ac:dyDescent="0.25">
      <c r="F951" s="529"/>
    </row>
    <row r="952" spans="6:6" x14ac:dyDescent="0.25">
      <c r="F952" s="529"/>
    </row>
    <row r="953" spans="6:6" x14ac:dyDescent="0.25">
      <c r="F953" s="529"/>
    </row>
    <row r="954" spans="6:6" x14ac:dyDescent="0.25">
      <c r="F954" s="529"/>
    </row>
    <row r="955" spans="6:6" x14ac:dyDescent="0.25">
      <c r="F955" s="529"/>
    </row>
    <row r="956" spans="6:6" x14ac:dyDescent="0.25">
      <c r="F956" s="529"/>
    </row>
    <row r="957" spans="6:6" x14ac:dyDescent="0.25">
      <c r="F957" s="529"/>
    </row>
    <row r="958" spans="6:6" x14ac:dyDescent="0.25">
      <c r="F958" s="529"/>
    </row>
    <row r="959" spans="6:6" x14ac:dyDescent="0.25">
      <c r="F959" s="529"/>
    </row>
    <row r="960" spans="6:6" x14ac:dyDescent="0.25">
      <c r="F960" s="529"/>
    </row>
    <row r="961" spans="6:6" x14ac:dyDescent="0.25">
      <c r="F961" s="529"/>
    </row>
    <row r="962" spans="6:6" x14ac:dyDescent="0.25">
      <c r="F962" s="529"/>
    </row>
    <row r="963" spans="6:6" x14ac:dyDescent="0.25">
      <c r="F963" s="529"/>
    </row>
    <row r="964" spans="6:6" x14ac:dyDescent="0.25">
      <c r="F964" s="529"/>
    </row>
    <row r="965" spans="6:6" x14ac:dyDescent="0.25">
      <c r="F965" s="529"/>
    </row>
    <row r="966" spans="6:6" x14ac:dyDescent="0.25">
      <c r="F966" s="529"/>
    </row>
    <row r="967" spans="6:6" x14ac:dyDescent="0.25">
      <c r="F967" s="529"/>
    </row>
    <row r="968" spans="6:6" x14ac:dyDescent="0.25">
      <c r="F968" s="529"/>
    </row>
    <row r="969" spans="6:6" x14ac:dyDescent="0.25">
      <c r="F969" s="529"/>
    </row>
    <row r="970" spans="6:6" x14ac:dyDescent="0.25">
      <c r="F970" s="529"/>
    </row>
    <row r="971" spans="6:6" x14ac:dyDescent="0.25">
      <c r="F971" s="529"/>
    </row>
    <row r="972" spans="6:6" x14ac:dyDescent="0.25">
      <c r="F972" s="529"/>
    </row>
    <row r="973" spans="6:6" x14ac:dyDescent="0.25">
      <c r="F973" s="529"/>
    </row>
    <row r="974" spans="6:6" x14ac:dyDescent="0.25">
      <c r="F974" s="529"/>
    </row>
    <row r="975" spans="6:6" x14ac:dyDescent="0.25">
      <c r="F975" s="529"/>
    </row>
    <row r="976" spans="6:6" x14ac:dyDescent="0.25">
      <c r="F976" s="529"/>
    </row>
    <row r="977" spans="6:6" x14ac:dyDescent="0.25">
      <c r="F977" s="529"/>
    </row>
    <row r="978" spans="6:6" x14ac:dyDescent="0.25">
      <c r="F978" s="529"/>
    </row>
    <row r="979" spans="6:6" x14ac:dyDescent="0.25">
      <c r="F979" s="529"/>
    </row>
    <row r="980" spans="6:6" x14ac:dyDescent="0.25">
      <c r="F980" s="529"/>
    </row>
    <row r="981" spans="6:6" x14ac:dyDescent="0.25">
      <c r="F981" s="529"/>
    </row>
    <row r="982" spans="6:6" x14ac:dyDescent="0.25">
      <c r="F982" s="529"/>
    </row>
    <row r="983" spans="6:6" x14ac:dyDescent="0.25">
      <c r="F983" s="529"/>
    </row>
    <row r="984" spans="6:6" x14ac:dyDescent="0.25">
      <c r="F984" s="529"/>
    </row>
    <row r="985" spans="6:6" x14ac:dyDescent="0.25">
      <c r="F985" s="529"/>
    </row>
    <row r="986" spans="6:6" x14ac:dyDescent="0.25">
      <c r="F986" s="529"/>
    </row>
    <row r="987" spans="6:6" x14ac:dyDescent="0.25">
      <c r="F987" s="529"/>
    </row>
    <row r="988" spans="6:6" x14ac:dyDescent="0.25">
      <c r="F988" s="529"/>
    </row>
    <row r="989" spans="6:6" x14ac:dyDescent="0.25">
      <c r="F989" s="529"/>
    </row>
    <row r="990" spans="6:6" x14ac:dyDescent="0.25">
      <c r="F990" s="529"/>
    </row>
    <row r="991" spans="6:6" x14ac:dyDescent="0.25">
      <c r="F991" s="529"/>
    </row>
    <row r="992" spans="6:6" x14ac:dyDescent="0.25">
      <c r="F992" s="529"/>
    </row>
    <row r="993" spans="6:6" x14ac:dyDescent="0.25">
      <c r="F993" s="529"/>
    </row>
    <row r="994" spans="6:6" x14ac:dyDescent="0.25">
      <c r="F994" s="529"/>
    </row>
    <row r="995" spans="6:6" x14ac:dyDescent="0.25">
      <c r="F995" s="529"/>
    </row>
    <row r="996" spans="6:6" x14ac:dyDescent="0.25">
      <c r="F996" s="529"/>
    </row>
    <row r="997" spans="6:6" x14ac:dyDescent="0.25">
      <c r="F997" s="529"/>
    </row>
    <row r="998" spans="6:6" x14ac:dyDescent="0.25">
      <c r="F998" s="529"/>
    </row>
    <row r="999" spans="6:6" x14ac:dyDescent="0.25">
      <c r="F999" s="529"/>
    </row>
    <row r="1000" spans="6:6" x14ac:dyDescent="0.25">
      <c r="F1000" s="529"/>
    </row>
    <row r="1001" spans="6:6" x14ac:dyDescent="0.25">
      <c r="F1001" s="529"/>
    </row>
    <row r="1002" spans="6:6" x14ac:dyDescent="0.25">
      <c r="F1002" s="529"/>
    </row>
    <row r="1003" spans="6:6" x14ac:dyDescent="0.25">
      <c r="F1003" s="529"/>
    </row>
    <row r="1004" spans="6:6" x14ac:dyDescent="0.25">
      <c r="F1004" s="529"/>
    </row>
    <row r="1005" spans="6:6" x14ac:dyDescent="0.25">
      <c r="F1005" s="529"/>
    </row>
    <row r="1006" spans="6:6" x14ac:dyDescent="0.25">
      <c r="F1006" s="529"/>
    </row>
    <row r="1007" spans="6:6" x14ac:dyDescent="0.25">
      <c r="F1007" s="529"/>
    </row>
    <row r="1008" spans="6:6" x14ac:dyDescent="0.25">
      <c r="F1008" s="529"/>
    </row>
    <row r="1009" spans="6:6" x14ac:dyDescent="0.25">
      <c r="F1009" s="529"/>
    </row>
    <row r="1010" spans="6:6" x14ac:dyDescent="0.25">
      <c r="F1010" s="529"/>
    </row>
    <row r="1011" spans="6:6" x14ac:dyDescent="0.25">
      <c r="F1011" s="529"/>
    </row>
    <row r="1012" spans="6:6" x14ac:dyDescent="0.25">
      <c r="F1012" s="529"/>
    </row>
    <row r="1013" spans="6:6" x14ac:dyDescent="0.25">
      <c r="F1013" s="529"/>
    </row>
    <row r="1014" spans="6:6" x14ac:dyDescent="0.25">
      <c r="F1014" s="529"/>
    </row>
    <row r="1015" spans="6:6" x14ac:dyDescent="0.25">
      <c r="F1015" s="529"/>
    </row>
    <row r="1016" spans="6:6" x14ac:dyDescent="0.25">
      <c r="F1016" s="529"/>
    </row>
    <row r="1017" spans="6:6" x14ac:dyDescent="0.25">
      <c r="F1017" s="529"/>
    </row>
    <row r="1018" spans="6:6" x14ac:dyDescent="0.25">
      <c r="F1018" s="529"/>
    </row>
    <row r="1019" spans="6:6" x14ac:dyDescent="0.25">
      <c r="F1019" s="529"/>
    </row>
    <row r="1020" spans="6:6" x14ac:dyDescent="0.25">
      <c r="F1020" s="529"/>
    </row>
    <row r="1021" spans="6:6" x14ac:dyDescent="0.25">
      <c r="F1021" s="529"/>
    </row>
    <row r="1022" spans="6:6" x14ac:dyDescent="0.25">
      <c r="F1022" s="529"/>
    </row>
    <row r="1023" spans="6:6" x14ac:dyDescent="0.25">
      <c r="F1023" s="529"/>
    </row>
    <row r="1024" spans="6:6" x14ac:dyDescent="0.25">
      <c r="F1024" s="529"/>
    </row>
    <row r="1025" spans="6:6" x14ac:dyDescent="0.25">
      <c r="F1025" s="529"/>
    </row>
    <row r="1026" spans="6:6" x14ac:dyDescent="0.25">
      <c r="F1026" s="529"/>
    </row>
    <row r="1027" spans="6:6" x14ac:dyDescent="0.25">
      <c r="F1027" s="529"/>
    </row>
    <row r="1028" spans="6:6" x14ac:dyDescent="0.25">
      <c r="F1028" s="529"/>
    </row>
    <row r="1029" spans="6:6" x14ac:dyDescent="0.25">
      <c r="F1029" s="529"/>
    </row>
    <row r="1030" spans="6:6" x14ac:dyDescent="0.25">
      <c r="F1030" s="529"/>
    </row>
    <row r="1031" spans="6:6" x14ac:dyDescent="0.25">
      <c r="F1031" s="529"/>
    </row>
    <row r="1032" spans="6:6" x14ac:dyDescent="0.25">
      <c r="F1032" s="529"/>
    </row>
    <row r="1033" spans="6:6" x14ac:dyDescent="0.25">
      <c r="F1033" s="529"/>
    </row>
    <row r="1034" spans="6:6" x14ac:dyDescent="0.25">
      <c r="F1034" s="529"/>
    </row>
    <row r="1035" spans="6:6" x14ac:dyDescent="0.25">
      <c r="F1035" s="529"/>
    </row>
    <row r="1036" spans="6:6" x14ac:dyDescent="0.25">
      <c r="F1036" s="529"/>
    </row>
    <row r="1037" spans="6:6" x14ac:dyDescent="0.25">
      <c r="F1037" s="529"/>
    </row>
    <row r="1038" spans="6:6" x14ac:dyDescent="0.25">
      <c r="F1038" s="529"/>
    </row>
    <row r="1039" spans="6:6" x14ac:dyDescent="0.25">
      <c r="F1039" s="529"/>
    </row>
    <row r="1040" spans="6:6" x14ac:dyDescent="0.25">
      <c r="F1040" s="529"/>
    </row>
    <row r="1041" spans="6:6" x14ac:dyDescent="0.25">
      <c r="F1041" s="529"/>
    </row>
    <row r="1042" spans="6:6" x14ac:dyDescent="0.25">
      <c r="F1042" s="529"/>
    </row>
    <row r="1043" spans="6:6" x14ac:dyDescent="0.25">
      <c r="F1043" s="529"/>
    </row>
    <row r="1044" spans="6:6" x14ac:dyDescent="0.25">
      <c r="F1044" s="529"/>
    </row>
    <row r="1045" spans="6:6" x14ac:dyDescent="0.25">
      <c r="F1045" s="529"/>
    </row>
    <row r="1046" spans="6:6" x14ac:dyDescent="0.25">
      <c r="F1046" s="529"/>
    </row>
    <row r="1047" spans="6:6" x14ac:dyDescent="0.25">
      <c r="F1047" s="529"/>
    </row>
    <row r="1048" spans="6:6" x14ac:dyDescent="0.25">
      <c r="F1048" s="529"/>
    </row>
    <row r="1049" spans="6:6" x14ac:dyDescent="0.25">
      <c r="F1049" s="529"/>
    </row>
    <row r="1050" spans="6:6" x14ac:dyDescent="0.25">
      <c r="F1050" s="529"/>
    </row>
    <row r="1051" spans="6:6" x14ac:dyDescent="0.25">
      <c r="F1051" s="529"/>
    </row>
    <row r="1052" spans="6:6" x14ac:dyDescent="0.25">
      <c r="F1052" s="529"/>
    </row>
    <row r="1053" spans="6:6" x14ac:dyDescent="0.25">
      <c r="F1053" s="529"/>
    </row>
    <row r="1054" spans="6:6" x14ac:dyDescent="0.25">
      <c r="F1054" s="529"/>
    </row>
    <row r="1055" spans="6:6" x14ac:dyDescent="0.25">
      <c r="F1055" s="529"/>
    </row>
    <row r="1056" spans="6:6" x14ac:dyDescent="0.25">
      <c r="F1056" s="529"/>
    </row>
    <row r="1057" spans="6:6" x14ac:dyDescent="0.25">
      <c r="F1057" s="529"/>
    </row>
    <row r="1058" spans="6:6" x14ac:dyDescent="0.25">
      <c r="F1058" s="529"/>
    </row>
    <row r="1059" spans="6:6" x14ac:dyDescent="0.25">
      <c r="F1059" s="529"/>
    </row>
    <row r="1060" spans="6:6" x14ac:dyDescent="0.25">
      <c r="F1060" s="529"/>
    </row>
    <row r="1061" spans="6:6" x14ac:dyDescent="0.25">
      <c r="F1061" s="529"/>
    </row>
    <row r="1062" spans="6:6" x14ac:dyDescent="0.25">
      <c r="F1062" s="529"/>
    </row>
    <row r="1063" spans="6:6" x14ac:dyDescent="0.25">
      <c r="F1063" s="529"/>
    </row>
    <row r="1064" spans="6:6" x14ac:dyDescent="0.25">
      <c r="F1064" s="529"/>
    </row>
    <row r="1065" spans="6:6" x14ac:dyDescent="0.25">
      <c r="F1065" s="529"/>
    </row>
    <row r="1066" spans="6:6" x14ac:dyDescent="0.25">
      <c r="F1066" s="529"/>
    </row>
    <row r="1067" spans="6:6" x14ac:dyDescent="0.25">
      <c r="F1067" s="529"/>
    </row>
    <row r="1068" spans="6:6" x14ac:dyDescent="0.25">
      <c r="F1068" s="529"/>
    </row>
    <row r="1069" spans="6:6" x14ac:dyDescent="0.25">
      <c r="F1069" s="529"/>
    </row>
    <row r="1070" spans="6:6" x14ac:dyDescent="0.25">
      <c r="F1070" s="529"/>
    </row>
    <row r="1071" spans="6:6" x14ac:dyDescent="0.25">
      <c r="F1071" s="529"/>
    </row>
    <row r="1072" spans="6:6" x14ac:dyDescent="0.25">
      <c r="F1072" s="529"/>
    </row>
    <row r="1073" spans="6:6" x14ac:dyDescent="0.25">
      <c r="F1073" s="529"/>
    </row>
    <row r="1074" spans="6:6" x14ac:dyDescent="0.25">
      <c r="F1074" s="529"/>
    </row>
    <row r="1075" spans="6:6" x14ac:dyDescent="0.25">
      <c r="F1075" s="529"/>
    </row>
    <row r="1076" spans="6:6" x14ac:dyDescent="0.25">
      <c r="F1076" s="529"/>
    </row>
    <row r="1077" spans="6:6" x14ac:dyDescent="0.25">
      <c r="F1077" s="529"/>
    </row>
    <row r="1078" spans="6:6" x14ac:dyDescent="0.25">
      <c r="F1078" s="529"/>
    </row>
    <row r="1079" spans="6:6" x14ac:dyDescent="0.25">
      <c r="F1079" s="529"/>
    </row>
    <row r="1080" spans="6:6" x14ac:dyDescent="0.25">
      <c r="F1080" s="529"/>
    </row>
    <row r="1081" spans="6:6" x14ac:dyDescent="0.25">
      <c r="F1081" s="529"/>
    </row>
    <row r="1082" spans="6:6" x14ac:dyDescent="0.25">
      <c r="F1082" s="529"/>
    </row>
    <row r="1083" spans="6:6" x14ac:dyDescent="0.25">
      <c r="F1083" s="529"/>
    </row>
    <row r="1084" spans="6:6" x14ac:dyDescent="0.25">
      <c r="F1084" s="529"/>
    </row>
    <row r="1085" spans="6:6" x14ac:dyDescent="0.25">
      <c r="F1085" s="529"/>
    </row>
    <row r="1086" spans="6:6" x14ac:dyDescent="0.25">
      <c r="F1086" s="529"/>
    </row>
    <row r="1087" spans="6:6" x14ac:dyDescent="0.25">
      <c r="F1087" s="529"/>
    </row>
    <row r="1088" spans="6:6" x14ac:dyDescent="0.25">
      <c r="F1088" s="529"/>
    </row>
    <row r="1089" spans="6:6" x14ac:dyDescent="0.25">
      <c r="F1089" s="529"/>
    </row>
    <row r="1090" spans="6:6" x14ac:dyDescent="0.25">
      <c r="F1090" s="529"/>
    </row>
    <row r="1091" spans="6:6" x14ac:dyDescent="0.25">
      <c r="F1091" s="529"/>
    </row>
    <row r="1092" spans="6:6" x14ac:dyDescent="0.25">
      <c r="F1092" s="529"/>
    </row>
    <row r="1093" spans="6:6" x14ac:dyDescent="0.25">
      <c r="F1093" s="529"/>
    </row>
    <row r="1094" spans="6:6" x14ac:dyDescent="0.25">
      <c r="F1094" s="529"/>
    </row>
    <row r="1095" spans="6:6" x14ac:dyDescent="0.25">
      <c r="F1095" s="529"/>
    </row>
    <row r="1096" spans="6:6" x14ac:dyDescent="0.25">
      <c r="F1096" s="529"/>
    </row>
    <row r="1097" spans="6:6" x14ac:dyDescent="0.25">
      <c r="F1097" s="529"/>
    </row>
    <row r="1098" spans="6:6" x14ac:dyDescent="0.25">
      <c r="F1098" s="529"/>
    </row>
    <row r="1099" spans="6:6" x14ac:dyDescent="0.25">
      <c r="F1099" s="529"/>
    </row>
    <row r="1100" spans="6:6" x14ac:dyDescent="0.25">
      <c r="F1100" s="529"/>
    </row>
    <row r="1101" spans="6:6" x14ac:dyDescent="0.25">
      <c r="F1101" s="529"/>
    </row>
    <row r="1102" spans="6:6" x14ac:dyDescent="0.25">
      <c r="F1102" s="529"/>
    </row>
    <row r="1103" spans="6:6" x14ac:dyDescent="0.25">
      <c r="F1103" s="529"/>
    </row>
    <row r="1104" spans="6:6" x14ac:dyDescent="0.25">
      <c r="F1104" s="529"/>
    </row>
    <row r="1105" spans="6:6" x14ac:dyDescent="0.25">
      <c r="F1105" s="529"/>
    </row>
    <row r="1106" spans="6:6" x14ac:dyDescent="0.25">
      <c r="F1106" s="529"/>
    </row>
    <row r="1107" spans="6:6" x14ac:dyDescent="0.25">
      <c r="F1107" s="529"/>
    </row>
    <row r="1108" spans="6:6" x14ac:dyDescent="0.25">
      <c r="F1108" s="529"/>
    </row>
    <row r="1109" spans="6:6" x14ac:dyDescent="0.25">
      <c r="F1109" s="529"/>
    </row>
    <row r="1110" spans="6:6" x14ac:dyDescent="0.25">
      <c r="F1110" s="529"/>
    </row>
    <row r="1111" spans="6:6" x14ac:dyDescent="0.25">
      <c r="F1111" s="529"/>
    </row>
    <row r="1112" spans="6:6" x14ac:dyDescent="0.25">
      <c r="F1112" s="529"/>
    </row>
    <row r="1113" spans="6:6" x14ac:dyDescent="0.25">
      <c r="F1113" s="529"/>
    </row>
    <row r="1114" spans="6:6" x14ac:dyDescent="0.25">
      <c r="F1114" s="529"/>
    </row>
    <row r="1115" spans="6:6" x14ac:dyDescent="0.25">
      <c r="F1115" s="529"/>
    </row>
    <row r="1116" spans="6:6" x14ac:dyDescent="0.25">
      <c r="F1116" s="529"/>
    </row>
    <row r="1117" spans="6:6" x14ac:dyDescent="0.25">
      <c r="F1117" s="529"/>
    </row>
    <row r="1118" spans="6:6" x14ac:dyDescent="0.25">
      <c r="F1118" s="529"/>
    </row>
    <row r="1119" spans="6:6" x14ac:dyDescent="0.25">
      <c r="F1119" s="529"/>
    </row>
    <row r="1120" spans="6:6" x14ac:dyDescent="0.25">
      <c r="F1120" s="529"/>
    </row>
    <row r="1121" spans="6:6" x14ac:dyDescent="0.25">
      <c r="F1121" s="529"/>
    </row>
    <row r="1122" spans="6:6" x14ac:dyDescent="0.25">
      <c r="F1122" s="529"/>
    </row>
    <row r="1123" spans="6:6" x14ac:dyDescent="0.25">
      <c r="F1123" s="529"/>
    </row>
    <row r="1124" spans="6:6" x14ac:dyDescent="0.25">
      <c r="F1124" s="529"/>
    </row>
    <row r="1125" spans="6:6" x14ac:dyDescent="0.25">
      <c r="F1125" s="529"/>
    </row>
    <row r="1126" spans="6:6" x14ac:dyDescent="0.25">
      <c r="F1126" s="529"/>
    </row>
    <row r="1127" spans="6:6" x14ac:dyDescent="0.25">
      <c r="F1127" s="529"/>
    </row>
    <row r="1128" spans="6:6" x14ac:dyDescent="0.25">
      <c r="F1128" s="529"/>
    </row>
    <row r="1129" spans="6:6" x14ac:dyDescent="0.25">
      <c r="F1129" s="529"/>
    </row>
    <row r="1130" spans="6:6" x14ac:dyDescent="0.25">
      <c r="F1130" s="529"/>
    </row>
    <row r="1131" spans="6:6" x14ac:dyDescent="0.25">
      <c r="F1131" s="529"/>
    </row>
    <row r="1132" spans="6:6" x14ac:dyDescent="0.25">
      <c r="F1132" s="529"/>
    </row>
    <row r="1133" spans="6:6" x14ac:dyDescent="0.25">
      <c r="F1133" s="529"/>
    </row>
    <row r="1134" spans="6:6" x14ac:dyDescent="0.25">
      <c r="F1134" s="529"/>
    </row>
    <row r="1135" spans="6:6" x14ac:dyDescent="0.25">
      <c r="F1135" s="529"/>
    </row>
    <row r="1136" spans="6:6" x14ac:dyDescent="0.25">
      <c r="F1136" s="529"/>
    </row>
    <row r="1137" spans="6:6" x14ac:dyDescent="0.25">
      <c r="F1137" s="529"/>
    </row>
    <row r="1138" spans="6:6" x14ac:dyDescent="0.25">
      <c r="F1138" s="529"/>
    </row>
    <row r="1139" spans="6:6" x14ac:dyDescent="0.25">
      <c r="F1139" s="529"/>
    </row>
    <row r="1140" spans="6:6" x14ac:dyDescent="0.25">
      <c r="F1140" s="529"/>
    </row>
    <row r="1141" spans="6:6" x14ac:dyDescent="0.25">
      <c r="F1141" s="529"/>
    </row>
    <row r="1142" spans="6:6" x14ac:dyDescent="0.25">
      <c r="F1142" s="529"/>
    </row>
    <row r="1143" spans="6:6" x14ac:dyDescent="0.25">
      <c r="F1143" s="529"/>
    </row>
    <row r="1144" spans="6:6" x14ac:dyDescent="0.25">
      <c r="F1144" s="529"/>
    </row>
    <row r="1145" spans="6:6" x14ac:dyDescent="0.25">
      <c r="F1145" s="529"/>
    </row>
    <row r="1146" spans="6:6" x14ac:dyDescent="0.25">
      <c r="F1146" s="529"/>
    </row>
    <row r="1147" spans="6:6" x14ac:dyDescent="0.25">
      <c r="F1147" s="529"/>
    </row>
    <row r="1148" spans="6:6" x14ac:dyDescent="0.25">
      <c r="F1148" s="529"/>
    </row>
    <row r="1149" spans="6:6" x14ac:dyDescent="0.25">
      <c r="F1149" s="529"/>
    </row>
    <row r="1150" spans="6:6" x14ac:dyDescent="0.25">
      <c r="F1150" s="529"/>
    </row>
    <row r="1151" spans="6:6" x14ac:dyDescent="0.25">
      <c r="F1151" s="529"/>
    </row>
    <row r="1152" spans="6:6" x14ac:dyDescent="0.25">
      <c r="F1152" s="529"/>
    </row>
    <row r="1153" spans="6:6" x14ac:dyDescent="0.25">
      <c r="F1153" s="529"/>
    </row>
    <row r="1154" spans="6:6" x14ac:dyDescent="0.25">
      <c r="F1154" s="529"/>
    </row>
    <row r="1155" spans="6:6" x14ac:dyDescent="0.25">
      <c r="F1155" s="529"/>
    </row>
    <row r="1156" spans="6:6" x14ac:dyDescent="0.25">
      <c r="F1156" s="529"/>
    </row>
    <row r="1157" spans="6:6" x14ac:dyDescent="0.25">
      <c r="F1157" s="529"/>
    </row>
    <row r="1158" spans="6:6" x14ac:dyDescent="0.25">
      <c r="F1158" s="529"/>
    </row>
    <row r="1159" spans="6:6" x14ac:dyDescent="0.25">
      <c r="F1159" s="529"/>
    </row>
    <row r="1160" spans="6:6" x14ac:dyDescent="0.25">
      <c r="F1160" s="529"/>
    </row>
    <row r="1161" spans="6:6" x14ac:dyDescent="0.25">
      <c r="F1161" s="529"/>
    </row>
    <row r="1162" spans="6:6" x14ac:dyDescent="0.25">
      <c r="F1162" s="529"/>
    </row>
    <row r="1163" spans="6:6" x14ac:dyDescent="0.25">
      <c r="F1163" s="529"/>
    </row>
    <row r="1164" spans="6:6" x14ac:dyDescent="0.25">
      <c r="F1164" s="529"/>
    </row>
    <row r="1165" spans="6:6" x14ac:dyDescent="0.25">
      <c r="F1165" s="529"/>
    </row>
    <row r="1166" spans="6:6" x14ac:dyDescent="0.25">
      <c r="F1166" s="529"/>
    </row>
    <row r="1167" spans="6:6" x14ac:dyDescent="0.25">
      <c r="F1167" s="529"/>
    </row>
    <row r="1168" spans="6:6" x14ac:dyDescent="0.25">
      <c r="F1168" s="529"/>
    </row>
    <row r="1169" spans="6:6" x14ac:dyDescent="0.25">
      <c r="F1169" s="529"/>
    </row>
    <row r="1170" spans="6:6" x14ac:dyDescent="0.25">
      <c r="F1170" s="529"/>
    </row>
    <row r="1171" spans="6:6" x14ac:dyDescent="0.25">
      <c r="F1171" s="529"/>
    </row>
    <row r="1172" spans="6:6" x14ac:dyDescent="0.25">
      <c r="F1172" s="529"/>
    </row>
    <row r="1173" spans="6:6" x14ac:dyDescent="0.25">
      <c r="F1173" s="529"/>
    </row>
    <row r="1174" spans="6:6" x14ac:dyDescent="0.25">
      <c r="F1174" s="529"/>
    </row>
    <row r="1175" spans="6:6" x14ac:dyDescent="0.25">
      <c r="F1175" s="529"/>
    </row>
    <row r="1176" spans="6:6" x14ac:dyDescent="0.25">
      <c r="F1176" s="529"/>
    </row>
    <row r="1177" spans="6:6" x14ac:dyDescent="0.25">
      <c r="F1177" s="529"/>
    </row>
    <row r="1178" spans="6:6" x14ac:dyDescent="0.25">
      <c r="F1178" s="529"/>
    </row>
    <row r="1179" spans="6:6" x14ac:dyDescent="0.25">
      <c r="F1179" s="529"/>
    </row>
    <row r="1180" spans="6:6" x14ac:dyDescent="0.25">
      <c r="F1180" s="529"/>
    </row>
    <row r="1181" spans="6:6" x14ac:dyDescent="0.25">
      <c r="F1181" s="529"/>
    </row>
    <row r="1182" spans="6:6" x14ac:dyDescent="0.25">
      <c r="F1182" s="529"/>
    </row>
    <row r="1183" spans="6:6" x14ac:dyDescent="0.25">
      <c r="F1183" s="529"/>
    </row>
    <row r="1184" spans="6:6" x14ac:dyDescent="0.25">
      <c r="F1184" s="529"/>
    </row>
    <row r="1185" spans="6:6" x14ac:dyDescent="0.25">
      <c r="F1185" s="529"/>
    </row>
    <row r="1186" spans="6:6" x14ac:dyDescent="0.25">
      <c r="F1186" s="529"/>
    </row>
    <row r="1187" spans="6:6" x14ac:dyDescent="0.25">
      <c r="F1187" s="529"/>
    </row>
    <row r="1188" spans="6:6" x14ac:dyDescent="0.25">
      <c r="F1188" s="529"/>
    </row>
    <row r="1189" spans="6:6" x14ac:dyDescent="0.25">
      <c r="F1189" s="529"/>
    </row>
    <row r="1190" spans="6:6" x14ac:dyDescent="0.25">
      <c r="F1190" s="529"/>
    </row>
    <row r="1191" spans="6:6" x14ac:dyDescent="0.25">
      <c r="F1191" s="529"/>
    </row>
    <row r="1192" spans="6:6" x14ac:dyDescent="0.25">
      <c r="F1192" s="529"/>
    </row>
    <row r="1193" spans="6:6" x14ac:dyDescent="0.25">
      <c r="F1193" s="529"/>
    </row>
    <row r="1194" spans="6:6" x14ac:dyDescent="0.25">
      <c r="F1194" s="529"/>
    </row>
    <row r="1195" spans="6:6" x14ac:dyDescent="0.25">
      <c r="F1195" s="529"/>
    </row>
    <row r="1196" spans="6:6" x14ac:dyDescent="0.25">
      <c r="F1196" s="529"/>
    </row>
    <row r="1197" spans="6:6" x14ac:dyDescent="0.25">
      <c r="F1197" s="529"/>
    </row>
    <row r="1198" spans="6:6" x14ac:dyDescent="0.25">
      <c r="F1198" s="529"/>
    </row>
    <row r="1199" spans="6:6" x14ac:dyDescent="0.25">
      <c r="F1199" s="529"/>
    </row>
    <row r="1200" spans="6:6" x14ac:dyDescent="0.25">
      <c r="F1200" s="529"/>
    </row>
    <row r="1201" spans="6:6" x14ac:dyDescent="0.25">
      <c r="F1201" s="529"/>
    </row>
    <row r="1202" spans="6:6" x14ac:dyDescent="0.25">
      <c r="F1202" s="529"/>
    </row>
    <row r="1203" spans="6:6" x14ac:dyDescent="0.25">
      <c r="F1203" s="529"/>
    </row>
    <row r="1204" spans="6:6" x14ac:dyDescent="0.25">
      <c r="F1204" s="529"/>
    </row>
    <row r="1205" spans="6:6" x14ac:dyDescent="0.25">
      <c r="F1205" s="529"/>
    </row>
    <row r="1206" spans="6:6" x14ac:dyDescent="0.25">
      <c r="F1206" s="529"/>
    </row>
    <row r="1207" spans="6:6" x14ac:dyDescent="0.25">
      <c r="F1207" s="529"/>
    </row>
    <row r="1208" spans="6:6" x14ac:dyDescent="0.25">
      <c r="F1208" s="529"/>
    </row>
    <row r="1209" spans="6:6" x14ac:dyDescent="0.25">
      <c r="F1209" s="529"/>
    </row>
    <row r="1210" spans="6:6" x14ac:dyDescent="0.25">
      <c r="F1210" s="529"/>
    </row>
    <row r="1211" spans="6:6" x14ac:dyDescent="0.25">
      <c r="F1211" s="529"/>
    </row>
    <row r="1212" spans="6:6" x14ac:dyDescent="0.25">
      <c r="F1212" s="529"/>
    </row>
    <row r="1213" spans="6:6" x14ac:dyDescent="0.25">
      <c r="F1213" s="529"/>
    </row>
    <row r="1214" spans="6:6" x14ac:dyDescent="0.25">
      <c r="F1214" s="529"/>
    </row>
    <row r="1215" spans="6:6" x14ac:dyDescent="0.25">
      <c r="F1215" s="529"/>
    </row>
    <row r="1216" spans="6:6" x14ac:dyDescent="0.25">
      <c r="F1216" s="529"/>
    </row>
    <row r="1217" spans="6:6" x14ac:dyDescent="0.25">
      <c r="F1217" s="529"/>
    </row>
    <row r="1218" spans="6:6" x14ac:dyDescent="0.25">
      <c r="F1218" s="529"/>
    </row>
    <row r="1219" spans="6:6" x14ac:dyDescent="0.25">
      <c r="F1219" s="529"/>
    </row>
    <row r="1220" spans="6:6" x14ac:dyDescent="0.25">
      <c r="F1220" s="529"/>
    </row>
    <row r="1221" spans="6:6" x14ac:dyDescent="0.25">
      <c r="F1221" s="529"/>
    </row>
    <row r="1222" spans="6:6" x14ac:dyDescent="0.25">
      <c r="F1222" s="529"/>
    </row>
    <row r="1223" spans="6:6" x14ac:dyDescent="0.25">
      <c r="F1223" s="529"/>
    </row>
    <row r="1224" spans="6:6" x14ac:dyDescent="0.25">
      <c r="F1224" s="529"/>
    </row>
    <row r="1225" spans="6:6" x14ac:dyDescent="0.25">
      <c r="F1225" s="529"/>
    </row>
    <row r="1226" spans="6:6" x14ac:dyDescent="0.25">
      <c r="F1226" s="529"/>
    </row>
    <row r="1227" spans="6:6" x14ac:dyDescent="0.25">
      <c r="F1227" s="529"/>
    </row>
    <row r="1228" spans="6:6" x14ac:dyDescent="0.25">
      <c r="F1228" s="529"/>
    </row>
    <row r="1229" spans="6:6" x14ac:dyDescent="0.25">
      <c r="F1229" s="529"/>
    </row>
    <row r="1230" spans="6:6" x14ac:dyDescent="0.25">
      <c r="F1230" s="529"/>
    </row>
    <row r="1231" spans="6:6" x14ac:dyDescent="0.25">
      <c r="F1231" s="529"/>
    </row>
    <row r="1232" spans="6:6" x14ac:dyDescent="0.25">
      <c r="F1232" s="529"/>
    </row>
    <row r="1233" spans="6:6" x14ac:dyDescent="0.25">
      <c r="F1233" s="529"/>
    </row>
    <row r="1234" spans="6:6" x14ac:dyDescent="0.25">
      <c r="F1234" s="529"/>
    </row>
    <row r="1235" spans="6:6" x14ac:dyDescent="0.25">
      <c r="F1235" s="529"/>
    </row>
    <row r="1236" spans="6:6" x14ac:dyDescent="0.25">
      <c r="F1236" s="529"/>
    </row>
    <row r="1237" spans="6:6" x14ac:dyDescent="0.25">
      <c r="F1237" s="529"/>
    </row>
    <row r="1238" spans="6:6" x14ac:dyDescent="0.25">
      <c r="F1238" s="529"/>
    </row>
    <row r="1239" spans="6:6" x14ac:dyDescent="0.25">
      <c r="F1239" s="529"/>
    </row>
    <row r="1240" spans="6:6" x14ac:dyDescent="0.25">
      <c r="F1240" s="529"/>
    </row>
    <row r="1241" spans="6:6" x14ac:dyDescent="0.25">
      <c r="F1241" s="529"/>
    </row>
    <row r="1242" spans="6:6" x14ac:dyDescent="0.25">
      <c r="F1242" s="529"/>
    </row>
    <row r="1243" spans="6:6" x14ac:dyDescent="0.25">
      <c r="F1243" s="529"/>
    </row>
    <row r="1244" spans="6:6" x14ac:dyDescent="0.25">
      <c r="F1244" s="529"/>
    </row>
    <row r="1245" spans="6:6" x14ac:dyDescent="0.25">
      <c r="F1245" s="529"/>
    </row>
    <row r="1246" spans="6:6" x14ac:dyDescent="0.25">
      <c r="F1246" s="529"/>
    </row>
    <row r="1247" spans="6:6" x14ac:dyDescent="0.25">
      <c r="F1247" s="529"/>
    </row>
    <row r="1248" spans="6:6" x14ac:dyDescent="0.25">
      <c r="F1248" s="529"/>
    </row>
    <row r="1249" spans="6:6" x14ac:dyDescent="0.25">
      <c r="F1249" s="529"/>
    </row>
    <row r="1250" spans="6:6" x14ac:dyDescent="0.25">
      <c r="F1250" s="529"/>
    </row>
    <row r="1251" spans="6:6" x14ac:dyDescent="0.25">
      <c r="F1251" s="529"/>
    </row>
    <row r="1252" spans="6:6" x14ac:dyDescent="0.25">
      <c r="F1252" s="529"/>
    </row>
    <row r="1253" spans="6:6" x14ac:dyDescent="0.25">
      <c r="F1253" s="529"/>
    </row>
    <row r="1254" spans="6:6" x14ac:dyDescent="0.25">
      <c r="F1254" s="529"/>
    </row>
    <row r="1255" spans="6:6" x14ac:dyDescent="0.25">
      <c r="F1255" s="529"/>
    </row>
    <row r="1256" spans="6:6" x14ac:dyDescent="0.25">
      <c r="F1256" s="529"/>
    </row>
    <row r="1257" spans="6:6" x14ac:dyDescent="0.25">
      <c r="F1257" s="529"/>
    </row>
    <row r="1258" spans="6:6" x14ac:dyDescent="0.25">
      <c r="F1258" s="529"/>
    </row>
    <row r="1259" spans="6:6" x14ac:dyDescent="0.25">
      <c r="F1259" s="529"/>
    </row>
    <row r="1260" spans="6:6" x14ac:dyDescent="0.25">
      <c r="F1260" s="529"/>
    </row>
    <row r="1261" spans="6:6" x14ac:dyDescent="0.25">
      <c r="F1261" s="529"/>
    </row>
    <row r="1262" spans="6:6" x14ac:dyDescent="0.25">
      <c r="F1262" s="529"/>
    </row>
    <row r="1263" spans="6:6" x14ac:dyDescent="0.25">
      <c r="F1263" s="529"/>
    </row>
    <row r="1264" spans="6:6" x14ac:dyDescent="0.25">
      <c r="F1264" s="529"/>
    </row>
    <row r="1265" spans="6:6" x14ac:dyDescent="0.25">
      <c r="F1265" s="529"/>
    </row>
    <row r="1266" spans="6:6" x14ac:dyDescent="0.25">
      <c r="F1266" s="529"/>
    </row>
    <row r="1267" spans="6:6" x14ac:dyDescent="0.25">
      <c r="F1267" s="529"/>
    </row>
    <row r="1268" spans="6:6" x14ac:dyDescent="0.25">
      <c r="F1268" s="529"/>
    </row>
    <row r="1269" spans="6:6" x14ac:dyDescent="0.25">
      <c r="F1269" s="529"/>
    </row>
    <row r="1270" spans="6:6" x14ac:dyDescent="0.25">
      <c r="F1270" s="529"/>
    </row>
    <row r="1271" spans="6:6" x14ac:dyDescent="0.25">
      <c r="F1271" s="529"/>
    </row>
    <row r="1272" spans="6:6" x14ac:dyDescent="0.25">
      <c r="F1272" s="529"/>
    </row>
    <row r="1273" spans="6:6" x14ac:dyDescent="0.25">
      <c r="F1273" s="529"/>
    </row>
    <row r="1274" spans="6:6" x14ac:dyDescent="0.25">
      <c r="F1274" s="529"/>
    </row>
    <row r="1275" spans="6:6" x14ac:dyDescent="0.25">
      <c r="F1275" s="529"/>
    </row>
    <row r="1276" spans="6:6" x14ac:dyDescent="0.25">
      <c r="F1276" s="529"/>
    </row>
    <row r="1277" spans="6:6" x14ac:dyDescent="0.25">
      <c r="F1277" s="529"/>
    </row>
    <row r="1278" spans="6:6" x14ac:dyDescent="0.25">
      <c r="F1278" s="529"/>
    </row>
    <row r="1279" spans="6:6" x14ac:dyDescent="0.25">
      <c r="F1279" s="529"/>
    </row>
    <row r="1280" spans="6:6" x14ac:dyDescent="0.25">
      <c r="F1280" s="529"/>
    </row>
    <row r="1281" spans="6:6" x14ac:dyDescent="0.25">
      <c r="F1281" s="529"/>
    </row>
    <row r="1282" spans="6:6" x14ac:dyDescent="0.25">
      <c r="F1282" s="529"/>
    </row>
    <row r="1283" spans="6:6" x14ac:dyDescent="0.25">
      <c r="F1283" s="529"/>
    </row>
    <row r="1284" spans="6:6" x14ac:dyDescent="0.25">
      <c r="F1284" s="529"/>
    </row>
    <row r="1285" spans="6:6" x14ac:dyDescent="0.25">
      <c r="F1285" s="529"/>
    </row>
    <row r="1286" spans="6:6" x14ac:dyDescent="0.25">
      <c r="F1286" s="529"/>
    </row>
    <row r="1287" spans="6:6" x14ac:dyDescent="0.25">
      <c r="F1287" s="529"/>
    </row>
    <row r="1288" spans="6:6" x14ac:dyDescent="0.25">
      <c r="F1288" s="529"/>
    </row>
    <row r="1289" spans="6:6" x14ac:dyDescent="0.25">
      <c r="F1289" s="529"/>
    </row>
    <row r="1290" spans="6:6" x14ac:dyDescent="0.25">
      <c r="F1290" s="529"/>
    </row>
    <row r="1291" spans="6:6" x14ac:dyDescent="0.25">
      <c r="F1291" s="529"/>
    </row>
    <row r="1292" spans="6:6" x14ac:dyDescent="0.25">
      <c r="F1292" s="529"/>
    </row>
    <row r="1293" spans="6:6" x14ac:dyDescent="0.25">
      <c r="F1293" s="529"/>
    </row>
    <row r="1294" spans="6:6" x14ac:dyDescent="0.25">
      <c r="F1294" s="529"/>
    </row>
    <row r="1295" spans="6:6" x14ac:dyDescent="0.25">
      <c r="F1295" s="529"/>
    </row>
    <row r="1296" spans="6:6" x14ac:dyDescent="0.25">
      <c r="F1296" s="529"/>
    </row>
    <row r="1297" spans="6:6" x14ac:dyDescent="0.25">
      <c r="F1297" s="529"/>
    </row>
    <row r="1298" spans="6:6" x14ac:dyDescent="0.25">
      <c r="F1298" s="529"/>
    </row>
    <row r="1299" spans="6:6" x14ac:dyDescent="0.25">
      <c r="F1299" s="529"/>
    </row>
    <row r="1300" spans="6:6" x14ac:dyDescent="0.25">
      <c r="F1300" s="529"/>
    </row>
    <row r="1301" spans="6:6" x14ac:dyDescent="0.25">
      <c r="F1301" s="529"/>
    </row>
    <row r="1302" spans="6:6" x14ac:dyDescent="0.25">
      <c r="F1302" s="529"/>
    </row>
    <row r="1303" spans="6:6" x14ac:dyDescent="0.25">
      <c r="F1303" s="529"/>
    </row>
    <row r="1304" spans="6:6" x14ac:dyDescent="0.25">
      <c r="F1304" s="529"/>
    </row>
    <row r="1305" spans="6:6" x14ac:dyDescent="0.25">
      <c r="F1305" s="529"/>
    </row>
    <row r="1306" spans="6:6" x14ac:dyDescent="0.25">
      <c r="F1306" s="529"/>
    </row>
    <row r="1307" spans="6:6" x14ac:dyDescent="0.25">
      <c r="F1307" s="529"/>
    </row>
    <row r="1308" spans="6:6" x14ac:dyDescent="0.25">
      <c r="F1308" s="529"/>
    </row>
    <row r="1309" spans="6:6" x14ac:dyDescent="0.25">
      <c r="F1309" s="529"/>
    </row>
    <row r="1310" spans="6:6" x14ac:dyDescent="0.25">
      <c r="F1310" s="529"/>
    </row>
    <row r="1311" spans="6:6" x14ac:dyDescent="0.25">
      <c r="F1311" s="529"/>
    </row>
    <row r="1312" spans="6:6" x14ac:dyDescent="0.25">
      <c r="F1312" s="529"/>
    </row>
    <row r="1313" spans="6:6" x14ac:dyDescent="0.25">
      <c r="F1313" s="529"/>
    </row>
    <row r="1314" spans="6:6" x14ac:dyDescent="0.25">
      <c r="F1314" s="529"/>
    </row>
    <row r="1315" spans="6:6" x14ac:dyDescent="0.25">
      <c r="F1315" s="529"/>
    </row>
    <row r="1316" spans="6:6" x14ac:dyDescent="0.25">
      <c r="F1316" s="529"/>
    </row>
    <row r="1317" spans="6:6" x14ac:dyDescent="0.25">
      <c r="F1317" s="529"/>
    </row>
    <row r="1318" spans="6:6" x14ac:dyDescent="0.25">
      <c r="F1318" s="529"/>
    </row>
    <row r="1319" spans="6:6" x14ac:dyDescent="0.25">
      <c r="F1319" s="529"/>
    </row>
    <row r="1320" spans="6:6" x14ac:dyDescent="0.25">
      <c r="F1320" s="529"/>
    </row>
    <row r="1321" spans="6:6" x14ac:dyDescent="0.25">
      <c r="F1321" s="529"/>
    </row>
    <row r="1322" spans="6:6" x14ac:dyDescent="0.25">
      <c r="F1322" s="529"/>
    </row>
    <row r="1323" spans="6:6" x14ac:dyDescent="0.25">
      <c r="F1323" s="529"/>
    </row>
    <row r="1324" spans="6:6" x14ac:dyDescent="0.25">
      <c r="F1324" s="529"/>
    </row>
    <row r="1325" spans="6:6" x14ac:dyDescent="0.25">
      <c r="F1325" s="529"/>
    </row>
    <row r="1326" spans="6:6" x14ac:dyDescent="0.25">
      <c r="F1326" s="529"/>
    </row>
    <row r="1327" spans="6:6" x14ac:dyDescent="0.25">
      <c r="F1327" s="529"/>
    </row>
    <row r="1328" spans="6:6" x14ac:dyDescent="0.25">
      <c r="F1328" s="529"/>
    </row>
    <row r="1329" spans="6:6" x14ac:dyDescent="0.25">
      <c r="F1329" s="529"/>
    </row>
    <row r="1330" spans="6:6" x14ac:dyDescent="0.25">
      <c r="F1330" s="529"/>
    </row>
    <row r="1331" spans="6:6" x14ac:dyDescent="0.25">
      <c r="F1331" s="529"/>
    </row>
    <row r="1332" spans="6:6" x14ac:dyDescent="0.25">
      <c r="F1332" s="529"/>
    </row>
    <row r="1333" spans="6:6" x14ac:dyDescent="0.25">
      <c r="F1333" s="529"/>
    </row>
    <row r="1334" spans="6:6" x14ac:dyDescent="0.25">
      <c r="F1334" s="529"/>
    </row>
    <row r="1335" spans="6:6" x14ac:dyDescent="0.25">
      <c r="F1335" s="529"/>
    </row>
    <row r="1336" spans="6:6" x14ac:dyDescent="0.25">
      <c r="F1336" s="529"/>
    </row>
    <row r="1337" spans="6:6" x14ac:dyDescent="0.25">
      <c r="F1337" s="529"/>
    </row>
    <row r="1338" spans="6:6" x14ac:dyDescent="0.25">
      <c r="F1338" s="529"/>
    </row>
    <row r="1339" spans="6:6" x14ac:dyDescent="0.25">
      <c r="F1339" s="529"/>
    </row>
    <row r="1340" spans="6:6" x14ac:dyDescent="0.25">
      <c r="F1340" s="529"/>
    </row>
    <row r="1341" spans="6:6" x14ac:dyDescent="0.25">
      <c r="F1341" s="529"/>
    </row>
    <row r="1342" spans="6:6" x14ac:dyDescent="0.25">
      <c r="F1342" s="529"/>
    </row>
    <row r="1343" spans="6:6" x14ac:dyDescent="0.25">
      <c r="F1343" s="529"/>
    </row>
    <row r="1344" spans="6:6" x14ac:dyDescent="0.25">
      <c r="F1344" s="529"/>
    </row>
    <row r="1345" spans="6:6" x14ac:dyDescent="0.25">
      <c r="F1345" s="529"/>
    </row>
    <row r="1346" spans="6:6" x14ac:dyDescent="0.25">
      <c r="F1346" s="529"/>
    </row>
    <row r="1347" spans="6:6" x14ac:dyDescent="0.25">
      <c r="F1347" s="529"/>
    </row>
    <row r="1348" spans="6:6" x14ac:dyDescent="0.25">
      <c r="F1348" s="529"/>
    </row>
    <row r="1349" spans="6:6" x14ac:dyDescent="0.25">
      <c r="F1349" s="529"/>
    </row>
    <row r="1350" spans="6:6" x14ac:dyDescent="0.25">
      <c r="F1350" s="529"/>
    </row>
    <row r="1351" spans="6:6" x14ac:dyDescent="0.25">
      <c r="F1351" s="529"/>
    </row>
    <row r="1352" spans="6:6" x14ac:dyDescent="0.25">
      <c r="F1352" s="529"/>
    </row>
    <row r="1353" spans="6:6" x14ac:dyDescent="0.25">
      <c r="F1353" s="529"/>
    </row>
    <row r="1354" spans="6:6" x14ac:dyDescent="0.25">
      <c r="F1354" s="529"/>
    </row>
    <row r="1355" spans="6:6" x14ac:dyDescent="0.25">
      <c r="F1355" s="529"/>
    </row>
    <row r="1356" spans="6:6" x14ac:dyDescent="0.25">
      <c r="F1356" s="529"/>
    </row>
    <row r="1357" spans="6:6" x14ac:dyDescent="0.25">
      <c r="F1357" s="529"/>
    </row>
    <row r="1358" spans="6:6" x14ac:dyDescent="0.25">
      <c r="F1358" s="529"/>
    </row>
    <row r="1359" spans="6:6" x14ac:dyDescent="0.25">
      <c r="F1359" s="529"/>
    </row>
    <row r="1360" spans="6:6" x14ac:dyDescent="0.25">
      <c r="F1360" s="529"/>
    </row>
    <row r="1361" spans="6:6" x14ac:dyDescent="0.25">
      <c r="F1361" s="529"/>
    </row>
    <row r="1362" spans="6:6" x14ac:dyDescent="0.25">
      <c r="F1362" s="529"/>
    </row>
    <row r="1363" spans="6:6" x14ac:dyDescent="0.25">
      <c r="F1363" s="529"/>
    </row>
    <row r="1364" spans="6:6" x14ac:dyDescent="0.25">
      <c r="F1364" s="529"/>
    </row>
    <row r="1365" spans="6:6" x14ac:dyDescent="0.25">
      <c r="F1365" s="529"/>
    </row>
    <row r="1366" spans="6:6" x14ac:dyDescent="0.25">
      <c r="F1366" s="529"/>
    </row>
    <row r="1367" spans="6:6" x14ac:dyDescent="0.25">
      <c r="F1367" s="529"/>
    </row>
    <row r="1368" spans="6:6" x14ac:dyDescent="0.25">
      <c r="F1368" s="529"/>
    </row>
    <row r="1369" spans="6:6" x14ac:dyDescent="0.25">
      <c r="F1369" s="529"/>
    </row>
    <row r="1370" spans="6:6" x14ac:dyDescent="0.25">
      <c r="F1370" s="529"/>
    </row>
    <row r="1371" spans="6:6" x14ac:dyDescent="0.25">
      <c r="F1371" s="529"/>
    </row>
    <row r="1372" spans="6:6" x14ac:dyDescent="0.25">
      <c r="F1372" s="529"/>
    </row>
    <row r="1373" spans="6:6" x14ac:dyDescent="0.25">
      <c r="F1373" s="529"/>
    </row>
    <row r="1374" spans="6:6" x14ac:dyDescent="0.25">
      <c r="F1374" s="529"/>
    </row>
    <row r="1375" spans="6:6" x14ac:dyDescent="0.25">
      <c r="F1375" s="529"/>
    </row>
    <row r="1376" spans="6:6" x14ac:dyDescent="0.25">
      <c r="F1376" s="529"/>
    </row>
    <row r="1377" spans="6:6" x14ac:dyDescent="0.25">
      <c r="F1377" s="529"/>
    </row>
    <row r="1378" spans="6:6" x14ac:dyDescent="0.25">
      <c r="F1378" s="529"/>
    </row>
    <row r="1379" spans="6:6" x14ac:dyDescent="0.25">
      <c r="F1379" s="529"/>
    </row>
    <row r="1380" spans="6:6" x14ac:dyDescent="0.25">
      <c r="F1380" s="529"/>
    </row>
    <row r="1381" spans="6:6" x14ac:dyDescent="0.25">
      <c r="F1381" s="529"/>
    </row>
    <row r="1382" spans="6:6" x14ac:dyDescent="0.25">
      <c r="F1382" s="529"/>
    </row>
    <row r="1383" spans="6:6" x14ac:dyDescent="0.25">
      <c r="F1383" s="529"/>
    </row>
    <row r="1384" spans="6:6" x14ac:dyDescent="0.25">
      <c r="F1384" s="529"/>
    </row>
    <row r="1385" spans="6:6" x14ac:dyDescent="0.25">
      <c r="F1385" s="529"/>
    </row>
    <row r="1386" spans="6:6" x14ac:dyDescent="0.25">
      <c r="F1386" s="529"/>
    </row>
    <row r="1387" spans="6:6" x14ac:dyDescent="0.25">
      <c r="F1387" s="529"/>
    </row>
    <row r="1388" spans="6:6" x14ac:dyDescent="0.25">
      <c r="F1388" s="529"/>
    </row>
    <row r="1389" spans="6:6" x14ac:dyDescent="0.25">
      <c r="F1389" s="529"/>
    </row>
    <row r="1390" spans="6:6" x14ac:dyDescent="0.25">
      <c r="F1390" s="529"/>
    </row>
    <row r="1391" spans="6:6" x14ac:dyDescent="0.25">
      <c r="F1391" s="529"/>
    </row>
    <row r="1392" spans="6:6" x14ac:dyDescent="0.25">
      <c r="F1392" s="529"/>
    </row>
    <row r="1393" spans="6:6" x14ac:dyDescent="0.25">
      <c r="F1393" s="529"/>
    </row>
    <row r="1394" spans="6:6" x14ac:dyDescent="0.25">
      <c r="F1394" s="529"/>
    </row>
    <row r="1395" spans="6:6" x14ac:dyDescent="0.25">
      <c r="F1395" s="529"/>
    </row>
    <row r="1396" spans="6:6" x14ac:dyDescent="0.25">
      <c r="F1396" s="529"/>
    </row>
    <row r="1397" spans="6:6" x14ac:dyDescent="0.25">
      <c r="F1397" s="529"/>
    </row>
    <row r="1398" spans="6:6" x14ac:dyDescent="0.25">
      <c r="F1398" s="529"/>
    </row>
    <row r="1399" spans="6:6" x14ac:dyDescent="0.25">
      <c r="F1399" s="529"/>
    </row>
    <row r="1400" spans="6:6" x14ac:dyDescent="0.25">
      <c r="F1400" s="529"/>
    </row>
    <row r="1401" spans="6:6" x14ac:dyDescent="0.25">
      <c r="F1401" s="529"/>
    </row>
    <row r="1402" spans="6:6" x14ac:dyDescent="0.25">
      <c r="F1402" s="529"/>
    </row>
    <row r="1403" spans="6:6" x14ac:dyDescent="0.25">
      <c r="F1403" s="529"/>
    </row>
    <row r="1404" spans="6:6" x14ac:dyDescent="0.25">
      <c r="F1404" s="529"/>
    </row>
    <row r="1405" spans="6:6" x14ac:dyDescent="0.25">
      <c r="F1405" s="529"/>
    </row>
    <row r="1406" spans="6:6" x14ac:dyDescent="0.25">
      <c r="F1406" s="529"/>
    </row>
    <row r="1407" spans="6:6" x14ac:dyDescent="0.25">
      <c r="F1407" s="529"/>
    </row>
    <row r="1408" spans="6:6" x14ac:dyDescent="0.25">
      <c r="F1408" s="529"/>
    </row>
    <row r="1409" spans="6:6" x14ac:dyDescent="0.25">
      <c r="F1409" s="529"/>
    </row>
    <row r="1410" spans="6:6" x14ac:dyDescent="0.25">
      <c r="F1410" s="529"/>
    </row>
    <row r="1411" spans="6:6" x14ac:dyDescent="0.25">
      <c r="F1411" s="529"/>
    </row>
    <row r="1412" spans="6:6" x14ac:dyDescent="0.25">
      <c r="F1412" s="529"/>
    </row>
    <row r="1413" spans="6:6" x14ac:dyDescent="0.25">
      <c r="F1413" s="529"/>
    </row>
    <row r="1414" spans="6:6" x14ac:dyDescent="0.25">
      <c r="F1414" s="529"/>
    </row>
    <row r="1415" spans="6:6" x14ac:dyDescent="0.25">
      <c r="F1415" s="529"/>
    </row>
    <row r="1416" spans="6:6" x14ac:dyDescent="0.25">
      <c r="F1416" s="529"/>
    </row>
    <row r="1417" spans="6:6" x14ac:dyDescent="0.25">
      <c r="F1417" s="529"/>
    </row>
    <row r="1418" spans="6:6" x14ac:dyDescent="0.25">
      <c r="F1418" s="529"/>
    </row>
    <row r="1419" spans="6:6" x14ac:dyDescent="0.25">
      <c r="F1419" s="529"/>
    </row>
    <row r="1420" spans="6:6" x14ac:dyDescent="0.25">
      <c r="F1420" s="529"/>
    </row>
    <row r="1421" spans="6:6" x14ac:dyDescent="0.25">
      <c r="F1421" s="529"/>
    </row>
    <row r="1422" spans="6:6" x14ac:dyDescent="0.25">
      <c r="F1422" s="529"/>
    </row>
    <row r="1423" spans="6:6" x14ac:dyDescent="0.25">
      <c r="F1423" s="529"/>
    </row>
    <row r="1424" spans="6:6" x14ac:dyDescent="0.25">
      <c r="F1424" s="529"/>
    </row>
    <row r="1425" spans="6:6" x14ac:dyDescent="0.25">
      <c r="F1425" s="529"/>
    </row>
    <row r="1426" spans="6:6" x14ac:dyDescent="0.25">
      <c r="F1426" s="529"/>
    </row>
    <row r="1427" spans="6:6" x14ac:dyDescent="0.25">
      <c r="F1427" s="529"/>
    </row>
    <row r="1428" spans="6:6" x14ac:dyDescent="0.25">
      <c r="F1428" s="529"/>
    </row>
    <row r="1429" spans="6:6" x14ac:dyDescent="0.25">
      <c r="F1429" s="529"/>
    </row>
    <row r="1430" spans="6:6" x14ac:dyDescent="0.25">
      <c r="F1430" s="529"/>
    </row>
    <row r="1431" spans="6:6" x14ac:dyDescent="0.25">
      <c r="F1431" s="529"/>
    </row>
    <row r="1432" spans="6:6" x14ac:dyDescent="0.25">
      <c r="F1432" s="529"/>
    </row>
    <row r="1433" spans="6:6" x14ac:dyDescent="0.25">
      <c r="F1433" s="529"/>
    </row>
    <row r="1434" spans="6:6" x14ac:dyDescent="0.25">
      <c r="F1434" s="529"/>
    </row>
    <row r="1435" spans="6:6" x14ac:dyDescent="0.25">
      <c r="F1435" s="529"/>
    </row>
    <row r="1436" spans="6:6" x14ac:dyDescent="0.25">
      <c r="F1436" s="529"/>
    </row>
    <row r="1437" spans="6:6" x14ac:dyDescent="0.25">
      <c r="F1437" s="529"/>
    </row>
    <row r="1438" spans="6:6" x14ac:dyDescent="0.25">
      <c r="F1438" s="529"/>
    </row>
    <row r="1439" spans="6:6" x14ac:dyDescent="0.25">
      <c r="F1439" s="529"/>
    </row>
    <row r="1440" spans="6:6" x14ac:dyDescent="0.25">
      <c r="F1440" s="529"/>
    </row>
    <row r="1441" spans="6:6" x14ac:dyDescent="0.25">
      <c r="F1441" s="529"/>
    </row>
    <row r="1442" spans="6:6" x14ac:dyDescent="0.25">
      <c r="F1442" s="529"/>
    </row>
    <row r="1443" spans="6:6" x14ac:dyDescent="0.25">
      <c r="F1443" s="529"/>
    </row>
    <row r="1444" spans="6:6" x14ac:dyDescent="0.25">
      <c r="F1444" s="529"/>
    </row>
    <row r="1445" spans="6:6" x14ac:dyDescent="0.25">
      <c r="F1445" s="529"/>
    </row>
    <row r="1446" spans="6:6" x14ac:dyDescent="0.25">
      <c r="F1446" s="529"/>
    </row>
    <row r="1447" spans="6:6" x14ac:dyDescent="0.25">
      <c r="F1447" s="529"/>
    </row>
    <row r="1448" spans="6:6" x14ac:dyDescent="0.25">
      <c r="F1448" s="529"/>
    </row>
    <row r="1449" spans="6:6" x14ac:dyDescent="0.25">
      <c r="F1449" s="529"/>
    </row>
    <row r="1450" spans="6:6" x14ac:dyDescent="0.25">
      <c r="F1450" s="529"/>
    </row>
    <row r="1451" spans="6:6" x14ac:dyDescent="0.25">
      <c r="F1451" s="529"/>
    </row>
    <row r="1452" spans="6:6" x14ac:dyDescent="0.25">
      <c r="F1452" s="529"/>
    </row>
    <row r="1453" spans="6:6" x14ac:dyDescent="0.25">
      <c r="F1453" s="529"/>
    </row>
    <row r="1454" spans="6:6" x14ac:dyDescent="0.25">
      <c r="F1454" s="529"/>
    </row>
    <row r="1455" spans="6:6" x14ac:dyDescent="0.25">
      <c r="F1455" s="529"/>
    </row>
    <row r="1456" spans="6:6" x14ac:dyDescent="0.25">
      <c r="F1456" s="529"/>
    </row>
    <row r="1457" spans="6:6" x14ac:dyDescent="0.25">
      <c r="F1457" s="529"/>
    </row>
    <row r="1458" spans="6:6" x14ac:dyDescent="0.25">
      <c r="F1458" s="529"/>
    </row>
    <row r="1459" spans="6:6" x14ac:dyDescent="0.25">
      <c r="F1459" s="529"/>
    </row>
    <row r="1460" spans="6:6" x14ac:dyDescent="0.25">
      <c r="F1460" s="529"/>
    </row>
    <row r="1461" spans="6:6" x14ac:dyDescent="0.25">
      <c r="F1461" s="529"/>
    </row>
    <row r="1462" spans="6:6" x14ac:dyDescent="0.25">
      <c r="F1462" s="529"/>
    </row>
    <row r="1463" spans="6:6" x14ac:dyDescent="0.25">
      <c r="F1463" s="529"/>
    </row>
    <row r="1464" spans="6:6" x14ac:dyDescent="0.25">
      <c r="F1464" s="529"/>
    </row>
    <row r="1465" spans="6:6" x14ac:dyDescent="0.25">
      <c r="F1465" s="529"/>
    </row>
    <row r="1466" spans="6:6" x14ac:dyDescent="0.25">
      <c r="F1466" s="529"/>
    </row>
    <row r="1467" spans="6:6" x14ac:dyDescent="0.25">
      <c r="F1467" s="529"/>
    </row>
    <row r="1468" spans="6:6" x14ac:dyDescent="0.25">
      <c r="F1468" s="529"/>
    </row>
    <row r="1469" spans="6:6" x14ac:dyDescent="0.25">
      <c r="F1469" s="529"/>
    </row>
    <row r="1470" spans="6:6" x14ac:dyDescent="0.25">
      <c r="F1470" s="529"/>
    </row>
    <row r="1471" spans="6:6" x14ac:dyDescent="0.25">
      <c r="F1471" s="529"/>
    </row>
    <row r="1472" spans="6:6" x14ac:dyDescent="0.25">
      <c r="F1472" s="529"/>
    </row>
    <row r="1473" spans="6:6" x14ac:dyDescent="0.25">
      <c r="F1473" s="529"/>
    </row>
    <row r="1474" spans="6:6" x14ac:dyDescent="0.25">
      <c r="F1474" s="529"/>
    </row>
    <row r="1475" spans="6:6" x14ac:dyDescent="0.25">
      <c r="F1475" s="529"/>
    </row>
    <row r="1476" spans="6:6" x14ac:dyDescent="0.25">
      <c r="F1476" s="529"/>
    </row>
    <row r="1477" spans="6:6" x14ac:dyDescent="0.25">
      <c r="F1477" s="529"/>
    </row>
    <row r="1478" spans="6:6" x14ac:dyDescent="0.25">
      <c r="F1478" s="529"/>
    </row>
    <row r="1479" spans="6:6" x14ac:dyDescent="0.25">
      <c r="F1479" s="529"/>
    </row>
    <row r="1480" spans="6:6" x14ac:dyDescent="0.25">
      <c r="F1480" s="529"/>
    </row>
    <row r="1481" spans="6:6" x14ac:dyDescent="0.25">
      <c r="F1481" s="529"/>
    </row>
    <row r="1482" spans="6:6" x14ac:dyDescent="0.25">
      <c r="F1482" s="529"/>
    </row>
    <row r="1483" spans="6:6" x14ac:dyDescent="0.25">
      <c r="F1483" s="529"/>
    </row>
    <row r="1484" spans="6:6" x14ac:dyDescent="0.25">
      <c r="F1484" s="529"/>
    </row>
    <row r="1485" spans="6:6" x14ac:dyDescent="0.25">
      <c r="F1485" s="529"/>
    </row>
    <row r="1486" spans="6:6" x14ac:dyDescent="0.25">
      <c r="F1486" s="529"/>
    </row>
    <row r="1487" spans="6:6" x14ac:dyDescent="0.25">
      <c r="F1487" s="529"/>
    </row>
    <row r="1488" spans="6:6" x14ac:dyDescent="0.25">
      <c r="F1488" s="529"/>
    </row>
    <row r="1489" spans="6:6" x14ac:dyDescent="0.25">
      <c r="F1489" s="529"/>
    </row>
    <row r="1490" spans="6:6" x14ac:dyDescent="0.25">
      <c r="F1490" s="529"/>
    </row>
    <row r="1491" spans="6:6" x14ac:dyDescent="0.25">
      <c r="F1491" s="529"/>
    </row>
    <row r="1492" spans="6:6" x14ac:dyDescent="0.25">
      <c r="F1492" s="529"/>
    </row>
    <row r="1493" spans="6:6" x14ac:dyDescent="0.25">
      <c r="F1493" s="529"/>
    </row>
    <row r="1494" spans="6:6" x14ac:dyDescent="0.25">
      <c r="F1494" s="529"/>
    </row>
    <row r="1495" spans="6:6" x14ac:dyDescent="0.25">
      <c r="F1495" s="529"/>
    </row>
    <row r="1496" spans="6:6" x14ac:dyDescent="0.25">
      <c r="F1496" s="529"/>
    </row>
    <row r="1497" spans="6:6" x14ac:dyDescent="0.25">
      <c r="F1497" s="529"/>
    </row>
    <row r="1498" spans="6:6" x14ac:dyDescent="0.25">
      <c r="F1498" s="529"/>
    </row>
    <row r="1499" spans="6:6" x14ac:dyDescent="0.25">
      <c r="F1499" s="529"/>
    </row>
    <row r="1500" spans="6:6" x14ac:dyDescent="0.25">
      <c r="F1500" s="529"/>
    </row>
    <row r="1501" spans="6:6" x14ac:dyDescent="0.25">
      <c r="F1501" s="529"/>
    </row>
    <row r="1502" spans="6:6" x14ac:dyDescent="0.25">
      <c r="F1502" s="529"/>
    </row>
    <row r="1503" spans="6:6" x14ac:dyDescent="0.25">
      <c r="F1503" s="529"/>
    </row>
    <row r="1504" spans="6:6" x14ac:dyDescent="0.25">
      <c r="F1504" s="529"/>
    </row>
    <row r="1505" spans="6:6" x14ac:dyDescent="0.25">
      <c r="F1505" s="529"/>
    </row>
    <row r="1506" spans="6:6" x14ac:dyDescent="0.25">
      <c r="F1506" s="529"/>
    </row>
    <row r="1507" spans="6:6" x14ac:dyDescent="0.25">
      <c r="F1507" s="529"/>
    </row>
    <row r="1508" spans="6:6" x14ac:dyDescent="0.25">
      <c r="F1508" s="529"/>
    </row>
    <row r="1509" spans="6:6" x14ac:dyDescent="0.25">
      <c r="F1509" s="529"/>
    </row>
    <row r="1510" spans="6:6" x14ac:dyDescent="0.25">
      <c r="F1510" s="529"/>
    </row>
    <row r="1511" spans="6:6" x14ac:dyDescent="0.25">
      <c r="F1511" s="529"/>
    </row>
    <row r="1512" spans="6:6" x14ac:dyDescent="0.25">
      <c r="F1512" s="529"/>
    </row>
    <row r="1513" spans="6:6" x14ac:dyDescent="0.25">
      <c r="F1513" s="529"/>
    </row>
    <row r="1514" spans="6:6" x14ac:dyDescent="0.25">
      <c r="F1514" s="529"/>
    </row>
    <row r="1515" spans="6:6" x14ac:dyDescent="0.25">
      <c r="F1515" s="529"/>
    </row>
    <row r="1516" spans="6:6" x14ac:dyDescent="0.25">
      <c r="F1516" s="529"/>
    </row>
    <row r="1517" spans="6:6" x14ac:dyDescent="0.25">
      <c r="F1517" s="529"/>
    </row>
    <row r="1518" spans="6:6" x14ac:dyDescent="0.25">
      <c r="F1518" s="529"/>
    </row>
    <row r="1519" spans="6:6" x14ac:dyDescent="0.25">
      <c r="F1519" s="529"/>
    </row>
    <row r="1520" spans="6:6" x14ac:dyDescent="0.25">
      <c r="F1520" s="529"/>
    </row>
    <row r="1521" spans="6:6" x14ac:dyDescent="0.25">
      <c r="F1521" s="529"/>
    </row>
    <row r="1522" spans="6:6" x14ac:dyDescent="0.25">
      <c r="F1522" s="529"/>
    </row>
    <row r="1523" spans="6:6" x14ac:dyDescent="0.25">
      <c r="F1523" s="529"/>
    </row>
    <row r="1524" spans="6:6" x14ac:dyDescent="0.25">
      <c r="F1524" s="529"/>
    </row>
    <row r="1525" spans="6:6" x14ac:dyDescent="0.25">
      <c r="F1525" s="529"/>
    </row>
    <row r="1526" spans="6:6" x14ac:dyDescent="0.25">
      <c r="F1526" s="529"/>
    </row>
    <row r="1527" spans="6:6" x14ac:dyDescent="0.25">
      <c r="F1527" s="529"/>
    </row>
    <row r="1528" spans="6:6" x14ac:dyDescent="0.25">
      <c r="F1528" s="529"/>
    </row>
    <row r="1529" spans="6:6" x14ac:dyDescent="0.25">
      <c r="F1529" s="529"/>
    </row>
    <row r="1530" spans="6:6" x14ac:dyDescent="0.25">
      <c r="F1530" s="529"/>
    </row>
    <row r="1531" spans="6:6" x14ac:dyDescent="0.25">
      <c r="F1531" s="529"/>
    </row>
    <row r="1532" spans="6:6" x14ac:dyDescent="0.25">
      <c r="F1532" s="529"/>
    </row>
    <row r="1533" spans="6:6" x14ac:dyDescent="0.25">
      <c r="F1533" s="529"/>
    </row>
    <row r="1534" spans="6:6" x14ac:dyDescent="0.25">
      <c r="F1534" s="529"/>
    </row>
    <row r="1535" spans="6:6" x14ac:dyDescent="0.25">
      <c r="F1535" s="529"/>
    </row>
    <row r="1536" spans="6:6" x14ac:dyDescent="0.25">
      <c r="F1536" s="529"/>
    </row>
    <row r="1537" spans="6:6" x14ac:dyDescent="0.25">
      <c r="F1537" s="529"/>
    </row>
    <row r="1538" spans="6:6" x14ac:dyDescent="0.25">
      <c r="F1538" s="529"/>
    </row>
    <row r="1539" spans="6:6" x14ac:dyDescent="0.25">
      <c r="F1539" s="529"/>
    </row>
    <row r="1540" spans="6:6" x14ac:dyDescent="0.25">
      <c r="F1540" s="529"/>
    </row>
    <row r="1541" spans="6:6" x14ac:dyDescent="0.25">
      <c r="F1541" s="529"/>
    </row>
    <row r="1542" spans="6:6" x14ac:dyDescent="0.25">
      <c r="F1542" s="529"/>
    </row>
    <row r="1543" spans="6:6" x14ac:dyDescent="0.25">
      <c r="F1543" s="529"/>
    </row>
    <row r="1544" spans="6:6" x14ac:dyDescent="0.25">
      <c r="F1544" s="529"/>
    </row>
    <row r="1545" spans="6:6" x14ac:dyDescent="0.25">
      <c r="F1545" s="529"/>
    </row>
    <row r="1546" spans="6:6" x14ac:dyDescent="0.25">
      <c r="F1546" s="529"/>
    </row>
    <row r="1547" spans="6:6" x14ac:dyDescent="0.25">
      <c r="F1547" s="529"/>
    </row>
    <row r="1548" spans="6:6" x14ac:dyDescent="0.25">
      <c r="F1548" s="529"/>
    </row>
    <row r="1549" spans="6:6" x14ac:dyDescent="0.25">
      <c r="F1549" s="529"/>
    </row>
    <row r="1550" spans="6:6" x14ac:dyDescent="0.25">
      <c r="F1550" s="529"/>
    </row>
    <row r="1551" spans="6:6" x14ac:dyDescent="0.25">
      <c r="F1551" s="529"/>
    </row>
    <row r="1552" spans="6:6" x14ac:dyDescent="0.25">
      <c r="F1552" s="529"/>
    </row>
    <row r="1553" spans="6:6" x14ac:dyDescent="0.25">
      <c r="F1553" s="529"/>
    </row>
    <row r="1554" spans="6:6" x14ac:dyDescent="0.25">
      <c r="F1554" s="529"/>
    </row>
    <row r="1555" spans="6:6" x14ac:dyDescent="0.25">
      <c r="F1555" s="529"/>
    </row>
    <row r="1556" spans="6:6" x14ac:dyDescent="0.25">
      <c r="F1556" s="529"/>
    </row>
    <row r="1557" spans="6:6" x14ac:dyDescent="0.25">
      <c r="F1557" s="529"/>
    </row>
    <row r="1558" spans="6:6" x14ac:dyDescent="0.25">
      <c r="F1558" s="529"/>
    </row>
    <row r="1559" spans="6:6" x14ac:dyDescent="0.25">
      <c r="F1559" s="529"/>
    </row>
    <row r="1560" spans="6:6" x14ac:dyDescent="0.25">
      <c r="F1560" s="529"/>
    </row>
    <row r="1561" spans="6:6" x14ac:dyDescent="0.25">
      <c r="F1561" s="529"/>
    </row>
    <row r="1562" spans="6:6" x14ac:dyDescent="0.25">
      <c r="F1562" s="529"/>
    </row>
    <row r="1563" spans="6:6" x14ac:dyDescent="0.25">
      <c r="F1563" s="529"/>
    </row>
    <row r="1564" spans="6:6" x14ac:dyDescent="0.25">
      <c r="F1564" s="529"/>
    </row>
    <row r="1565" spans="6:6" x14ac:dyDescent="0.25">
      <c r="F1565" s="529"/>
    </row>
    <row r="1566" spans="6:6" x14ac:dyDescent="0.25">
      <c r="F1566" s="529"/>
    </row>
    <row r="1567" spans="6:6" x14ac:dyDescent="0.25">
      <c r="F1567" s="529"/>
    </row>
    <row r="1568" spans="6:6" x14ac:dyDescent="0.25">
      <c r="F1568" s="529"/>
    </row>
    <row r="1569" spans="6:6" x14ac:dyDescent="0.25">
      <c r="F1569" s="529"/>
    </row>
    <row r="1570" spans="6:6" x14ac:dyDescent="0.25">
      <c r="F1570" s="529"/>
    </row>
    <row r="1571" spans="6:6" x14ac:dyDescent="0.25">
      <c r="F1571" s="529"/>
    </row>
    <row r="1572" spans="6:6" x14ac:dyDescent="0.25">
      <c r="F1572" s="529"/>
    </row>
    <row r="1573" spans="6:6" x14ac:dyDescent="0.25">
      <c r="F1573" s="529"/>
    </row>
    <row r="1574" spans="6:6" x14ac:dyDescent="0.25">
      <c r="F1574" s="529"/>
    </row>
    <row r="1575" spans="6:6" x14ac:dyDescent="0.25">
      <c r="F1575" s="529"/>
    </row>
    <row r="1576" spans="6:6" x14ac:dyDescent="0.25">
      <c r="F1576" s="529"/>
    </row>
    <row r="1577" spans="6:6" x14ac:dyDescent="0.25">
      <c r="F1577" s="529"/>
    </row>
    <row r="1578" spans="6:6" x14ac:dyDescent="0.25">
      <c r="F1578" s="529"/>
    </row>
    <row r="1579" spans="6:6" x14ac:dyDescent="0.25">
      <c r="F1579" s="529"/>
    </row>
    <row r="1580" spans="6:6" x14ac:dyDescent="0.25">
      <c r="F1580" s="529"/>
    </row>
    <row r="1581" spans="6:6" x14ac:dyDescent="0.25">
      <c r="F1581" s="529"/>
    </row>
    <row r="1582" spans="6:6" x14ac:dyDescent="0.25">
      <c r="F1582" s="529"/>
    </row>
    <row r="1583" spans="6:6" x14ac:dyDescent="0.25">
      <c r="F1583" s="529"/>
    </row>
    <row r="1584" spans="6:6" x14ac:dyDescent="0.25">
      <c r="F1584" s="529"/>
    </row>
    <row r="1585" spans="6:6" x14ac:dyDescent="0.25">
      <c r="F1585" s="529"/>
    </row>
    <row r="1586" spans="6:6" x14ac:dyDescent="0.25">
      <c r="F1586" s="529"/>
    </row>
    <row r="1587" spans="6:6" x14ac:dyDescent="0.25">
      <c r="F1587" s="529"/>
    </row>
    <row r="1588" spans="6:6" x14ac:dyDescent="0.25">
      <c r="F1588" s="529"/>
    </row>
    <row r="1589" spans="6:6" x14ac:dyDescent="0.25">
      <c r="F1589" s="529"/>
    </row>
    <row r="1590" spans="6:6" x14ac:dyDescent="0.25">
      <c r="F1590" s="529"/>
    </row>
    <row r="1591" spans="6:6" x14ac:dyDescent="0.25">
      <c r="F1591" s="529"/>
    </row>
    <row r="1592" spans="6:6" x14ac:dyDescent="0.25">
      <c r="F1592" s="529"/>
    </row>
    <row r="1593" spans="6:6" x14ac:dyDescent="0.25">
      <c r="F1593" s="529"/>
    </row>
    <row r="1594" spans="6:6" x14ac:dyDescent="0.25">
      <c r="F1594" s="529"/>
    </row>
    <row r="1595" spans="6:6" x14ac:dyDescent="0.25">
      <c r="F1595" s="529"/>
    </row>
    <row r="1596" spans="6:6" x14ac:dyDescent="0.25">
      <c r="F1596" s="529"/>
    </row>
    <row r="1597" spans="6:6" x14ac:dyDescent="0.25">
      <c r="F1597" s="529"/>
    </row>
    <row r="1598" spans="6:6" x14ac:dyDescent="0.25">
      <c r="F1598" s="529"/>
    </row>
    <row r="1599" spans="6:6" x14ac:dyDescent="0.25">
      <c r="F1599" s="529"/>
    </row>
    <row r="1600" spans="6:6" x14ac:dyDescent="0.25">
      <c r="F1600" s="529"/>
    </row>
    <row r="1601" spans="6:6" x14ac:dyDescent="0.25">
      <c r="F1601" s="529"/>
    </row>
    <row r="1602" spans="6:6" x14ac:dyDescent="0.25">
      <c r="F1602" s="529"/>
    </row>
    <row r="1603" spans="6:6" x14ac:dyDescent="0.25">
      <c r="F1603" s="529"/>
    </row>
    <row r="1604" spans="6:6" x14ac:dyDescent="0.25">
      <c r="F1604" s="529"/>
    </row>
    <row r="1605" spans="6:6" x14ac:dyDescent="0.25">
      <c r="F1605" s="529"/>
    </row>
    <row r="1606" spans="6:6" x14ac:dyDescent="0.25">
      <c r="F1606" s="529"/>
    </row>
    <row r="1607" spans="6:6" x14ac:dyDescent="0.25">
      <c r="F1607" s="529"/>
    </row>
    <row r="1608" spans="6:6" x14ac:dyDescent="0.25">
      <c r="F1608" s="529"/>
    </row>
    <row r="1609" spans="6:6" x14ac:dyDescent="0.25">
      <c r="F1609" s="529"/>
    </row>
    <row r="1610" spans="6:6" x14ac:dyDescent="0.25">
      <c r="F1610" s="529"/>
    </row>
    <row r="1611" spans="6:6" x14ac:dyDescent="0.25">
      <c r="F1611" s="529"/>
    </row>
    <row r="1612" spans="6:6" x14ac:dyDescent="0.25">
      <c r="F1612" s="529"/>
    </row>
    <row r="1613" spans="6:6" x14ac:dyDescent="0.25">
      <c r="F1613" s="529"/>
    </row>
    <row r="1614" spans="6:6" x14ac:dyDescent="0.25">
      <c r="F1614" s="529"/>
    </row>
    <row r="1615" spans="6:6" x14ac:dyDescent="0.25">
      <c r="F1615" s="529"/>
    </row>
    <row r="1616" spans="6:6" x14ac:dyDescent="0.25">
      <c r="F1616" s="529"/>
    </row>
    <row r="1617" spans="6:6" x14ac:dyDescent="0.25">
      <c r="F1617" s="529"/>
    </row>
    <row r="1618" spans="6:6" x14ac:dyDescent="0.25">
      <c r="F1618" s="529"/>
    </row>
    <row r="1619" spans="6:6" x14ac:dyDescent="0.25">
      <c r="F1619" s="529"/>
    </row>
    <row r="1620" spans="6:6" x14ac:dyDescent="0.25">
      <c r="F1620" s="529"/>
    </row>
    <row r="1621" spans="6:6" x14ac:dyDescent="0.25">
      <c r="F1621" s="529"/>
    </row>
    <row r="1622" spans="6:6" x14ac:dyDescent="0.25">
      <c r="F1622" s="529"/>
    </row>
    <row r="1623" spans="6:6" x14ac:dyDescent="0.25">
      <c r="F1623" s="529"/>
    </row>
    <row r="1624" spans="6:6" x14ac:dyDescent="0.25">
      <c r="F1624" s="529"/>
    </row>
    <row r="1625" spans="6:6" x14ac:dyDescent="0.25">
      <c r="F1625" s="529"/>
    </row>
    <row r="1626" spans="6:6" x14ac:dyDescent="0.25">
      <c r="F1626" s="529"/>
    </row>
    <row r="1627" spans="6:6" x14ac:dyDescent="0.25">
      <c r="F1627" s="529"/>
    </row>
    <row r="1628" spans="6:6" x14ac:dyDescent="0.25">
      <c r="F1628" s="529"/>
    </row>
    <row r="1629" spans="6:6" x14ac:dyDescent="0.25">
      <c r="F1629" s="529"/>
    </row>
    <row r="1630" spans="6:6" x14ac:dyDescent="0.25">
      <c r="F1630" s="529"/>
    </row>
    <row r="1631" spans="6:6" x14ac:dyDescent="0.25">
      <c r="F1631" s="529"/>
    </row>
    <row r="1632" spans="6:6" x14ac:dyDescent="0.25">
      <c r="F1632" s="529"/>
    </row>
    <row r="1633" spans="6:6" x14ac:dyDescent="0.25">
      <c r="F1633" s="529"/>
    </row>
    <row r="1634" spans="6:6" x14ac:dyDescent="0.25">
      <c r="F1634" s="529"/>
    </row>
    <row r="1635" spans="6:6" x14ac:dyDescent="0.25">
      <c r="F1635" s="529"/>
    </row>
    <row r="1636" spans="6:6" x14ac:dyDescent="0.25">
      <c r="F1636" s="529"/>
    </row>
    <row r="1637" spans="6:6" x14ac:dyDescent="0.25">
      <c r="F1637" s="529"/>
    </row>
    <row r="1638" spans="6:6" x14ac:dyDescent="0.25">
      <c r="F1638" s="529"/>
    </row>
    <row r="1639" spans="6:6" x14ac:dyDescent="0.25">
      <c r="F1639" s="529"/>
    </row>
    <row r="1640" spans="6:6" x14ac:dyDescent="0.25">
      <c r="F1640" s="529"/>
    </row>
    <row r="1641" spans="6:6" x14ac:dyDescent="0.25">
      <c r="F1641" s="529"/>
    </row>
    <row r="1642" spans="6:6" x14ac:dyDescent="0.25">
      <c r="F1642" s="529"/>
    </row>
    <row r="1643" spans="6:6" x14ac:dyDescent="0.25">
      <c r="F1643" s="529"/>
    </row>
    <row r="1644" spans="6:6" x14ac:dyDescent="0.25">
      <c r="F1644" s="529"/>
    </row>
    <row r="1645" spans="6:6" x14ac:dyDescent="0.25">
      <c r="F1645" s="529"/>
    </row>
    <row r="1646" spans="6:6" x14ac:dyDescent="0.25">
      <c r="F1646" s="529"/>
    </row>
    <row r="1647" spans="6:6" x14ac:dyDescent="0.25">
      <c r="F1647" s="529"/>
    </row>
    <row r="1648" spans="6:6" x14ac:dyDescent="0.25">
      <c r="F1648" s="529"/>
    </row>
    <row r="1649" spans="6:6" x14ac:dyDescent="0.25">
      <c r="F1649" s="529"/>
    </row>
    <row r="1650" spans="6:6" x14ac:dyDescent="0.25">
      <c r="F1650" s="529"/>
    </row>
    <row r="1651" spans="6:6" x14ac:dyDescent="0.25">
      <c r="F1651" s="529"/>
    </row>
    <row r="1652" spans="6:6" x14ac:dyDescent="0.25">
      <c r="F1652" s="529"/>
    </row>
    <row r="1653" spans="6:6" x14ac:dyDescent="0.25">
      <c r="F1653" s="529"/>
    </row>
    <row r="1654" spans="6:6" x14ac:dyDescent="0.25">
      <c r="F1654" s="529"/>
    </row>
    <row r="1655" spans="6:6" x14ac:dyDescent="0.25">
      <c r="F1655" s="529"/>
    </row>
    <row r="1656" spans="6:6" x14ac:dyDescent="0.25">
      <c r="F1656" s="529"/>
    </row>
    <row r="1657" spans="6:6" x14ac:dyDescent="0.25">
      <c r="F1657" s="529"/>
    </row>
    <row r="1658" spans="6:6" x14ac:dyDescent="0.25">
      <c r="F1658" s="529"/>
    </row>
    <row r="1659" spans="6:6" x14ac:dyDescent="0.25">
      <c r="F1659" s="529"/>
    </row>
    <row r="1660" spans="6:6" x14ac:dyDescent="0.25">
      <c r="F1660" s="529"/>
    </row>
    <row r="1661" spans="6:6" x14ac:dyDescent="0.25">
      <c r="F1661" s="529"/>
    </row>
    <row r="1662" spans="6:6" x14ac:dyDescent="0.25">
      <c r="F1662" s="529"/>
    </row>
    <row r="1663" spans="6:6" x14ac:dyDescent="0.25">
      <c r="F1663" s="529"/>
    </row>
    <row r="1664" spans="6:6" x14ac:dyDescent="0.25">
      <c r="F1664" s="529"/>
    </row>
    <row r="1665" spans="6:6" x14ac:dyDescent="0.25">
      <c r="F1665" s="529"/>
    </row>
    <row r="1666" spans="6:6" x14ac:dyDescent="0.25">
      <c r="F1666" s="529"/>
    </row>
    <row r="1667" spans="6:6" x14ac:dyDescent="0.25">
      <c r="F1667" s="529"/>
    </row>
    <row r="1668" spans="6:6" x14ac:dyDescent="0.25">
      <c r="F1668" s="529"/>
    </row>
    <row r="1669" spans="6:6" x14ac:dyDescent="0.25">
      <c r="F1669" s="529"/>
    </row>
    <row r="1670" spans="6:6" x14ac:dyDescent="0.25">
      <c r="F1670" s="529"/>
    </row>
    <row r="1671" spans="6:6" x14ac:dyDescent="0.25">
      <c r="F1671" s="529"/>
    </row>
    <row r="1672" spans="6:6" x14ac:dyDescent="0.25">
      <c r="F1672" s="529"/>
    </row>
    <row r="1673" spans="6:6" x14ac:dyDescent="0.25">
      <c r="F1673" s="529"/>
    </row>
    <row r="1674" spans="6:6" x14ac:dyDescent="0.25">
      <c r="F1674" s="529"/>
    </row>
    <row r="1675" spans="6:6" x14ac:dyDescent="0.25">
      <c r="F1675" s="529"/>
    </row>
    <row r="1676" spans="6:6" x14ac:dyDescent="0.25">
      <c r="F1676" s="529"/>
    </row>
    <row r="1677" spans="6:6" x14ac:dyDescent="0.25">
      <c r="F1677" s="529"/>
    </row>
    <row r="1678" spans="6:6" x14ac:dyDescent="0.25">
      <c r="F1678" s="529"/>
    </row>
    <row r="1679" spans="6:6" x14ac:dyDescent="0.25">
      <c r="F1679" s="529"/>
    </row>
    <row r="1680" spans="6:6" x14ac:dyDescent="0.25">
      <c r="F1680" s="529"/>
    </row>
    <row r="1681" spans="6:6" x14ac:dyDescent="0.25">
      <c r="F1681" s="529"/>
    </row>
    <row r="1682" spans="6:6" x14ac:dyDescent="0.25">
      <c r="F1682" s="529"/>
    </row>
    <row r="1683" spans="6:6" x14ac:dyDescent="0.25">
      <c r="F1683" s="529"/>
    </row>
    <row r="1684" spans="6:6" x14ac:dyDescent="0.25">
      <c r="F1684" s="529"/>
    </row>
    <row r="1685" spans="6:6" x14ac:dyDescent="0.25">
      <c r="F1685" s="529"/>
    </row>
    <row r="1686" spans="6:6" x14ac:dyDescent="0.25">
      <c r="F1686" s="529"/>
    </row>
    <row r="1687" spans="6:6" x14ac:dyDescent="0.25">
      <c r="F1687" s="529"/>
    </row>
    <row r="1688" spans="6:6" x14ac:dyDescent="0.25">
      <c r="F1688" s="529"/>
    </row>
    <row r="1689" spans="6:6" x14ac:dyDescent="0.25">
      <c r="F1689" s="529"/>
    </row>
    <row r="1690" spans="6:6" x14ac:dyDescent="0.25">
      <c r="F1690" s="529"/>
    </row>
    <row r="1691" spans="6:6" x14ac:dyDescent="0.25">
      <c r="F1691" s="529"/>
    </row>
    <row r="1692" spans="6:6" x14ac:dyDescent="0.25">
      <c r="F1692" s="529"/>
    </row>
    <row r="1693" spans="6:6" x14ac:dyDescent="0.25">
      <c r="F1693" s="529"/>
    </row>
    <row r="1694" spans="6:6" x14ac:dyDescent="0.25">
      <c r="F1694" s="529"/>
    </row>
    <row r="1695" spans="6:6" x14ac:dyDescent="0.25">
      <c r="F1695" s="529"/>
    </row>
    <row r="1696" spans="6:6" x14ac:dyDescent="0.25">
      <c r="F1696" s="529"/>
    </row>
    <row r="1697" spans="6:6" x14ac:dyDescent="0.25">
      <c r="F1697" s="529"/>
    </row>
    <row r="1698" spans="6:6" x14ac:dyDescent="0.25">
      <c r="F1698" s="529"/>
    </row>
    <row r="1699" spans="6:6" x14ac:dyDescent="0.25">
      <c r="F1699" s="529"/>
    </row>
    <row r="1700" spans="6:6" x14ac:dyDescent="0.25">
      <c r="F1700" s="529"/>
    </row>
    <row r="1701" spans="6:6" x14ac:dyDescent="0.25">
      <c r="F1701" s="529"/>
    </row>
    <row r="1702" spans="6:6" x14ac:dyDescent="0.25">
      <c r="F1702" s="529"/>
    </row>
    <row r="1703" spans="6:6" x14ac:dyDescent="0.25">
      <c r="F1703" s="529"/>
    </row>
    <row r="1704" spans="6:6" x14ac:dyDescent="0.25">
      <c r="F1704" s="529"/>
    </row>
    <row r="1705" spans="6:6" x14ac:dyDescent="0.25">
      <c r="F1705" s="529"/>
    </row>
    <row r="1706" spans="6:6" x14ac:dyDescent="0.25">
      <c r="F1706" s="529"/>
    </row>
    <row r="1707" spans="6:6" x14ac:dyDescent="0.25">
      <c r="F1707" s="529"/>
    </row>
    <row r="1708" spans="6:6" x14ac:dyDescent="0.25">
      <c r="F1708" s="529"/>
    </row>
    <row r="1709" spans="6:6" x14ac:dyDescent="0.25">
      <c r="F1709" s="529"/>
    </row>
    <row r="1710" spans="6:6" x14ac:dyDescent="0.25">
      <c r="F1710" s="529"/>
    </row>
    <row r="1711" spans="6:6" x14ac:dyDescent="0.25">
      <c r="F1711" s="529"/>
    </row>
  </sheetData>
  <sheetProtection algorithmName="SHA-512" hashValue="uT1zrrco18XxQ48wzZyyg7SujxuYH/OgYTwHXYIofY8+Oz1rl2yTfhf5LmGgHChpwAy7QvX/ZPbjJnnWertZaw==" saltValue="g766XG3oU3iAeNXA3C7rgA==" spinCount="100000" sheet="1" objects="1" scenarios="1"/>
  <mergeCells count="3">
    <mergeCell ref="B18:E18"/>
    <mergeCell ref="A3:E3"/>
    <mergeCell ref="B21:F21"/>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mostu čez Krnico in nadvišanja nekategorizirane ceste&amp;R&amp;9&amp;P/&amp;N</oddFooter>
  </headerFooter>
  <rowBreaks count="2" manualBreakCount="2">
    <brk id="24" max="16383" man="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showZeros="0" view="pageBreakPreview" zoomScaleNormal="100" zoomScaleSheetLayoutView="100" workbookViewId="0">
      <selection activeCell="B1" sqref="B1"/>
    </sheetView>
  </sheetViews>
  <sheetFormatPr defaultRowHeight="12.75" x14ac:dyDescent="0.2"/>
  <cols>
    <col min="1" max="1" width="7.7109375" style="20" customWidth="1"/>
    <col min="2" max="2" width="5.7109375" style="20" customWidth="1"/>
    <col min="3" max="3" width="41.7109375" style="25" customWidth="1"/>
    <col min="4" max="4" width="5.28515625" style="26" customWidth="1"/>
    <col min="5" max="5" width="7.7109375" style="26" customWidth="1"/>
    <col min="6" max="6" width="10.7109375" style="28" customWidth="1"/>
    <col min="7" max="7" width="14.7109375" style="27" customWidth="1"/>
    <col min="8" max="8" width="9.140625" style="24"/>
    <col min="9" max="16384" width="9.140625" style="21"/>
  </cols>
  <sheetData>
    <row r="1" spans="1:9" x14ac:dyDescent="0.2">
      <c r="B1" s="38"/>
      <c r="C1" s="5"/>
      <c r="D1" s="264"/>
      <c r="E1" s="264"/>
      <c r="F1" s="38"/>
    </row>
    <row r="2" spans="1:9" x14ac:dyDescent="0.2">
      <c r="B2" s="38"/>
      <c r="C2" s="5"/>
      <c r="D2" s="264"/>
      <c r="E2" s="264"/>
      <c r="F2" s="38"/>
    </row>
    <row r="3" spans="1:9" ht="15.75" x14ac:dyDescent="0.2">
      <c r="B3" s="1481" t="s">
        <v>795</v>
      </c>
      <c r="C3" s="1481"/>
      <c r="D3" s="1481"/>
      <c r="E3" s="1481"/>
      <c r="F3" s="1481"/>
      <c r="G3" s="617"/>
    </row>
    <row r="5" spans="1:9" ht="15.75" x14ac:dyDescent="0.25">
      <c r="B5" s="618" t="s">
        <v>646</v>
      </c>
      <c r="C5" s="21"/>
      <c r="D5" s="619"/>
      <c r="E5" s="620"/>
      <c r="F5" s="621"/>
      <c r="G5" s="622"/>
      <c r="H5" s="623"/>
    </row>
    <row r="6" spans="1:9" ht="18" x14ac:dyDescent="0.25">
      <c r="B6" s="624"/>
      <c r="C6" s="625"/>
      <c r="D6" s="619"/>
      <c r="E6" s="620"/>
      <c r="F6" s="621"/>
      <c r="G6" s="622"/>
      <c r="H6" s="623"/>
    </row>
    <row r="7" spans="1:9" ht="15.75" x14ac:dyDescent="0.25">
      <c r="B7" s="626"/>
      <c r="C7" s="627"/>
      <c r="D7" s="619"/>
      <c r="E7" s="628"/>
      <c r="F7" s="621"/>
      <c r="G7" s="629"/>
      <c r="H7" s="630"/>
    </row>
    <row r="8" spans="1:9" s="168" customFormat="1" ht="17.100000000000001" customHeight="1" x14ac:dyDescent="0.25">
      <c r="A8" s="690"/>
      <c r="B8" s="692" t="s">
        <v>108</v>
      </c>
      <c r="C8" s="694" t="s">
        <v>647</v>
      </c>
      <c r="D8" s="695"/>
      <c r="E8" s="697"/>
      <c r="F8" s="698"/>
      <c r="G8" s="699">
        <f>G27</f>
        <v>0</v>
      </c>
      <c r="H8" s="691"/>
    </row>
    <row r="9" spans="1:9" ht="9.9499999999999993" customHeight="1" x14ac:dyDescent="0.25">
      <c r="B9" s="693"/>
      <c r="C9" s="663"/>
      <c r="D9" s="696"/>
      <c r="E9" s="700"/>
      <c r="F9" s="701"/>
      <c r="G9" s="702"/>
      <c r="H9" s="630"/>
    </row>
    <row r="10" spans="1:9" s="168" customFormat="1" ht="17.100000000000001" customHeight="1" thickBot="1" x14ac:dyDescent="0.3">
      <c r="A10" s="690"/>
      <c r="B10" s="703" t="s">
        <v>146</v>
      </c>
      <c r="C10" s="704" t="s">
        <v>648</v>
      </c>
      <c r="D10" s="705"/>
      <c r="E10" s="706"/>
      <c r="F10" s="707"/>
      <c r="G10" s="708">
        <f>G162</f>
        <v>0</v>
      </c>
      <c r="H10" s="691"/>
    </row>
    <row r="11" spans="1:9" ht="9.9499999999999993" customHeight="1" x14ac:dyDescent="0.25">
      <c r="B11" s="626"/>
      <c r="C11" s="631"/>
      <c r="D11" s="632"/>
      <c r="E11" s="633"/>
      <c r="F11" s="634"/>
      <c r="G11" s="635"/>
      <c r="H11" s="630"/>
    </row>
    <row r="12" spans="1:9" ht="16.5" thickBot="1" x14ac:dyDescent="0.3">
      <c r="B12" s="636"/>
      <c r="C12" s="709" t="s">
        <v>649</v>
      </c>
      <c r="D12" s="710"/>
      <c r="E12" s="711"/>
      <c r="F12" s="712"/>
      <c r="G12" s="713">
        <f>SUM(G8:G10)</f>
        <v>0</v>
      </c>
      <c r="H12" s="630"/>
      <c r="I12" s="637"/>
    </row>
    <row r="13" spans="1:9" ht="13.5" thickTop="1" x14ac:dyDescent="0.2">
      <c r="B13" s="714"/>
      <c r="C13" s="715"/>
      <c r="D13" s="716"/>
      <c r="E13" s="188"/>
      <c r="F13" s="717"/>
      <c r="G13" s="718"/>
      <c r="H13" s="719"/>
      <c r="I13" s="637"/>
    </row>
    <row r="14" spans="1:9" x14ac:dyDescent="0.2">
      <c r="B14" s="714"/>
      <c r="C14" s="715"/>
      <c r="D14" s="716"/>
      <c r="E14" s="188"/>
      <c r="F14" s="717"/>
      <c r="G14" s="718"/>
      <c r="H14" s="719"/>
      <c r="I14" s="637"/>
    </row>
    <row r="15" spans="1:9" x14ac:dyDescent="0.2">
      <c r="B15" s="714"/>
      <c r="C15" s="715"/>
      <c r="D15" s="716"/>
      <c r="E15" s="188"/>
      <c r="F15" s="717"/>
      <c r="G15" s="718"/>
      <c r="H15" s="719"/>
      <c r="I15" s="637"/>
    </row>
    <row r="16" spans="1:9" x14ac:dyDescent="0.2">
      <c r="B16" s="714"/>
      <c r="C16" s="1482" t="s">
        <v>867</v>
      </c>
      <c r="D16" s="1482"/>
      <c r="E16" s="1482"/>
      <c r="F16" s="1482"/>
      <c r="G16" s="1482"/>
      <c r="H16" s="719"/>
      <c r="I16" s="637"/>
    </row>
    <row r="17" spans="1:9" x14ac:dyDescent="0.2">
      <c r="B17" s="714"/>
      <c r="C17" s="715"/>
      <c r="D17" s="716"/>
      <c r="E17" s="188"/>
      <c r="F17" s="717"/>
      <c r="G17" s="718"/>
      <c r="H17" s="719"/>
      <c r="I17" s="637"/>
    </row>
    <row r="18" spans="1:9" x14ac:dyDescent="0.2">
      <c r="B18" s="714"/>
      <c r="C18" s="715"/>
      <c r="D18" s="716"/>
      <c r="E18" s="188"/>
      <c r="F18" s="717"/>
      <c r="G18" s="718"/>
      <c r="H18" s="719"/>
      <c r="I18" s="637"/>
    </row>
    <row r="19" spans="1:9" x14ac:dyDescent="0.2">
      <c r="B19" s="714"/>
      <c r="C19" s="30" t="s">
        <v>796</v>
      </c>
      <c r="D19" s="638"/>
      <c r="E19" s="131"/>
      <c r="F19" s="475"/>
      <c r="G19" s="37"/>
      <c r="H19" s="719"/>
      <c r="I19" s="637"/>
    </row>
    <row r="20" spans="1:9" x14ac:dyDescent="0.2">
      <c r="B20" s="714"/>
      <c r="C20" s="32"/>
      <c r="D20" s="638"/>
      <c r="E20" s="131"/>
      <c r="F20" s="475"/>
      <c r="G20" s="37"/>
      <c r="H20" s="719"/>
      <c r="I20" s="637"/>
    </row>
    <row r="21" spans="1:9" s="723" customFormat="1" ht="17.100000000000001" customHeight="1" x14ac:dyDescent="0.25">
      <c r="A21" s="720"/>
      <c r="B21" s="697" t="s">
        <v>106</v>
      </c>
      <c r="C21" s="724" t="s">
        <v>143</v>
      </c>
      <c r="D21" s="725"/>
      <c r="E21" s="726"/>
      <c r="F21" s="727"/>
      <c r="G21" s="728">
        <f>G43</f>
        <v>0</v>
      </c>
      <c r="H21" s="721"/>
      <c r="I21" s="722"/>
    </row>
    <row r="22" spans="1:9" s="723" customFormat="1" ht="17.100000000000001" customHeight="1" x14ac:dyDescent="0.25">
      <c r="A22" s="720"/>
      <c r="B22" s="729" t="s">
        <v>107</v>
      </c>
      <c r="C22" s="730" t="s">
        <v>144</v>
      </c>
      <c r="D22" s="731"/>
      <c r="E22" s="732"/>
      <c r="F22" s="733"/>
      <c r="G22" s="734">
        <f>G77</f>
        <v>0</v>
      </c>
      <c r="H22" s="721"/>
      <c r="I22" s="722"/>
    </row>
    <row r="23" spans="1:9" s="723" customFormat="1" ht="17.100000000000001" customHeight="1" x14ac:dyDescent="0.25">
      <c r="A23" s="720"/>
      <c r="B23" s="729" t="s">
        <v>125</v>
      </c>
      <c r="C23" s="730" t="s">
        <v>126</v>
      </c>
      <c r="D23" s="735"/>
      <c r="E23" s="732"/>
      <c r="F23" s="733"/>
      <c r="G23" s="734">
        <f>G88</f>
        <v>0</v>
      </c>
      <c r="H23" s="721"/>
      <c r="I23" s="722"/>
    </row>
    <row r="24" spans="1:9" s="723" customFormat="1" ht="17.100000000000001" customHeight="1" x14ac:dyDescent="0.25">
      <c r="A24" s="720"/>
      <c r="B24" s="729" t="s">
        <v>128</v>
      </c>
      <c r="C24" s="730" t="s">
        <v>680</v>
      </c>
      <c r="D24" s="735"/>
      <c r="E24" s="732"/>
      <c r="F24" s="733"/>
      <c r="G24" s="734">
        <f>G127</f>
        <v>0</v>
      </c>
      <c r="H24" s="721"/>
      <c r="I24" s="722"/>
    </row>
    <row r="25" spans="1:9" s="723" customFormat="1" ht="17.100000000000001" customHeight="1" thickBot="1" x14ac:dyDescent="0.3">
      <c r="A25" s="720"/>
      <c r="B25" s="736" t="s">
        <v>136</v>
      </c>
      <c r="C25" s="737" t="s">
        <v>145</v>
      </c>
      <c r="D25" s="738"/>
      <c r="E25" s="739"/>
      <c r="F25" s="740"/>
      <c r="G25" s="741">
        <f>G151</f>
        <v>0</v>
      </c>
      <c r="H25" s="721"/>
      <c r="I25" s="722"/>
    </row>
    <row r="26" spans="1:9" x14ac:dyDescent="0.2">
      <c r="B26" s="714"/>
      <c r="C26" s="30"/>
      <c r="D26" s="638"/>
      <c r="E26" s="131"/>
      <c r="F26" s="475"/>
      <c r="G26" s="36"/>
      <c r="H26" s="719"/>
      <c r="I26" s="637"/>
    </row>
    <row r="27" spans="1:9" ht="15.75" thickBot="1" x14ac:dyDescent="0.3">
      <c r="B27" s="714"/>
      <c r="C27" s="742" t="s">
        <v>662</v>
      </c>
      <c r="D27" s="743"/>
      <c r="E27" s="744"/>
      <c r="F27" s="745"/>
      <c r="G27" s="746">
        <f>SUM(G21:G26)</f>
        <v>0</v>
      </c>
      <c r="H27" s="719"/>
      <c r="I27" s="637"/>
    </row>
    <row r="28" spans="1:9" ht="13.5" thickTop="1" x14ac:dyDescent="0.2">
      <c r="B28" s="714"/>
      <c r="C28" s="715"/>
      <c r="D28" s="716"/>
      <c r="E28" s="188"/>
      <c r="F28" s="717"/>
      <c r="G28" s="718"/>
      <c r="H28" s="719"/>
      <c r="I28" s="637"/>
    </row>
    <row r="29" spans="1:9" x14ac:dyDescent="0.2">
      <c r="B29" s="714"/>
      <c r="C29" s="715"/>
      <c r="D29" s="716"/>
      <c r="E29" s="188"/>
      <c r="F29" s="717"/>
      <c r="G29" s="718"/>
      <c r="H29" s="719"/>
      <c r="I29" s="637"/>
    </row>
    <row r="30" spans="1:9" x14ac:dyDescent="0.2">
      <c r="B30" s="154"/>
      <c r="C30" s="30"/>
      <c r="D30" s="638"/>
      <c r="E30" s="131"/>
      <c r="F30" s="475"/>
      <c r="G30" s="639"/>
      <c r="H30" s="640"/>
      <c r="I30" s="637"/>
    </row>
    <row r="31" spans="1:9" x14ac:dyDescent="0.2">
      <c r="B31" s="154"/>
      <c r="C31" s="641"/>
      <c r="D31" s="131"/>
      <c r="E31" s="131"/>
      <c r="F31" s="475"/>
      <c r="G31" s="639"/>
      <c r="H31" s="642"/>
      <c r="I31" s="23"/>
    </row>
    <row r="32" spans="1:9" x14ac:dyDescent="0.2">
      <c r="B32" s="643" t="s">
        <v>108</v>
      </c>
      <c r="C32" s="30" t="s">
        <v>806</v>
      </c>
      <c r="D32" s="638"/>
      <c r="E32" s="131"/>
      <c r="F32" s="475"/>
      <c r="G32" s="639"/>
      <c r="H32" s="640"/>
      <c r="I32" s="637"/>
    </row>
    <row r="33" spans="2:10" x14ac:dyDescent="0.2">
      <c r="B33" s="643"/>
      <c r="C33" s="30"/>
      <c r="D33" s="638"/>
      <c r="E33" s="131"/>
      <c r="F33" s="475"/>
      <c r="G33" s="639"/>
      <c r="H33" s="640"/>
      <c r="I33" s="637"/>
    </row>
    <row r="34" spans="2:10" x14ac:dyDescent="0.2">
      <c r="B34" s="748" t="s">
        <v>665</v>
      </c>
      <c r="C34" s="748" t="s">
        <v>666</v>
      </c>
      <c r="D34" s="749" t="s">
        <v>551</v>
      </c>
      <c r="E34" s="750" t="s">
        <v>147</v>
      </c>
      <c r="F34" s="751" t="s">
        <v>752</v>
      </c>
      <c r="G34" s="752" t="s">
        <v>753</v>
      </c>
      <c r="H34" s="640"/>
      <c r="I34" s="637"/>
    </row>
    <row r="35" spans="2:10" ht="6.95" customHeight="1" x14ac:dyDescent="0.2">
      <c r="B35" s="643"/>
      <c r="C35" s="30"/>
      <c r="D35" s="638"/>
      <c r="E35" s="131"/>
      <c r="F35" s="475"/>
      <c r="G35" s="639"/>
      <c r="H35" s="640"/>
      <c r="I35" s="637"/>
    </row>
    <row r="36" spans="2:10" ht="3" customHeight="1" thickBot="1" x14ac:dyDescent="0.25">
      <c r="B36" s="643"/>
      <c r="C36" s="30"/>
      <c r="D36" s="638"/>
      <c r="E36" s="131"/>
      <c r="F36" s="475"/>
      <c r="G36" s="639"/>
      <c r="H36" s="640"/>
      <c r="I36" s="637"/>
    </row>
    <row r="37" spans="2:10" ht="13.5" thickBot="1" x14ac:dyDescent="0.25">
      <c r="B37" s="31" t="s">
        <v>106</v>
      </c>
      <c r="C37" s="747" t="s">
        <v>109</v>
      </c>
      <c r="D37" s="638"/>
      <c r="E37" s="131"/>
      <c r="F37" s="475"/>
      <c r="G37" s="639"/>
      <c r="H37" s="640"/>
      <c r="I37" s="637"/>
    </row>
    <row r="38" spans="2:10" x14ac:dyDescent="0.2">
      <c r="B38" s="154"/>
      <c r="C38" s="641"/>
      <c r="D38" s="644"/>
      <c r="E38" s="131"/>
      <c r="F38" s="474"/>
      <c r="G38" s="36"/>
      <c r="H38" s="642"/>
    </row>
    <row r="39" spans="2:10" ht="51" customHeight="1" x14ac:dyDescent="0.2">
      <c r="B39" s="753">
        <v>2</v>
      </c>
      <c r="C39" s="757" t="s">
        <v>110</v>
      </c>
      <c r="D39" s="762" t="s">
        <v>111</v>
      </c>
      <c r="E39" s="407">
        <v>92.42</v>
      </c>
      <c r="F39" s="201"/>
      <c r="G39" s="756">
        <f>F39*E39</f>
        <v>0</v>
      </c>
      <c r="H39" s="642"/>
    </row>
    <row r="40" spans="2:10" x14ac:dyDescent="0.2">
      <c r="B40" s="154"/>
      <c r="C40" s="641"/>
      <c r="D40" s="763"/>
      <c r="E40" s="131"/>
      <c r="F40" s="474"/>
      <c r="G40" s="646"/>
      <c r="H40" s="640"/>
    </row>
    <row r="41" spans="2:10" ht="38.25" x14ac:dyDescent="0.2">
      <c r="B41" s="753">
        <v>4</v>
      </c>
      <c r="C41" s="757" t="s">
        <v>113</v>
      </c>
      <c r="D41" s="762" t="s">
        <v>112</v>
      </c>
      <c r="E41" s="408">
        <v>6</v>
      </c>
      <c r="F41" s="201"/>
      <c r="G41" s="756">
        <f>F41*E41</f>
        <v>0</v>
      </c>
      <c r="H41" s="647"/>
      <c r="J41" s="29"/>
    </row>
    <row r="42" spans="2:10" x14ac:dyDescent="0.2">
      <c r="B42" s="154"/>
      <c r="C42" s="641"/>
      <c r="D42" s="763"/>
      <c r="E42" s="131"/>
      <c r="F42" s="474"/>
      <c r="G42" s="36"/>
      <c r="H42" s="642"/>
    </row>
    <row r="43" spans="2:10" ht="13.5" thickBot="1" x14ac:dyDescent="0.25">
      <c r="B43" s="154"/>
      <c r="C43" s="761" t="s">
        <v>797</v>
      </c>
      <c r="D43" s="764"/>
      <c r="E43" s="759"/>
      <c r="F43" s="760"/>
      <c r="G43" s="654">
        <f>SUM(G38:G41)</f>
        <v>0</v>
      </c>
      <c r="H43" s="640"/>
    </row>
    <row r="44" spans="2:10" ht="14.25" thickTop="1" thickBot="1" x14ac:dyDescent="0.25">
      <c r="B44" s="154"/>
      <c r="C44" s="30"/>
      <c r="D44" s="763"/>
      <c r="E44" s="131"/>
      <c r="F44" s="474"/>
      <c r="G44" s="37"/>
      <c r="H44" s="640"/>
    </row>
    <row r="45" spans="2:10" ht="13.5" thickBot="1" x14ac:dyDescent="0.25">
      <c r="B45" s="31" t="s">
        <v>107</v>
      </c>
      <c r="C45" s="747" t="s">
        <v>114</v>
      </c>
      <c r="D45" s="763"/>
      <c r="E45" s="131"/>
      <c r="F45" s="474"/>
      <c r="G45" s="37"/>
      <c r="H45" s="640"/>
    </row>
    <row r="46" spans="2:10" x14ac:dyDescent="0.2">
      <c r="B46" s="154"/>
      <c r="C46" s="30"/>
      <c r="D46" s="763"/>
      <c r="E46" s="131"/>
      <c r="F46" s="474"/>
      <c r="G46" s="37"/>
      <c r="H46" s="640"/>
    </row>
    <row r="47" spans="2:10" ht="25.5" x14ac:dyDescent="0.2">
      <c r="B47" s="753">
        <v>1</v>
      </c>
      <c r="C47" s="502" t="s">
        <v>115</v>
      </c>
      <c r="D47" s="477" t="s">
        <v>116</v>
      </c>
      <c r="E47" s="407">
        <v>24.04</v>
      </c>
      <c r="F47" s="201"/>
      <c r="G47" s="756">
        <f>F47*E47</f>
        <v>0</v>
      </c>
      <c r="H47" s="642"/>
    </row>
    <row r="48" spans="2:10" x14ac:dyDescent="0.2">
      <c r="B48" s="154"/>
      <c r="C48" s="30"/>
      <c r="D48" s="763"/>
      <c r="E48" s="131"/>
      <c r="F48" s="474"/>
      <c r="G48" s="37"/>
      <c r="H48" s="640"/>
    </row>
    <row r="49" spans="2:8" ht="51" customHeight="1" x14ac:dyDescent="0.2">
      <c r="B49" s="765">
        <v>2</v>
      </c>
      <c r="C49" s="766" t="s">
        <v>672</v>
      </c>
      <c r="D49" s="767"/>
      <c r="E49" s="768"/>
      <c r="F49" s="482"/>
      <c r="G49" s="769"/>
      <c r="H49" s="640"/>
    </row>
    <row r="50" spans="2:8" x14ac:dyDescent="0.2">
      <c r="B50" s="770"/>
      <c r="C50" s="501"/>
      <c r="D50" s="771"/>
      <c r="E50" s="772"/>
      <c r="F50" s="72"/>
      <c r="G50" s="773"/>
      <c r="H50" s="640"/>
    </row>
    <row r="51" spans="2:8" x14ac:dyDescent="0.2">
      <c r="B51" s="770"/>
      <c r="C51" s="501" t="s">
        <v>650</v>
      </c>
      <c r="D51" s="771"/>
      <c r="E51" s="772"/>
      <c r="F51" s="72"/>
      <c r="G51" s="773"/>
      <c r="H51" s="640"/>
    </row>
    <row r="52" spans="2:8" x14ac:dyDescent="0.2">
      <c r="B52" s="770"/>
      <c r="C52" s="490" t="s">
        <v>117</v>
      </c>
      <c r="D52" s="774" t="s">
        <v>116</v>
      </c>
      <c r="E52" s="772">
        <v>180.65</v>
      </c>
      <c r="F52" s="72"/>
      <c r="G52" s="775">
        <f>F52*E52</f>
        <v>0</v>
      </c>
      <c r="H52" s="642"/>
    </row>
    <row r="53" spans="2:8" x14ac:dyDescent="0.2">
      <c r="B53" s="770"/>
      <c r="C53" s="490" t="s">
        <v>118</v>
      </c>
      <c r="D53" s="774" t="s">
        <v>116</v>
      </c>
      <c r="E53" s="772">
        <v>20.07</v>
      </c>
      <c r="F53" s="72"/>
      <c r="G53" s="775">
        <f>F53*E53</f>
        <v>0</v>
      </c>
      <c r="H53" s="642"/>
    </row>
    <row r="54" spans="2:8" x14ac:dyDescent="0.2">
      <c r="B54" s="770"/>
      <c r="C54" s="490"/>
      <c r="D54" s="774"/>
      <c r="E54" s="772"/>
      <c r="F54" s="72"/>
      <c r="G54" s="775"/>
      <c r="H54" s="642"/>
    </row>
    <row r="55" spans="2:8" x14ac:dyDescent="0.2">
      <c r="B55" s="770"/>
      <c r="C55" s="501" t="s">
        <v>651</v>
      </c>
      <c r="D55" s="771"/>
      <c r="E55" s="772"/>
      <c r="F55" s="72"/>
      <c r="G55" s="773"/>
      <c r="H55" s="640"/>
    </row>
    <row r="56" spans="2:8" x14ac:dyDescent="0.2">
      <c r="B56" s="770"/>
      <c r="C56" s="490" t="s">
        <v>117</v>
      </c>
      <c r="D56" s="774" t="s">
        <v>116</v>
      </c>
      <c r="E56" s="772">
        <v>59.14</v>
      </c>
      <c r="F56" s="72"/>
      <c r="G56" s="775">
        <f>F56*E56</f>
        <v>0</v>
      </c>
      <c r="H56" s="642"/>
    </row>
    <row r="57" spans="2:8" x14ac:dyDescent="0.2">
      <c r="B57" s="770"/>
      <c r="C57" s="490" t="s">
        <v>118</v>
      </c>
      <c r="D57" s="774" t="s">
        <v>116</v>
      </c>
      <c r="E57" s="772">
        <v>6.57</v>
      </c>
      <c r="F57" s="72"/>
      <c r="G57" s="775">
        <f>F57*E57</f>
        <v>0</v>
      </c>
      <c r="H57" s="642"/>
    </row>
    <row r="58" spans="2:8" x14ac:dyDescent="0.2">
      <c r="B58" s="770"/>
      <c r="C58" s="490"/>
      <c r="D58" s="774"/>
      <c r="E58" s="772"/>
      <c r="F58" s="72"/>
      <c r="G58" s="775"/>
      <c r="H58" s="642"/>
    </row>
    <row r="59" spans="2:8" x14ac:dyDescent="0.2">
      <c r="B59" s="770"/>
      <c r="C59" s="501" t="s">
        <v>652</v>
      </c>
      <c r="D59" s="771"/>
      <c r="E59" s="772"/>
      <c r="F59" s="72"/>
      <c r="G59" s="773"/>
      <c r="H59" s="640"/>
    </row>
    <row r="60" spans="2:8" x14ac:dyDescent="0.2">
      <c r="B60" s="770"/>
      <c r="C60" s="490" t="s">
        <v>117</v>
      </c>
      <c r="D60" s="82" t="s">
        <v>116</v>
      </c>
      <c r="E60" s="772">
        <v>41.33</v>
      </c>
      <c r="F60" s="72"/>
      <c r="G60" s="775">
        <f>F60*E60</f>
        <v>0</v>
      </c>
      <c r="H60" s="642"/>
    </row>
    <row r="61" spans="2:8" x14ac:dyDescent="0.2">
      <c r="B61" s="776"/>
      <c r="C61" s="491" t="s">
        <v>118</v>
      </c>
      <c r="D61" s="93" t="s">
        <v>116</v>
      </c>
      <c r="E61" s="777">
        <v>4.59</v>
      </c>
      <c r="F61" s="76"/>
      <c r="G61" s="778">
        <f>F61*E61</f>
        <v>0</v>
      </c>
      <c r="H61" s="642"/>
    </row>
    <row r="62" spans="2:8" x14ac:dyDescent="0.2">
      <c r="B62" s="154"/>
      <c r="C62" s="648"/>
      <c r="D62" s="638"/>
      <c r="E62" s="131"/>
      <c r="F62" s="474"/>
      <c r="G62" s="37"/>
      <c r="H62" s="640"/>
    </row>
    <row r="63" spans="2:8" ht="25.5" x14ac:dyDescent="0.2">
      <c r="B63" s="753">
        <v>3</v>
      </c>
      <c r="C63" s="405" t="s">
        <v>119</v>
      </c>
      <c r="D63" s="477" t="s">
        <v>120</v>
      </c>
      <c r="E63" s="407">
        <v>546.32000000000005</v>
      </c>
      <c r="F63" s="201"/>
      <c r="G63" s="756">
        <f>F63*E63</f>
        <v>0</v>
      </c>
      <c r="H63" s="642"/>
    </row>
    <row r="64" spans="2:8" x14ac:dyDescent="0.2">
      <c r="B64" s="154"/>
      <c r="C64" s="650"/>
      <c r="D64" s="638"/>
      <c r="E64" s="131"/>
      <c r="F64" s="474"/>
      <c r="G64" s="37"/>
      <c r="H64" s="640"/>
    </row>
    <row r="65" spans="2:8" x14ac:dyDescent="0.2">
      <c r="B65" s="753">
        <v>4</v>
      </c>
      <c r="C65" s="395" t="s">
        <v>121</v>
      </c>
      <c r="D65" s="477" t="s">
        <v>120</v>
      </c>
      <c r="E65" s="407">
        <v>115.52</v>
      </c>
      <c r="F65" s="201"/>
      <c r="G65" s="756">
        <f>F65*E65</f>
        <v>0</v>
      </c>
      <c r="H65" s="642"/>
    </row>
    <row r="66" spans="2:8" x14ac:dyDescent="0.2">
      <c r="B66" s="154"/>
      <c r="C66" s="649"/>
      <c r="D66" s="132"/>
      <c r="E66" s="131"/>
      <c r="F66" s="474"/>
      <c r="G66" s="36"/>
      <c r="H66" s="642"/>
    </row>
    <row r="67" spans="2:8" ht="38.25" x14ac:dyDescent="0.2">
      <c r="B67" s="753">
        <v>5</v>
      </c>
      <c r="C67" s="779" t="s">
        <v>122</v>
      </c>
      <c r="D67" s="477" t="s">
        <v>116</v>
      </c>
      <c r="E67" s="407">
        <v>15.42</v>
      </c>
      <c r="F67" s="201"/>
      <c r="G67" s="756">
        <f>F67*E67</f>
        <v>0</v>
      </c>
      <c r="H67" s="642"/>
    </row>
    <row r="68" spans="2:8" x14ac:dyDescent="0.2">
      <c r="B68" s="154"/>
      <c r="C68" s="649"/>
      <c r="D68" s="132"/>
      <c r="E68" s="131"/>
      <c r="F68" s="474"/>
      <c r="G68" s="36"/>
      <c r="H68" s="642"/>
    </row>
    <row r="69" spans="2:8" ht="25.5" x14ac:dyDescent="0.2">
      <c r="B69" s="753">
        <v>6</v>
      </c>
      <c r="C69" s="780" t="s">
        <v>123</v>
      </c>
      <c r="D69" s="477" t="s">
        <v>116</v>
      </c>
      <c r="E69" s="407">
        <v>15.42</v>
      </c>
      <c r="F69" s="201"/>
      <c r="G69" s="756">
        <f>F69*E69</f>
        <v>0</v>
      </c>
      <c r="H69" s="642"/>
    </row>
    <row r="70" spans="2:8" x14ac:dyDescent="0.2">
      <c r="B70" s="154"/>
      <c r="C70" s="30"/>
      <c r="D70" s="638"/>
      <c r="E70" s="131"/>
      <c r="F70" s="474"/>
      <c r="G70" s="37"/>
      <c r="H70" s="640"/>
    </row>
    <row r="71" spans="2:8" ht="63.75" customHeight="1" x14ac:dyDescent="0.2">
      <c r="B71" s="753">
        <v>7</v>
      </c>
      <c r="C71" s="404" t="s">
        <v>124</v>
      </c>
      <c r="D71" s="477" t="s">
        <v>116</v>
      </c>
      <c r="E71" s="407">
        <v>46.03</v>
      </c>
      <c r="F71" s="201"/>
      <c r="G71" s="756">
        <f>F71*E71</f>
        <v>0</v>
      </c>
      <c r="H71" s="642"/>
    </row>
    <row r="72" spans="2:8" x14ac:dyDescent="0.2">
      <c r="B72" s="154"/>
      <c r="C72" s="641"/>
      <c r="D72" s="644"/>
      <c r="E72" s="131"/>
      <c r="F72" s="474"/>
      <c r="G72" s="646"/>
      <c r="H72" s="640"/>
    </row>
    <row r="73" spans="2:8" ht="51" customHeight="1" x14ac:dyDescent="0.2">
      <c r="B73" s="753">
        <v>8</v>
      </c>
      <c r="C73" s="395" t="s">
        <v>868</v>
      </c>
      <c r="D73" s="477" t="s">
        <v>116</v>
      </c>
      <c r="E73" s="407">
        <v>249.81</v>
      </c>
      <c r="F73" s="201"/>
      <c r="G73" s="756">
        <f>F73*E73</f>
        <v>0</v>
      </c>
      <c r="H73" s="642"/>
    </row>
    <row r="74" spans="2:8" x14ac:dyDescent="0.2">
      <c r="B74" s="154"/>
      <c r="C74" s="88"/>
      <c r="D74" s="132"/>
      <c r="E74" s="131"/>
      <c r="F74" s="474"/>
      <c r="G74" s="36"/>
      <c r="H74" s="642"/>
    </row>
    <row r="75" spans="2:8" ht="25.5" x14ac:dyDescent="0.2">
      <c r="B75" s="753">
        <v>9</v>
      </c>
      <c r="C75" s="783" t="s">
        <v>893</v>
      </c>
      <c r="D75" s="477" t="s">
        <v>116</v>
      </c>
      <c r="E75" s="407">
        <v>62.55</v>
      </c>
      <c r="F75" s="201"/>
      <c r="G75" s="756">
        <f>F75*E75</f>
        <v>0</v>
      </c>
      <c r="H75" s="642"/>
    </row>
    <row r="76" spans="2:8" x14ac:dyDescent="0.2">
      <c r="B76" s="154"/>
      <c r="C76" s="641"/>
      <c r="D76" s="638"/>
      <c r="E76" s="131"/>
      <c r="F76" s="474"/>
      <c r="G76" s="36"/>
      <c r="H76" s="642"/>
    </row>
    <row r="77" spans="2:8" ht="13.5" thickBot="1" x14ac:dyDescent="0.25">
      <c r="B77" s="154"/>
      <c r="C77" s="761" t="s">
        <v>798</v>
      </c>
      <c r="D77" s="784"/>
      <c r="E77" s="759"/>
      <c r="F77" s="760"/>
      <c r="G77" s="654">
        <f>SUM(G47:G75)</f>
        <v>0</v>
      </c>
      <c r="H77" s="640"/>
    </row>
    <row r="78" spans="2:8" ht="13.5" thickTop="1" x14ac:dyDescent="0.2">
      <c r="B78" s="154"/>
      <c r="C78" s="785"/>
      <c r="D78" s="638"/>
      <c r="E78" s="131"/>
      <c r="F78" s="474"/>
      <c r="G78" s="37"/>
      <c r="H78" s="640"/>
    </row>
    <row r="79" spans="2:8" ht="13.5" thickBot="1" x14ac:dyDescent="0.25">
      <c r="B79" s="154"/>
      <c r="C79" s="641"/>
      <c r="D79" s="644"/>
      <c r="E79" s="131"/>
      <c r="F79" s="474"/>
      <c r="G79" s="36"/>
      <c r="H79" s="642"/>
    </row>
    <row r="80" spans="2:8" ht="13.5" thickBot="1" x14ac:dyDescent="0.25">
      <c r="B80" s="31" t="s">
        <v>125</v>
      </c>
      <c r="C80" s="747" t="s">
        <v>126</v>
      </c>
      <c r="D80" s="638"/>
      <c r="E80" s="131"/>
      <c r="F80" s="474"/>
      <c r="G80" s="646"/>
      <c r="H80" s="640"/>
    </row>
    <row r="81" spans="2:9" x14ac:dyDescent="0.2">
      <c r="B81" s="154"/>
      <c r="C81" s="32"/>
      <c r="D81" s="638"/>
      <c r="E81" s="131"/>
      <c r="F81" s="474"/>
      <c r="G81" s="646"/>
      <c r="H81" s="640"/>
    </row>
    <row r="82" spans="2:9" ht="38.25" x14ac:dyDescent="0.2">
      <c r="B82" s="753">
        <v>1</v>
      </c>
      <c r="C82" s="754" t="s">
        <v>127</v>
      </c>
      <c r="D82" s="755" t="s">
        <v>112</v>
      </c>
      <c r="E82" s="408">
        <v>4</v>
      </c>
      <c r="F82" s="201"/>
      <c r="G82" s="756">
        <f>F82*E82</f>
        <v>0</v>
      </c>
      <c r="H82" s="647"/>
    </row>
    <row r="83" spans="2:9" x14ac:dyDescent="0.2">
      <c r="B83" s="154"/>
      <c r="C83" s="88"/>
      <c r="D83" s="132"/>
      <c r="E83" s="131"/>
      <c r="F83" s="474"/>
      <c r="G83" s="36"/>
      <c r="H83" s="647"/>
    </row>
    <row r="84" spans="2:9" ht="25.5" x14ac:dyDescent="0.2">
      <c r="B84" s="753">
        <v>2</v>
      </c>
      <c r="C84" s="786" t="s">
        <v>894</v>
      </c>
      <c r="D84" s="477" t="s">
        <v>111</v>
      </c>
      <c r="E84" s="407">
        <v>92.42</v>
      </c>
      <c r="F84" s="201"/>
      <c r="G84" s="756">
        <f>F84*E84</f>
        <v>0</v>
      </c>
      <c r="H84" s="647"/>
    </row>
    <row r="85" spans="2:9" x14ac:dyDescent="0.2">
      <c r="B85" s="154"/>
      <c r="C85" s="651"/>
      <c r="D85" s="132"/>
      <c r="E85" s="131"/>
      <c r="F85" s="474"/>
      <c r="G85" s="36"/>
      <c r="H85" s="647"/>
    </row>
    <row r="86" spans="2:9" ht="89.25" x14ac:dyDescent="0.2">
      <c r="B86" s="753">
        <v>3</v>
      </c>
      <c r="C86" s="758" t="s">
        <v>673</v>
      </c>
      <c r="D86" s="755" t="s">
        <v>112</v>
      </c>
      <c r="E86" s="408">
        <v>1</v>
      </c>
      <c r="F86" s="201"/>
      <c r="G86" s="756">
        <f>F86*E86</f>
        <v>0</v>
      </c>
      <c r="H86" s="647"/>
    </row>
    <row r="87" spans="2:9" x14ac:dyDescent="0.2">
      <c r="B87" s="541"/>
      <c r="C87" s="541"/>
      <c r="D87" s="638"/>
      <c r="E87" s="131"/>
      <c r="F87" s="474"/>
      <c r="G87" s="787"/>
      <c r="H87" s="647"/>
    </row>
    <row r="88" spans="2:9" ht="13.5" thickBot="1" x14ac:dyDescent="0.25">
      <c r="B88" s="154"/>
      <c r="C88" s="790" t="s">
        <v>799</v>
      </c>
      <c r="D88" s="788"/>
      <c r="E88" s="789"/>
      <c r="F88" s="760"/>
      <c r="G88" s="654">
        <f>SUM(G82:G86)</f>
        <v>0</v>
      </c>
      <c r="H88" s="640"/>
    </row>
    <row r="89" spans="2:9" ht="13.5" thickTop="1" x14ac:dyDescent="0.2">
      <c r="B89" s="154"/>
      <c r="C89" s="791"/>
      <c r="D89" s="644"/>
      <c r="E89" s="653"/>
      <c r="F89" s="474"/>
      <c r="G89" s="37"/>
      <c r="H89" s="640"/>
    </row>
    <row r="90" spans="2:9" ht="13.5" thickBot="1" x14ac:dyDescent="0.25">
      <c r="B90" s="154"/>
      <c r="C90" s="652"/>
      <c r="D90" s="644"/>
      <c r="E90" s="653"/>
      <c r="F90" s="474"/>
      <c r="G90" s="646"/>
      <c r="H90" s="640"/>
    </row>
    <row r="91" spans="2:9" ht="13.5" thickBot="1" x14ac:dyDescent="0.25">
      <c r="B91" s="31" t="s">
        <v>128</v>
      </c>
      <c r="C91" s="747" t="s">
        <v>129</v>
      </c>
      <c r="D91" s="34"/>
      <c r="E91" s="131"/>
      <c r="F91" s="474"/>
      <c r="G91" s="646"/>
      <c r="H91" s="640"/>
    </row>
    <row r="92" spans="2:9" x14ac:dyDescent="0.2">
      <c r="B92" s="154"/>
      <c r="C92" s="652"/>
      <c r="D92" s="655"/>
      <c r="E92" s="131"/>
      <c r="F92" s="474"/>
      <c r="G92" s="646"/>
      <c r="H92" s="640"/>
    </row>
    <row r="93" spans="2:9" x14ac:dyDescent="0.2">
      <c r="B93" s="765">
        <v>1</v>
      </c>
      <c r="C93" s="792" t="s">
        <v>869</v>
      </c>
      <c r="D93" s="793"/>
      <c r="E93" s="768"/>
      <c r="F93" s="482"/>
      <c r="G93" s="794"/>
      <c r="H93" s="640"/>
    </row>
    <row r="94" spans="2:9" x14ac:dyDescent="0.2">
      <c r="B94" s="776"/>
      <c r="C94" s="795" t="s">
        <v>130</v>
      </c>
      <c r="D94" s="796" t="s">
        <v>111</v>
      </c>
      <c r="E94" s="777">
        <v>92.42</v>
      </c>
      <c r="F94" s="76"/>
      <c r="G94" s="778">
        <f>F94*E94</f>
        <v>0</v>
      </c>
      <c r="H94" s="647"/>
    </row>
    <row r="95" spans="2:9" x14ac:dyDescent="0.2">
      <c r="B95" s="154"/>
      <c r="C95" s="641"/>
      <c r="D95" s="644"/>
      <c r="E95" s="131"/>
      <c r="F95" s="474"/>
      <c r="G95" s="36"/>
      <c r="H95" s="647"/>
    </row>
    <row r="96" spans="2:9" ht="25.5" x14ac:dyDescent="0.2">
      <c r="B96" s="765" t="s">
        <v>131</v>
      </c>
      <c r="C96" s="792" t="s">
        <v>888</v>
      </c>
      <c r="D96" s="793"/>
      <c r="E96" s="768"/>
      <c r="F96" s="482"/>
      <c r="G96" s="794"/>
      <c r="H96" s="640"/>
      <c r="I96" s="1451"/>
    </row>
    <row r="97" spans="2:9" x14ac:dyDescent="0.2">
      <c r="B97" s="776"/>
      <c r="C97" s="795" t="s">
        <v>132</v>
      </c>
      <c r="D97" s="796" t="s">
        <v>111</v>
      </c>
      <c r="E97" s="777">
        <v>57.54</v>
      </c>
      <c r="F97" s="76"/>
      <c r="G97" s="778">
        <f>F97*E97</f>
        <v>0</v>
      </c>
      <c r="H97" s="647"/>
    </row>
    <row r="98" spans="2:9" x14ac:dyDescent="0.2">
      <c r="B98" s="154"/>
      <c r="C98" s="641"/>
      <c r="D98" s="644"/>
      <c r="E98" s="131"/>
      <c r="F98" s="474"/>
      <c r="G98" s="36"/>
      <c r="H98" s="647"/>
    </row>
    <row r="99" spans="2:9" x14ac:dyDescent="0.2">
      <c r="B99" s="753">
        <v>4</v>
      </c>
      <c r="C99" s="800" t="s">
        <v>674</v>
      </c>
      <c r="D99" s="477" t="s">
        <v>112</v>
      </c>
      <c r="E99" s="408">
        <v>4</v>
      </c>
      <c r="F99" s="201"/>
      <c r="G99" s="756">
        <f>F99*E99</f>
        <v>0</v>
      </c>
      <c r="H99" s="647"/>
      <c r="I99" s="1451"/>
    </row>
    <row r="100" spans="2:9" x14ac:dyDescent="0.2">
      <c r="B100" s="154"/>
      <c r="C100" s="641"/>
      <c r="D100" s="644"/>
      <c r="E100" s="131"/>
      <c r="F100" s="474"/>
      <c r="G100" s="36"/>
      <c r="H100" s="647"/>
    </row>
    <row r="101" spans="2:9" x14ac:dyDescent="0.2">
      <c r="B101" s="765">
        <v>5</v>
      </c>
      <c r="C101" s="801" t="s">
        <v>653</v>
      </c>
      <c r="D101" s="793"/>
      <c r="E101" s="768"/>
      <c r="F101" s="482"/>
      <c r="G101" s="794"/>
      <c r="H101" s="640"/>
    </row>
    <row r="102" spans="2:9" x14ac:dyDescent="0.2">
      <c r="B102" s="776"/>
      <c r="C102" s="799" t="s">
        <v>133</v>
      </c>
      <c r="D102" s="93" t="s">
        <v>112</v>
      </c>
      <c r="E102" s="802">
        <v>2</v>
      </c>
      <c r="F102" s="76"/>
      <c r="G102" s="778">
        <f>F102*E102</f>
        <v>0</v>
      </c>
      <c r="H102" s="647"/>
    </row>
    <row r="103" spans="2:9" x14ac:dyDescent="0.2">
      <c r="B103" s="154"/>
      <c r="C103" s="641"/>
      <c r="D103" s="644"/>
      <c r="E103" s="645"/>
      <c r="F103" s="474"/>
      <c r="G103" s="36"/>
      <c r="H103" s="647"/>
    </row>
    <row r="104" spans="2:9" x14ac:dyDescent="0.2">
      <c r="B104" s="765">
        <v>6</v>
      </c>
      <c r="C104" s="801" t="s">
        <v>654</v>
      </c>
      <c r="D104" s="793"/>
      <c r="E104" s="768"/>
      <c r="F104" s="482"/>
      <c r="G104" s="794"/>
      <c r="H104" s="640"/>
    </row>
    <row r="105" spans="2:9" x14ac:dyDescent="0.2">
      <c r="B105" s="776"/>
      <c r="C105" s="799" t="s">
        <v>655</v>
      </c>
      <c r="D105" s="93" t="s">
        <v>112</v>
      </c>
      <c r="E105" s="802">
        <v>2</v>
      </c>
      <c r="F105" s="76"/>
      <c r="G105" s="778">
        <f>F105*E105</f>
        <v>0</v>
      </c>
      <c r="H105" s="647"/>
    </row>
    <row r="106" spans="2:9" x14ac:dyDescent="0.2">
      <c r="B106" s="154"/>
      <c r="C106" s="641"/>
      <c r="D106" s="644"/>
      <c r="E106" s="645"/>
      <c r="F106" s="474"/>
      <c r="G106" s="36"/>
      <c r="H106" s="647"/>
    </row>
    <row r="107" spans="2:9" x14ac:dyDescent="0.2">
      <c r="B107" s="765">
        <v>7</v>
      </c>
      <c r="C107" s="797" t="s">
        <v>675</v>
      </c>
      <c r="D107" s="793"/>
      <c r="E107" s="803"/>
      <c r="F107" s="482"/>
      <c r="G107" s="794"/>
      <c r="H107" s="640"/>
    </row>
    <row r="108" spans="2:9" x14ac:dyDescent="0.2">
      <c r="B108" s="776"/>
      <c r="C108" s="799" t="s">
        <v>676</v>
      </c>
      <c r="D108" s="93" t="s">
        <v>112</v>
      </c>
      <c r="E108" s="802">
        <v>1</v>
      </c>
      <c r="F108" s="76"/>
      <c r="G108" s="778">
        <f>F108*E108</f>
        <v>0</v>
      </c>
      <c r="H108" s="647"/>
    </row>
    <row r="109" spans="2:9" x14ac:dyDescent="0.2">
      <c r="B109" s="154"/>
      <c r="C109" s="313"/>
      <c r="D109" s="9"/>
      <c r="E109" s="645"/>
      <c r="F109" s="474"/>
      <c r="G109" s="36"/>
      <c r="H109" s="647"/>
    </row>
    <row r="110" spans="2:9" x14ac:dyDescent="0.2">
      <c r="B110" s="765">
        <v>8</v>
      </c>
      <c r="C110" s="797" t="s">
        <v>656</v>
      </c>
      <c r="D110" s="793"/>
      <c r="E110" s="803"/>
      <c r="F110" s="482"/>
      <c r="G110" s="794"/>
      <c r="H110" s="640"/>
    </row>
    <row r="111" spans="2:9" x14ac:dyDescent="0.2">
      <c r="B111" s="776"/>
      <c r="C111" s="799" t="s">
        <v>657</v>
      </c>
      <c r="D111" s="93" t="s">
        <v>112</v>
      </c>
      <c r="E111" s="802">
        <v>2</v>
      </c>
      <c r="F111" s="76"/>
      <c r="G111" s="778">
        <f>F111*E111</f>
        <v>0</v>
      </c>
      <c r="H111" s="647"/>
    </row>
    <row r="112" spans="2:9" x14ac:dyDescent="0.2">
      <c r="B112" s="154"/>
      <c r="C112" s="32"/>
      <c r="D112" s="638"/>
      <c r="E112" s="645"/>
      <c r="F112" s="474"/>
      <c r="G112" s="646"/>
      <c r="H112" s="640"/>
    </row>
    <row r="113" spans="2:8" x14ac:dyDescent="0.2">
      <c r="B113" s="765">
        <v>9</v>
      </c>
      <c r="C113" s="797" t="s">
        <v>658</v>
      </c>
      <c r="D113" s="480" t="s">
        <v>112</v>
      </c>
      <c r="E113" s="803">
        <v>1</v>
      </c>
      <c r="F113" s="482"/>
      <c r="G113" s="798">
        <f>F113*E113</f>
        <v>0</v>
      </c>
      <c r="H113" s="647"/>
    </row>
    <row r="114" spans="2:8" x14ac:dyDescent="0.2">
      <c r="B114" s="776"/>
      <c r="C114" s="799" t="s">
        <v>659</v>
      </c>
      <c r="D114" s="93" t="s">
        <v>112</v>
      </c>
      <c r="E114" s="802">
        <v>1</v>
      </c>
      <c r="F114" s="76"/>
      <c r="G114" s="778">
        <f>F114*E114</f>
        <v>0</v>
      </c>
      <c r="H114" s="647"/>
    </row>
    <row r="115" spans="2:8" x14ac:dyDescent="0.2">
      <c r="B115" s="154"/>
      <c r="C115" s="32"/>
      <c r="D115" s="638"/>
      <c r="E115" s="131"/>
      <c r="F115" s="474"/>
      <c r="G115" s="646"/>
      <c r="H115" s="640"/>
    </row>
    <row r="116" spans="2:8" x14ac:dyDescent="0.2">
      <c r="B116" s="154"/>
      <c r="C116" s="656"/>
      <c r="D116" s="655"/>
      <c r="E116" s="131"/>
      <c r="F116" s="474"/>
      <c r="G116" s="36"/>
      <c r="H116" s="647"/>
    </row>
    <row r="117" spans="2:8" x14ac:dyDescent="0.2">
      <c r="B117" s="154"/>
      <c r="C117" s="652" t="s">
        <v>134</v>
      </c>
      <c r="D117" s="655"/>
      <c r="E117" s="131"/>
      <c r="F117" s="474"/>
      <c r="G117" s="646"/>
      <c r="H117" s="640"/>
    </row>
    <row r="118" spans="2:8" x14ac:dyDescent="0.2">
      <c r="B118" s="154"/>
      <c r="C118" s="652"/>
      <c r="D118" s="655"/>
      <c r="E118" s="131"/>
      <c r="F118" s="474"/>
      <c r="G118" s="646"/>
      <c r="H118" s="640"/>
    </row>
    <row r="119" spans="2:8" ht="51" x14ac:dyDescent="0.2">
      <c r="B119" s="765">
        <v>1</v>
      </c>
      <c r="C119" s="804" t="s">
        <v>135</v>
      </c>
      <c r="D119" s="793"/>
      <c r="E119" s="768"/>
      <c r="F119" s="482"/>
      <c r="G119" s="794"/>
      <c r="H119" s="640"/>
    </row>
    <row r="120" spans="2:8" x14ac:dyDescent="0.2">
      <c r="B120" s="776"/>
      <c r="C120" s="795" t="s">
        <v>660</v>
      </c>
      <c r="D120" s="805" t="s">
        <v>112</v>
      </c>
      <c r="E120" s="802">
        <v>1</v>
      </c>
      <c r="F120" s="76"/>
      <c r="G120" s="778">
        <f>F120*E120</f>
        <v>0</v>
      </c>
      <c r="H120" s="647"/>
    </row>
    <row r="121" spans="2:8" x14ac:dyDescent="0.2">
      <c r="B121" s="154"/>
      <c r="C121" s="641"/>
      <c r="D121" s="655"/>
      <c r="E121" s="131"/>
      <c r="F121" s="474"/>
      <c r="G121" s="36"/>
      <c r="H121" s="647"/>
    </row>
    <row r="122" spans="2:8" ht="25.5" x14ac:dyDescent="0.2">
      <c r="B122" s="765">
        <v>2</v>
      </c>
      <c r="C122" s="804" t="s">
        <v>677</v>
      </c>
      <c r="D122" s="793"/>
      <c r="E122" s="803"/>
      <c r="F122" s="482"/>
      <c r="G122" s="794"/>
      <c r="H122" s="640"/>
    </row>
    <row r="123" spans="2:8" x14ac:dyDescent="0.2">
      <c r="B123" s="776"/>
      <c r="C123" s="795" t="s">
        <v>678</v>
      </c>
      <c r="D123" s="805" t="s">
        <v>112</v>
      </c>
      <c r="E123" s="802">
        <v>1</v>
      </c>
      <c r="F123" s="76"/>
      <c r="G123" s="778">
        <f>F123*E123</f>
        <v>0</v>
      </c>
      <c r="H123" s="647"/>
    </row>
    <row r="124" spans="2:8" x14ac:dyDescent="0.2">
      <c r="B124" s="154"/>
      <c r="C124" s="641"/>
      <c r="D124" s="655"/>
      <c r="E124" s="645"/>
      <c r="F124" s="474"/>
      <c r="G124" s="36"/>
      <c r="H124" s="647"/>
    </row>
    <row r="125" spans="2:8" ht="25.5" x14ac:dyDescent="0.2">
      <c r="B125" s="753">
        <v>3</v>
      </c>
      <c r="C125" s="754" t="s">
        <v>661</v>
      </c>
      <c r="D125" s="806" t="s">
        <v>112</v>
      </c>
      <c r="E125" s="408">
        <v>1</v>
      </c>
      <c r="F125" s="201"/>
      <c r="G125" s="756">
        <f>F125*E125</f>
        <v>0</v>
      </c>
      <c r="H125" s="647"/>
    </row>
    <row r="126" spans="2:8" x14ac:dyDescent="0.2">
      <c r="B126" s="656"/>
      <c r="C126" s="541"/>
      <c r="D126" s="638"/>
      <c r="E126" s="131"/>
      <c r="F126" s="474"/>
      <c r="G126" s="787"/>
      <c r="H126" s="647"/>
    </row>
    <row r="127" spans="2:8" ht="13.5" thickBot="1" x14ac:dyDescent="0.25">
      <c r="B127" s="312"/>
      <c r="C127" s="790" t="s">
        <v>800</v>
      </c>
      <c r="D127" s="788"/>
      <c r="E127" s="789"/>
      <c r="F127" s="760"/>
      <c r="G127" s="654">
        <f>SUM(G93:G125)</f>
        <v>0</v>
      </c>
      <c r="H127" s="640"/>
    </row>
    <row r="128" spans="2:8" ht="13.5" thickTop="1" x14ac:dyDescent="0.2">
      <c r="B128" s="312"/>
      <c r="C128" s="652"/>
      <c r="D128" s="644"/>
      <c r="E128" s="653"/>
      <c r="F128" s="474"/>
      <c r="G128" s="37"/>
      <c r="H128" s="640"/>
    </row>
    <row r="129" spans="2:9" ht="13.5" thickBot="1" x14ac:dyDescent="0.25">
      <c r="B129" s="154"/>
      <c r="C129" s="30"/>
      <c r="D129" s="638"/>
      <c r="E129" s="131"/>
      <c r="F129" s="474"/>
      <c r="G129" s="646"/>
      <c r="H129" s="640"/>
    </row>
    <row r="130" spans="2:9" ht="13.5" thickBot="1" x14ac:dyDescent="0.25">
      <c r="B130" s="31" t="s">
        <v>136</v>
      </c>
      <c r="C130" s="747" t="s">
        <v>801</v>
      </c>
      <c r="D130" s="638"/>
      <c r="E130" s="131"/>
      <c r="F130" s="474"/>
      <c r="G130" s="646"/>
      <c r="H130" s="640"/>
    </row>
    <row r="131" spans="2:9" x14ac:dyDescent="0.2">
      <c r="B131" s="154"/>
      <c r="C131" s="30"/>
      <c r="D131" s="638"/>
      <c r="E131" s="131"/>
      <c r="F131" s="474"/>
      <c r="G131" s="646"/>
      <c r="H131" s="640"/>
    </row>
    <row r="132" spans="2:9" x14ac:dyDescent="0.2">
      <c r="B132" s="753">
        <v>4</v>
      </c>
      <c r="C132" s="754" t="s">
        <v>889</v>
      </c>
      <c r="D132" s="755" t="s">
        <v>112</v>
      </c>
      <c r="E132" s="408">
        <v>2</v>
      </c>
      <c r="F132" s="201"/>
      <c r="G132" s="756">
        <f>F132*E132</f>
        <v>0</v>
      </c>
      <c r="H132" s="647"/>
      <c r="I132" s="1452"/>
    </row>
    <row r="133" spans="2:9" x14ac:dyDescent="0.2">
      <c r="B133" s="154"/>
      <c r="C133" s="30"/>
      <c r="D133" s="638"/>
      <c r="E133" s="131"/>
      <c r="F133" s="474"/>
      <c r="G133" s="646"/>
      <c r="H133" s="640"/>
    </row>
    <row r="134" spans="2:9" ht="38.25" x14ac:dyDescent="0.2">
      <c r="B134" s="765">
        <v>5</v>
      </c>
      <c r="C134" s="804" t="s">
        <v>137</v>
      </c>
      <c r="D134" s="807"/>
      <c r="E134" s="807"/>
      <c r="F134" s="482"/>
      <c r="G134" s="808"/>
      <c r="H134" s="640"/>
    </row>
    <row r="135" spans="2:9" x14ac:dyDescent="0.2">
      <c r="B135" s="776"/>
      <c r="C135" s="795" t="s">
        <v>138</v>
      </c>
      <c r="D135" s="796" t="s">
        <v>111</v>
      </c>
      <c r="E135" s="777">
        <v>92.42</v>
      </c>
      <c r="F135" s="76"/>
      <c r="G135" s="778">
        <f>F135*E135</f>
        <v>0</v>
      </c>
      <c r="H135" s="647"/>
    </row>
    <row r="136" spans="2:9" x14ac:dyDescent="0.2">
      <c r="B136" s="154"/>
      <c r="C136" s="641"/>
      <c r="D136" s="644"/>
      <c r="E136" s="131"/>
      <c r="F136" s="474"/>
      <c r="G136" s="646"/>
      <c r="H136" s="640"/>
    </row>
    <row r="137" spans="2:9" ht="25.5" customHeight="1" x14ac:dyDescent="0.2">
      <c r="B137" s="753">
        <v>6</v>
      </c>
      <c r="C137" s="754" t="s">
        <v>679</v>
      </c>
      <c r="D137" s="755" t="s">
        <v>112</v>
      </c>
      <c r="E137" s="408">
        <v>13</v>
      </c>
      <c r="F137" s="201"/>
      <c r="G137" s="756">
        <f>F137*E137</f>
        <v>0</v>
      </c>
      <c r="H137" s="647"/>
    </row>
    <row r="138" spans="2:9" x14ac:dyDescent="0.2">
      <c r="B138" s="154"/>
      <c r="C138" s="641"/>
      <c r="D138" s="644"/>
      <c r="E138" s="131"/>
      <c r="F138" s="474"/>
      <c r="G138" s="646"/>
      <c r="H138" s="640"/>
    </row>
    <row r="139" spans="2:9" x14ac:dyDescent="0.2">
      <c r="B139" s="753">
        <v>7</v>
      </c>
      <c r="C139" s="754" t="s">
        <v>139</v>
      </c>
      <c r="D139" s="755" t="s">
        <v>112</v>
      </c>
      <c r="E139" s="408">
        <v>1</v>
      </c>
      <c r="F139" s="201"/>
      <c r="G139" s="756">
        <f>F139*E139</f>
        <v>0</v>
      </c>
      <c r="H139" s="647"/>
    </row>
    <row r="140" spans="2:9" x14ac:dyDescent="0.2">
      <c r="B140" s="154"/>
      <c r="C140" s="641"/>
      <c r="D140" s="644"/>
      <c r="E140" s="645"/>
      <c r="F140" s="474"/>
      <c r="G140" s="36"/>
      <c r="H140" s="647"/>
    </row>
    <row r="141" spans="2:9" x14ac:dyDescent="0.2">
      <c r="B141" s="753">
        <v>8</v>
      </c>
      <c r="C141" s="754" t="s">
        <v>140</v>
      </c>
      <c r="D141" s="755" t="s">
        <v>112</v>
      </c>
      <c r="E141" s="408">
        <v>1</v>
      </c>
      <c r="F141" s="201"/>
      <c r="G141" s="756">
        <f>F141*E141</f>
        <v>0</v>
      </c>
      <c r="H141" s="647"/>
    </row>
    <row r="142" spans="2:9" x14ac:dyDescent="0.2">
      <c r="B142" s="154"/>
      <c r="C142" s="641"/>
      <c r="D142" s="644"/>
      <c r="E142" s="131"/>
      <c r="F142" s="474"/>
      <c r="G142" s="36"/>
      <c r="H142" s="647"/>
    </row>
    <row r="143" spans="2:9" ht="63.75" x14ac:dyDescent="0.2">
      <c r="B143" s="753">
        <v>9</v>
      </c>
      <c r="C143" s="754" t="s">
        <v>890</v>
      </c>
      <c r="D143" s="755" t="s">
        <v>112</v>
      </c>
      <c r="E143" s="408">
        <v>2</v>
      </c>
      <c r="F143" s="201"/>
      <c r="G143" s="756">
        <f>F143*E143</f>
        <v>0</v>
      </c>
      <c r="H143" s="647"/>
      <c r="I143" s="1451"/>
    </row>
    <row r="144" spans="2:9" x14ac:dyDescent="0.2">
      <c r="B144" s="154"/>
      <c r="C144" s="641"/>
      <c r="D144" s="644"/>
      <c r="E144" s="645"/>
      <c r="F144" s="474"/>
      <c r="G144" s="36"/>
      <c r="H144" s="647"/>
    </row>
    <row r="145" spans="1:9" ht="25.5" x14ac:dyDescent="0.2">
      <c r="B145" s="753">
        <v>10</v>
      </c>
      <c r="C145" s="754" t="s">
        <v>141</v>
      </c>
      <c r="D145" s="755" t="s">
        <v>111</v>
      </c>
      <c r="E145" s="407">
        <v>92.42</v>
      </c>
      <c r="F145" s="201"/>
      <c r="G145" s="756">
        <f>F145*E145</f>
        <v>0</v>
      </c>
      <c r="H145" s="647"/>
    </row>
    <row r="146" spans="1:9" x14ac:dyDescent="0.2">
      <c r="B146" s="154"/>
      <c r="C146" s="641"/>
      <c r="D146" s="644"/>
      <c r="E146" s="131"/>
      <c r="F146" s="474"/>
      <c r="G146" s="36"/>
      <c r="H146" s="647"/>
    </row>
    <row r="147" spans="1:9" ht="25.5" x14ac:dyDescent="0.2">
      <c r="B147" s="753">
        <v>12</v>
      </c>
      <c r="C147" s="754" t="s">
        <v>891</v>
      </c>
      <c r="D147" s="755" t="s">
        <v>111</v>
      </c>
      <c r="E147" s="407">
        <v>92.42</v>
      </c>
      <c r="F147" s="201"/>
      <c r="G147" s="756">
        <f>F147*E147</f>
        <v>0</v>
      </c>
      <c r="H147" s="647"/>
      <c r="I147" s="1421"/>
    </row>
    <row r="148" spans="1:9" x14ac:dyDescent="0.2">
      <c r="B148" s="809"/>
      <c r="C148" s="810"/>
      <c r="D148" s="811"/>
      <c r="E148" s="812"/>
      <c r="F148" s="280"/>
      <c r="G148" s="813"/>
      <c r="H148" s="640"/>
    </row>
    <row r="149" spans="1:9" x14ac:dyDescent="0.2">
      <c r="B149" s="776">
        <v>13</v>
      </c>
      <c r="C149" s="795" t="s">
        <v>142</v>
      </c>
      <c r="D149" s="796" t="s">
        <v>111</v>
      </c>
      <c r="E149" s="777">
        <v>92.42</v>
      </c>
      <c r="F149" s="76"/>
      <c r="G149" s="778">
        <f>F149*E149</f>
        <v>0</v>
      </c>
      <c r="H149" s="647"/>
    </row>
    <row r="150" spans="1:9" x14ac:dyDescent="0.2">
      <c r="B150" s="656"/>
      <c r="C150" s="541"/>
      <c r="D150" s="638"/>
      <c r="E150" s="131"/>
      <c r="F150" s="475"/>
      <c r="G150" s="657"/>
      <c r="H150" s="647"/>
    </row>
    <row r="151" spans="1:9" ht="13.5" thickBot="1" x14ac:dyDescent="0.25">
      <c r="B151" s="656"/>
      <c r="C151" s="761" t="s">
        <v>802</v>
      </c>
      <c r="D151" s="788"/>
      <c r="E151" s="789"/>
      <c r="F151" s="814"/>
      <c r="G151" s="654">
        <f>SUM(G132:G149)</f>
        <v>0</v>
      </c>
      <c r="H151" s="640"/>
    </row>
    <row r="152" spans="1:9" ht="13.5" thickTop="1" x14ac:dyDescent="0.2">
      <c r="B152" s="658"/>
      <c r="C152" s="30"/>
      <c r="D152" s="644"/>
      <c r="E152" s="653"/>
      <c r="F152" s="475"/>
      <c r="G152" s="37"/>
      <c r="H152" s="640"/>
    </row>
    <row r="153" spans="1:9" x14ac:dyDescent="0.2">
      <c r="B153" s="154"/>
      <c r="C153" s="30"/>
      <c r="D153" s="638"/>
      <c r="E153" s="131"/>
      <c r="F153" s="475"/>
      <c r="G153" s="37"/>
      <c r="H153" s="640"/>
    </row>
    <row r="154" spans="1:9" x14ac:dyDescent="0.2">
      <c r="B154" s="154"/>
      <c r="C154" s="21"/>
      <c r="D154" s="21"/>
      <c r="E154" s="21"/>
      <c r="F154" s="21"/>
      <c r="G154" s="21"/>
      <c r="H154" s="640"/>
    </row>
    <row r="155" spans="1:9" x14ac:dyDescent="0.2">
      <c r="B155" s="154"/>
      <c r="C155" s="32"/>
      <c r="D155" s="638"/>
      <c r="E155" s="131"/>
      <c r="F155" s="475"/>
      <c r="G155" s="656"/>
      <c r="H155" s="659"/>
    </row>
    <row r="156" spans="1:9" x14ac:dyDescent="0.2">
      <c r="B156" s="678"/>
      <c r="C156" s="33"/>
      <c r="D156" s="638"/>
      <c r="E156" s="131"/>
      <c r="F156" s="475"/>
      <c r="G156" s="656"/>
      <c r="H156" s="659"/>
    </row>
    <row r="157" spans="1:9" ht="15" x14ac:dyDescent="0.2">
      <c r="B157" s="678"/>
      <c r="C157" s="817" t="s">
        <v>803</v>
      </c>
      <c r="D157" s="638"/>
      <c r="E157" s="131"/>
      <c r="F157" s="475"/>
      <c r="G157" s="656"/>
      <c r="H157" s="659"/>
    </row>
    <row r="158" spans="1:9" x14ac:dyDescent="0.2">
      <c r="B158" s="154"/>
      <c r="C158" s="32"/>
      <c r="D158" s="638"/>
      <c r="E158" s="131"/>
      <c r="F158" s="475"/>
      <c r="G158" s="542"/>
      <c r="H158" s="660"/>
    </row>
    <row r="159" spans="1:9" s="168" customFormat="1" ht="15.95" customHeight="1" x14ac:dyDescent="0.25">
      <c r="A159" s="690"/>
      <c r="B159" s="823" t="s">
        <v>106</v>
      </c>
      <c r="C159" s="724" t="s">
        <v>663</v>
      </c>
      <c r="D159" s="725"/>
      <c r="E159" s="726"/>
      <c r="F159" s="727"/>
      <c r="G159" s="728">
        <f>G187</f>
        <v>0</v>
      </c>
      <c r="H159" s="824"/>
    </row>
    <row r="160" spans="1:9" s="168" customFormat="1" ht="15.95" customHeight="1" thickBot="1" x14ac:dyDescent="0.3">
      <c r="A160" s="690"/>
      <c r="B160" s="825" t="s">
        <v>107</v>
      </c>
      <c r="C160" s="737" t="s">
        <v>671</v>
      </c>
      <c r="D160" s="826"/>
      <c r="E160" s="739"/>
      <c r="F160" s="740"/>
      <c r="G160" s="741">
        <f>G204</f>
        <v>0</v>
      </c>
      <c r="H160" s="824"/>
    </row>
    <row r="161" spans="1:8" ht="15" x14ac:dyDescent="0.25">
      <c r="B161" s="821"/>
      <c r="C161" s="817"/>
      <c r="D161" s="818"/>
      <c r="E161" s="819"/>
      <c r="F161" s="820"/>
      <c r="G161" s="822"/>
      <c r="H161" s="659"/>
    </row>
    <row r="162" spans="1:8" ht="15.75" thickBot="1" x14ac:dyDescent="0.3">
      <c r="B162" s="821"/>
      <c r="C162" s="742" t="s">
        <v>804</v>
      </c>
      <c r="D162" s="827"/>
      <c r="E162" s="828"/>
      <c r="F162" s="829"/>
      <c r="G162" s="746">
        <f>SUM(G159:G161)</f>
        <v>0</v>
      </c>
      <c r="H162" s="659"/>
    </row>
    <row r="163" spans="1:8" ht="13.5" thickTop="1" x14ac:dyDescent="0.2">
      <c r="B163" s="31"/>
      <c r="C163" s="21"/>
      <c r="D163" s="21"/>
      <c r="E163" s="21"/>
      <c r="F163" s="21"/>
      <c r="G163" s="21"/>
      <c r="H163" s="659"/>
    </row>
    <row r="164" spans="1:8" x14ac:dyDescent="0.2">
      <c r="B164" s="31"/>
      <c r="C164" s="21"/>
      <c r="D164" s="21"/>
      <c r="E164" s="21"/>
      <c r="F164" s="21"/>
      <c r="G164" s="21"/>
      <c r="H164" s="659"/>
    </row>
    <row r="165" spans="1:8" x14ac:dyDescent="0.2">
      <c r="B165" s="31"/>
      <c r="C165" s="21"/>
      <c r="D165" s="21"/>
      <c r="E165" s="21"/>
      <c r="F165" s="21"/>
      <c r="G165" s="21"/>
      <c r="H165" s="661"/>
    </row>
    <row r="166" spans="1:8" x14ac:dyDescent="0.2">
      <c r="B166" s="31"/>
      <c r="C166" s="21"/>
      <c r="D166" s="21"/>
      <c r="E166" s="21"/>
      <c r="F166" s="21"/>
      <c r="G166" s="21"/>
      <c r="H166" s="659"/>
    </row>
    <row r="167" spans="1:8" x14ac:dyDescent="0.2">
      <c r="B167" s="154"/>
      <c r="C167" s="32"/>
      <c r="D167" s="638"/>
      <c r="E167" s="131"/>
      <c r="F167" s="475"/>
      <c r="G167" s="646"/>
      <c r="H167" s="640"/>
    </row>
    <row r="168" spans="1:8" x14ac:dyDescent="0.2">
      <c r="B168" s="154"/>
      <c r="C168" s="32"/>
      <c r="D168" s="638"/>
      <c r="E168" s="131"/>
      <c r="F168" s="475"/>
      <c r="G168" s="646"/>
      <c r="H168" s="640"/>
    </row>
    <row r="169" spans="1:8" x14ac:dyDescent="0.2">
      <c r="B169" s="154"/>
      <c r="C169" s="32"/>
      <c r="D169" s="638"/>
      <c r="E169" s="131"/>
      <c r="F169" s="475"/>
      <c r="G169" s="646"/>
      <c r="H169" s="640"/>
    </row>
    <row r="170" spans="1:8" x14ac:dyDescent="0.2">
      <c r="B170" s="643" t="s">
        <v>146</v>
      </c>
      <c r="C170" s="30" t="s">
        <v>805</v>
      </c>
      <c r="D170" s="638"/>
      <c r="E170" s="131"/>
      <c r="F170" s="475"/>
      <c r="G170" s="639"/>
      <c r="H170" s="640"/>
    </row>
    <row r="171" spans="1:8" x14ac:dyDescent="0.2">
      <c r="B171" s="643"/>
      <c r="C171" s="30"/>
      <c r="D171" s="638"/>
      <c r="E171" s="131"/>
      <c r="F171" s="475"/>
      <c r="G171" s="639"/>
      <c r="H171" s="640"/>
    </row>
    <row r="172" spans="1:8" ht="15.75" thickBot="1" x14ac:dyDescent="0.25">
      <c r="B172" s="662"/>
      <c r="C172" s="663"/>
      <c r="D172" s="2"/>
      <c r="E172" s="159"/>
      <c r="F172" s="664"/>
      <c r="G172" s="665"/>
      <c r="H172" s="666"/>
    </row>
    <row r="173" spans="1:8" ht="15.75" thickBot="1" x14ac:dyDescent="0.3">
      <c r="B173" s="815" t="s">
        <v>106</v>
      </c>
      <c r="C173" s="816" t="s">
        <v>663</v>
      </c>
      <c r="D173" s="667" t="s">
        <v>664</v>
      </c>
      <c r="E173" s="159"/>
      <c r="F173" s="664"/>
      <c r="G173" s="639"/>
      <c r="H173" s="640"/>
    </row>
    <row r="174" spans="1:8" s="24" customFormat="1" x14ac:dyDescent="0.2">
      <c r="A174" s="20"/>
      <c r="B174" s="159"/>
      <c r="C174" s="14"/>
      <c r="D174" s="668"/>
      <c r="E174" s="668"/>
      <c r="F174" s="11"/>
      <c r="G174" s="669"/>
    </row>
    <row r="175" spans="1:8" s="24" customFormat="1" ht="38.25" x14ac:dyDescent="0.2">
      <c r="A175" s="20"/>
      <c r="B175" s="830" t="s">
        <v>148</v>
      </c>
      <c r="C175" s="758" t="s">
        <v>667</v>
      </c>
      <c r="D175" s="477" t="s">
        <v>112</v>
      </c>
      <c r="E175" s="831">
        <v>1</v>
      </c>
      <c r="F175" s="201"/>
      <c r="G175" s="406">
        <f>E175*F175</f>
        <v>0</v>
      </c>
    </row>
    <row r="176" spans="1:8" s="24" customFormat="1" x14ac:dyDescent="0.2">
      <c r="A176" s="20"/>
      <c r="B176" s="670"/>
      <c r="C176" s="33"/>
      <c r="D176" s="668"/>
      <c r="E176" s="668"/>
      <c r="F176" s="11"/>
      <c r="G176" s="669"/>
    </row>
    <row r="177" spans="1:7" s="24" customFormat="1" ht="51" x14ac:dyDescent="0.2">
      <c r="A177" s="20"/>
      <c r="B177" s="830" t="s">
        <v>131</v>
      </c>
      <c r="C177" s="758" t="s">
        <v>681</v>
      </c>
      <c r="D177" s="832" t="s">
        <v>111</v>
      </c>
      <c r="E177" s="833">
        <v>4</v>
      </c>
      <c r="F177" s="201"/>
      <c r="G177" s="406">
        <f>E177*F177</f>
        <v>0</v>
      </c>
    </row>
    <row r="178" spans="1:7" s="24" customFormat="1" x14ac:dyDescent="0.2">
      <c r="A178" s="20"/>
      <c r="B178" s="670"/>
      <c r="C178" s="671"/>
      <c r="D178" s="668"/>
      <c r="E178" s="668"/>
      <c r="F178" s="11"/>
      <c r="G178" s="669"/>
    </row>
    <row r="179" spans="1:7" s="24" customFormat="1" ht="25.5" x14ac:dyDescent="0.2">
      <c r="A179" s="20"/>
      <c r="B179" s="834" t="s">
        <v>149</v>
      </c>
      <c r="C179" s="835" t="s">
        <v>682</v>
      </c>
      <c r="D179" s="832" t="s">
        <v>116</v>
      </c>
      <c r="E179" s="833">
        <v>0.5</v>
      </c>
      <c r="F179" s="201"/>
      <c r="G179" s="406">
        <f>E179*F179</f>
        <v>0</v>
      </c>
    </row>
    <row r="180" spans="1:7" s="24" customFormat="1" ht="15" x14ac:dyDescent="0.2">
      <c r="A180" s="20"/>
      <c r="B180" s="307"/>
      <c r="C180" s="587"/>
      <c r="D180" s="668"/>
      <c r="E180" s="668"/>
      <c r="F180" s="11"/>
      <c r="G180" s="672"/>
    </row>
    <row r="181" spans="1:7" s="24" customFormat="1" ht="25.5" x14ac:dyDescent="0.2">
      <c r="A181" s="20"/>
      <c r="B181" s="834" t="s">
        <v>150</v>
      </c>
      <c r="C181" s="758" t="s">
        <v>668</v>
      </c>
      <c r="D181" s="836" t="s">
        <v>112</v>
      </c>
      <c r="E181" s="831">
        <v>1</v>
      </c>
      <c r="F181" s="201"/>
      <c r="G181" s="406">
        <f>E181*F181</f>
        <v>0</v>
      </c>
    </row>
    <row r="182" spans="1:7" s="24" customFormat="1" ht="15" x14ac:dyDescent="0.2">
      <c r="A182" s="20"/>
      <c r="B182" s="307"/>
      <c r="C182" s="587"/>
      <c r="D182" s="668"/>
      <c r="E182" s="668"/>
      <c r="F182" s="11"/>
      <c r="G182" s="672"/>
    </row>
    <row r="183" spans="1:7" s="24" customFormat="1" ht="38.25" customHeight="1" x14ac:dyDescent="0.2">
      <c r="A183" s="20"/>
      <c r="B183" s="837" t="s">
        <v>151</v>
      </c>
      <c r="C183" s="838" t="s">
        <v>870</v>
      </c>
      <c r="D183" s="839" t="s">
        <v>120</v>
      </c>
      <c r="E183" s="833">
        <v>0.7</v>
      </c>
      <c r="F183" s="202"/>
      <c r="G183" s="406">
        <f>E183*F183</f>
        <v>0</v>
      </c>
    </row>
    <row r="184" spans="1:7" s="24" customFormat="1" ht="15" x14ac:dyDescent="0.2">
      <c r="A184" s="20"/>
      <c r="B184" s="307"/>
      <c r="C184" s="587"/>
      <c r="D184" s="668"/>
      <c r="E184" s="668"/>
      <c r="F184" s="11"/>
      <c r="G184" s="672"/>
    </row>
    <row r="185" spans="1:7" s="24" customFormat="1" ht="51" x14ac:dyDescent="0.2">
      <c r="A185" s="20"/>
      <c r="B185" s="837" t="s">
        <v>152</v>
      </c>
      <c r="C185" s="838" t="s">
        <v>669</v>
      </c>
      <c r="D185" s="839" t="s">
        <v>120</v>
      </c>
      <c r="E185" s="833">
        <v>3</v>
      </c>
      <c r="F185" s="202"/>
      <c r="G185" s="406">
        <f>E185*F185</f>
        <v>0</v>
      </c>
    </row>
    <row r="186" spans="1:7" s="24" customFormat="1" x14ac:dyDescent="0.2">
      <c r="A186" s="20"/>
      <c r="B186" s="17"/>
      <c r="C186" s="6"/>
      <c r="D186" s="673"/>
      <c r="E186" s="668"/>
      <c r="F186" s="11"/>
      <c r="G186" s="669"/>
    </row>
    <row r="187" spans="1:7" s="24" customFormat="1" ht="13.5" thickBot="1" x14ac:dyDescent="0.25">
      <c r="A187" s="20"/>
      <c r="B187" s="670"/>
      <c r="C187" s="843" t="s">
        <v>807</v>
      </c>
      <c r="D187" s="840"/>
      <c r="E187" s="840"/>
      <c r="F187" s="841" t="s">
        <v>40</v>
      </c>
      <c r="G187" s="842">
        <f>SUM(G175:G186)</f>
        <v>0</v>
      </c>
    </row>
    <row r="188" spans="1:7" s="24" customFormat="1" ht="15.75" thickTop="1" x14ac:dyDescent="0.2">
      <c r="A188" s="20"/>
      <c r="B188" s="662"/>
      <c r="C188" s="663"/>
      <c r="D188" s="2"/>
      <c r="E188" s="159"/>
      <c r="F188" s="664"/>
      <c r="G188" s="672"/>
    </row>
    <row r="189" spans="1:7" s="24" customFormat="1" ht="15.75" thickBot="1" x14ac:dyDescent="0.25">
      <c r="A189" s="20"/>
      <c r="B189" s="662"/>
      <c r="C189" s="663"/>
      <c r="D189" s="2"/>
      <c r="E189" s="159"/>
      <c r="F189" s="664"/>
      <c r="G189" s="672"/>
    </row>
    <row r="190" spans="1:7" s="24" customFormat="1" ht="15.75" thickBot="1" x14ac:dyDescent="0.3">
      <c r="A190" s="20"/>
      <c r="B190" s="815" t="s">
        <v>107</v>
      </c>
      <c r="C190" s="816" t="s">
        <v>683</v>
      </c>
      <c r="D190" s="667" t="s">
        <v>670</v>
      </c>
      <c r="E190" s="159"/>
      <c r="F190" s="664"/>
      <c r="G190" s="672"/>
    </row>
    <row r="191" spans="1:7" s="24" customFormat="1" x14ac:dyDescent="0.2">
      <c r="A191" s="20"/>
      <c r="B191" s="678"/>
      <c r="C191" s="678"/>
      <c r="D191" s="679"/>
      <c r="E191" s="679"/>
      <c r="F191" s="680"/>
      <c r="G191" s="681"/>
    </row>
    <row r="192" spans="1:7" s="24" customFormat="1" ht="38.25" x14ac:dyDescent="0.2">
      <c r="A192" s="20"/>
      <c r="B192" s="830" t="s">
        <v>148</v>
      </c>
      <c r="C192" s="758" t="s">
        <v>684</v>
      </c>
      <c r="D192" s="477" t="s">
        <v>112</v>
      </c>
      <c r="E192" s="831">
        <v>1</v>
      </c>
      <c r="F192" s="201"/>
      <c r="G192" s="406">
        <f>E192*F192</f>
        <v>0</v>
      </c>
    </row>
    <row r="193" spans="1:7" s="24" customFormat="1" x14ac:dyDescent="0.2">
      <c r="A193" s="20"/>
      <c r="B193" s="670"/>
      <c r="C193" s="33"/>
      <c r="D193" s="668"/>
      <c r="E193" s="668"/>
      <c r="F193" s="11"/>
      <c r="G193" s="669"/>
    </row>
    <row r="194" spans="1:7" s="24" customFormat="1" ht="51" x14ac:dyDescent="0.2">
      <c r="A194" s="20"/>
      <c r="B194" s="830" t="s">
        <v>131</v>
      </c>
      <c r="C194" s="758" t="s">
        <v>871</v>
      </c>
      <c r="D194" s="832" t="s">
        <v>111</v>
      </c>
      <c r="E194" s="833">
        <v>4</v>
      </c>
      <c r="F194" s="201"/>
      <c r="G194" s="406">
        <f>E194*F194</f>
        <v>0</v>
      </c>
    </row>
    <row r="195" spans="1:7" s="24" customFormat="1" x14ac:dyDescent="0.2">
      <c r="A195" s="20"/>
      <c r="B195" s="670"/>
      <c r="C195" s="671"/>
      <c r="D195" s="668"/>
      <c r="E195" s="668"/>
      <c r="F195" s="11"/>
      <c r="G195" s="669"/>
    </row>
    <row r="196" spans="1:7" s="24" customFormat="1" ht="25.5" x14ac:dyDescent="0.2">
      <c r="A196" s="20"/>
      <c r="B196" s="834" t="s">
        <v>149</v>
      </c>
      <c r="C196" s="758" t="s">
        <v>682</v>
      </c>
      <c r="D196" s="832" t="s">
        <v>116</v>
      </c>
      <c r="E196" s="833">
        <v>1</v>
      </c>
      <c r="F196" s="201"/>
      <c r="G196" s="406">
        <f>E196*F196</f>
        <v>0</v>
      </c>
    </row>
    <row r="197" spans="1:7" s="24" customFormat="1" ht="15" x14ac:dyDescent="0.2">
      <c r="A197" s="20"/>
      <c r="B197" s="307"/>
      <c r="C197" s="587"/>
      <c r="D197" s="668"/>
      <c r="E197" s="668"/>
      <c r="F197" s="11"/>
      <c r="G197" s="672"/>
    </row>
    <row r="198" spans="1:7" s="24" customFormat="1" ht="25.5" x14ac:dyDescent="0.2">
      <c r="A198" s="20"/>
      <c r="B198" s="834" t="s">
        <v>150</v>
      </c>
      <c r="C198" s="758" t="s">
        <v>668</v>
      </c>
      <c r="D198" s="836" t="s">
        <v>112</v>
      </c>
      <c r="E198" s="831">
        <v>1</v>
      </c>
      <c r="F198" s="201"/>
      <c r="G198" s="406">
        <f>E198*F198</f>
        <v>0</v>
      </c>
    </row>
    <row r="199" spans="1:7" s="24" customFormat="1" ht="15" x14ac:dyDescent="0.2">
      <c r="A199" s="20"/>
      <c r="B199" s="307"/>
      <c r="C199" s="587"/>
      <c r="D199" s="668"/>
      <c r="E199" s="668"/>
      <c r="F199" s="11"/>
      <c r="G199" s="672"/>
    </row>
    <row r="200" spans="1:7" s="24" customFormat="1" ht="38.25" customHeight="1" x14ac:dyDescent="0.2">
      <c r="A200" s="20"/>
      <c r="B200" s="837" t="s">
        <v>151</v>
      </c>
      <c r="C200" s="838" t="s">
        <v>870</v>
      </c>
      <c r="D200" s="839" t="s">
        <v>120</v>
      </c>
      <c r="E200" s="833">
        <v>0.6</v>
      </c>
      <c r="F200" s="202"/>
      <c r="G200" s="406">
        <f>E200*F200</f>
        <v>0</v>
      </c>
    </row>
    <row r="201" spans="1:7" s="24" customFormat="1" ht="15" x14ac:dyDescent="0.2">
      <c r="A201" s="20"/>
      <c r="B201" s="307"/>
      <c r="C201" s="587"/>
      <c r="D201" s="668"/>
      <c r="E201" s="668"/>
      <c r="F201" s="11"/>
      <c r="G201" s="672"/>
    </row>
    <row r="202" spans="1:7" s="24" customFormat="1" ht="51" x14ac:dyDescent="0.2">
      <c r="A202" s="20"/>
      <c r="B202" s="837" t="s">
        <v>152</v>
      </c>
      <c r="C202" s="838" t="s">
        <v>669</v>
      </c>
      <c r="D202" s="839" t="s">
        <v>120</v>
      </c>
      <c r="E202" s="833">
        <v>2.5</v>
      </c>
      <c r="F202" s="202"/>
      <c r="G202" s="406">
        <f>E202*F202</f>
        <v>0</v>
      </c>
    </row>
    <row r="203" spans="1:7" s="24" customFormat="1" x14ac:dyDescent="0.2">
      <c r="A203" s="20"/>
      <c r="B203" s="674"/>
      <c r="C203" s="675"/>
      <c r="D203" s="676"/>
      <c r="E203" s="668"/>
      <c r="F203" s="677"/>
      <c r="G203" s="669"/>
    </row>
    <row r="204" spans="1:7" s="24" customFormat="1" ht="13.5" thickBot="1" x14ac:dyDescent="0.25">
      <c r="A204" s="20"/>
      <c r="B204" s="670"/>
      <c r="C204" s="843" t="s">
        <v>808</v>
      </c>
      <c r="D204" s="840"/>
      <c r="E204" s="840"/>
      <c r="F204" s="841" t="s">
        <v>40</v>
      </c>
      <c r="G204" s="842">
        <f>SUM(G192:G203)</f>
        <v>0</v>
      </c>
    </row>
    <row r="205" spans="1:7" s="24" customFormat="1" ht="13.5" thickTop="1" x14ac:dyDescent="0.2">
      <c r="A205" s="20"/>
      <c r="B205" s="154"/>
      <c r="C205" s="32"/>
      <c r="D205" s="638"/>
      <c r="E205" s="131"/>
      <c r="F205" s="475"/>
      <c r="G205" s="656"/>
    </row>
    <row r="206" spans="1:7" s="24" customFormat="1" x14ac:dyDescent="0.2">
      <c r="A206" s="20"/>
    </row>
    <row r="207" spans="1:7" s="24" customFormat="1" x14ac:dyDescent="0.2">
      <c r="A207" s="20"/>
    </row>
    <row r="208" spans="1:7" s="24" customFormat="1" x14ac:dyDescent="0.2">
      <c r="A208" s="20"/>
    </row>
    <row r="209" spans="1:8" s="24" customFormat="1" x14ac:dyDescent="0.2">
      <c r="A209" s="20"/>
    </row>
    <row r="210" spans="1:8" s="24" customFormat="1" x14ac:dyDescent="0.2">
      <c r="A210" s="20"/>
    </row>
    <row r="211" spans="1:8" s="24" customFormat="1" x14ac:dyDescent="0.2">
      <c r="A211" s="20"/>
    </row>
    <row r="212" spans="1:8" x14ac:dyDescent="0.2">
      <c r="B212" s="21"/>
      <c r="C212" s="21"/>
      <c r="D212" s="21"/>
      <c r="E212" s="21"/>
      <c r="F212" s="21"/>
      <c r="G212" s="21"/>
    </row>
    <row r="213" spans="1:8" x14ac:dyDescent="0.2">
      <c r="B213" s="21"/>
      <c r="C213" s="21"/>
      <c r="D213" s="21"/>
      <c r="E213" s="21"/>
      <c r="F213" s="21"/>
      <c r="G213" s="21"/>
    </row>
    <row r="214" spans="1:8" x14ac:dyDescent="0.2">
      <c r="B214" s="21"/>
      <c r="C214" s="21"/>
      <c r="D214" s="21"/>
      <c r="E214" s="21"/>
      <c r="F214" s="21"/>
      <c r="G214" s="21"/>
    </row>
    <row r="215" spans="1:8" x14ac:dyDescent="0.2">
      <c r="B215" s="21"/>
      <c r="C215" s="21"/>
      <c r="D215" s="21"/>
      <c r="E215" s="21"/>
      <c r="F215" s="21"/>
      <c r="G215" s="21"/>
    </row>
    <row r="216" spans="1:8" x14ac:dyDescent="0.2">
      <c r="B216" s="154"/>
      <c r="C216" s="32"/>
      <c r="D216" s="638"/>
      <c r="E216" s="131"/>
      <c r="F216" s="475"/>
      <c r="G216" s="656"/>
    </row>
    <row r="217" spans="1:8" x14ac:dyDescent="0.2">
      <c r="B217" s="154"/>
      <c r="C217" s="32"/>
      <c r="D217" s="638"/>
      <c r="E217" s="131"/>
      <c r="F217" s="474"/>
      <c r="G217" s="656"/>
    </row>
    <row r="218" spans="1:8" x14ac:dyDescent="0.2">
      <c r="B218" s="682"/>
      <c r="C218" s="22"/>
      <c r="D218" s="683"/>
      <c r="E218" s="684"/>
      <c r="F218" s="474"/>
      <c r="G218" s="685"/>
      <c r="H218" s="640"/>
    </row>
    <row r="219" spans="1:8" x14ac:dyDescent="0.2">
      <c r="B219" s="682"/>
      <c r="C219" s="22"/>
      <c r="D219" s="683"/>
      <c r="E219" s="684"/>
      <c r="F219" s="474"/>
      <c r="G219" s="685"/>
      <c r="H219" s="640"/>
    </row>
    <row r="220" spans="1:8" x14ac:dyDescent="0.2">
      <c r="B220" s="682"/>
      <c r="C220" s="22"/>
      <c r="D220" s="683"/>
      <c r="E220" s="684"/>
      <c r="F220" s="474"/>
      <c r="G220" s="685"/>
      <c r="H220" s="640"/>
    </row>
    <row r="221" spans="1:8" x14ac:dyDescent="0.2">
      <c r="B221" s="682"/>
      <c r="C221" s="22"/>
      <c r="D221" s="683"/>
      <c r="E221" s="684"/>
      <c r="F221" s="474"/>
      <c r="G221" s="685"/>
      <c r="H221" s="640"/>
    </row>
    <row r="222" spans="1:8" x14ac:dyDescent="0.2">
      <c r="B222" s="682"/>
      <c r="C222" s="22"/>
      <c r="D222" s="683"/>
      <c r="E222" s="684"/>
      <c r="F222" s="474"/>
      <c r="G222" s="685"/>
      <c r="H222" s="640"/>
    </row>
    <row r="223" spans="1:8" x14ac:dyDescent="0.2">
      <c r="B223" s="682"/>
      <c r="C223" s="22"/>
      <c r="D223" s="683"/>
      <c r="E223" s="684"/>
      <c r="F223" s="474"/>
      <c r="G223" s="685"/>
      <c r="H223" s="640"/>
    </row>
    <row r="224" spans="1:8" x14ac:dyDescent="0.2">
      <c r="B224" s="682"/>
      <c r="C224" s="22"/>
      <c r="D224" s="683"/>
      <c r="E224" s="684"/>
      <c r="F224" s="474"/>
      <c r="G224" s="685"/>
      <c r="H224" s="640"/>
    </row>
    <row r="225" spans="2:8" x14ac:dyDescent="0.2">
      <c r="B225" s="682"/>
      <c r="C225" s="22"/>
      <c r="D225" s="683"/>
      <c r="E225" s="684"/>
      <c r="F225" s="474"/>
      <c r="G225" s="685"/>
      <c r="H225" s="640"/>
    </row>
    <row r="226" spans="2:8" x14ac:dyDescent="0.2">
      <c r="B226" s="682"/>
      <c r="C226" s="22"/>
      <c r="D226" s="683"/>
      <c r="E226" s="684"/>
      <c r="F226" s="474"/>
      <c r="G226" s="685"/>
      <c r="H226" s="640"/>
    </row>
    <row r="227" spans="2:8" x14ac:dyDescent="0.2">
      <c r="B227" s="682"/>
      <c r="C227" s="22"/>
      <c r="D227" s="683"/>
      <c r="E227" s="684"/>
      <c r="F227" s="474"/>
      <c r="G227" s="685"/>
      <c r="H227" s="640"/>
    </row>
    <row r="228" spans="2:8" x14ac:dyDescent="0.2">
      <c r="B228" s="682"/>
      <c r="C228" s="22"/>
      <c r="D228" s="683"/>
      <c r="E228" s="684"/>
      <c r="F228" s="474"/>
      <c r="G228" s="685"/>
      <c r="H228" s="640"/>
    </row>
    <row r="229" spans="2:8" x14ac:dyDescent="0.2">
      <c r="B229" s="682"/>
      <c r="C229" s="22"/>
      <c r="D229" s="683"/>
      <c r="E229" s="684"/>
      <c r="F229" s="474"/>
      <c r="G229" s="685"/>
      <c r="H229" s="640"/>
    </row>
    <row r="230" spans="2:8" x14ac:dyDescent="0.2">
      <c r="B230" s="682"/>
      <c r="C230" s="22"/>
      <c r="D230" s="683"/>
      <c r="E230" s="684"/>
      <c r="F230" s="474"/>
      <c r="G230" s="685"/>
      <c r="H230" s="640"/>
    </row>
    <row r="231" spans="2:8" x14ac:dyDescent="0.2">
      <c r="B231" s="682"/>
      <c r="C231" s="22"/>
      <c r="D231" s="683"/>
      <c r="E231" s="684"/>
      <c r="F231" s="474"/>
      <c r="G231" s="685"/>
      <c r="H231" s="640"/>
    </row>
    <row r="232" spans="2:8" x14ac:dyDescent="0.2">
      <c r="B232" s="682"/>
      <c r="C232" s="22"/>
      <c r="D232" s="683"/>
      <c r="E232" s="684"/>
      <c r="F232" s="474"/>
      <c r="G232" s="685"/>
      <c r="H232" s="640"/>
    </row>
    <row r="233" spans="2:8" x14ac:dyDescent="0.2">
      <c r="B233" s="682"/>
      <c r="C233" s="22"/>
      <c r="D233" s="683"/>
      <c r="E233" s="684"/>
      <c r="F233" s="474"/>
      <c r="G233" s="685"/>
      <c r="H233" s="640"/>
    </row>
    <row r="234" spans="2:8" x14ac:dyDescent="0.2">
      <c r="B234" s="682"/>
      <c r="C234" s="22"/>
      <c r="D234" s="683"/>
      <c r="E234" s="684"/>
      <c r="F234" s="474"/>
      <c r="G234" s="685"/>
      <c r="H234" s="640"/>
    </row>
    <row r="235" spans="2:8" x14ac:dyDescent="0.2">
      <c r="B235" s="686"/>
      <c r="C235" s="22"/>
      <c r="D235" s="683"/>
      <c r="E235" s="684"/>
      <c r="F235" s="474"/>
      <c r="G235" s="23"/>
      <c r="H235" s="659"/>
    </row>
    <row r="236" spans="2:8" x14ac:dyDescent="0.2">
      <c r="B236" s="686"/>
      <c r="C236" s="22"/>
      <c r="D236" s="683"/>
      <c r="E236" s="684"/>
      <c r="F236" s="474"/>
      <c r="G236" s="23"/>
      <c r="H236" s="659"/>
    </row>
    <row r="237" spans="2:8" x14ac:dyDescent="0.2">
      <c r="B237" s="686"/>
      <c r="C237" s="22"/>
      <c r="D237" s="683"/>
      <c r="E237" s="684"/>
      <c r="F237" s="474"/>
      <c r="G237" s="23"/>
      <c r="H237" s="659"/>
    </row>
    <row r="238" spans="2:8" x14ac:dyDescent="0.2">
      <c r="B238" s="686"/>
      <c r="C238" s="22"/>
      <c r="D238" s="683"/>
      <c r="E238" s="684"/>
      <c r="F238" s="474"/>
      <c r="G238" s="23"/>
      <c r="H238" s="659"/>
    </row>
    <row r="239" spans="2:8" x14ac:dyDescent="0.2">
      <c r="B239" s="686"/>
      <c r="C239" s="22"/>
      <c r="D239" s="683"/>
      <c r="E239" s="684"/>
      <c r="F239" s="474"/>
      <c r="G239" s="23"/>
      <c r="H239" s="659"/>
    </row>
    <row r="240" spans="2:8" x14ac:dyDescent="0.2">
      <c r="B240" s="686"/>
      <c r="C240" s="687"/>
      <c r="D240" s="683"/>
      <c r="E240" s="684"/>
      <c r="F240" s="474"/>
      <c r="G240" s="23"/>
      <c r="H240" s="659"/>
    </row>
    <row r="241" spans="2:8" x14ac:dyDescent="0.2">
      <c r="B241" s="686"/>
      <c r="C241" s="687"/>
      <c r="D241" s="683"/>
      <c r="E241" s="684"/>
      <c r="F241" s="474"/>
      <c r="G241" s="640"/>
      <c r="H241" s="661"/>
    </row>
    <row r="242" spans="2:8" x14ac:dyDescent="0.2">
      <c r="B242" s="686"/>
      <c r="C242" s="688"/>
      <c r="D242" s="683"/>
      <c r="E242" s="684"/>
      <c r="F242" s="474"/>
      <c r="G242" s="689"/>
      <c r="H242" s="659"/>
    </row>
  </sheetData>
  <sheetProtection algorithmName="SHA-512" hashValue="mj2SjLdQlCJkoX2Of8OYIBk2A/xxd6UbC7ZzwZDKV+1AUZ7yNKMPr3fTEsFvixjcRhHeo+UMsK89e9450BTRPQ==" saltValue="ahZwymss5p61JvdBnz1bfA==" spinCount="100000" sheet="1" objects="1" scenarios="1"/>
  <mergeCells count="2">
    <mergeCell ref="B3:F3"/>
    <mergeCell ref="C16:G16"/>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vodovoda in kanalizacije&amp;R&amp;9&amp;P/&amp;N</oddFooter>
  </headerFooter>
  <rowBreaks count="7" manualBreakCount="7">
    <brk id="14" max="16383" man="1"/>
    <brk id="31" max="16383" man="1"/>
    <brk id="90" min="1" max="6" man="1"/>
    <brk id="129" min="1" max="6" man="1"/>
    <brk id="154" min="1" max="6" man="1"/>
    <brk id="169" min="1" max="6" man="1"/>
    <brk id="189" min="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showZeros="0" view="pageBreakPreview" zoomScaleNormal="100" zoomScaleSheetLayoutView="100" workbookViewId="0"/>
  </sheetViews>
  <sheetFormatPr defaultRowHeight="14.25" x14ac:dyDescent="0.2"/>
  <cols>
    <col min="1" max="1" width="4.7109375" style="118" customWidth="1"/>
    <col min="2" max="2" width="46.7109375" style="119" customWidth="1"/>
    <col min="3" max="3" width="7.7109375" style="120" customWidth="1"/>
    <col min="4" max="4" width="5.7109375" style="121" customWidth="1"/>
    <col min="5" max="5" width="9.7109375" style="122" customWidth="1"/>
    <col min="6" max="6" width="12.7109375" style="123" customWidth="1"/>
    <col min="7" max="16384" width="9.140625" style="56"/>
  </cols>
  <sheetData>
    <row r="1" spans="1:6" s="21" customFormat="1" ht="12.75" x14ac:dyDescent="0.2">
      <c r="A1" s="130"/>
      <c r="B1" s="130"/>
      <c r="C1" s="131"/>
      <c r="D1" s="1354"/>
      <c r="E1" s="133"/>
      <c r="F1" s="862"/>
    </row>
    <row r="2" spans="1:6" s="21" customFormat="1" ht="12.75" x14ac:dyDescent="0.2">
      <c r="A2" s="130"/>
      <c r="B2" s="130"/>
      <c r="C2" s="131"/>
      <c r="D2" s="1354"/>
      <c r="E2" s="133"/>
      <c r="F2" s="862"/>
    </row>
    <row r="3" spans="1:6" ht="15.75" x14ac:dyDescent="0.25">
      <c r="A3" s="1389" t="s">
        <v>809</v>
      </c>
      <c r="B3" s="1352"/>
      <c r="C3" s="1390"/>
      <c r="D3" s="1353"/>
      <c r="E3" s="1391"/>
      <c r="F3" s="334"/>
    </row>
    <row r="4" spans="1:6" s="21" customFormat="1" ht="12.75" x14ac:dyDescent="0.2">
      <c r="A4" s="130"/>
      <c r="B4" s="130"/>
      <c r="C4" s="131"/>
      <c r="D4" s="1354"/>
      <c r="E4" s="133"/>
      <c r="F4" s="862"/>
    </row>
    <row r="5" spans="1:6" ht="15" x14ac:dyDescent="0.2">
      <c r="A5" s="618" t="s">
        <v>646</v>
      </c>
      <c r="B5" s="135"/>
      <c r="C5" s="1392"/>
      <c r="D5" s="1355"/>
      <c r="E5" s="1393"/>
      <c r="F5" s="1394"/>
    </row>
    <row r="6" spans="1:6" s="21" customFormat="1" ht="12.75" x14ac:dyDescent="0.2">
      <c r="A6" s="130"/>
      <c r="B6" s="130"/>
      <c r="C6" s="131"/>
      <c r="D6" s="1354"/>
      <c r="E6" s="133"/>
      <c r="F6" s="862"/>
    </row>
    <row r="7" spans="1:6" s="21" customFormat="1" ht="12.75" x14ac:dyDescent="0.2">
      <c r="A7" s="124"/>
      <c r="B7" s="124"/>
      <c r="C7" s="125"/>
      <c r="D7" s="126"/>
      <c r="E7" s="127"/>
      <c r="F7" s="128"/>
    </row>
    <row r="8" spans="1:6" ht="15.75" x14ac:dyDescent="0.25">
      <c r="A8" s="129" t="s">
        <v>818</v>
      </c>
      <c r="B8" s="130"/>
      <c r="C8" s="131"/>
      <c r="D8" s="1354"/>
      <c r="E8" s="133"/>
      <c r="F8" s="134"/>
    </row>
    <row r="9" spans="1:6" s="21" customFormat="1" ht="12.75" x14ac:dyDescent="0.2">
      <c r="A9" s="124"/>
      <c r="B9" s="124"/>
      <c r="C9" s="125"/>
      <c r="D9" s="126"/>
      <c r="E9" s="127"/>
      <c r="F9" s="128"/>
    </row>
    <row r="10" spans="1:6" s="21" customFormat="1" ht="12.75" x14ac:dyDescent="0.2">
      <c r="A10" s="124"/>
      <c r="B10" s="124"/>
      <c r="C10" s="125"/>
      <c r="D10" s="126"/>
      <c r="E10" s="127"/>
      <c r="F10" s="128"/>
    </row>
    <row r="11" spans="1:6" s="21" customFormat="1" ht="12.75" x14ac:dyDescent="0.2">
      <c r="A11" s="124"/>
      <c r="B11" s="901"/>
      <c r="C11" s="125"/>
      <c r="D11" s="126"/>
      <c r="E11" s="127"/>
      <c r="F11" s="128"/>
    </row>
    <row r="12" spans="1:6" s="207" customFormat="1" ht="15.95" customHeight="1" x14ac:dyDescent="0.25">
      <c r="A12" s="883" t="s">
        <v>156</v>
      </c>
      <c r="B12" s="902" t="s">
        <v>21</v>
      </c>
      <c r="C12" s="903"/>
      <c r="D12" s="904"/>
      <c r="E12" s="905"/>
      <c r="F12" s="906">
        <f>F39</f>
        <v>0</v>
      </c>
    </row>
    <row r="13" spans="1:6" s="207" customFormat="1" ht="15.95" customHeight="1" x14ac:dyDescent="0.25">
      <c r="A13" s="907" t="s">
        <v>166</v>
      </c>
      <c r="B13" s="908" t="s">
        <v>126</v>
      </c>
      <c r="C13" s="909"/>
      <c r="D13" s="910"/>
      <c r="E13" s="911"/>
      <c r="F13" s="912">
        <f>F85</f>
        <v>0</v>
      </c>
    </row>
    <row r="14" spans="1:6" s="21" customFormat="1" ht="12.75" x14ac:dyDescent="0.2">
      <c r="A14" s="124"/>
      <c r="B14" s="871"/>
      <c r="C14" s="125"/>
      <c r="D14" s="126"/>
      <c r="E14" s="127"/>
      <c r="F14" s="128"/>
    </row>
    <row r="15" spans="1:6" s="207" customFormat="1" ht="17.100000000000001" customHeight="1" thickBot="1" x14ac:dyDescent="0.3">
      <c r="A15" s="844"/>
      <c r="B15" s="913" t="s">
        <v>205</v>
      </c>
      <c r="C15" s="914"/>
      <c r="D15" s="915"/>
      <c r="E15" s="916"/>
      <c r="F15" s="917">
        <f>SUM(F12:F13)</f>
        <v>0</v>
      </c>
    </row>
    <row r="16" spans="1:6" s="21" customFormat="1" ht="13.5" thickTop="1" x14ac:dyDescent="0.2">
      <c r="A16" s="124"/>
      <c r="B16" s="124"/>
      <c r="C16" s="125"/>
      <c r="D16" s="126"/>
      <c r="E16" s="127"/>
      <c r="F16" s="128"/>
    </row>
    <row r="17" spans="1:6" s="21" customFormat="1" ht="12.75" x14ac:dyDescent="0.2">
      <c r="A17" s="124"/>
      <c r="B17" s="124"/>
      <c r="C17" s="125"/>
      <c r="D17" s="126"/>
      <c r="E17" s="127"/>
      <c r="F17" s="128"/>
    </row>
    <row r="18" spans="1:6" s="21" customFormat="1" ht="12.75" x14ac:dyDescent="0.2">
      <c r="A18" s="124"/>
      <c r="B18" s="1482" t="s">
        <v>867</v>
      </c>
      <c r="C18" s="1482"/>
      <c r="D18" s="1482"/>
      <c r="E18" s="1482"/>
      <c r="F18" s="1482"/>
    </row>
    <row r="19" spans="1:6" s="21" customFormat="1" ht="12.75" x14ac:dyDescent="0.2">
      <c r="A19" s="124"/>
      <c r="B19" s="124"/>
      <c r="C19" s="125"/>
      <c r="D19" s="126"/>
      <c r="E19" s="127"/>
      <c r="F19" s="128"/>
    </row>
    <row r="20" spans="1:6" s="21" customFormat="1" ht="12.75" x14ac:dyDescent="0.2">
      <c r="A20" s="124"/>
      <c r="B20" s="124"/>
      <c r="C20" s="125"/>
      <c r="D20" s="126"/>
      <c r="E20" s="127"/>
      <c r="F20" s="128"/>
    </row>
    <row r="21" spans="1:6" s="21" customFormat="1" ht="12.75" x14ac:dyDescent="0.2">
      <c r="A21" s="124"/>
      <c r="B21" s="124"/>
      <c r="C21" s="125"/>
      <c r="D21" s="126"/>
      <c r="E21" s="127"/>
      <c r="F21" s="128"/>
    </row>
    <row r="22" spans="1:6" s="21" customFormat="1" ht="12.75" x14ac:dyDescent="0.2">
      <c r="A22" s="124"/>
      <c r="B22" s="124"/>
      <c r="C22" s="125"/>
      <c r="D22" s="126"/>
      <c r="E22" s="127"/>
      <c r="F22" s="128"/>
    </row>
    <row r="23" spans="1:6" s="21" customFormat="1" ht="12.75" x14ac:dyDescent="0.2">
      <c r="A23" s="130"/>
      <c r="B23" s="130"/>
      <c r="C23" s="131"/>
      <c r="D23" s="1354"/>
      <c r="E23" s="133"/>
      <c r="F23" s="862"/>
    </row>
    <row r="24" spans="1:6" x14ac:dyDescent="0.2">
      <c r="A24" s="845" t="s">
        <v>810</v>
      </c>
      <c r="B24" s="846" t="s">
        <v>153</v>
      </c>
      <c r="C24" s="847" t="s">
        <v>39</v>
      </c>
      <c r="D24" s="848" t="s">
        <v>154</v>
      </c>
      <c r="E24" s="849" t="s">
        <v>811</v>
      </c>
      <c r="F24" s="850" t="s">
        <v>753</v>
      </c>
    </row>
    <row r="25" spans="1:6" ht="6.95" customHeight="1" x14ac:dyDescent="0.2">
      <c r="A25" s="851"/>
      <c r="B25" s="852"/>
      <c r="C25" s="853"/>
      <c r="D25" s="854"/>
      <c r="E25" s="855"/>
      <c r="F25" s="856"/>
    </row>
    <row r="26" spans="1:6" ht="3" customHeight="1" thickBot="1" x14ac:dyDescent="0.25">
      <c r="A26" s="851"/>
      <c r="B26" s="852"/>
      <c r="C26" s="853"/>
      <c r="D26" s="854"/>
      <c r="E26" s="855"/>
      <c r="F26" s="856"/>
    </row>
    <row r="27" spans="1:6" ht="15" customHeight="1" thickBot="1" x14ac:dyDescent="0.25">
      <c r="A27" s="124" t="s">
        <v>156</v>
      </c>
      <c r="B27" s="863" t="s">
        <v>21</v>
      </c>
      <c r="C27" s="125"/>
      <c r="D27" s="126"/>
      <c r="E27" s="127"/>
      <c r="F27" s="128"/>
    </row>
    <row r="28" spans="1:6" ht="15" customHeight="1" x14ac:dyDescent="0.2">
      <c r="A28" s="124"/>
      <c r="B28" s="857"/>
      <c r="C28" s="125"/>
      <c r="D28" s="126"/>
      <c r="E28" s="127"/>
      <c r="F28" s="128"/>
    </row>
    <row r="29" spans="1:6" s="168" customFormat="1" ht="12.75" x14ac:dyDescent="0.25">
      <c r="A29" s="888" t="s">
        <v>157</v>
      </c>
      <c r="B29" s="889" t="s">
        <v>158</v>
      </c>
      <c r="C29" s="890"/>
      <c r="D29" s="891"/>
      <c r="E29" s="1395"/>
      <c r="F29" s="892"/>
    </row>
    <row r="30" spans="1:6" s="21" customFormat="1" ht="25.5" x14ac:dyDescent="0.2">
      <c r="A30" s="124"/>
      <c r="B30" s="864" t="s">
        <v>159</v>
      </c>
      <c r="C30" s="865">
        <v>1</v>
      </c>
      <c r="D30" s="866" t="s">
        <v>112</v>
      </c>
      <c r="E30" s="199"/>
      <c r="F30" s="867">
        <f>C30*E30</f>
        <v>0</v>
      </c>
    </row>
    <row r="31" spans="1:6" s="21" customFormat="1" ht="15" customHeight="1" x14ac:dyDescent="0.2">
      <c r="A31" s="124"/>
      <c r="B31" s="864" t="s">
        <v>160</v>
      </c>
      <c r="C31" s="865">
        <v>4</v>
      </c>
      <c r="D31" s="866" t="s">
        <v>161</v>
      </c>
      <c r="E31" s="199"/>
      <c r="F31" s="867">
        <f>C31*E31</f>
        <v>0</v>
      </c>
    </row>
    <row r="32" spans="1:6" s="21" customFormat="1" ht="12.75" x14ac:dyDescent="0.2">
      <c r="A32" s="124"/>
      <c r="B32" s="860" t="s">
        <v>812</v>
      </c>
      <c r="C32" s="859"/>
      <c r="D32" s="126"/>
      <c r="E32" s="1376"/>
      <c r="F32" s="861">
        <f>SUM(F30:F31)</f>
        <v>0</v>
      </c>
    </row>
    <row r="33" spans="1:6" s="21" customFormat="1" ht="15" customHeight="1" x14ac:dyDescent="0.2">
      <c r="A33" s="124"/>
      <c r="B33" s="860"/>
      <c r="C33" s="859"/>
      <c r="D33" s="126"/>
      <c r="E33" s="1376"/>
      <c r="F33" s="128"/>
    </row>
    <row r="34" spans="1:6" s="168" customFormat="1" ht="12.75" x14ac:dyDescent="0.25">
      <c r="A34" s="883" t="s">
        <v>162</v>
      </c>
      <c r="B34" s="884" t="s">
        <v>163</v>
      </c>
      <c r="C34" s="885"/>
      <c r="D34" s="886"/>
      <c r="E34" s="1396"/>
      <c r="F34" s="887"/>
    </row>
    <row r="35" spans="1:6" s="21" customFormat="1" ht="12.75" customHeight="1" x14ac:dyDescent="0.2">
      <c r="A35" s="124"/>
      <c r="B35" s="874" t="s">
        <v>164</v>
      </c>
      <c r="C35" s="875"/>
      <c r="D35" s="876"/>
      <c r="E35" s="877"/>
      <c r="F35" s="878"/>
    </row>
    <row r="36" spans="1:6" s="21" customFormat="1" ht="25.5" x14ac:dyDescent="0.2">
      <c r="A36" s="124"/>
      <c r="B36" s="864" t="s">
        <v>165</v>
      </c>
      <c r="C36" s="872">
        <v>3.5</v>
      </c>
      <c r="D36" s="866" t="s">
        <v>111</v>
      </c>
      <c r="E36" s="199"/>
      <c r="F36" s="867">
        <f>C36*E36</f>
        <v>0</v>
      </c>
    </row>
    <row r="37" spans="1:6" s="21" customFormat="1" ht="12.75" x14ac:dyDescent="0.2">
      <c r="A37" s="124"/>
      <c r="B37" s="894" t="s">
        <v>813</v>
      </c>
      <c r="C37" s="895"/>
      <c r="D37" s="896"/>
      <c r="E37" s="1397"/>
      <c r="F37" s="897">
        <f>SUM(F36:F36)</f>
        <v>0</v>
      </c>
    </row>
    <row r="38" spans="1:6" s="114" customFormat="1" ht="12.75" x14ac:dyDescent="0.2">
      <c r="A38" s="124"/>
      <c r="B38" s="860"/>
      <c r="C38" s="125"/>
      <c r="D38" s="126"/>
      <c r="E38" s="1376"/>
      <c r="F38" s="128"/>
    </row>
    <row r="39" spans="1:6" s="21" customFormat="1" ht="13.5" thickBot="1" x14ac:dyDescent="0.25">
      <c r="A39" s="124"/>
      <c r="B39" s="868" t="s">
        <v>754</v>
      </c>
      <c r="C39" s="893"/>
      <c r="D39" s="869"/>
      <c r="E39" s="1375"/>
      <c r="F39" s="870">
        <f>F37+F32</f>
        <v>0</v>
      </c>
    </row>
    <row r="40" spans="1:6" s="21" customFormat="1" ht="13.5" thickTop="1" x14ac:dyDescent="0.2">
      <c r="A40" s="124"/>
      <c r="B40" s="860"/>
      <c r="C40" s="125"/>
      <c r="D40" s="126"/>
      <c r="E40" s="1376"/>
      <c r="F40" s="861"/>
    </row>
    <row r="41" spans="1:6" s="21" customFormat="1" ht="13.5" thickBot="1" x14ac:dyDescent="0.25">
      <c r="A41" s="124"/>
      <c r="B41" s="124"/>
      <c r="C41" s="125"/>
      <c r="D41" s="126"/>
      <c r="E41" s="1376"/>
      <c r="F41" s="128"/>
    </row>
    <row r="42" spans="1:6" ht="15" thickBot="1" x14ac:dyDescent="0.25">
      <c r="A42" s="124" t="s">
        <v>166</v>
      </c>
      <c r="B42" s="863" t="s">
        <v>144</v>
      </c>
      <c r="C42" s="125"/>
      <c r="D42" s="126"/>
      <c r="E42" s="1376"/>
      <c r="F42" s="128"/>
    </row>
    <row r="43" spans="1:6" x14ac:dyDescent="0.2">
      <c r="A43" s="124"/>
      <c r="B43" s="857"/>
      <c r="C43" s="125"/>
      <c r="D43" s="126"/>
      <c r="E43" s="1376"/>
      <c r="F43" s="128"/>
    </row>
    <row r="44" spans="1:6" s="21" customFormat="1" ht="38.25" x14ac:dyDescent="0.2">
      <c r="A44" s="124"/>
      <c r="B44" s="864" t="s">
        <v>167</v>
      </c>
      <c r="C44" s="872"/>
      <c r="D44" s="866"/>
      <c r="E44" s="199"/>
      <c r="F44" s="867"/>
    </row>
    <row r="45" spans="1:6" s="21" customFormat="1" ht="12.75" x14ac:dyDescent="0.2">
      <c r="A45" s="124"/>
      <c r="B45" s="858"/>
      <c r="C45" s="125"/>
      <c r="D45" s="126"/>
      <c r="E45" s="1376"/>
      <c r="F45" s="128"/>
    </row>
    <row r="46" spans="1:6" s="21" customFormat="1" ht="13.5" thickBot="1" x14ac:dyDescent="0.25">
      <c r="A46" s="124"/>
      <c r="B46" s="124"/>
      <c r="C46" s="125"/>
      <c r="D46" s="126"/>
      <c r="E46" s="1376"/>
      <c r="F46" s="128"/>
    </row>
    <row r="47" spans="1:6" ht="15" thickBot="1" x14ac:dyDescent="0.25">
      <c r="A47" s="124" t="s">
        <v>168</v>
      </c>
      <c r="B47" s="863" t="s">
        <v>126</v>
      </c>
      <c r="C47" s="125"/>
      <c r="D47" s="126"/>
      <c r="E47" s="1376"/>
      <c r="F47" s="128"/>
    </row>
    <row r="48" spans="1:6" s="21" customFormat="1" ht="12.75" x14ac:dyDescent="0.2">
      <c r="A48" s="124"/>
      <c r="B48" s="871"/>
      <c r="C48" s="125"/>
      <c r="D48" s="126"/>
      <c r="E48" s="1376"/>
      <c r="F48" s="128"/>
    </row>
    <row r="49" spans="1:6" s="21" customFormat="1" ht="12.75" x14ac:dyDescent="0.2">
      <c r="A49" s="879" t="s">
        <v>169</v>
      </c>
      <c r="B49" s="871" t="s">
        <v>170</v>
      </c>
      <c r="C49" s="125"/>
      <c r="D49" s="126"/>
      <c r="E49" s="1376"/>
      <c r="F49" s="128"/>
    </row>
    <row r="50" spans="1:6" s="21" customFormat="1" ht="25.5" x14ac:dyDescent="0.2">
      <c r="A50" s="124"/>
      <c r="B50" s="864" t="s">
        <v>171</v>
      </c>
      <c r="C50" s="872">
        <f>0.1*(6+9)</f>
        <v>1.5</v>
      </c>
      <c r="D50" s="866" t="s">
        <v>116</v>
      </c>
      <c r="E50" s="199"/>
      <c r="F50" s="867">
        <f>C50*E50</f>
        <v>0</v>
      </c>
    </row>
    <row r="51" spans="1:6" s="21" customFormat="1" ht="51" x14ac:dyDescent="0.2">
      <c r="A51" s="124"/>
      <c r="B51" s="864" t="s">
        <v>172</v>
      </c>
      <c r="C51" s="872">
        <v>6</v>
      </c>
      <c r="D51" s="866" t="s">
        <v>116</v>
      </c>
      <c r="E51" s="199"/>
      <c r="F51" s="867">
        <f>C51*E51</f>
        <v>0</v>
      </c>
    </row>
    <row r="52" spans="1:6" s="21" customFormat="1" ht="12.75" x14ac:dyDescent="0.2">
      <c r="A52" s="124"/>
      <c r="B52" s="894" t="s">
        <v>814</v>
      </c>
      <c r="C52" s="895"/>
      <c r="D52" s="896"/>
      <c r="E52" s="1397"/>
      <c r="F52" s="897">
        <f>SUM(F50:F51)</f>
        <v>0</v>
      </c>
    </row>
    <row r="53" spans="1:6" s="21" customFormat="1" ht="12.75" x14ac:dyDescent="0.2">
      <c r="A53" s="124"/>
      <c r="B53" s="858"/>
      <c r="C53" s="125"/>
      <c r="D53" s="126"/>
      <c r="E53" s="1376"/>
      <c r="F53" s="128"/>
    </row>
    <row r="54" spans="1:6" s="21" customFormat="1" ht="12.75" x14ac:dyDescent="0.2">
      <c r="A54" s="879" t="s">
        <v>173</v>
      </c>
      <c r="B54" s="880" t="s">
        <v>174</v>
      </c>
      <c r="C54" s="898"/>
      <c r="D54" s="881"/>
      <c r="E54" s="1398"/>
      <c r="F54" s="882"/>
    </row>
    <row r="55" spans="1:6" s="21" customFormat="1" ht="38.25" x14ac:dyDescent="0.2">
      <c r="A55" s="124"/>
      <c r="B55" s="864" t="s">
        <v>175</v>
      </c>
      <c r="C55" s="872">
        <v>154</v>
      </c>
      <c r="D55" s="866" t="s">
        <v>176</v>
      </c>
      <c r="E55" s="199"/>
      <c r="F55" s="867">
        <f>C55*E55</f>
        <v>0</v>
      </c>
    </row>
    <row r="56" spans="1:6" s="21" customFormat="1" ht="38.25" x14ac:dyDescent="0.2">
      <c r="A56" s="124"/>
      <c r="B56" s="864" t="s">
        <v>611</v>
      </c>
      <c r="C56" s="872">
        <v>34</v>
      </c>
      <c r="D56" s="866" t="s">
        <v>176</v>
      </c>
      <c r="E56" s="199"/>
      <c r="F56" s="867">
        <f>C56*E56</f>
        <v>0</v>
      </c>
    </row>
    <row r="57" spans="1:6" s="21" customFormat="1" ht="12.75" x14ac:dyDescent="0.2">
      <c r="A57" s="124"/>
      <c r="B57" s="894" t="s">
        <v>815</v>
      </c>
      <c r="C57" s="895"/>
      <c r="D57" s="896"/>
      <c r="E57" s="1397"/>
      <c r="F57" s="897">
        <f>SUM(F55:F56)</f>
        <v>0</v>
      </c>
    </row>
    <row r="58" spans="1:6" s="21" customFormat="1" ht="12.75" x14ac:dyDescent="0.2">
      <c r="A58" s="124"/>
      <c r="B58" s="860"/>
      <c r="C58" s="125"/>
      <c r="D58" s="126"/>
      <c r="E58" s="1376"/>
      <c r="F58" s="128"/>
    </row>
    <row r="59" spans="1:6" s="21" customFormat="1" ht="12.75" x14ac:dyDescent="0.2">
      <c r="A59" s="879" t="s">
        <v>177</v>
      </c>
      <c r="B59" s="880" t="s">
        <v>178</v>
      </c>
      <c r="C59" s="898"/>
      <c r="D59" s="881"/>
      <c r="E59" s="1398"/>
      <c r="F59" s="882"/>
    </row>
    <row r="60" spans="1:6" s="21" customFormat="1" ht="38.25" x14ac:dyDescent="0.2">
      <c r="A60" s="124"/>
      <c r="B60" s="864" t="s">
        <v>179</v>
      </c>
      <c r="C60" s="865">
        <v>26</v>
      </c>
      <c r="D60" s="866" t="s">
        <v>112</v>
      </c>
      <c r="E60" s="199"/>
      <c r="F60" s="867">
        <f>C60*E60</f>
        <v>0</v>
      </c>
    </row>
    <row r="61" spans="1:6" s="21" customFormat="1" ht="25.5" x14ac:dyDescent="0.2">
      <c r="A61" s="124"/>
      <c r="B61" s="864" t="s">
        <v>180</v>
      </c>
      <c r="C61" s="872">
        <v>6</v>
      </c>
      <c r="D61" s="866" t="s">
        <v>120</v>
      </c>
      <c r="E61" s="199"/>
      <c r="F61" s="867">
        <f>E61*C61</f>
        <v>0</v>
      </c>
    </row>
    <row r="62" spans="1:6" s="21" customFormat="1" ht="12.75" x14ac:dyDescent="0.2">
      <c r="A62" s="124"/>
      <c r="B62" s="894" t="s">
        <v>181</v>
      </c>
      <c r="C62" s="895"/>
      <c r="D62" s="896"/>
      <c r="E62" s="1397"/>
      <c r="F62" s="897">
        <f>SUM(F60:F61)</f>
        <v>0</v>
      </c>
    </row>
    <row r="63" spans="1:6" s="21" customFormat="1" ht="12.75" customHeight="1" x14ac:dyDescent="0.2">
      <c r="A63" s="124"/>
      <c r="B63" s="124"/>
      <c r="C63" s="125"/>
      <c r="D63" s="126"/>
      <c r="E63" s="1376"/>
      <c r="F63" s="128"/>
    </row>
    <row r="64" spans="1:6" s="21" customFormat="1" ht="12.75" x14ac:dyDescent="0.2">
      <c r="A64" s="879" t="s">
        <v>182</v>
      </c>
      <c r="B64" s="880" t="s">
        <v>183</v>
      </c>
      <c r="C64" s="898"/>
      <c r="D64" s="881"/>
      <c r="E64" s="1398"/>
      <c r="F64" s="882"/>
    </row>
    <row r="65" spans="1:6" s="21" customFormat="1" ht="38.25" x14ac:dyDescent="0.2">
      <c r="A65" s="124"/>
      <c r="B65" s="864" t="s">
        <v>612</v>
      </c>
      <c r="C65" s="865">
        <v>2</v>
      </c>
      <c r="D65" s="866" t="s">
        <v>112</v>
      </c>
      <c r="E65" s="199"/>
      <c r="F65" s="867">
        <f t="shared" ref="F65:F73" si="0">E65*C65</f>
        <v>0</v>
      </c>
    </row>
    <row r="66" spans="1:6" s="21" customFormat="1" ht="38.25" x14ac:dyDescent="0.2">
      <c r="A66" s="124"/>
      <c r="B66" s="864" t="s">
        <v>184</v>
      </c>
      <c r="C66" s="872">
        <v>6</v>
      </c>
      <c r="D66" s="866" t="s">
        <v>111</v>
      </c>
      <c r="E66" s="199"/>
      <c r="F66" s="867">
        <f t="shared" si="0"/>
        <v>0</v>
      </c>
    </row>
    <row r="67" spans="1:6" s="21" customFormat="1" ht="38.25" x14ac:dyDescent="0.2">
      <c r="A67" s="124"/>
      <c r="B67" s="864" t="s">
        <v>185</v>
      </c>
      <c r="C67" s="865">
        <v>1</v>
      </c>
      <c r="D67" s="866" t="s">
        <v>112</v>
      </c>
      <c r="E67" s="199"/>
      <c r="F67" s="867">
        <f t="shared" si="0"/>
        <v>0</v>
      </c>
    </row>
    <row r="68" spans="1:6" s="21" customFormat="1" ht="38.25" x14ac:dyDescent="0.2">
      <c r="A68" s="124"/>
      <c r="B68" s="864" t="s">
        <v>613</v>
      </c>
      <c r="C68" s="865">
        <v>1</v>
      </c>
      <c r="D68" s="866" t="s">
        <v>161</v>
      </c>
      <c r="E68" s="199"/>
      <c r="F68" s="867">
        <f t="shared" si="0"/>
        <v>0</v>
      </c>
    </row>
    <row r="69" spans="1:6" s="21" customFormat="1" ht="25.5" x14ac:dyDescent="0.2">
      <c r="A69" s="124"/>
      <c r="B69" s="864" t="s">
        <v>186</v>
      </c>
      <c r="C69" s="865">
        <v>1</v>
      </c>
      <c r="D69" s="866" t="s">
        <v>112</v>
      </c>
      <c r="E69" s="199"/>
      <c r="F69" s="867">
        <f t="shared" si="0"/>
        <v>0</v>
      </c>
    </row>
    <row r="70" spans="1:6" s="21" customFormat="1" ht="63.75" customHeight="1" x14ac:dyDescent="0.2">
      <c r="A70" s="124"/>
      <c r="B70" s="864" t="s">
        <v>187</v>
      </c>
      <c r="C70" s="872">
        <v>15</v>
      </c>
      <c r="D70" s="866" t="s">
        <v>111</v>
      </c>
      <c r="E70" s="199"/>
      <c r="F70" s="867">
        <f t="shared" si="0"/>
        <v>0</v>
      </c>
    </row>
    <row r="71" spans="1:6" s="21" customFormat="1" ht="63.75" x14ac:dyDescent="0.2">
      <c r="A71" s="124"/>
      <c r="B71" s="864" t="s">
        <v>685</v>
      </c>
      <c r="C71" s="872">
        <v>9</v>
      </c>
      <c r="D71" s="866" t="s">
        <v>111</v>
      </c>
      <c r="E71" s="199"/>
      <c r="F71" s="867">
        <f t="shared" si="0"/>
        <v>0</v>
      </c>
    </row>
    <row r="72" spans="1:6" s="21" customFormat="1" ht="114.75" x14ac:dyDescent="0.2">
      <c r="A72" s="124"/>
      <c r="B72" s="864" t="s">
        <v>614</v>
      </c>
      <c r="C72" s="865">
        <v>1</v>
      </c>
      <c r="D72" s="866" t="s">
        <v>112</v>
      </c>
      <c r="E72" s="199"/>
      <c r="F72" s="867">
        <f t="shared" si="0"/>
        <v>0</v>
      </c>
    </row>
    <row r="73" spans="1:6" s="21" customFormat="1" ht="89.25" x14ac:dyDescent="0.2">
      <c r="A73" s="124"/>
      <c r="B73" s="864" t="s">
        <v>188</v>
      </c>
      <c r="C73" s="865">
        <v>1</v>
      </c>
      <c r="D73" s="866" t="s">
        <v>112</v>
      </c>
      <c r="E73" s="199"/>
      <c r="F73" s="867">
        <f t="shared" si="0"/>
        <v>0</v>
      </c>
    </row>
    <row r="74" spans="1:6" x14ac:dyDescent="0.2">
      <c r="A74" s="124"/>
      <c r="B74" s="894" t="s">
        <v>816</v>
      </c>
      <c r="C74" s="895"/>
      <c r="D74" s="896"/>
      <c r="E74" s="1397"/>
      <c r="F74" s="897">
        <f>SUM(F65:F73)</f>
        <v>0</v>
      </c>
    </row>
    <row r="75" spans="1:6" s="21" customFormat="1" ht="12.75" x14ac:dyDescent="0.2">
      <c r="A75" s="124"/>
      <c r="B75" s="860"/>
      <c r="C75" s="125"/>
      <c r="D75" s="126"/>
      <c r="E75" s="1376"/>
      <c r="F75" s="128"/>
    </row>
    <row r="76" spans="1:6" s="21" customFormat="1" x14ac:dyDescent="0.2">
      <c r="A76" s="879" t="s">
        <v>189</v>
      </c>
      <c r="B76" s="857" t="s">
        <v>190</v>
      </c>
      <c r="C76" s="125"/>
      <c r="D76" s="126"/>
      <c r="E76" s="1376"/>
      <c r="F76" s="128"/>
    </row>
    <row r="77" spans="1:6" s="21" customFormat="1" ht="51" customHeight="1" x14ac:dyDescent="0.2">
      <c r="A77" s="124"/>
      <c r="B77" s="864" t="s">
        <v>191</v>
      </c>
      <c r="C77" s="865">
        <v>1</v>
      </c>
      <c r="D77" s="866" t="s">
        <v>112</v>
      </c>
      <c r="E77" s="199"/>
      <c r="F77" s="867">
        <f t="shared" ref="F77:F82" si="1">E77*C77</f>
        <v>0</v>
      </c>
    </row>
    <row r="78" spans="1:6" s="21" customFormat="1" ht="78" customHeight="1" x14ac:dyDescent="0.2">
      <c r="A78" s="124"/>
      <c r="B78" s="864" t="s">
        <v>192</v>
      </c>
      <c r="C78" s="865">
        <v>1</v>
      </c>
      <c r="D78" s="866" t="s">
        <v>112</v>
      </c>
      <c r="E78" s="199"/>
      <c r="F78" s="867">
        <f t="shared" si="1"/>
        <v>0</v>
      </c>
    </row>
    <row r="79" spans="1:6" s="21" customFormat="1" ht="25.5" customHeight="1" x14ac:dyDescent="0.2">
      <c r="A79" s="124"/>
      <c r="B79" s="864" t="s">
        <v>193</v>
      </c>
      <c r="C79" s="872">
        <v>16</v>
      </c>
      <c r="D79" s="866" t="s">
        <v>111</v>
      </c>
      <c r="E79" s="199"/>
      <c r="F79" s="867">
        <f t="shared" si="1"/>
        <v>0</v>
      </c>
    </row>
    <row r="80" spans="1:6" s="21" customFormat="1" ht="12.75" customHeight="1" x14ac:dyDescent="0.2">
      <c r="A80" s="124"/>
      <c r="B80" s="864" t="s">
        <v>194</v>
      </c>
      <c r="C80" s="872">
        <v>2</v>
      </c>
      <c r="D80" s="866" t="s">
        <v>111</v>
      </c>
      <c r="E80" s="199"/>
      <c r="F80" s="867">
        <f t="shared" si="1"/>
        <v>0</v>
      </c>
    </row>
    <row r="81" spans="1:6" s="21" customFormat="1" ht="12.75" customHeight="1" x14ac:dyDescent="0.2">
      <c r="A81" s="124"/>
      <c r="B81" s="864" t="s">
        <v>195</v>
      </c>
      <c r="C81" s="872">
        <v>12</v>
      </c>
      <c r="D81" s="866" t="s">
        <v>111</v>
      </c>
      <c r="E81" s="199"/>
      <c r="F81" s="867">
        <f t="shared" si="1"/>
        <v>0</v>
      </c>
    </row>
    <row r="82" spans="1:6" s="21" customFormat="1" ht="12.75" x14ac:dyDescent="0.2">
      <c r="A82" s="124"/>
      <c r="B82" s="864" t="s">
        <v>196</v>
      </c>
      <c r="C82" s="865">
        <v>1</v>
      </c>
      <c r="D82" s="866" t="s">
        <v>161</v>
      </c>
      <c r="E82" s="199"/>
      <c r="F82" s="867">
        <f t="shared" si="1"/>
        <v>0</v>
      </c>
    </row>
    <row r="83" spans="1:6" x14ac:dyDescent="0.2">
      <c r="A83" s="860"/>
      <c r="B83" s="894" t="s">
        <v>817</v>
      </c>
      <c r="C83" s="899"/>
      <c r="D83" s="899"/>
      <c r="E83" s="1399"/>
      <c r="F83" s="897">
        <f>SUM(F77:F82)</f>
        <v>0</v>
      </c>
    </row>
    <row r="84" spans="1:6" s="21" customFormat="1" ht="12.75" x14ac:dyDescent="0.2">
      <c r="A84" s="124"/>
      <c r="B84" s="130"/>
      <c r="C84" s="1354"/>
      <c r="D84" s="1354"/>
      <c r="E84" s="475"/>
      <c r="F84" s="862"/>
    </row>
    <row r="85" spans="1:6" ht="15" thickBot="1" x14ac:dyDescent="0.25">
      <c r="A85" s="124"/>
      <c r="B85" s="868" t="s">
        <v>799</v>
      </c>
      <c r="C85" s="893"/>
      <c r="D85" s="869"/>
      <c r="E85" s="1375"/>
      <c r="F85" s="870">
        <f>F83+F74+F62+F57+F52</f>
        <v>0</v>
      </c>
    </row>
    <row r="86" spans="1:6" s="117" customFormat="1" ht="15" thickTop="1" x14ac:dyDescent="0.2">
      <c r="A86" s="24"/>
      <c r="B86" s="115"/>
      <c r="C86" s="110"/>
      <c r="D86" s="111"/>
      <c r="E86" s="116"/>
      <c r="F86" s="113"/>
    </row>
    <row r="87" spans="1:6" s="117" customFormat="1" x14ac:dyDescent="0.2">
      <c r="A87" s="24"/>
      <c r="B87" s="115"/>
      <c r="C87" s="110"/>
      <c r="D87" s="111"/>
      <c r="E87" s="116"/>
      <c r="F87" s="113"/>
    </row>
    <row r="88" spans="1:6" s="117" customFormat="1" x14ac:dyDescent="0.2">
      <c r="A88" s="24"/>
      <c r="B88" s="71"/>
      <c r="C88" s="111"/>
      <c r="D88" s="111"/>
      <c r="E88" s="116"/>
      <c r="F88" s="113"/>
    </row>
    <row r="89" spans="1:6" s="117" customFormat="1" x14ac:dyDescent="0.2">
      <c r="A89" s="24"/>
      <c r="B89" s="71"/>
      <c r="C89" s="111"/>
      <c r="D89" s="111"/>
      <c r="E89" s="116"/>
      <c r="F89" s="113"/>
    </row>
    <row r="90" spans="1:6" s="117" customFormat="1" x14ac:dyDescent="0.2">
      <c r="A90" s="24"/>
      <c r="B90" s="71"/>
      <c r="C90" s="111"/>
      <c r="D90" s="111"/>
      <c r="E90" s="116"/>
      <c r="F90" s="113"/>
    </row>
    <row r="91" spans="1:6" s="117" customFormat="1" x14ac:dyDescent="0.2">
      <c r="A91" s="24"/>
      <c r="B91" s="71"/>
      <c r="C91" s="111"/>
      <c r="D91" s="111"/>
      <c r="E91" s="116"/>
      <c r="F91" s="113"/>
    </row>
    <row r="92" spans="1:6" s="117" customFormat="1" x14ac:dyDescent="0.2">
      <c r="A92" s="24"/>
      <c r="B92" s="71"/>
      <c r="C92" s="111"/>
      <c r="D92" s="111"/>
      <c r="E92" s="116"/>
      <c r="F92" s="113"/>
    </row>
    <row r="93" spans="1:6" s="117" customFormat="1" x14ac:dyDescent="0.2">
      <c r="A93" s="24"/>
      <c r="B93" s="71"/>
      <c r="C93" s="111"/>
      <c r="D93" s="111"/>
      <c r="E93" s="116"/>
      <c r="F93" s="113"/>
    </row>
    <row r="94" spans="1:6" s="117" customFormat="1" x14ac:dyDescent="0.2">
      <c r="A94" s="24"/>
      <c r="B94" s="71"/>
      <c r="C94" s="111"/>
      <c r="D94" s="111"/>
      <c r="E94" s="116"/>
      <c r="F94" s="113"/>
    </row>
    <row r="95" spans="1:6" s="117" customFormat="1" x14ac:dyDescent="0.2">
      <c r="A95" s="24"/>
      <c r="B95" s="71"/>
      <c r="C95" s="111"/>
      <c r="D95" s="111"/>
      <c r="E95" s="116"/>
      <c r="F95" s="113"/>
    </row>
    <row r="96" spans="1:6" s="117" customFormat="1" x14ac:dyDescent="0.2">
      <c r="A96" s="24"/>
      <c r="B96" s="71"/>
      <c r="C96" s="111"/>
      <c r="D96" s="111"/>
      <c r="E96" s="116"/>
      <c r="F96" s="113"/>
    </row>
    <row r="97" spans="1:6" s="117" customFormat="1" x14ac:dyDescent="0.2">
      <c r="A97" s="24"/>
      <c r="B97" s="71"/>
      <c r="C97" s="111"/>
      <c r="D97" s="111"/>
      <c r="E97" s="116"/>
      <c r="F97" s="113"/>
    </row>
    <row r="98" spans="1:6" s="117" customFormat="1" x14ac:dyDescent="0.2">
      <c r="A98" s="24"/>
      <c r="B98" s="71"/>
      <c r="C98" s="111"/>
      <c r="D98" s="111"/>
      <c r="E98" s="116"/>
      <c r="F98" s="113"/>
    </row>
    <row r="99" spans="1:6" s="117" customFormat="1" x14ac:dyDescent="0.2">
      <c r="A99" s="24"/>
      <c r="B99" s="71"/>
      <c r="C99" s="111"/>
      <c r="D99" s="111"/>
      <c r="E99" s="116"/>
      <c r="F99" s="113"/>
    </row>
    <row r="100" spans="1:6" s="117" customFormat="1" x14ac:dyDescent="0.2">
      <c r="A100" s="24"/>
      <c r="B100" s="71"/>
      <c r="C100" s="111"/>
      <c r="D100" s="111"/>
      <c r="E100" s="116"/>
      <c r="F100" s="113"/>
    </row>
    <row r="101" spans="1:6" s="117" customFormat="1" x14ac:dyDescent="0.2">
      <c r="A101" s="24"/>
      <c r="B101" s="71"/>
      <c r="C101" s="111"/>
      <c r="D101" s="111"/>
      <c r="E101" s="116"/>
      <c r="F101" s="113"/>
    </row>
    <row r="102" spans="1:6" s="117" customFormat="1" x14ac:dyDescent="0.2">
      <c r="A102" s="24"/>
      <c r="B102" s="71"/>
      <c r="C102" s="111"/>
      <c r="D102" s="111"/>
      <c r="E102" s="116"/>
      <c r="F102" s="113"/>
    </row>
    <row r="103" spans="1:6" s="117" customFormat="1" x14ac:dyDescent="0.2">
      <c r="A103" s="24"/>
      <c r="B103" s="71"/>
      <c r="C103" s="111"/>
      <c r="D103" s="111"/>
      <c r="E103" s="116"/>
      <c r="F103" s="113"/>
    </row>
    <row r="104" spans="1:6" s="117" customFormat="1" x14ac:dyDescent="0.2">
      <c r="A104" s="24"/>
      <c r="B104" s="71"/>
      <c r="C104" s="111"/>
      <c r="D104" s="111"/>
      <c r="E104" s="116"/>
      <c r="F104" s="113"/>
    </row>
    <row r="105" spans="1:6" s="117" customFormat="1" x14ac:dyDescent="0.2">
      <c r="A105" s="24"/>
      <c r="B105" s="71"/>
      <c r="C105" s="111"/>
      <c r="D105" s="111"/>
      <c r="E105" s="116"/>
      <c r="F105" s="113"/>
    </row>
    <row r="106" spans="1:6" s="117" customFormat="1" x14ac:dyDescent="0.2">
      <c r="A106" s="24"/>
      <c r="B106" s="71"/>
      <c r="C106" s="111"/>
      <c r="D106" s="111"/>
      <c r="E106" s="116"/>
      <c r="F106" s="113"/>
    </row>
    <row r="107" spans="1:6" s="117" customFormat="1" x14ac:dyDescent="0.2">
      <c r="A107" s="24"/>
      <c r="B107" s="71"/>
      <c r="C107" s="111"/>
      <c r="D107" s="111"/>
      <c r="E107" s="116"/>
      <c r="F107" s="113"/>
    </row>
    <row r="108" spans="1:6" s="117" customFormat="1" x14ac:dyDescent="0.2">
      <c r="A108" s="24"/>
      <c r="B108" s="71"/>
      <c r="C108" s="111"/>
      <c r="D108" s="111"/>
      <c r="E108" s="116"/>
      <c r="F108" s="113"/>
    </row>
    <row r="109" spans="1:6" s="117" customFormat="1" x14ac:dyDescent="0.2">
      <c r="A109" s="24"/>
      <c r="B109" s="71"/>
      <c r="C109" s="111"/>
      <c r="D109" s="111"/>
      <c r="E109" s="116"/>
      <c r="F109" s="113"/>
    </row>
    <row r="110" spans="1:6" s="117" customFormat="1" x14ac:dyDescent="0.2">
      <c r="A110" s="24"/>
      <c r="B110" s="71"/>
      <c r="C110" s="111"/>
      <c r="D110" s="111"/>
      <c r="E110" s="116"/>
      <c r="F110" s="113"/>
    </row>
    <row r="111" spans="1:6" s="117" customFormat="1" x14ac:dyDescent="0.2">
      <c r="A111" s="24"/>
      <c r="B111" s="71"/>
      <c r="C111" s="111"/>
      <c r="D111" s="111"/>
      <c r="E111" s="116"/>
      <c r="F111" s="113"/>
    </row>
    <row r="112" spans="1:6" s="117" customFormat="1" x14ac:dyDescent="0.2">
      <c r="A112" s="24"/>
      <c r="B112" s="71"/>
      <c r="C112" s="111"/>
      <c r="D112" s="111"/>
      <c r="E112" s="116"/>
      <c r="F112" s="113"/>
    </row>
    <row r="113" spans="1:6" s="117" customFormat="1" ht="63.6" customHeight="1" x14ac:dyDescent="0.2">
      <c r="A113" s="24"/>
      <c r="B113" s="71"/>
      <c r="C113" s="111"/>
      <c r="D113" s="111"/>
      <c r="E113" s="116"/>
      <c r="F113" s="113"/>
    </row>
    <row r="114" spans="1:6" s="117" customFormat="1" x14ac:dyDescent="0.2">
      <c r="A114" s="24"/>
      <c r="B114" s="71"/>
      <c r="C114" s="111"/>
      <c r="D114" s="111"/>
      <c r="E114" s="116"/>
      <c r="F114" s="113"/>
    </row>
    <row r="115" spans="1:6" s="117" customFormat="1" x14ac:dyDescent="0.2">
      <c r="A115" s="24"/>
      <c r="B115" s="71"/>
      <c r="C115" s="111"/>
      <c r="D115" s="111"/>
      <c r="E115" s="116"/>
      <c r="F115" s="113"/>
    </row>
    <row r="116" spans="1:6" s="117" customFormat="1" x14ac:dyDescent="0.2">
      <c r="A116" s="24"/>
      <c r="B116" s="71"/>
      <c r="C116" s="111"/>
      <c r="D116" s="111"/>
      <c r="E116" s="116"/>
      <c r="F116" s="113"/>
    </row>
    <row r="117" spans="1:6" s="117" customFormat="1" x14ac:dyDescent="0.2">
      <c r="A117" s="24"/>
      <c r="B117" s="71"/>
      <c r="C117" s="111"/>
      <c r="D117" s="111"/>
      <c r="E117" s="116"/>
      <c r="F117" s="113"/>
    </row>
    <row r="118" spans="1:6" s="117" customFormat="1" x14ac:dyDescent="0.2">
      <c r="A118" s="24"/>
      <c r="B118" s="71"/>
      <c r="C118" s="111"/>
      <c r="D118" s="111"/>
      <c r="E118" s="116"/>
      <c r="F118" s="113"/>
    </row>
    <row r="119" spans="1:6" s="117" customFormat="1" x14ac:dyDescent="0.2">
      <c r="A119" s="24"/>
      <c r="B119" s="71"/>
      <c r="C119" s="111"/>
      <c r="D119" s="111"/>
      <c r="E119" s="116"/>
      <c r="F119" s="113"/>
    </row>
    <row r="120" spans="1:6" s="117" customFormat="1" x14ac:dyDescent="0.2">
      <c r="A120" s="24"/>
      <c r="B120" s="71"/>
      <c r="C120" s="111"/>
      <c r="D120" s="111"/>
      <c r="E120" s="116"/>
      <c r="F120" s="113"/>
    </row>
    <row r="121" spans="1:6" s="117" customFormat="1" x14ac:dyDescent="0.2">
      <c r="A121" s="24"/>
      <c r="B121" s="71"/>
      <c r="C121" s="111"/>
      <c r="D121" s="111"/>
      <c r="E121" s="116"/>
      <c r="F121" s="113"/>
    </row>
    <row r="122" spans="1:6" s="117" customFormat="1" ht="76.5" customHeight="1" x14ac:dyDescent="0.2">
      <c r="A122" s="24"/>
      <c r="B122" s="71"/>
      <c r="C122" s="111"/>
      <c r="D122" s="111"/>
      <c r="E122" s="116"/>
      <c r="F122" s="113"/>
    </row>
    <row r="123" spans="1:6" s="117" customFormat="1" x14ac:dyDescent="0.2">
      <c r="A123" s="24"/>
      <c r="B123" s="71"/>
      <c r="C123" s="111"/>
      <c r="D123" s="111"/>
      <c r="E123" s="116"/>
      <c r="F123" s="113"/>
    </row>
    <row r="124" spans="1:6" s="117" customFormat="1" ht="12.75" customHeight="1" x14ac:dyDescent="0.2">
      <c r="A124" s="24"/>
      <c r="B124" s="71"/>
      <c r="C124" s="111"/>
      <c r="D124" s="111"/>
      <c r="E124" s="116"/>
      <c r="F124" s="113"/>
    </row>
    <row r="125" spans="1:6" s="117" customFormat="1" x14ac:dyDescent="0.2">
      <c r="A125" s="24"/>
      <c r="B125" s="71"/>
      <c r="C125" s="111"/>
      <c r="D125" s="111"/>
      <c r="E125" s="116"/>
      <c r="F125" s="113"/>
    </row>
    <row r="126" spans="1:6" s="117" customFormat="1" x14ac:dyDescent="0.2">
      <c r="A126" s="24"/>
      <c r="B126" s="71"/>
      <c r="C126" s="111"/>
      <c r="D126" s="111"/>
      <c r="E126" s="116"/>
      <c r="F126" s="113"/>
    </row>
    <row r="127" spans="1:6" s="117" customFormat="1" x14ac:dyDescent="0.2">
      <c r="A127" s="24"/>
      <c r="B127" s="71"/>
      <c r="C127" s="111"/>
      <c r="D127" s="111"/>
      <c r="E127" s="116"/>
      <c r="F127" s="113"/>
    </row>
    <row r="128" spans="1:6" s="117" customFormat="1" x14ac:dyDescent="0.2">
      <c r="A128" s="24"/>
      <c r="B128" s="71"/>
      <c r="C128" s="111"/>
      <c r="D128" s="111"/>
      <c r="E128" s="116"/>
      <c r="F128" s="113"/>
    </row>
    <row r="129" spans="1:6" s="117" customFormat="1" x14ac:dyDescent="0.2">
      <c r="A129" s="24"/>
      <c r="B129" s="71"/>
      <c r="C129" s="111"/>
      <c r="D129" s="111"/>
      <c r="E129" s="116"/>
      <c r="F129" s="113"/>
    </row>
    <row r="130" spans="1:6" s="117" customFormat="1" x14ac:dyDescent="0.2">
      <c r="A130" s="24"/>
      <c r="B130" s="71"/>
      <c r="C130" s="111"/>
      <c r="D130" s="111"/>
      <c r="E130" s="116"/>
      <c r="F130" s="113"/>
    </row>
    <row r="131" spans="1:6" s="117" customFormat="1" x14ac:dyDescent="0.2">
      <c r="A131" s="24"/>
      <c r="B131" s="71"/>
      <c r="C131" s="111"/>
      <c r="D131" s="111"/>
      <c r="E131" s="116"/>
      <c r="F131" s="113"/>
    </row>
    <row r="132" spans="1:6" s="117" customFormat="1" x14ac:dyDescent="0.2">
      <c r="A132" s="24"/>
      <c r="B132" s="71"/>
      <c r="C132" s="111"/>
      <c r="D132" s="111"/>
      <c r="E132" s="116"/>
      <c r="F132" s="113"/>
    </row>
    <row r="133" spans="1:6" s="117" customFormat="1" x14ac:dyDescent="0.2">
      <c r="A133" s="24"/>
      <c r="B133" s="71"/>
      <c r="C133" s="111"/>
      <c r="D133" s="111"/>
      <c r="E133" s="116"/>
      <c r="F133" s="113"/>
    </row>
    <row r="134" spans="1:6" s="117" customFormat="1" x14ac:dyDescent="0.2">
      <c r="A134" s="24"/>
      <c r="B134" s="71"/>
      <c r="C134" s="111"/>
      <c r="D134" s="111"/>
      <c r="E134" s="116"/>
      <c r="F134" s="113"/>
    </row>
    <row r="135" spans="1:6" s="117" customFormat="1" x14ac:dyDescent="0.2">
      <c r="A135" s="24"/>
      <c r="B135" s="71"/>
      <c r="C135" s="111"/>
      <c r="D135" s="111"/>
      <c r="E135" s="116"/>
      <c r="F135" s="113"/>
    </row>
    <row r="136" spans="1:6" s="117" customFormat="1" x14ac:dyDescent="0.2">
      <c r="A136" s="24"/>
      <c r="B136" s="71"/>
      <c r="C136" s="111"/>
      <c r="D136" s="111"/>
      <c r="E136" s="116"/>
      <c r="F136" s="113"/>
    </row>
    <row r="137" spans="1:6" s="117" customFormat="1" x14ac:dyDescent="0.2">
      <c r="A137" s="24"/>
      <c r="B137" s="71"/>
      <c r="C137" s="111"/>
      <c r="D137" s="111"/>
      <c r="E137" s="116"/>
      <c r="F137" s="113"/>
    </row>
    <row r="138" spans="1:6" s="117" customFormat="1" x14ac:dyDescent="0.2">
      <c r="A138" s="24"/>
      <c r="B138" s="71"/>
      <c r="C138" s="111"/>
      <c r="D138" s="111"/>
      <c r="E138" s="116"/>
      <c r="F138" s="113"/>
    </row>
    <row r="139" spans="1:6" s="117" customFormat="1" x14ac:dyDescent="0.2">
      <c r="A139" s="24"/>
      <c r="B139" s="71"/>
      <c r="C139" s="111"/>
      <c r="D139" s="111"/>
      <c r="E139" s="116"/>
      <c r="F139" s="113"/>
    </row>
    <row r="140" spans="1:6" s="117" customFormat="1" x14ac:dyDescent="0.2">
      <c r="A140" s="24"/>
      <c r="B140" s="71"/>
      <c r="C140" s="111"/>
      <c r="D140" s="111"/>
      <c r="E140" s="116"/>
      <c r="F140" s="113"/>
    </row>
    <row r="141" spans="1:6" s="117" customFormat="1" x14ac:dyDescent="0.2">
      <c r="A141" s="24"/>
      <c r="B141" s="71"/>
      <c r="C141" s="111"/>
      <c r="D141" s="111"/>
      <c r="E141" s="116"/>
      <c r="F141" s="113"/>
    </row>
    <row r="142" spans="1:6" s="117" customFormat="1" x14ac:dyDescent="0.2">
      <c r="A142" s="24"/>
      <c r="B142" s="71"/>
      <c r="C142" s="111"/>
      <c r="D142" s="111"/>
      <c r="E142" s="116"/>
      <c r="F142" s="113"/>
    </row>
    <row r="143" spans="1:6" s="117" customFormat="1" x14ac:dyDescent="0.2">
      <c r="A143" s="24"/>
      <c r="B143" s="71"/>
      <c r="C143" s="111"/>
      <c r="D143" s="111"/>
      <c r="E143" s="116"/>
      <c r="F143" s="113"/>
    </row>
    <row r="144" spans="1:6" s="117" customFormat="1" x14ac:dyDescent="0.2">
      <c r="A144" s="24"/>
      <c r="B144" s="71"/>
      <c r="C144" s="111"/>
      <c r="D144" s="111"/>
      <c r="E144" s="116"/>
      <c r="F144" s="113"/>
    </row>
    <row r="145" spans="1:6" s="117" customFormat="1" x14ac:dyDescent="0.2">
      <c r="A145" s="24"/>
      <c r="B145" s="71"/>
      <c r="C145" s="111"/>
      <c r="D145" s="111"/>
      <c r="E145" s="116"/>
      <c r="F145" s="113"/>
    </row>
    <row r="146" spans="1:6" s="117" customFormat="1" x14ac:dyDescent="0.2">
      <c r="A146" s="24"/>
      <c r="B146" s="71"/>
      <c r="C146" s="111"/>
      <c r="D146" s="111"/>
      <c r="E146" s="116"/>
      <c r="F146" s="113"/>
    </row>
    <row r="147" spans="1:6" s="117" customFormat="1" x14ac:dyDescent="0.2">
      <c r="A147" s="24"/>
      <c r="B147" s="71"/>
      <c r="C147" s="111"/>
      <c r="D147" s="111"/>
      <c r="E147" s="116"/>
      <c r="F147" s="113"/>
    </row>
    <row r="148" spans="1:6" s="117" customFormat="1" x14ac:dyDescent="0.2">
      <c r="A148" s="24"/>
      <c r="B148" s="71"/>
      <c r="C148" s="111"/>
      <c r="D148" s="111"/>
      <c r="E148" s="116"/>
      <c r="F148" s="113"/>
    </row>
    <row r="149" spans="1:6" s="117" customFormat="1" x14ac:dyDescent="0.2">
      <c r="A149" s="24"/>
      <c r="B149" s="71"/>
      <c r="C149" s="111"/>
      <c r="D149" s="111"/>
      <c r="E149" s="116"/>
      <c r="F149" s="113"/>
    </row>
    <row r="150" spans="1:6" s="117" customFormat="1" x14ac:dyDescent="0.2">
      <c r="A150" s="24"/>
      <c r="B150" s="71"/>
      <c r="C150" s="111"/>
      <c r="D150" s="111"/>
      <c r="E150" s="116"/>
      <c r="F150" s="113"/>
    </row>
    <row r="151" spans="1:6" s="117" customFormat="1" x14ac:dyDescent="0.2">
      <c r="A151" s="24"/>
      <c r="B151" s="71"/>
      <c r="C151" s="111"/>
      <c r="D151" s="111"/>
      <c r="E151" s="116"/>
      <c r="F151" s="113"/>
    </row>
    <row r="152" spans="1:6" s="117" customFormat="1" x14ac:dyDescent="0.2">
      <c r="A152" s="24"/>
      <c r="B152" s="71"/>
      <c r="C152" s="111"/>
      <c r="D152" s="111"/>
      <c r="E152" s="116"/>
      <c r="F152" s="113"/>
    </row>
    <row r="153" spans="1:6" s="117" customFormat="1" x14ac:dyDescent="0.2">
      <c r="A153" s="24"/>
      <c r="B153" s="71"/>
      <c r="C153" s="111"/>
      <c r="D153" s="111"/>
      <c r="E153" s="116"/>
      <c r="F153" s="113"/>
    </row>
    <row r="154" spans="1:6" s="117" customFormat="1" x14ac:dyDescent="0.2">
      <c r="A154" s="24"/>
      <c r="B154" s="71"/>
      <c r="C154" s="111"/>
      <c r="D154" s="111"/>
      <c r="E154" s="116"/>
      <c r="F154" s="113"/>
    </row>
    <row r="155" spans="1:6" s="117" customFormat="1" x14ac:dyDescent="0.2">
      <c r="A155" s="24"/>
      <c r="B155" s="71"/>
      <c r="C155" s="111"/>
      <c r="D155" s="111"/>
      <c r="E155" s="116"/>
      <c r="F155" s="113"/>
    </row>
    <row r="156" spans="1:6" s="117" customFormat="1" x14ac:dyDescent="0.2">
      <c r="A156" s="24"/>
      <c r="B156" s="71"/>
      <c r="C156" s="111"/>
      <c r="D156" s="111"/>
      <c r="E156" s="116"/>
      <c r="F156" s="113"/>
    </row>
    <row r="157" spans="1:6" s="117" customFormat="1" x14ac:dyDescent="0.2">
      <c r="A157" s="24"/>
      <c r="B157" s="71"/>
      <c r="C157" s="111"/>
      <c r="D157" s="111"/>
      <c r="E157" s="116"/>
      <c r="F157" s="113"/>
    </row>
    <row r="158" spans="1:6" s="117" customFormat="1" x14ac:dyDescent="0.2">
      <c r="A158" s="24"/>
      <c r="B158" s="71"/>
      <c r="C158" s="111"/>
      <c r="D158" s="111"/>
      <c r="E158" s="116"/>
      <c r="F158" s="113"/>
    </row>
    <row r="159" spans="1:6" s="117" customFormat="1" x14ac:dyDescent="0.2">
      <c r="A159" s="24"/>
      <c r="B159" s="71"/>
      <c r="C159" s="111"/>
      <c r="D159" s="111"/>
      <c r="E159" s="116"/>
      <c r="F159" s="113"/>
    </row>
    <row r="160" spans="1:6" s="117" customFormat="1" x14ac:dyDescent="0.2">
      <c r="A160" s="24"/>
      <c r="B160" s="71"/>
      <c r="C160" s="111"/>
      <c r="D160" s="111"/>
      <c r="E160" s="116"/>
      <c r="F160" s="113"/>
    </row>
    <row r="161" spans="1:6" s="117" customFormat="1" x14ac:dyDescent="0.2">
      <c r="A161" s="24"/>
      <c r="B161" s="71"/>
      <c r="C161" s="111"/>
      <c r="D161" s="111"/>
      <c r="E161" s="116"/>
      <c r="F161" s="113"/>
    </row>
    <row r="162" spans="1:6" s="117" customFormat="1" x14ac:dyDescent="0.2">
      <c r="A162" s="24"/>
      <c r="B162" s="71"/>
      <c r="C162" s="111"/>
      <c r="D162" s="111"/>
      <c r="E162" s="116"/>
      <c r="F162" s="113"/>
    </row>
    <row r="163" spans="1:6" s="117" customFormat="1" x14ac:dyDescent="0.2">
      <c r="A163" s="24"/>
      <c r="B163" s="71"/>
      <c r="C163" s="111"/>
      <c r="D163" s="111"/>
      <c r="E163" s="116"/>
      <c r="F163" s="113"/>
    </row>
    <row r="164" spans="1:6" s="117" customFormat="1" x14ac:dyDescent="0.2">
      <c r="A164" s="24"/>
      <c r="B164" s="71"/>
      <c r="C164" s="111"/>
      <c r="D164" s="111"/>
      <c r="E164" s="116"/>
      <c r="F164" s="113"/>
    </row>
    <row r="165" spans="1:6" s="117" customFormat="1" x14ac:dyDescent="0.2">
      <c r="A165" s="24"/>
      <c r="B165" s="71"/>
      <c r="C165" s="111"/>
      <c r="D165" s="111"/>
      <c r="E165" s="116"/>
      <c r="F165" s="113"/>
    </row>
    <row r="166" spans="1:6" s="117" customFormat="1" x14ac:dyDescent="0.2">
      <c r="A166" s="24"/>
      <c r="B166" s="71"/>
      <c r="C166" s="111"/>
      <c r="D166" s="111"/>
      <c r="E166" s="116"/>
      <c r="F166" s="113"/>
    </row>
    <row r="167" spans="1:6" s="117" customFormat="1" x14ac:dyDescent="0.2">
      <c r="A167" s="24"/>
      <c r="B167" s="71"/>
      <c r="C167" s="111"/>
      <c r="D167" s="111"/>
      <c r="E167" s="116"/>
      <c r="F167" s="113"/>
    </row>
    <row r="168" spans="1:6" s="117" customFormat="1" x14ac:dyDescent="0.2">
      <c r="A168" s="24"/>
      <c r="B168" s="71"/>
      <c r="C168" s="111"/>
      <c r="D168" s="111"/>
      <c r="E168" s="116"/>
      <c r="F168" s="113"/>
    </row>
    <row r="169" spans="1:6" s="117" customFormat="1" x14ac:dyDescent="0.2">
      <c r="A169" s="24"/>
      <c r="B169" s="71"/>
      <c r="C169" s="111"/>
      <c r="D169" s="111"/>
      <c r="E169" s="116"/>
      <c r="F169" s="113"/>
    </row>
    <row r="170" spans="1:6" s="117" customFormat="1" x14ac:dyDescent="0.2">
      <c r="A170" s="24"/>
      <c r="B170" s="71"/>
      <c r="C170" s="111"/>
      <c r="D170" s="111"/>
      <c r="E170" s="116"/>
      <c r="F170" s="113"/>
    </row>
    <row r="171" spans="1:6" s="117" customFormat="1" x14ac:dyDescent="0.2">
      <c r="A171" s="24"/>
      <c r="B171" s="71"/>
      <c r="C171" s="111"/>
      <c r="D171" s="111"/>
      <c r="E171" s="116"/>
      <c r="F171" s="113"/>
    </row>
    <row r="172" spans="1:6" s="117" customFormat="1" x14ac:dyDescent="0.2">
      <c r="A172" s="24"/>
      <c r="B172" s="71"/>
      <c r="C172" s="110"/>
      <c r="D172" s="111"/>
      <c r="E172" s="116"/>
      <c r="F172" s="113"/>
    </row>
    <row r="173" spans="1:6" s="117" customFormat="1" x14ac:dyDescent="0.2">
      <c r="A173" s="24"/>
      <c r="B173" s="71"/>
      <c r="C173" s="110"/>
      <c r="D173" s="111"/>
      <c r="E173" s="116"/>
      <c r="F173" s="113"/>
    </row>
    <row r="174" spans="1:6" s="117" customFormat="1" x14ac:dyDescent="0.2">
      <c r="A174" s="24"/>
      <c r="B174" s="71"/>
      <c r="C174" s="110"/>
      <c r="D174" s="111"/>
      <c r="E174" s="112"/>
      <c r="F174" s="113"/>
    </row>
    <row r="175" spans="1:6" s="117" customFormat="1" x14ac:dyDescent="0.2">
      <c r="A175" s="24"/>
      <c r="B175" s="71"/>
      <c r="C175" s="110"/>
      <c r="D175" s="111"/>
      <c r="E175" s="112"/>
      <c r="F175" s="113"/>
    </row>
    <row r="176" spans="1:6" s="117" customFormat="1" x14ac:dyDescent="0.2">
      <c r="A176" s="24"/>
      <c r="B176" s="71"/>
      <c r="C176" s="110"/>
      <c r="D176" s="111"/>
      <c r="E176" s="112"/>
      <c r="F176" s="113"/>
    </row>
    <row r="177" spans="1:6" s="117" customFormat="1" x14ac:dyDescent="0.2">
      <c r="A177" s="24"/>
      <c r="B177" s="71"/>
      <c r="C177" s="110"/>
      <c r="D177" s="111"/>
      <c r="E177" s="112"/>
      <c r="F177" s="113"/>
    </row>
    <row r="178" spans="1:6" s="117" customFormat="1" x14ac:dyDescent="0.2">
      <c r="A178" s="24"/>
      <c r="B178" s="71"/>
      <c r="C178" s="110"/>
      <c r="D178" s="111"/>
      <c r="E178" s="112"/>
      <c r="F178" s="113"/>
    </row>
    <row r="179" spans="1:6" s="117" customFormat="1" x14ac:dyDescent="0.2">
      <c r="A179" s="24"/>
      <c r="B179" s="71"/>
      <c r="C179" s="110"/>
      <c r="D179" s="111"/>
      <c r="E179" s="112"/>
      <c r="F179" s="113"/>
    </row>
    <row r="180" spans="1:6" s="117" customFormat="1" x14ac:dyDescent="0.2">
      <c r="A180" s="24"/>
      <c r="B180" s="71"/>
      <c r="C180" s="110"/>
      <c r="D180" s="111"/>
      <c r="E180" s="112"/>
      <c r="F180" s="113"/>
    </row>
    <row r="181" spans="1:6" s="117" customFormat="1" x14ac:dyDescent="0.2">
      <c r="A181" s="24"/>
      <c r="B181" s="71"/>
      <c r="C181" s="110"/>
      <c r="D181" s="111"/>
      <c r="E181" s="112"/>
      <c r="F181" s="113"/>
    </row>
    <row r="182" spans="1:6" s="117" customFormat="1" x14ac:dyDescent="0.2">
      <c r="A182" s="24"/>
      <c r="B182" s="71"/>
      <c r="C182" s="110"/>
      <c r="D182" s="111"/>
      <c r="E182" s="112"/>
      <c r="F182" s="113"/>
    </row>
    <row r="183" spans="1:6" s="117" customFormat="1" x14ac:dyDescent="0.2">
      <c r="A183" s="24"/>
      <c r="B183" s="71"/>
      <c r="C183" s="110"/>
      <c r="D183" s="111"/>
      <c r="E183" s="112"/>
      <c r="F183" s="113"/>
    </row>
    <row r="184" spans="1:6" s="117" customFormat="1" x14ac:dyDescent="0.2">
      <c r="A184" s="24"/>
      <c r="B184" s="71"/>
      <c r="C184" s="110"/>
      <c r="D184" s="111"/>
      <c r="E184" s="112"/>
      <c r="F184" s="113"/>
    </row>
    <row r="185" spans="1:6" s="117" customFormat="1" x14ac:dyDescent="0.2">
      <c r="A185" s="24"/>
      <c r="B185" s="71"/>
      <c r="C185" s="110"/>
      <c r="D185" s="111"/>
      <c r="E185" s="112"/>
      <c r="F185" s="113"/>
    </row>
    <row r="186" spans="1:6" s="117" customFormat="1" x14ac:dyDescent="0.2">
      <c r="A186" s="24"/>
      <c r="B186" s="71"/>
      <c r="C186" s="110"/>
      <c r="D186" s="111"/>
      <c r="E186" s="112"/>
      <c r="F186" s="113"/>
    </row>
    <row r="187" spans="1:6" s="117" customFormat="1" x14ac:dyDescent="0.2">
      <c r="A187" s="24"/>
      <c r="B187" s="71"/>
      <c r="C187" s="110"/>
      <c r="D187" s="111"/>
      <c r="E187" s="112"/>
      <c r="F187" s="113"/>
    </row>
    <row r="188" spans="1:6" s="117" customFormat="1" x14ac:dyDescent="0.2">
      <c r="A188" s="24"/>
      <c r="B188" s="71"/>
      <c r="C188" s="110"/>
      <c r="D188" s="111"/>
      <c r="E188" s="112"/>
      <c r="F188" s="113"/>
    </row>
    <row r="189" spans="1:6" s="117" customFormat="1" x14ac:dyDescent="0.2">
      <c r="A189" s="24"/>
      <c r="B189" s="71"/>
      <c r="C189" s="110"/>
      <c r="D189" s="111"/>
      <c r="E189" s="112"/>
      <c r="F189" s="113"/>
    </row>
    <row r="190" spans="1:6" s="117" customFormat="1" x14ac:dyDescent="0.2">
      <c r="A190" s="24"/>
      <c r="B190" s="71"/>
      <c r="C190" s="110"/>
      <c r="D190" s="111"/>
      <c r="E190" s="112"/>
      <c r="F190" s="113"/>
    </row>
    <row r="191" spans="1:6" s="117" customFormat="1" x14ac:dyDescent="0.2">
      <c r="A191" s="24"/>
      <c r="B191" s="71"/>
      <c r="C191" s="110"/>
      <c r="D191" s="111"/>
      <c r="E191" s="112"/>
      <c r="F191" s="113"/>
    </row>
    <row r="192" spans="1:6" s="117" customFormat="1" x14ac:dyDescent="0.2">
      <c r="A192" s="24"/>
      <c r="B192" s="71"/>
      <c r="C192" s="110"/>
      <c r="D192" s="111"/>
      <c r="E192" s="112"/>
      <c r="F192" s="113"/>
    </row>
    <row r="193" spans="1:6" s="117" customFormat="1" x14ac:dyDescent="0.2">
      <c r="A193" s="24"/>
      <c r="B193" s="71"/>
      <c r="C193" s="110"/>
      <c r="D193" s="111"/>
      <c r="E193" s="112"/>
      <c r="F193" s="113"/>
    </row>
    <row r="194" spans="1:6" s="117" customFormat="1" x14ac:dyDescent="0.2">
      <c r="A194" s="24"/>
      <c r="B194" s="71"/>
      <c r="C194" s="110"/>
      <c r="D194" s="111"/>
      <c r="E194" s="112"/>
      <c r="F194" s="113"/>
    </row>
    <row r="195" spans="1:6" s="117" customFormat="1" x14ac:dyDescent="0.2">
      <c r="A195" s="24"/>
      <c r="B195" s="71"/>
      <c r="C195" s="110"/>
      <c r="D195" s="111"/>
      <c r="E195" s="112"/>
      <c r="F195" s="113"/>
    </row>
    <row r="196" spans="1:6" s="117" customFormat="1" x14ac:dyDescent="0.2">
      <c r="A196" s="24"/>
      <c r="B196" s="71"/>
      <c r="C196" s="110"/>
      <c r="D196" s="111"/>
      <c r="E196" s="112"/>
      <c r="F196" s="113"/>
    </row>
  </sheetData>
  <sheetProtection algorithmName="SHA-512" hashValue="fk5mxY0PyD3FCiEbG9LfXblDbfxSUpLYTznqcvspC7249JQGaJ8xMDzb5BqWIK1ckt5jLv5u0Edmdh2czkKhvg==" saltValue="+x9pMqMJNYisSYPyeIJpQQ==" spinCount="100000" sheet="1" objects="1" scenarios="1"/>
  <mergeCells count="1">
    <mergeCell ref="B18:F1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vodomerne postaje: Šujica - Gradaščica &amp;R&amp;9&amp;P/&amp;N</oddFooter>
  </headerFooter>
  <rowBreaks count="3" manualBreakCount="3">
    <brk id="23" max="5" man="1"/>
    <brk id="63" max="5" man="1"/>
    <brk id="75"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Zeros="0" view="pageBreakPreview" zoomScaleNormal="100" zoomScaleSheetLayoutView="100" workbookViewId="0">
      <selection activeCell="E1" sqref="E1:E1048576"/>
    </sheetView>
  </sheetViews>
  <sheetFormatPr defaultRowHeight="14.25" x14ac:dyDescent="0.2"/>
  <cols>
    <col min="1" max="1" width="4.7109375" style="682" customWidth="1"/>
    <col min="2" max="2" width="42.85546875" style="918" customWidth="1"/>
    <col min="3" max="3" width="7.7109375" style="684" customWidth="1"/>
    <col min="4" max="4" width="5.7109375" style="919" customWidth="1"/>
    <col min="5" max="5" width="12.7109375" style="576" bestFit="1" customWidth="1"/>
    <col min="6" max="6" width="13.140625" style="576" customWidth="1"/>
    <col min="7" max="16384" width="9.140625" style="61"/>
  </cols>
  <sheetData>
    <row r="1" spans="1:6" s="38" customFormat="1" ht="12.75" x14ac:dyDescent="0.2">
      <c r="A1" s="1356"/>
      <c r="B1" s="522"/>
      <c r="C1" s="523"/>
      <c r="D1" s="523"/>
      <c r="E1" s="1356"/>
      <c r="F1" s="447"/>
    </row>
    <row r="2" spans="1:6" s="38" customFormat="1" ht="12.75" x14ac:dyDescent="0.2">
      <c r="A2" s="1356"/>
      <c r="B2" s="522"/>
      <c r="C2" s="523"/>
      <c r="D2" s="523"/>
      <c r="E2" s="1356"/>
      <c r="F2" s="447"/>
    </row>
    <row r="3" spans="1:6" s="38" customFormat="1" ht="15.75" x14ac:dyDescent="0.2">
      <c r="A3" s="1481" t="s">
        <v>819</v>
      </c>
      <c r="B3" s="1481"/>
      <c r="C3" s="1481"/>
      <c r="D3" s="1481"/>
      <c r="E3" s="1481"/>
      <c r="F3" s="1384"/>
    </row>
    <row r="4" spans="1:6" x14ac:dyDescent="0.2">
      <c r="A4" s="154"/>
      <c r="B4" s="954"/>
      <c r="C4" s="131"/>
      <c r="D4" s="645"/>
      <c r="E4" s="447"/>
      <c r="F4" s="447"/>
    </row>
    <row r="5" spans="1:6" ht="15" x14ac:dyDescent="0.25">
      <c r="A5" s="920" t="s">
        <v>197</v>
      </c>
      <c r="B5" s="954"/>
      <c r="C5" s="131"/>
      <c r="D5" s="645"/>
      <c r="E5" s="447"/>
      <c r="F5" s="447"/>
    </row>
    <row r="6" spans="1:6" x14ac:dyDescent="0.2">
      <c r="A6" s="154"/>
      <c r="B6" s="954"/>
      <c r="C6" s="131"/>
      <c r="D6" s="645"/>
      <c r="E6" s="447"/>
      <c r="F6" s="447"/>
    </row>
    <row r="7" spans="1:6" x14ac:dyDescent="0.2">
      <c r="A7" s="154"/>
      <c r="B7" s="1482" t="s">
        <v>867</v>
      </c>
      <c r="C7" s="1482"/>
      <c r="D7" s="1482"/>
      <c r="E7" s="1482"/>
      <c r="F7" s="1482"/>
    </row>
    <row r="8" spans="1:6" x14ac:dyDescent="0.2">
      <c r="A8" s="921"/>
      <c r="B8" s="922"/>
      <c r="C8" s="923"/>
      <c r="D8" s="924"/>
      <c r="E8" s="925"/>
      <c r="F8" s="925"/>
    </row>
    <row r="9" spans="1:6" s="277" customFormat="1" ht="15.95" customHeight="1" x14ac:dyDescent="0.25">
      <c r="A9" s="1023" t="s">
        <v>820</v>
      </c>
      <c r="B9" s="926" t="s">
        <v>823</v>
      </c>
      <c r="C9" s="927"/>
      <c r="D9" s="928"/>
      <c r="E9" s="929"/>
      <c r="F9" s="930">
        <f>F33</f>
        <v>300</v>
      </c>
    </row>
    <row r="10" spans="1:6" s="277" customFormat="1" ht="15.95" customHeight="1" x14ac:dyDescent="0.25">
      <c r="A10" s="1024" t="s">
        <v>821</v>
      </c>
      <c r="B10" s="931" t="s">
        <v>824</v>
      </c>
      <c r="C10" s="932"/>
      <c r="D10" s="933"/>
      <c r="E10" s="934"/>
      <c r="F10" s="935">
        <f>F44</f>
        <v>0</v>
      </c>
    </row>
    <row r="11" spans="1:6" s="277" customFormat="1" ht="15.95" customHeight="1" thickBot="1" x14ac:dyDescent="0.3">
      <c r="A11" s="1025" t="s">
        <v>822</v>
      </c>
      <c r="B11" s="936" t="s">
        <v>825</v>
      </c>
      <c r="C11" s="937"/>
      <c r="D11" s="937"/>
      <c r="E11" s="938"/>
      <c r="F11" s="939">
        <f>F54</f>
        <v>300</v>
      </c>
    </row>
    <row r="12" spans="1:6" s="277" customFormat="1" ht="15.95" customHeight="1" x14ac:dyDescent="0.25">
      <c r="A12" s="940"/>
      <c r="B12" s="941"/>
      <c r="C12" s="942"/>
      <c r="D12" s="942"/>
      <c r="E12" s="943"/>
      <c r="F12" s="944"/>
    </row>
    <row r="13" spans="1:6" ht="15.75" thickBot="1" x14ac:dyDescent="0.3">
      <c r="A13" s="945"/>
      <c r="B13" s="946" t="s">
        <v>210</v>
      </c>
      <c r="C13" s="947"/>
      <c r="D13" s="948"/>
      <c r="E13" s="949"/>
      <c r="F13" s="949">
        <f>SUM(F9:F11)</f>
        <v>600</v>
      </c>
    </row>
    <row r="14" spans="1:6" ht="15.75" thickTop="1" x14ac:dyDescent="0.25">
      <c r="A14" s="945"/>
      <c r="B14" s="950"/>
      <c r="C14" s="951"/>
      <c r="D14" s="952"/>
      <c r="E14" s="925"/>
      <c r="F14" s="953"/>
    </row>
    <row r="15" spans="1:6" ht="15" thickBot="1" x14ac:dyDescent="0.25">
      <c r="A15" s="154"/>
      <c r="B15" s="130"/>
      <c r="C15" s="1354"/>
      <c r="D15" s="1354"/>
      <c r="E15" s="130"/>
      <c r="F15" s="130"/>
    </row>
    <row r="16" spans="1:6" s="277" customFormat="1" ht="15" thickBot="1" x14ac:dyDescent="0.3">
      <c r="A16" s="987" t="s">
        <v>820</v>
      </c>
      <c r="B16" s="989" t="s">
        <v>823</v>
      </c>
      <c r="C16" s="346"/>
      <c r="D16" s="987"/>
      <c r="E16" s="988"/>
      <c r="F16" s="988"/>
    </row>
    <row r="17" spans="1:8" s="38" customFormat="1" ht="12.75" x14ac:dyDescent="0.2">
      <c r="A17" s="154"/>
      <c r="B17" s="956"/>
      <c r="C17" s="131"/>
      <c r="D17" s="645"/>
      <c r="E17" s="955"/>
      <c r="F17" s="955"/>
    </row>
    <row r="18" spans="1:8" s="276" customFormat="1" ht="11.25" x14ac:dyDescent="0.25">
      <c r="A18" s="1026" t="s">
        <v>827</v>
      </c>
      <c r="B18" s="1027" t="s">
        <v>755</v>
      </c>
      <c r="C18" s="1028" t="s">
        <v>147</v>
      </c>
      <c r="D18" s="1026" t="s">
        <v>551</v>
      </c>
      <c r="E18" s="1371" t="s">
        <v>828</v>
      </c>
      <c r="F18" s="1028" t="s">
        <v>753</v>
      </c>
    </row>
    <row r="19" spans="1:8" s="279" customFormat="1" ht="5.0999999999999996" customHeight="1" x14ac:dyDescent="0.2">
      <c r="A19" s="983"/>
      <c r="B19" s="984"/>
      <c r="C19" s="985"/>
      <c r="D19" s="986"/>
      <c r="E19" s="1372"/>
      <c r="F19" s="985"/>
    </row>
    <row r="20" spans="1:8" ht="38.25" x14ac:dyDescent="0.2">
      <c r="A20" s="753">
        <v>1</v>
      </c>
      <c r="B20" s="1001" t="s">
        <v>198</v>
      </c>
      <c r="C20" s="1002">
        <v>205</v>
      </c>
      <c r="D20" s="1002" t="s">
        <v>199</v>
      </c>
      <c r="E20" s="201"/>
      <c r="F20" s="1003">
        <f>E20*C20</f>
        <v>0</v>
      </c>
    </row>
    <row r="21" spans="1:8" ht="38.25" x14ac:dyDescent="0.2">
      <c r="A21" s="753">
        <v>2</v>
      </c>
      <c r="B21" s="1001" t="s">
        <v>200</v>
      </c>
      <c r="C21" s="1002">
        <v>20</v>
      </c>
      <c r="D21" s="1002" t="s">
        <v>199</v>
      </c>
      <c r="E21" s="201"/>
      <c r="F21" s="1003">
        <f>E21*C21</f>
        <v>0</v>
      </c>
    </row>
    <row r="22" spans="1:8" ht="76.5" x14ac:dyDescent="0.2">
      <c r="A22" s="765">
        <v>3</v>
      </c>
      <c r="B22" s="1004" t="s">
        <v>617</v>
      </c>
      <c r="C22" s="1005">
        <v>59</v>
      </c>
      <c r="D22" s="1005" t="s">
        <v>199</v>
      </c>
      <c r="E22" s="482"/>
      <c r="F22" s="1006">
        <f>E22*C22</f>
        <v>0</v>
      </c>
    </row>
    <row r="23" spans="1:8" x14ac:dyDescent="0.2">
      <c r="A23" s="770"/>
      <c r="B23" s="1007" t="s">
        <v>618</v>
      </c>
      <c r="C23" s="1008"/>
      <c r="D23" s="1009"/>
      <c r="E23" s="72"/>
      <c r="F23" s="1010"/>
    </row>
    <row r="24" spans="1:8" x14ac:dyDescent="0.2">
      <c r="A24" s="770"/>
      <c r="B24" s="1007" t="s">
        <v>619</v>
      </c>
      <c r="C24" s="1008"/>
      <c r="D24" s="1009"/>
      <c r="E24" s="72"/>
      <c r="F24" s="1010"/>
    </row>
    <row r="25" spans="1:8" x14ac:dyDescent="0.2">
      <c r="A25" s="770"/>
      <c r="B25" s="1011" t="s">
        <v>620</v>
      </c>
      <c r="C25" s="1008"/>
      <c r="D25" s="1009"/>
      <c r="E25" s="72"/>
      <c r="F25" s="1010"/>
    </row>
    <row r="26" spans="1:8" x14ac:dyDescent="0.2">
      <c r="A26" s="770"/>
      <c r="B26" s="1007" t="s">
        <v>621</v>
      </c>
      <c r="C26" s="1008"/>
      <c r="D26" s="1009"/>
      <c r="E26" s="72"/>
      <c r="F26" s="1010"/>
    </row>
    <row r="27" spans="1:8" x14ac:dyDescent="0.2">
      <c r="A27" s="770"/>
      <c r="B27" s="1007" t="s">
        <v>622</v>
      </c>
      <c r="C27" s="1008"/>
      <c r="D27" s="1009"/>
      <c r="E27" s="72"/>
      <c r="F27" s="1010"/>
    </row>
    <row r="28" spans="1:8" x14ac:dyDescent="0.2">
      <c r="A28" s="776"/>
      <c r="B28" s="1012" t="s">
        <v>623</v>
      </c>
      <c r="C28" s="1013"/>
      <c r="D28" s="1014"/>
      <c r="E28" s="76"/>
      <c r="F28" s="1015"/>
    </row>
    <row r="29" spans="1:8" ht="63.75" x14ac:dyDescent="0.25">
      <c r="A29" s="753">
        <v>4</v>
      </c>
      <c r="B29" s="1001" t="s">
        <v>201</v>
      </c>
      <c r="C29" s="1002">
        <v>20</v>
      </c>
      <c r="D29" s="1016" t="s">
        <v>199</v>
      </c>
      <c r="E29" s="201"/>
      <c r="F29" s="1003">
        <f>E29*C29</f>
        <v>0</v>
      </c>
    </row>
    <row r="30" spans="1:8" ht="38.25" x14ac:dyDescent="0.2">
      <c r="A30" s="753">
        <v>5</v>
      </c>
      <c r="B30" s="1017" t="s">
        <v>202</v>
      </c>
      <c r="C30" s="408">
        <v>2</v>
      </c>
      <c r="D30" s="1002" t="s">
        <v>112</v>
      </c>
      <c r="E30" s="1018"/>
      <c r="F30" s="1003">
        <f>E30*C30</f>
        <v>0</v>
      </c>
    </row>
    <row r="31" spans="1:8" ht="25.5" x14ac:dyDescent="0.2">
      <c r="A31" s="753">
        <v>7</v>
      </c>
      <c r="B31" s="1017" t="s">
        <v>204</v>
      </c>
      <c r="C31" s="408">
        <v>1</v>
      </c>
      <c r="D31" s="408" t="s">
        <v>161</v>
      </c>
      <c r="E31" s="1019"/>
      <c r="F31" s="1003">
        <v>300</v>
      </c>
      <c r="H31" s="1421"/>
    </row>
    <row r="32" spans="1:8" x14ac:dyDescent="0.2">
      <c r="A32" s="154"/>
      <c r="B32" s="999"/>
      <c r="C32" s="645"/>
      <c r="D32" s="542"/>
      <c r="E32" s="447"/>
      <c r="F32" s="447"/>
    </row>
    <row r="33" spans="1:6" ht="15" thickBot="1" x14ac:dyDescent="0.25">
      <c r="A33" s="31"/>
      <c r="B33" s="1020" t="s">
        <v>817</v>
      </c>
      <c r="C33" s="1021"/>
      <c r="D33" s="1022"/>
      <c r="E33" s="1385"/>
      <c r="F33" s="579">
        <f>SUM(F20:F31)</f>
        <v>300</v>
      </c>
    </row>
    <row r="34" spans="1:6" ht="15" thickTop="1" x14ac:dyDescent="0.2">
      <c r="A34" s="154"/>
      <c r="B34" s="956"/>
      <c r="C34" s="131"/>
      <c r="D34" s="645"/>
      <c r="E34" s="955"/>
      <c r="F34" s="955"/>
    </row>
    <row r="35" spans="1:6" ht="15" thickBot="1" x14ac:dyDescent="0.25">
      <c r="A35" s="959"/>
      <c r="B35" s="960"/>
      <c r="C35" s="961"/>
      <c r="D35" s="962"/>
      <c r="E35" s="963"/>
      <c r="F35" s="963"/>
    </row>
    <row r="36" spans="1:6" ht="15" thickBot="1" x14ac:dyDescent="0.25">
      <c r="A36" s="154" t="s">
        <v>821</v>
      </c>
      <c r="B36" s="989" t="s">
        <v>824</v>
      </c>
      <c r="C36" s="9"/>
      <c r="D36" s="645"/>
      <c r="E36" s="447"/>
      <c r="F36" s="447"/>
    </row>
    <row r="37" spans="1:6" x14ac:dyDescent="0.2">
      <c r="A37" s="154"/>
      <c r="B37" s="964"/>
      <c r="C37" s="9"/>
      <c r="D37" s="645"/>
      <c r="E37" s="447"/>
      <c r="F37" s="447"/>
    </row>
    <row r="38" spans="1:6" s="276" customFormat="1" ht="11.25" x14ac:dyDescent="0.25">
      <c r="A38" s="1026" t="s">
        <v>827</v>
      </c>
      <c r="B38" s="1027" t="s">
        <v>755</v>
      </c>
      <c r="C38" s="1028" t="s">
        <v>147</v>
      </c>
      <c r="D38" s="1026" t="s">
        <v>551</v>
      </c>
      <c r="E38" s="1371" t="s">
        <v>828</v>
      </c>
      <c r="F38" s="1028" t="s">
        <v>753</v>
      </c>
    </row>
    <row r="39" spans="1:6" ht="5.0999999999999996" customHeight="1" x14ac:dyDescent="0.2">
      <c r="A39" s="983"/>
      <c r="B39" s="984"/>
      <c r="C39" s="985"/>
      <c r="D39" s="986"/>
      <c r="E39" s="1372"/>
      <c r="F39" s="985"/>
    </row>
    <row r="40" spans="1:6" ht="25.5" x14ac:dyDescent="0.2">
      <c r="A40" s="753">
        <v>1</v>
      </c>
      <c r="B40" s="1029" t="s">
        <v>206</v>
      </c>
      <c r="C40" s="407">
        <v>270</v>
      </c>
      <c r="D40" s="408" t="s">
        <v>199</v>
      </c>
      <c r="E40" s="1030"/>
      <c r="F40" s="1003">
        <f>C40*E40</f>
        <v>0</v>
      </c>
    </row>
    <row r="41" spans="1:6" ht="38.25" x14ac:dyDescent="0.2">
      <c r="A41" s="753">
        <v>2</v>
      </c>
      <c r="B41" s="992" t="s">
        <v>624</v>
      </c>
      <c r="C41" s="408">
        <v>2</v>
      </c>
      <c r="D41" s="408" t="s">
        <v>161</v>
      </c>
      <c r="E41" s="201"/>
      <c r="F41" s="1003">
        <f>E41*C41</f>
        <v>0</v>
      </c>
    </row>
    <row r="42" spans="1:6" ht="25.5" x14ac:dyDescent="0.2">
      <c r="A42" s="753">
        <v>3</v>
      </c>
      <c r="B42" s="1029" t="s">
        <v>207</v>
      </c>
      <c r="C42" s="407">
        <v>270</v>
      </c>
      <c r="D42" s="408" t="s">
        <v>199</v>
      </c>
      <c r="E42" s="1030"/>
      <c r="F42" s="1003">
        <f>C42*E42</f>
        <v>0</v>
      </c>
    </row>
    <row r="43" spans="1:6" x14ac:dyDescent="0.2">
      <c r="A43" s="154"/>
      <c r="B43" s="999"/>
      <c r="C43" s="645"/>
      <c r="D43" s="645"/>
      <c r="E43" s="1386"/>
      <c r="F43" s="423"/>
    </row>
    <row r="44" spans="1:6" ht="15" thickBot="1" x14ac:dyDescent="0.25">
      <c r="A44" s="31"/>
      <c r="B44" s="1020" t="s">
        <v>829</v>
      </c>
      <c r="C44" s="1021"/>
      <c r="D44" s="1022"/>
      <c r="E44" s="1387"/>
      <c r="F44" s="579">
        <f>SUM(F40:F42)</f>
        <v>0</v>
      </c>
    </row>
    <row r="45" spans="1:6" ht="15" thickTop="1" x14ac:dyDescent="0.2">
      <c r="A45" s="31"/>
      <c r="B45" s="956"/>
      <c r="C45" s="35"/>
      <c r="D45" s="957"/>
      <c r="E45" s="958"/>
      <c r="F45" s="958"/>
    </row>
    <row r="46" spans="1:6" ht="15" thickBot="1" x14ac:dyDescent="0.25">
      <c r="A46" s="965"/>
      <c r="B46" s="966"/>
      <c r="C46" s="967"/>
      <c r="D46" s="968"/>
      <c r="E46" s="970"/>
      <c r="F46" s="970"/>
    </row>
    <row r="47" spans="1:6" ht="15" thickBot="1" x14ac:dyDescent="0.25">
      <c r="A47" s="154" t="s">
        <v>822</v>
      </c>
      <c r="B47" s="989" t="s">
        <v>825</v>
      </c>
      <c r="C47" s="9"/>
      <c r="D47" s="645"/>
      <c r="E47" s="447"/>
      <c r="F47" s="447"/>
    </row>
    <row r="48" spans="1:6" x14ac:dyDescent="0.2">
      <c r="A48" s="154"/>
      <c r="B48" s="956"/>
      <c r="C48" s="131"/>
      <c r="D48" s="645"/>
      <c r="E48" s="447"/>
      <c r="F48" s="447"/>
    </row>
    <row r="49" spans="1:8" s="276" customFormat="1" ht="11.25" x14ac:dyDescent="0.25">
      <c r="A49" s="1026" t="s">
        <v>827</v>
      </c>
      <c r="B49" s="1027" t="s">
        <v>755</v>
      </c>
      <c r="C49" s="1028" t="s">
        <v>147</v>
      </c>
      <c r="D49" s="1026" t="s">
        <v>551</v>
      </c>
      <c r="E49" s="1371" t="s">
        <v>828</v>
      </c>
      <c r="F49" s="1028" t="s">
        <v>753</v>
      </c>
    </row>
    <row r="50" spans="1:8" ht="5.0999999999999996" customHeight="1" x14ac:dyDescent="0.2">
      <c r="A50" s="959"/>
      <c r="B50" s="960"/>
      <c r="C50" s="961"/>
      <c r="D50" s="962"/>
      <c r="E50" s="963"/>
      <c r="F50" s="963"/>
    </row>
    <row r="51" spans="1:8" ht="38.25" x14ac:dyDescent="0.2">
      <c r="A51" s="753">
        <v>1</v>
      </c>
      <c r="B51" s="992" t="s">
        <v>208</v>
      </c>
      <c r="C51" s="408">
        <v>1</v>
      </c>
      <c r="D51" s="408" t="s">
        <v>161</v>
      </c>
      <c r="E51" s="201"/>
      <c r="F51" s="1003">
        <f>C51*E51</f>
        <v>0</v>
      </c>
    </row>
    <row r="52" spans="1:8" ht="25.5" x14ac:dyDescent="0.2">
      <c r="A52" s="753">
        <v>3</v>
      </c>
      <c r="B52" s="1424" t="s">
        <v>209</v>
      </c>
      <c r="C52" s="408">
        <v>1</v>
      </c>
      <c r="D52" s="408" t="s">
        <v>161</v>
      </c>
      <c r="E52" s="201"/>
      <c r="F52" s="1003">
        <v>300</v>
      </c>
      <c r="H52" s="21"/>
    </row>
    <row r="53" spans="1:8" x14ac:dyDescent="0.2">
      <c r="A53" s="154"/>
      <c r="B53" s="991"/>
      <c r="C53" s="645"/>
      <c r="D53" s="645"/>
      <c r="E53" s="475"/>
      <c r="F53" s="447"/>
    </row>
    <row r="54" spans="1:8" ht="15" thickBot="1" x14ac:dyDescent="0.25">
      <c r="A54" s="965"/>
      <c r="B54" s="1031" t="s">
        <v>830</v>
      </c>
      <c r="C54" s="1032"/>
      <c r="D54" s="1022"/>
      <c r="E54" s="1388"/>
      <c r="F54" s="1033">
        <f>SUM(F51:F52)</f>
        <v>300</v>
      </c>
    </row>
    <row r="55" spans="1:8" ht="15" thickTop="1" x14ac:dyDescent="0.2">
      <c r="A55" s="971"/>
      <c r="B55" s="972"/>
      <c r="C55" s="973"/>
      <c r="D55" s="974"/>
      <c r="E55" s="969"/>
      <c r="F55" s="969"/>
    </row>
    <row r="56" spans="1:8" x14ac:dyDescent="0.2">
      <c r="A56" s="971"/>
      <c r="B56" s="972"/>
      <c r="C56" s="973"/>
      <c r="D56" s="974"/>
      <c r="E56" s="969"/>
      <c r="F56" s="969"/>
    </row>
    <row r="57" spans="1:8" x14ac:dyDescent="0.2">
      <c r="B57" s="140"/>
      <c r="E57" s="474"/>
    </row>
    <row r="58" spans="1:8" x14ac:dyDescent="0.2">
      <c r="A58" s="975"/>
      <c r="B58" s="975"/>
      <c r="C58" s="976"/>
      <c r="D58" s="976"/>
      <c r="E58" s="975"/>
      <c r="F58" s="975"/>
    </row>
    <row r="59" spans="1:8" x14ac:dyDescent="0.2">
      <c r="A59" s="975"/>
      <c r="B59" s="975"/>
      <c r="C59" s="976"/>
      <c r="D59" s="976"/>
      <c r="E59" s="975"/>
      <c r="F59" s="975"/>
    </row>
    <row r="60" spans="1:8" x14ac:dyDescent="0.2">
      <c r="A60" s="975"/>
      <c r="B60" s="975"/>
      <c r="C60" s="976"/>
      <c r="D60" s="976"/>
      <c r="E60" s="975"/>
      <c r="F60" s="975"/>
    </row>
    <row r="61" spans="1:8" x14ac:dyDescent="0.2">
      <c r="A61" s="24"/>
      <c r="B61" s="24"/>
      <c r="C61" s="900"/>
      <c r="D61" s="900"/>
      <c r="E61" s="24"/>
      <c r="F61" s="24"/>
    </row>
    <row r="62" spans="1:8" x14ac:dyDescent="0.2">
      <c r="A62" s="24"/>
      <c r="B62" s="24"/>
      <c r="C62" s="900"/>
      <c r="D62" s="900"/>
      <c r="E62" s="24"/>
      <c r="F62" s="24"/>
    </row>
    <row r="63" spans="1:8" x14ac:dyDescent="0.2">
      <c r="A63" s="977"/>
      <c r="B63" s="977"/>
      <c r="C63" s="978"/>
      <c r="D63" s="978"/>
      <c r="E63" s="977"/>
      <c r="F63" s="977"/>
    </row>
  </sheetData>
  <sheetProtection algorithmName="SHA-512" hashValue="zHo3jB68wmFbDfa1upAF5W953j5nokkUqcjtPQ183wiMkXltUn9JI+7F1BJvU/MacOK1bnM94njYe0aBeaEJDw==" saltValue="a3wTEPWtIEZKTAG1j9Vq3A==" spinCount="100000" sheet="1" objects="1" scenarios="1"/>
  <mergeCells count="2">
    <mergeCell ref="A3:E3"/>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elektroenergetskih vodov&amp;R&amp;9&amp;P/&amp;N</oddFooter>
  </headerFooter>
  <rowBreaks count="2" manualBreakCount="2">
    <brk id="15" max="5" man="1"/>
    <brk id="3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Zeros="0" view="pageBreakPreview" zoomScaleNormal="100" zoomScaleSheetLayoutView="100" workbookViewId="0"/>
  </sheetViews>
  <sheetFormatPr defaultRowHeight="14.25" x14ac:dyDescent="0.2"/>
  <cols>
    <col min="1" max="1" width="3.7109375" style="160" customWidth="1"/>
    <col min="2" max="2" width="42.85546875" style="164" customWidth="1"/>
    <col min="3" max="3" width="7.7109375" style="165" customWidth="1"/>
    <col min="4" max="4" width="5.85546875" style="163" customWidth="1"/>
    <col min="5" max="5" width="13.85546875" style="57" bestFit="1" customWidth="1"/>
    <col min="6" max="6" width="13.140625" style="57" customWidth="1"/>
    <col min="7" max="16384" width="9.140625" style="56"/>
  </cols>
  <sheetData>
    <row r="1" spans="1:6" s="21" customFormat="1" ht="12.75" x14ac:dyDescent="0.2">
      <c r="A1" s="1356"/>
      <c r="B1" s="522"/>
      <c r="C1" s="523"/>
      <c r="D1" s="523"/>
      <c r="E1" s="1356"/>
      <c r="F1" s="146"/>
    </row>
    <row r="2" spans="1:6" s="21" customFormat="1" ht="12.75" x14ac:dyDescent="0.2">
      <c r="A2" s="1356"/>
      <c r="B2" s="522"/>
      <c r="C2" s="523"/>
      <c r="D2" s="523"/>
      <c r="E2" s="1356"/>
      <c r="F2" s="146"/>
    </row>
    <row r="3" spans="1:6" s="21" customFormat="1" ht="15.75" x14ac:dyDescent="0.2">
      <c r="A3" s="997" t="s">
        <v>831</v>
      </c>
      <c r="B3" s="997"/>
      <c r="C3" s="997"/>
      <c r="D3" s="997"/>
      <c r="E3" s="997"/>
      <c r="F3" s="146"/>
    </row>
    <row r="4" spans="1:6" s="21" customFormat="1" ht="15.75" x14ac:dyDescent="0.2">
      <c r="A4" s="998" t="s">
        <v>832</v>
      </c>
      <c r="B4" s="998"/>
      <c r="C4" s="998"/>
      <c r="D4" s="998"/>
      <c r="E4" s="998"/>
      <c r="F4" s="1380"/>
    </row>
    <row r="5" spans="1:6" x14ac:dyDescent="0.2">
      <c r="A5" s="170"/>
      <c r="B5" s="180"/>
      <c r="C5" s="172"/>
      <c r="D5" s="173"/>
      <c r="E5" s="181"/>
      <c r="F5" s="181"/>
    </row>
    <row r="6" spans="1:6" ht="15" x14ac:dyDescent="0.25">
      <c r="A6" s="920" t="s">
        <v>197</v>
      </c>
      <c r="B6" s="180"/>
      <c r="C6" s="172"/>
      <c r="D6" s="173"/>
      <c r="E6" s="181"/>
      <c r="F6" s="181"/>
    </row>
    <row r="7" spans="1:6" x14ac:dyDescent="0.2">
      <c r="A7" s="170"/>
      <c r="B7" s="180"/>
      <c r="C7" s="172"/>
      <c r="D7" s="173"/>
      <c r="E7" s="181"/>
      <c r="F7" s="181"/>
    </row>
    <row r="8" spans="1:6" x14ac:dyDescent="0.2">
      <c r="A8" s="170"/>
      <c r="B8" s="1482" t="s">
        <v>867</v>
      </c>
      <c r="C8" s="1482"/>
      <c r="D8" s="1482"/>
      <c r="E8" s="1482"/>
      <c r="F8" s="1482"/>
    </row>
    <row r="9" spans="1:6" x14ac:dyDescent="0.2">
      <c r="A9" s="170"/>
      <c r="B9" s="180"/>
      <c r="C9" s="172"/>
      <c r="D9" s="173"/>
      <c r="E9" s="181"/>
      <c r="F9" s="181"/>
    </row>
    <row r="10" spans="1:6" ht="15" x14ac:dyDescent="0.25">
      <c r="A10" s="1034" t="s">
        <v>820</v>
      </c>
      <c r="B10" s="1035" t="s">
        <v>126</v>
      </c>
      <c r="C10" s="185"/>
      <c r="D10" s="185"/>
      <c r="E10" s="1044"/>
      <c r="F10" s="1047">
        <f>F34</f>
        <v>0</v>
      </c>
    </row>
    <row r="11" spans="1:6" ht="15" x14ac:dyDescent="0.25">
      <c r="A11" s="1036" t="s">
        <v>821</v>
      </c>
      <c r="B11" s="1037" t="s">
        <v>235</v>
      </c>
      <c r="C11" s="782"/>
      <c r="D11" s="1045"/>
      <c r="E11" s="1046"/>
      <c r="F11" s="1048">
        <f>F75</f>
        <v>0</v>
      </c>
    </row>
    <row r="12" spans="1:6" ht="15.75" thickBot="1" x14ac:dyDescent="0.3">
      <c r="A12" s="1038" t="s">
        <v>822</v>
      </c>
      <c r="B12" s="1039" t="s">
        <v>825</v>
      </c>
      <c r="C12" s="1042"/>
      <c r="D12" s="1042"/>
      <c r="E12" s="1043"/>
      <c r="F12" s="1049">
        <f>F84</f>
        <v>300</v>
      </c>
    </row>
    <row r="13" spans="1:6" ht="15" x14ac:dyDescent="0.25">
      <c r="A13" s="1040"/>
      <c r="B13" s="1041"/>
      <c r="C13" s="184"/>
      <c r="D13" s="184"/>
      <c r="E13" s="181"/>
      <c r="F13" s="1050"/>
    </row>
    <row r="14" spans="1:6" ht="15.75" thickBot="1" x14ac:dyDescent="0.3">
      <c r="A14" s="158"/>
      <c r="B14" s="1051" t="s">
        <v>210</v>
      </c>
      <c r="C14" s="1052"/>
      <c r="D14" s="1053"/>
      <c r="E14" s="1054"/>
      <c r="F14" s="1055">
        <f>SUM(F10:F12)</f>
        <v>300</v>
      </c>
    </row>
    <row r="15" spans="1:6" ht="15.75" thickTop="1" thickBot="1" x14ac:dyDescent="0.25">
      <c r="A15" s="158"/>
      <c r="B15" s="186"/>
      <c r="C15" s="187"/>
      <c r="D15" s="188"/>
      <c r="E15" s="189"/>
      <c r="F15" s="155"/>
    </row>
    <row r="16" spans="1:6" ht="15" thickBot="1" x14ac:dyDescent="0.25">
      <c r="A16" s="170" t="s">
        <v>820</v>
      </c>
      <c r="B16" s="175" t="s">
        <v>126</v>
      </c>
      <c r="C16" s="176"/>
      <c r="D16" s="176"/>
      <c r="E16" s="182"/>
      <c r="F16" s="182"/>
    </row>
    <row r="17" spans="1:6" x14ac:dyDescent="0.2">
      <c r="A17" s="170"/>
      <c r="B17" s="171"/>
      <c r="C17" s="172"/>
      <c r="D17" s="173"/>
      <c r="E17" s="181"/>
      <c r="F17" s="181"/>
    </row>
    <row r="18" spans="1:6" s="169" customFormat="1" ht="11.25" x14ac:dyDescent="0.25">
      <c r="A18" s="1026" t="s">
        <v>827</v>
      </c>
      <c r="B18" s="1027" t="s">
        <v>755</v>
      </c>
      <c r="C18" s="1028" t="s">
        <v>147</v>
      </c>
      <c r="D18" s="1026" t="s">
        <v>551</v>
      </c>
      <c r="E18" s="1371" t="s">
        <v>828</v>
      </c>
      <c r="F18" s="1028" t="s">
        <v>753</v>
      </c>
    </row>
    <row r="19" spans="1:6" ht="5.0999999999999996" customHeight="1" x14ac:dyDescent="0.2">
      <c r="A19" s="150"/>
      <c r="B19" s="151"/>
      <c r="C19" s="152"/>
      <c r="D19" s="153"/>
      <c r="E19" s="156"/>
      <c r="F19" s="156"/>
    </row>
    <row r="20" spans="1:6" s="21" customFormat="1" ht="25.5" x14ac:dyDescent="0.2">
      <c r="A20" s="1056">
        <v>1</v>
      </c>
      <c r="B20" s="299" t="s">
        <v>211</v>
      </c>
      <c r="C20" s="1057">
        <v>30</v>
      </c>
      <c r="D20" s="1057" t="s">
        <v>199</v>
      </c>
      <c r="E20" s="202"/>
      <c r="F20" s="1058">
        <f>E20*C20</f>
        <v>0</v>
      </c>
    </row>
    <row r="21" spans="1:6" s="21" customFormat="1" ht="76.5" x14ac:dyDescent="0.2">
      <c r="A21" s="1056">
        <v>2</v>
      </c>
      <c r="B21" s="300" t="s">
        <v>212</v>
      </c>
      <c r="C21" s="1057">
        <v>15</v>
      </c>
      <c r="D21" s="1057" t="s">
        <v>199</v>
      </c>
      <c r="E21" s="202"/>
      <c r="F21" s="1058">
        <f>E21*C21</f>
        <v>0</v>
      </c>
    </row>
    <row r="22" spans="1:6" s="21" customFormat="1" ht="76.5" x14ac:dyDescent="0.2">
      <c r="A22" s="1056">
        <v>3</v>
      </c>
      <c r="B22" s="300" t="s">
        <v>213</v>
      </c>
      <c r="C22" s="1057">
        <v>15</v>
      </c>
      <c r="D22" s="1057" t="s">
        <v>199</v>
      </c>
      <c r="E22" s="202"/>
      <c r="F22" s="1058">
        <f>E22*C22</f>
        <v>0</v>
      </c>
    </row>
    <row r="23" spans="1:6" s="21" customFormat="1" ht="25.5" x14ac:dyDescent="0.2">
      <c r="A23" s="1056">
        <v>4</v>
      </c>
      <c r="B23" s="300" t="s">
        <v>214</v>
      </c>
      <c r="C23" s="1059">
        <v>1</v>
      </c>
      <c r="D23" s="1059" t="s">
        <v>161</v>
      </c>
      <c r="E23" s="298"/>
      <c r="F23" s="1058">
        <f t="shared" ref="F23:F32" si="0">C23*E23</f>
        <v>0</v>
      </c>
    </row>
    <row r="24" spans="1:6" s="21" customFormat="1" ht="89.25" x14ac:dyDescent="0.2">
      <c r="A24" s="1056">
        <v>5</v>
      </c>
      <c r="B24" s="300" t="s">
        <v>215</v>
      </c>
      <c r="C24" s="1059">
        <v>1</v>
      </c>
      <c r="D24" s="1059" t="s">
        <v>161</v>
      </c>
      <c r="E24" s="298"/>
      <c r="F24" s="1058">
        <f t="shared" si="0"/>
        <v>0</v>
      </c>
    </row>
    <row r="25" spans="1:6" s="21" customFormat="1" ht="63.75" x14ac:dyDescent="0.2">
      <c r="A25" s="1056">
        <v>6</v>
      </c>
      <c r="B25" s="300" t="s">
        <v>216</v>
      </c>
      <c r="C25" s="1060">
        <v>30</v>
      </c>
      <c r="D25" s="1059" t="s">
        <v>199</v>
      </c>
      <c r="E25" s="298"/>
      <c r="F25" s="1058">
        <f t="shared" si="0"/>
        <v>0</v>
      </c>
    </row>
    <row r="26" spans="1:6" s="21" customFormat="1" ht="25.5" x14ac:dyDescent="0.2">
      <c r="A26" s="1056">
        <v>7</v>
      </c>
      <c r="B26" s="300" t="s">
        <v>217</v>
      </c>
      <c r="C26" s="1059">
        <v>1</v>
      </c>
      <c r="D26" s="1059" t="s">
        <v>161</v>
      </c>
      <c r="E26" s="298"/>
      <c r="F26" s="1058">
        <f t="shared" si="0"/>
        <v>0</v>
      </c>
    </row>
    <row r="27" spans="1:6" s="21" customFormat="1" ht="25.5" x14ac:dyDescent="0.2">
      <c r="A27" s="1056">
        <v>8</v>
      </c>
      <c r="B27" s="300" t="s">
        <v>218</v>
      </c>
      <c r="C27" s="1059">
        <v>1</v>
      </c>
      <c r="D27" s="1059" t="s">
        <v>161</v>
      </c>
      <c r="E27" s="298"/>
      <c r="F27" s="1058">
        <f t="shared" si="0"/>
        <v>0</v>
      </c>
    </row>
    <row r="28" spans="1:6" s="21" customFormat="1" ht="38.25" x14ac:dyDescent="0.2">
      <c r="A28" s="1056">
        <v>9</v>
      </c>
      <c r="B28" s="300" t="s">
        <v>219</v>
      </c>
      <c r="C28" s="1060">
        <v>4</v>
      </c>
      <c r="D28" s="1059" t="s">
        <v>199</v>
      </c>
      <c r="E28" s="298"/>
      <c r="F28" s="1058">
        <f t="shared" si="0"/>
        <v>0</v>
      </c>
    </row>
    <row r="29" spans="1:6" s="21" customFormat="1" ht="38.25" x14ac:dyDescent="0.2">
      <c r="A29" s="753">
        <v>10</v>
      </c>
      <c r="B29" s="1061" t="s">
        <v>220</v>
      </c>
      <c r="C29" s="1057">
        <v>30</v>
      </c>
      <c r="D29" s="1059" t="s">
        <v>199</v>
      </c>
      <c r="E29" s="298"/>
      <c r="F29" s="1058">
        <f t="shared" si="0"/>
        <v>0</v>
      </c>
    </row>
    <row r="30" spans="1:6" s="21" customFormat="1" ht="38.25" x14ac:dyDescent="0.2">
      <c r="A30" s="1056">
        <v>11</v>
      </c>
      <c r="B30" s="1001" t="s">
        <v>221</v>
      </c>
      <c r="C30" s="1057">
        <v>2</v>
      </c>
      <c r="D30" s="1059" t="s">
        <v>116</v>
      </c>
      <c r="E30" s="202"/>
      <c r="F30" s="1058">
        <f t="shared" si="0"/>
        <v>0</v>
      </c>
    </row>
    <row r="31" spans="1:6" s="21" customFormat="1" ht="38.25" x14ac:dyDescent="0.2">
      <c r="A31" s="753">
        <v>13</v>
      </c>
      <c r="B31" s="1061" t="s">
        <v>625</v>
      </c>
      <c r="C31" s="1057">
        <v>2</v>
      </c>
      <c r="D31" s="1059" t="s">
        <v>116</v>
      </c>
      <c r="E31" s="298"/>
      <c r="F31" s="1058">
        <f t="shared" si="0"/>
        <v>0</v>
      </c>
    </row>
    <row r="32" spans="1:6" s="21" customFormat="1" ht="12.75" x14ac:dyDescent="0.2">
      <c r="A32" s="753">
        <v>14</v>
      </c>
      <c r="B32" s="1061" t="s">
        <v>222</v>
      </c>
      <c r="C32" s="1057">
        <f>16*0.5*0.15</f>
        <v>1.2</v>
      </c>
      <c r="D32" s="1059" t="s">
        <v>116</v>
      </c>
      <c r="E32" s="298"/>
      <c r="F32" s="1058">
        <f t="shared" si="0"/>
        <v>0</v>
      </c>
    </row>
    <row r="33" spans="1:6" s="21" customFormat="1" ht="12.75" x14ac:dyDescent="0.2">
      <c r="A33" s="141"/>
      <c r="B33" s="145"/>
      <c r="C33" s="143"/>
      <c r="D33" s="143"/>
      <c r="E33" s="1381"/>
      <c r="F33" s="146"/>
    </row>
    <row r="34" spans="1:6" s="21" customFormat="1" ht="13.5" thickBot="1" x14ac:dyDescent="0.25">
      <c r="A34" s="147"/>
      <c r="B34" s="1062" t="s">
        <v>799</v>
      </c>
      <c r="C34" s="1063"/>
      <c r="D34" s="1064"/>
      <c r="E34" s="1382"/>
      <c r="F34" s="1065">
        <f>SUM(F20:F32)</f>
        <v>0</v>
      </c>
    </row>
    <row r="35" spans="1:6" s="21" customFormat="1" ht="13.5" thickTop="1" x14ac:dyDescent="0.2">
      <c r="A35" s="141"/>
      <c r="B35" s="157"/>
      <c r="C35" s="142"/>
      <c r="D35" s="143"/>
      <c r="E35" s="146"/>
      <c r="F35" s="146"/>
    </row>
    <row r="36" spans="1:6" s="21" customFormat="1" ht="13.5" thickBot="1" x14ac:dyDescent="0.25">
      <c r="A36" s="141"/>
      <c r="B36" s="144"/>
      <c r="C36" s="142"/>
      <c r="D36" s="143"/>
      <c r="E36" s="146"/>
      <c r="F36" s="146"/>
    </row>
    <row r="37" spans="1:6" ht="15" thickBot="1" x14ac:dyDescent="0.25">
      <c r="A37" s="170" t="s">
        <v>821</v>
      </c>
      <c r="B37" s="175" t="s">
        <v>824</v>
      </c>
      <c r="C37" s="176"/>
      <c r="D37" s="173"/>
      <c r="E37" s="181"/>
      <c r="F37" s="181"/>
    </row>
    <row r="38" spans="1:6" x14ac:dyDescent="0.2">
      <c r="A38" s="170"/>
      <c r="B38" s="781"/>
      <c r="C38" s="172"/>
      <c r="D38" s="173"/>
      <c r="E38" s="181"/>
      <c r="F38" s="181"/>
    </row>
    <row r="39" spans="1:6" s="169" customFormat="1" ht="11.25" x14ac:dyDescent="0.25">
      <c r="A39" s="1026" t="s">
        <v>827</v>
      </c>
      <c r="B39" s="1027" t="s">
        <v>755</v>
      </c>
      <c r="C39" s="1028" t="s">
        <v>147</v>
      </c>
      <c r="D39" s="1026" t="s">
        <v>551</v>
      </c>
      <c r="E39" s="1371" t="s">
        <v>828</v>
      </c>
      <c r="F39" s="1028" t="s">
        <v>753</v>
      </c>
    </row>
    <row r="40" spans="1:6" ht="5.0999999999999996" customHeight="1" x14ac:dyDescent="0.2">
      <c r="A40" s="150"/>
      <c r="B40" s="151"/>
      <c r="C40" s="152"/>
      <c r="D40" s="153"/>
      <c r="E40" s="156"/>
      <c r="F40" s="156"/>
    </row>
    <row r="41" spans="1:6" s="21" customFormat="1" ht="25.5" x14ac:dyDescent="0.2">
      <c r="A41" s="1056">
        <v>1</v>
      </c>
      <c r="B41" s="299" t="s">
        <v>223</v>
      </c>
      <c r="C41" s="1060">
        <v>50</v>
      </c>
      <c r="D41" s="1059" t="s">
        <v>199</v>
      </c>
      <c r="E41" s="298"/>
      <c r="F41" s="1058">
        <f t="shared" ref="F41:F49" si="1">C41*E41</f>
        <v>0</v>
      </c>
    </row>
    <row r="42" spans="1:6" s="21" customFormat="1" ht="12.75" x14ac:dyDescent="0.2">
      <c r="A42" s="1056">
        <v>2</v>
      </c>
      <c r="B42" s="299" t="s">
        <v>224</v>
      </c>
      <c r="C42" s="1060">
        <v>40</v>
      </c>
      <c r="D42" s="1059" t="s">
        <v>199</v>
      </c>
      <c r="E42" s="298"/>
      <c r="F42" s="1058">
        <f t="shared" si="1"/>
        <v>0</v>
      </c>
    </row>
    <row r="43" spans="1:6" s="21" customFormat="1" ht="90.75" customHeight="1" x14ac:dyDescent="0.2">
      <c r="A43" s="1056">
        <v>3</v>
      </c>
      <c r="B43" s="1061" t="s">
        <v>225</v>
      </c>
      <c r="C43" s="1059">
        <v>1</v>
      </c>
      <c r="D43" s="1059" t="s">
        <v>161</v>
      </c>
      <c r="E43" s="202"/>
      <c r="F43" s="1058">
        <f t="shared" si="1"/>
        <v>0</v>
      </c>
    </row>
    <row r="44" spans="1:6" s="21" customFormat="1" ht="140.25" x14ac:dyDescent="0.2">
      <c r="A44" s="1056">
        <v>4</v>
      </c>
      <c r="B44" s="1061" t="s">
        <v>226</v>
      </c>
      <c r="C44" s="1059">
        <v>1</v>
      </c>
      <c r="D44" s="1059" t="s">
        <v>161</v>
      </c>
      <c r="E44" s="202"/>
      <c r="F44" s="1058">
        <f t="shared" si="1"/>
        <v>0</v>
      </c>
    </row>
    <row r="45" spans="1:6" s="21" customFormat="1" ht="25.5" x14ac:dyDescent="0.2">
      <c r="A45" s="1056">
        <v>5</v>
      </c>
      <c r="B45" s="1061" t="s">
        <v>227</v>
      </c>
      <c r="C45" s="1059">
        <v>1</v>
      </c>
      <c r="D45" s="1059" t="s">
        <v>161</v>
      </c>
      <c r="E45" s="202"/>
      <c r="F45" s="1058">
        <f t="shared" si="1"/>
        <v>0</v>
      </c>
    </row>
    <row r="46" spans="1:6" s="21" customFormat="1" ht="38.25" x14ac:dyDescent="0.2">
      <c r="A46" s="1056">
        <v>6</v>
      </c>
      <c r="B46" s="299" t="s">
        <v>228</v>
      </c>
      <c r="C46" s="1059">
        <v>1</v>
      </c>
      <c r="D46" s="1059" t="s">
        <v>161</v>
      </c>
      <c r="E46" s="298"/>
      <c r="F46" s="1058">
        <f t="shared" si="1"/>
        <v>0</v>
      </c>
    </row>
    <row r="47" spans="1:6" s="168" customFormat="1" ht="25.5" x14ac:dyDescent="0.2">
      <c r="A47" s="1056">
        <v>7</v>
      </c>
      <c r="B47" s="1061" t="s">
        <v>229</v>
      </c>
      <c r="C47" s="1059">
        <v>5</v>
      </c>
      <c r="D47" s="1059" t="s">
        <v>112</v>
      </c>
      <c r="E47" s="202"/>
      <c r="F47" s="1058">
        <f t="shared" si="1"/>
        <v>0</v>
      </c>
    </row>
    <row r="48" spans="1:6" s="21" customFormat="1" ht="12.75" x14ac:dyDescent="0.2">
      <c r="A48" s="1056">
        <v>8</v>
      </c>
      <c r="B48" s="1061" t="s">
        <v>626</v>
      </c>
      <c r="C48" s="1059">
        <v>1</v>
      </c>
      <c r="D48" s="1059" t="s">
        <v>161</v>
      </c>
      <c r="E48" s="202"/>
      <c r="F48" s="1058">
        <f t="shared" si="1"/>
        <v>0</v>
      </c>
    </row>
    <row r="49" spans="1:6" s="21" customFormat="1" ht="38.25" x14ac:dyDescent="0.2">
      <c r="A49" s="1056">
        <v>9</v>
      </c>
      <c r="B49" s="1061" t="s">
        <v>230</v>
      </c>
      <c r="C49" s="1059">
        <v>1</v>
      </c>
      <c r="D49" s="1059" t="s">
        <v>161</v>
      </c>
      <c r="E49" s="202"/>
      <c r="F49" s="1058">
        <f t="shared" si="1"/>
        <v>0</v>
      </c>
    </row>
    <row r="50" spans="1:6" s="21" customFormat="1" ht="38.25" x14ac:dyDescent="0.2">
      <c r="A50" s="1056">
        <v>10</v>
      </c>
      <c r="B50" s="1061" t="s">
        <v>686</v>
      </c>
      <c r="C50" s="1059"/>
      <c r="D50" s="1059"/>
      <c r="E50" s="202"/>
      <c r="F50" s="1058"/>
    </row>
    <row r="51" spans="1:6" s="21" customFormat="1" ht="38.25" x14ac:dyDescent="0.2">
      <c r="A51" s="1056"/>
      <c r="B51" s="1066" t="s">
        <v>687</v>
      </c>
      <c r="C51" s="1059"/>
      <c r="D51" s="1059"/>
      <c r="E51" s="202"/>
      <c r="F51" s="1058"/>
    </row>
    <row r="52" spans="1:6" s="21" customFormat="1" ht="12.75" x14ac:dyDescent="0.2">
      <c r="A52" s="1056"/>
      <c r="B52" s="1066" t="s">
        <v>688</v>
      </c>
      <c r="C52" s="1059"/>
      <c r="D52" s="1059"/>
      <c r="E52" s="202"/>
      <c r="F52" s="1058"/>
    </row>
    <row r="53" spans="1:6" s="21" customFormat="1" ht="12.75" x14ac:dyDescent="0.2">
      <c r="A53" s="1056"/>
      <c r="B53" s="1066" t="s">
        <v>689</v>
      </c>
      <c r="C53" s="1059"/>
      <c r="D53" s="1059"/>
      <c r="E53" s="202"/>
      <c r="F53" s="1058"/>
    </row>
    <row r="54" spans="1:6" s="21" customFormat="1" ht="12.75" x14ac:dyDescent="0.2">
      <c r="A54" s="1056"/>
      <c r="B54" s="1066" t="s">
        <v>690</v>
      </c>
      <c r="C54" s="1059"/>
      <c r="D54" s="1059"/>
      <c r="E54" s="202"/>
      <c r="F54" s="1058"/>
    </row>
    <row r="55" spans="1:6" s="21" customFormat="1" ht="12.75" x14ac:dyDescent="0.2">
      <c r="A55" s="1056"/>
      <c r="B55" s="1066" t="s">
        <v>691</v>
      </c>
      <c r="C55" s="1059"/>
      <c r="D55" s="1059"/>
      <c r="E55" s="202"/>
      <c r="F55" s="1058"/>
    </row>
    <row r="56" spans="1:6" s="21" customFormat="1" ht="12.75" x14ac:dyDescent="0.2">
      <c r="A56" s="1056"/>
      <c r="B56" s="1066" t="s">
        <v>692</v>
      </c>
      <c r="C56" s="1059"/>
      <c r="D56" s="1059"/>
      <c r="E56" s="202"/>
      <c r="F56" s="1058"/>
    </row>
    <row r="57" spans="1:6" s="21" customFormat="1" ht="12.75" x14ac:dyDescent="0.2">
      <c r="A57" s="1056"/>
      <c r="B57" s="1066" t="s">
        <v>693</v>
      </c>
      <c r="C57" s="1059"/>
      <c r="D57" s="1059"/>
      <c r="E57" s="202"/>
      <c r="F57" s="1058"/>
    </row>
    <row r="58" spans="1:6" s="21" customFormat="1" ht="12.75" x14ac:dyDescent="0.2">
      <c r="A58" s="1056"/>
      <c r="B58" s="1066" t="s">
        <v>694</v>
      </c>
      <c r="C58" s="1059"/>
      <c r="D58" s="1059"/>
      <c r="E58" s="202"/>
      <c r="F58" s="1058"/>
    </row>
    <row r="59" spans="1:6" s="21" customFormat="1" ht="12.75" x14ac:dyDescent="0.2">
      <c r="A59" s="1056"/>
      <c r="B59" s="1066" t="s">
        <v>695</v>
      </c>
      <c r="C59" s="1059"/>
      <c r="D59" s="1059"/>
      <c r="E59" s="202"/>
      <c r="F59" s="1058"/>
    </row>
    <row r="60" spans="1:6" s="21" customFormat="1" ht="12.75" x14ac:dyDescent="0.2">
      <c r="A60" s="1056"/>
      <c r="B60" s="1066" t="s">
        <v>696</v>
      </c>
      <c r="C60" s="1059"/>
      <c r="D60" s="1059"/>
      <c r="E60" s="202"/>
      <c r="F60" s="1058"/>
    </row>
    <row r="61" spans="1:6" s="21" customFormat="1" ht="12.75" x14ac:dyDescent="0.2">
      <c r="A61" s="1056"/>
      <c r="B61" s="1066" t="s">
        <v>697</v>
      </c>
      <c r="C61" s="1059"/>
      <c r="D61" s="1059"/>
      <c r="E61" s="202"/>
      <c r="F61" s="1058"/>
    </row>
    <row r="62" spans="1:6" s="21" customFormat="1" ht="12.75" customHeight="1" x14ac:dyDescent="0.2">
      <c r="A62" s="1056"/>
      <c r="B62" s="1066" t="s">
        <v>698</v>
      </c>
      <c r="C62" s="1059"/>
      <c r="D62" s="1059"/>
      <c r="E62" s="202"/>
      <c r="F62" s="1058"/>
    </row>
    <row r="63" spans="1:6" s="21" customFormat="1" ht="12.75" x14ac:dyDescent="0.2">
      <c r="A63" s="1056"/>
      <c r="B63" s="1066" t="s">
        <v>699</v>
      </c>
      <c r="C63" s="1059"/>
      <c r="D63" s="1059"/>
      <c r="E63" s="202"/>
      <c r="F63" s="1058"/>
    </row>
    <row r="64" spans="1:6" s="21" customFormat="1" ht="12.75" x14ac:dyDescent="0.2">
      <c r="A64" s="1056"/>
      <c r="B64" s="1066" t="s">
        <v>700</v>
      </c>
      <c r="C64" s="1059"/>
      <c r="D64" s="1059"/>
      <c r="E64" s="202"/>
      <c r="F64" s="1058"/>
    </row>
    <row r="65" spans="1:6" s="21" customFormat="1" ht="12.75" x14ac:dyDescent="0.2">
      <c r="A65" s="1056"/>
      <c r="B65" s="1066" t="s">
        <v>701</v>
      </c>
      <c r="C65" s="1059"/>
      <c r="D65" s="1059"/>
      <c r="E65" s="202"/>
      <c r="F65" s="1058"/>
    </row>
    <row r="66" spans="1:6" s="21" customFormat="1" ht="12.75" x14ac:dyDescent="0.2">
      <c r="A66" s="1056"/>
      <c r="B66" s="1066" t="s">
        <v>702</v>
      </c>
      <c r="C66" s="1059"/>
      <c r="D66" s="1059"/>
      <c r="E66" s="202"/>
      <c r="F66" s="1058"/>
    </row>
    <row r="67" spans="1:6" s="21" customFormat="1" ht="12.75" x14ac:dyDescent="0.2">
      <c r="A67" s="1056"/>
      <c r="B67" s="1066" t="s">
        <v>703</v>
      </c>
      <c r="C67" s="1059"/>
      <c r="D67" s="1059"/>
      <c r="E67" s="202"/>
      <c r="F67" s="1058"/>
    </row>
    <row r="68" spans="1:6" s="21" customFormat="1" ht="12.75" x14ac:dyDescent="0.2">
      <c r="A68" s="1056"/>
      <c r="B68" s="1066" t="s">
        <v>704</v>
      </c>
      <c r="C68" s="1059"/>
      <c r="D68" s="1059"/>
      <c r="E68" s="202"/>
      <c r="F68" s="1058"/>
    </row>
    <row r="69" spans="1:6" s="21" customFormat="1" ht="12.75" x14ac:dyDescent="0.2">
      <c r="A69" s="1056"/>
      <c r="B69" s="1066" t="s">
        <v>705</v>
      </c>
      <c r="C69" s="1059">
        <v>1</v>
      </c>
      <c r="D69" s="1059" t="s">
        <v>161</v>
      </c>
      <c r="E69" s="202"/>
      <c r="F69" s="1058">
        <f>C69*E69</f>
        <v>0</v>
      </c>
    </row>
    <row r="70" spans="1:6" s="21" customFormat="1" ht="51" x14ac:dyDescent="0.2">
      <c r="A70" s="1056">
        <v>11</v>
      </c>
      <c r="B70" s="1061" t="s">
        <v>627</v>
      </c>
      <c r="C70" s="1059">
        <v>1</v>
      </c>
      <c r="D70" s="1059" t="s">
        <v>112</v>
      </c>
      <c r="E70" s="202"/>
      <c r="F70" s="1058">
        <f>C70*E70</f>
        <v>0</v>
      </c>
    </row>
    <row r="71" spans="1:6" s="21" customFormat="1" ht="38.25" customHeight="1" x14ac:dyDescent="0.2">
      <c r="A71" s="1056">
        <v>12</v>
      </c>
      <c r="B71" s="1061" t="s">
        <v>231</v>
      </c>
      <c r="C71" s="1060">
        <v>65</v>
      </c>
      <c r="D71" s="1059" t="s">
        <v>199</v>
      </c>
      <c r="E71" s="202"/>
      <c r="F71" s="1058">
        <f>C71*E71</f>
        <v>0</v>
      </c>
    </row>
    <row r="72" spans="1:6" s="21" customFormat="1" ht="51" customHeight="1" x14ac:dyDescent="0.2">
      <c r="A72" s="1056">
        <v>13</v>
      </c>
      <c r="B72" s="1061" t="s">
        <v>232</v>
      </c>
      <c r="C72" s="1059">
        <v>1</v>
      </c>
      <c r="D72" s="1059" t="s">
        <v>161</v>
      </c>
      <c r="E72" s="202"/>
      <c r="F72" s="1058">
        <f>C72*E72</f>
        <v>0</v>
      </c>
    </row>
    <row r="73" spans="1:6" s="21" customFormat="1" ht="25.5" x14ac:dyDescent="0.2">
      <c r="A73" s="1056">
        <v>14</v>
      </c>
      <c r="B73" s="1061" t="s">
        <v>233</v>
      </c>
      <c r="C73" s="1059">
        <v>1</v>
      </c>
      <c r="D73" s="1059" t="s">
        <v>161</v>
      </c>
      <c r="E73" s="202"/>
      <c r="F73" s="1058">
        <f>C73*E73</f>
        <v>0</v>
      </c>
    </row>
    <row r="74" spans="1:6" s="21" customFormat="1" ht="12.75" x14ac:dyDescent="0.2">
      <c r="A74" s="141"/>
      <c r="B74" s="145"/>
      <c r="C74" s="143"/>
      <c r="D74" s="143"/>
      <c r="E74" s="146"/>
      <c r="F74" s="146"/>
    </row>
    <row r="75" spans="1:6" s="21" customFormat="1" ht="13.5" thickBot="1" x14ac:dyDescent="0.25">
      <c r="A75" s="147"/>
      <c r="B75" s="1067" t="s">
        <v>829</v>
      </c>
      <c r="C75" s="1063"/>
      <c r="D75" s="1064"/>
      <c r="E75" s="1382"/>
      <c r="F75" s="1065">
        <f>SUM(F41:F73)</f>
        <v>0</v>
      </c>
    </row>
    <row r="76" spans="1:6" ht="15" thickTop="1" x14ac:dyDescent="0.2">
      <c r="A76" s="147"/>
      <c r="B76" s="781"/>
      <c r="C76" s="148"/>
      <c r="D76" s="149"/>
      <c r="E76" s="155"/>
      <c r="F76" s="155"/>
    </row>
    <row r="77" spans="1:6" ht="15" thickBot="1" x14ac:dyDescent="0.25">
      <c r="A77" s="147"/>
      <c r="B77" s="781"/>
      <c r="C77" s="148"/>
      <c r="D77" s="149"/>
      <c r="E77" s="155"/>
      <c r="F77" s="155"/>
    </row>
    <row r="78" spans="1:6" ht="15" thickBot="1" x14ac:dyDescent="0.25">
      <c r="A78" s="170" t="s">
        <v>822</v>
      </c>
      <c r="B78" s="175" t="s">
        <v>825</v>
      </c>
      <c r="C78" s="176"/>
      <c r="D78" s="173"/>
      <c r="E78" s="181"/>
      <c r="F78" s="181"/>
    </row>
    <row r="79" spans="1:6" x14ac:dyDescent="0.2">
      <c r="A79" s="170"/>
      <c r="B79" s="781"/>
      <c r="C79" s="172"/>
      <c r="D79" s="173"/>
      <c r="E79" s="181"/>
      <c r="F79" s="181"/>
    </row>
    <row r="80" spans="1:6" s="169" customFormat="1" ht="11.25" x14ac:dyDescent="0.25">
      <c r="A80" s="1026" t="s">
        <v>827</v>
      </c>
      <c r="B80" s="1027" t="s">
        <v>755</v>
      </c>
      <c r="C80" s="1028" t="s">
        <v>147</v>
      </c>
      <c r="D80" s="1026" t="s">
        <v>551</v>
      </c>
      <c r="E80" s="1371" t="s">
        <v>828</v>
      </c>
      <c r="F80" s="1028" t="s">
        <v>753</v>
      </c>
    </row>
    <row r="81" spans="1:6" ht="5.0999999999999996" customHeight="1" x14ac:dyDescent="0.2">
      <c r="A81" s="177"/>
      <c r="B81" s="178"/>
      <c r="C81" s="179"/>
      <c r="D81" s="177"/>
      <c r="E81" s="183"/>
      <c r="F81" s="183"/>
    </row>
    <row r="82" spans="1:6" s="21" customFormat="1" ht="12.75" x14ac:dyDescent="0.2">
      <c r="A82" s="1056">
        <v>1</v>
      </c>
      <c r="B82" s="299" t="s">
        <v>234</v>
      </c>
      <c r="C82" s="1059">
        <v>1</v>
      </c>
      <c r="D82" s="1059" t="s">
        <v>161</v>
      </c>
      <c r="E82" s="202"/>
      <c r="F82" s="1058">
        <v>300</v>
      </c>
    </row>
    <row r="83" spans="1:6" s="21" customFormat="1" ht="12.75" x14ac:dyDescent="0.2">
      <c r="A83" s="141"/>
      <c r="B83" s="174"/>
      <c r="C83" s="143"/>
      <c r="D83" s="143"/>
      <c r="E83" s="1383"/>
      <c r="F83" s="146"/>
    </row>
    <row r="84" spans="1:6" s="21" customFormat="1" ht="13.5" thickBot="1" x14ac:dyDescent="0.25">
      <c r="A84" s="147"/>
      <c r="B84" s="1067" t="s">
        <v>830</v>
      </c>
      <c r="C84" s="1063"/>
      <c r="D84" s="1064"/>
      <c r="E84" s="1382"/>
      <c r="F84" s="1065">
        <f>SUM(F82:F82)</f>
        <v>300</v>
      </c>
    </row>
    <row r="85" spans="1:6" ht="15" thickTop="1" x14ac:dyDescent="0.2">
      <c r="A85" s="162"/>
      <c r="B85" s="161"/>
      <c r="C85" s="166"/>
      <c r="D85" s="167"/>
      <c r="E85" s="138"/>
      <c r="F85" s="138"/>
    </row>
    <row r="86" spans="1:6" x14ac:dyDescent="0.2">
      <c r="A86" s="162"/>
      <c r="B86" s="161"/>
      <c r="C86" s="166"/>
      <c r="D86" s="167"/>
      <c r="E86" s="138"/>
      <c r="F86" s="138"/>
    </row>
    <row r="87" spans="1:6" x14ac:dyDescent="0.2">
      <c r="A87" s="136"/>
      <c r="B87" s="140"/>
      <c r="C87" s="139"/>
      <c r="D87" s="137"/>
      <c r="E87" s="28"/>
    </row>
    <row r="88" spans="1:6" s="169" customFormat="1" x14ac:dyDescent="0.2">
      <c r="A88" s="160"/>
      <c r="B88" s="164"/>
      <c r="C88" s="165"/>
      <c r="D88" s="163"/>
      <c r="E88" s="57"/>
      <c r="F88" s="57"/>
    </row>
  </sheetData>
  <sheetProtection algorithmName="SHA-512" hashValue="OFskA//CpCCi665gxHvOyjjamcx+NZIi60n0XC/b2YEeLUCT1FWDqO4keKGVwwBjK4IfGWGD2Ent7eRa5TbXqA==" saltValue="xiXgCXfgPYVmhCOth3G5dA=="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NN priključek Vodomerna postaja Šujica&amp;R&amp;9&amp;P/&amp;N</oddFooter>
  </headerFooter>
  <rowBreaks count="2" manualBreakCount="2">
    <brk id="15" max="16383" man="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12</vt:i4>
      </vt:variant>
    </vt:vector>
  </HeadingPairs>
  <TitlesOfParts>
    <vt:vector size="24" baseType="lpstr">
      <vt:lpstr>OPOMBE</vt:lpstr>
      <vt:lpstr>REKAPITULACIJA -Šujica</vt:lpstr>
      <vt:lpstr>2_1-KA</vt:lpstr>
      <vt:lpstr>3_1-VGU</vt:lpstr>
      <vt:lpstr>3_2-MOST CESTA</vt:lpstr>
      <vt:lpstr>3_3-VOKA</vt:lpstr>
      <vt:lpstr>3_4-VP</vt:lpstr>
      <vt:lpstr>4_1-ELEKTRO</vt:lpstr>
      <vt:lpstr>4_2-NN VP</vt:lpstr>
      <vt:lpstr>4_3-ELEKTRO VP</vt:lpstr>
      <vt:lpstr>5_1-PLIN</vt:lpstr>
      <vt:lpstr>6_1-TK VP</vt:lpstr>
      <vt:lpstr>'2_1-KA'!Področje_tiskanja</vt:lpstr>
      <vt:lpstr>'3_1-VGU'!Področje_tiskanja</vt:lpstr>
      <vt:lpstr>'3_3-VOKA'!Področje_tiskanja</vt:lpstr>
      <vt:lpstr>'3_4-VP'!Področje_tiskanja</vt:lpstr>
      <vt:lpstr>'4_1-ELEKTRO'!Področje_tiskanja</vt:lpstr>
      <vt:lpstr>'4_3-ELEKTRO VP'!Področje_tiskanja</vt:lpstr>
      <vt:lpstr>'5_1-PLIN'!Področje_tiskanja</vt:lpstr>
      <vt:lpstr>'REKAPITULACIJA -Šujica'!Področje_tiskanja</vt:lpstr>
      <vt:lpstr>'2_1-KA'!Tiskanje_naslovov</vt:lpstr>
      <vt:lpstr>'3_1-VGU'!Tiskanje_naslovov</vt:lpstr>
      <vt:lpstr>'4_3-ELEKTRO VP'!Tiskanje_naslovov</vt:lpstr>
      <vt:lpstr>'5_1-PLIN'!Tiskanje_naslovov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Tadeja Štivan</cp:lastModifiedBy>
  <cp:lastPrinted>2019-04-29T16:16:25Z</cp:lastPrinted>
  <dcterms:created xsi:type="dcterms:W3CDTF">2016-03-18T08:00:15Z</dcterms:created>
  <dcterms:modified xsi:type="dcterms:W3CDTF">2019-08-09T09:49:08Z</dcterms:modified>
</cp:coreProperties>
</file>