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43016 Kohezija Gradaščica\31 1B GRADNJA\Projektanski popisi - popravki 09_08_2019\"/>
    </mc:Choice>
  </mc:AlternateContent>
  <bookViews>
    <workbookView xWindow="240" yWindow="120" windowWidth="25440" windowHeight="12075" tabRatio="889"/>
  </bookViews>
  <sheets>
    <sheet name="OPOMBE" sheetId="27" r:id="rId1"/>
    <sheet name="POLHOV GRADEC" sheetId="1" r:id="rId2"/>
    <sheet name="2-KA" sheetId="2" r:id="rId3"/>
    <sheet name="3_1-VGU" sheetId="3" r:id="rId4"/>
    <sheet name="3_2.1-zid B.VVZL.1" sheetId="20" r:id="rId5"/>
    <sheet name="3_2.2-zid B.VVZL.2" sheetId="21" r:id="rId6"/>
    <sheet name="3_2.4-zid B.VVZD.1" sheetId="22" r:id="rId7"/>
    <sheet name="3_2.6-zid B.VVZD.3" sheetId="23" r:id="rId8"/>
    <sheet name="3_2.7-zid B.VVZD.4" sheetId="24" r:id="rId9"/>
    <sheet name="3_2.8-zid MV.VVZD.1" sheetId="25" r:id="rId10"/>
    <sheet name="3_2.9-zid MV.VVZD.2" sheetId="18" r:id="rId11"/>
    <sheet name="3_3-VP PG" sheetId="5" r:id="rId12"/>
    <sheet name="3_4-VOKA" sheetId="6" r:id="rId13"/>
    <sheet name="4_1-elektro" sheetId="7" r:id="rId14"/>
    <sheet name="4_2-NN VP" sheetId="8" r:id="rId15"/>
    <sheet name="4_3-elektro VP" sheetId="9" r:id="rId16"/>
    <sheet name="6_1-TK" sheetId="10" r:id="rId17"/>
    <sheet name="6_2-zunanji TK" sheetId="11" r:id="rId18"/>
  </sheets>
  <definedNames>
    <definedName name="CENA" localSheetId="4">#REF!</definedName>
    <definedName name="CENA" localSheetId="5">#REF!</definedName>
    <definedName name="CENA" localSheetId="6">#REF!</definedName>
    <definedName name="CENA" localSheetId="7">#REF!</definedName>
    <definedName name="CENA" localSheetId="8">#REF!</definedName>
    <definedName name="CENA" localSheetId="9">#REF!</definedName>
    <definedName name="CENA">#REF!</definedName>
    <definedName name="KOLIC">#REF!</definedName>
    <definedName name="_xlnm.Print_Area" localSheetId="2">'2-KA'!$A$1:$F$123,'2-KA'!$A$126:$F$153</definedName>
    <definedName name="_xlnm.Print_Area" localSheetId="3">'3_1-VGU'!$B$1:$H$230,'3_1-VGU'!$B$233:$H$705</definedName>
    <definedName name="_xlnm.Print_Area" localSheetId="5">'3_2.2-zid B.VVZL.2'!$A$1:$F$97</definedName>
    <definedName name="_xlnm.Print_Area" localSheetId="6">'3_2.4-zid B.VVZD.1'!$A$1:$F$73</definedName>
    <definedName name="_xlnm.Print_Area" localSheetId="7">'3_2.6-zid B.VVZD.3'!$A$1:$F$81</definedName>
    <definedName name="_xlnm.Print_Area" localSheetId="9">'3_2.8-zid MV.VVZD.1'!$A$1:$F$93</definedName>
    <definedName name="_xlnm.Print_Area" localSheetId="11">'3_3-VP PG'!$A$1:$F$75</definedName>
    <definedName name="_xlnm.Print_Area" localSheetId="12">'3_4-VOKA'!$B$1:$G$246</definedName>
    <definedName name="_xlnm.Print_Area" localSheetId="13">'4_1-elektro'!$A$1:$F$63</definedName>
    <definedName name="_xlnm.Print_Area" localSheetId="15">'4_3-elektro VP'!$A$1:$F$91</definedName>
    <definedName name="_xlnm.Print_Area" localSheetId="1">'POLHOV GRADEC'!$A$1:$D$40</definedName>
    <definedName name="_xlnm.Print_Titles" localSheetId="2">'2-KA'!$32:$33</definedName>
    <definedName name="_xlnm.Print_Titles" localSheetId="3">'3_1-VGU'!$37:$38</definedName>
    <definedName name="_xlnm.Print_Titles" localSheetId="4">'3_2.1-zid B.VVZL.1'!$23:$24</definedName>
    <definedName name="_xlnm.Print_Titles" localSheetId="5">'3_2.2-zid B.VVZL.2'!$20:$21</definedName>
    <definedName name="_xlnm.Print_Titles" localSheetId="6">'3_2.4-zid B.VVZD.1'!$21:$22</definedName>
    <definedName name="_xlnm.Print_Titles" localSheetId="7">'3_2.6-zid B.VVZD.3'!$21:$22</definedName>
    <definedName name="_xlnm.Print_Titles" localSheetId="8">'3_2.7-zid B.VVZD.4'!$21:$22</definedName>
    <definedName name="_xlnm.Print_Titles" localSheetId="9">'3_2.8-zid MV.VVZD.1'!$20:$21</definedName>
    <definedName name="_xlnm.Print_Titles" localSheetId="10">'3_2.9-zid MV.VVZD.2'!$20:$21</definedName>
    <definedName name="_xlnm.Print_Titles" localSheetId="11">'3_3-VP PG'!$20:$21</definedName>
    <definedName name="_xlnm.Print_Titles" localSheetId="12">'3_4-VOKA'!$37:$38</definedName>
    <definedName name="_xlnm.Print_Titles" localSheetId="15">'4_3-elektro VP'!$17:$18</definedName>
  </definedNames>
  <calcPr calcId="162913"/>
</workbook>
</file>

<file path=xl/calcChain.xml><?xml version="1.0" encoding="utf-8"?>
<calcChain xmlns="http://schemas.openxmlformats.org/spreadsheetml/2006/main">
  <c r="G11" i="6" l="1"/>
  <c r="F74" i="5"/>
  <c r="F72" i="24"/>
  <c r="F50" i="21"/>
  <c r="F57" i="21"/>
  <c r="F96" i="21"/>
  <c r="F50" i="20"/>
  <c r="F61" i="20"/>
  <c r="H31" i="3"/>
  <c r="H30" i="3"/>
  <c r="G17" i="3"/>
  <c r="G15" i="3"/>
  <c r="H54" i="3" l="1"/>
  <c r="H585" i="3" l="1"/>
  <c r="H587" i="3"/>
  <c r="F36" i="7" l="1"/>
  <c r="F91" i="25" l="1"/>
  <c r="F90" i="25"/>
  <c r="F89" i="25"/>
  <c r="F88" i="25"/>
  <c r="F87" i="25"/>
  <c r="F86" i="25"/>
  <c r="F84" i="25"/>
  <c r="F83" i="25"/>
  <c r="F81" i="25"/>
  <c r="F79" i="25"/>
  <c r="F77" i="25"/>
  <c r="F76" i="25"/>
  <c r="F75" i="25"/>
  <c r="F74" i="25"/>
  <c r="F73" i="25"/>
  <c r="F71" i="25"/>
  <c r="F70" i="25"/>
  <c r="F68" i="25"/>
  <c r="F67" i="25"/>
  <c r="F66" i="25"/>
  <c r="F58" i="25"/>
  <c r="F56" i="25"/>
  <c r="F55" i="25"/>
  <c r="F47" i="25"/>
  <c r="F46" i="25"/>
  <c r="F44" i="25"/>
  <c r="F43" i="25"/>
  <c r="F41" i="25"/>
  <c r="F39" i="25"/>
  <c r="F38" i="25"/>
  <c r="F37" i="25"/>
  <c r="F29" i="25"/>
  <c r="F27" i="25"/>
  <c r="F26" i="25"/>
  <c r="F27" i="24"/>
  <c r="F28" i="24"/>
  <c r="F36" i="24"/>
  <c r="F38" i="24" s="1"/>
  <c r="F13" i="24" s="1"/>
  <c r="F44" i="24"/>
  <c r="F46" i="24"/>
  <c r="F14" i="24" s="1"/>
  <c r="F52" i="24"/>
  <c r="F53" i="24"/>
  <c r="F55" i="24"/>
  <c r="F56" i="24"/>
  <c r="F58" i="24"/>
  <c r="F59" i="24"/>
  <c r="F61" i="24"/>
  <c r="F62" i="24"/>
  <c r="F64" i="24"/>
  <c r="F66" i="24"/>
  <c r="F68" i="24"/>
  <c r="F69" i="24"/>
  <c r="F70" i="24"/>
  <c r="F78" i="23"/>
  <c r="F77" i="23"/>
  <c r="F76" i="23"/>
  <c r="F75" i="23"/>
  <c r="F74" i="23"/>
  <c r="F73" i="23"/>
  <c r="F72" i="23"/>
  <c r="F71" i="23"/>
  <c r="F69" i="23"/>
  <c r="F67" i="23"/>
  <c r="F66" i="23"/>
  <c r="F64" i="23"/>
  <c r="F63" i="23"/>
  <c r="F62" i="23"/>
  <c r="F60" i="23"/>
  <c r="F59" i="23"/>
  <c r="F57" i="23"/>
  <c r="F56" i="23"/>
  <c r="F55" i="23"/>
  <c r="F47" i="23"/>
  <c r="F49" i="23" s="1"/>
  <c r="F14" i="23" s="1"/>
  <c r="F40" i="23"/>
  <c r="F38" i="23"/>
  <c r="F36" i="23"/>
  <c r="F28" i="23"/>
  <c r="F27" i="23"/>
  <c r="F70" i="22"/>
  <c r="F68" i="22"/>
  <c r="F67" i="22"/>
  <c r="F66" i="22"/>
  <c r="F65" i="22"/>
  <c r="F63" i="22"/>
  <c r="F62" i="22"/>
  <c r="F60" i="22"/>
  <c r="F59" i="22"/>
  <c r="F58" i="22"/>
  <c r="F51" i="22"/>
  <c r="F50" i="22"/>
  <c r="F42" i="22"/>
  <c r="F41" i="22"/>
  <c r="F39" i="22"/>
  <c r="F37" i="22"/>
  <c r="F35" i="22"/>
  <c r="F28" i="22"/>
  <c r="F27" i="22"/>
  <c r="F94" i="21"/>
  <c r="F93" i="21"/>
  <c r="F92" i="21"/>
  <c r="F90" i="21"/>
  <c r="F88" i="21"/>
  <c r="F86" i="21"/>
  <c r="F85" i="21"/>
  <c r="F84" i="21"/>
  <c r="F83" i="21"/>
  <c r="F81" i="21"/>
  <c r="F80" i="21"/>
  <c r="F79" i="21"/>
  <c r="F78" i="21"/>
  <c r="F77" i="21"/>
  <c r="F76" i="21"/>
  <c r="F75" i="21"/>
  <c r="F74" i="21"/>
  <c r="F72" i="21"/>
  <c r="F71" i="21"/>
  <c r="F70" i="21"/>
  <c r="F68" i="21"/>
  <c r="F67" i="21"/>
  <c r="F66" i="21"/>
  <c r="F65" i="21"/>
  <c r="F64" i="21"/>
  <c r="F63" i="21"/>
  <c r="F55" i="21"/>
  <c r="F14" i="21" s="1"/>
  <c r="F48" i="21"/>
  <c r="F47" i="21"/>
  <c r="F45" i="21"/>
  <c r="F43" i="21"/>
  <c r="F41" i="21"/>
  <c r="F39" i="21"/>
  <c r="F31" i="21"/>
  <c r="F30" i="21"/>
  <c r="F29" i="21"/>
  <c r="F27" i="21"/>
  <c r="F26" i="21"/>
  <c r="F33" i="21" s="1"/>
  <c r="F87" i="20"/>
  <c r="F86" i="20"/>
  <c r="F85" i="20"/>
  <c r="F83" i="20"/>
  <c r="F82" i="20"/>
  <c r="F80" i="20"/>
  <c r="F79" i="20"/>
  <c r="F77" i="20"/>
  <c r="F75" i="20"/>
  <c r="F89" i="20" s="1"/>
  <c r="F74" i="20"/>
  <c r="F72" i="20"/>
  <c r="F71" i="20"/>
  <c r="F69" i="20"/>
  <c r="F68" i="20"/>
  <c r="F67" i="20"/>
  <c r="F59" i="20"/>
  <c r="F57" i="20"/>
  <c r="F56" i="20"/>
  <c r="F48" i="20"/>
  <c r="F47" i="20"/>
  <c r="F45" i="20"/>
  <c r="F44" i="20"/>
  <c r="F42" i="20"/>
  <c r="F40" i="20"/>
  <c r="F32" i="20"/>
  <c r="F30" i="20"/>
  <c r="F29" i="20"/>
  <c r="F34" i="20" s="1"/>
  <c r="F30" i="24" l="1"/>
  <c r="F12" i="24" s="1"/>
  <c r="F14" i="20"/>
  <c r="F15" i="21"/>
  <c r="F44" i="22"/>
  <c r="F13" i="22" s="1"/>
  <c r="F15" i="24"/>
  <c r="F53" i="22"/>
  <c r="F14" i="22" s="1"/>
  <c r="F30" i="22"/>
  <c r="F12" i="22" s="1"/>
  <c r="F13" i="21"/>
  <c r="F16" i="20"/>
  <c r="F60" i="25"/>
  <c r="F14" i="25" s="1"/>
  <c r="F72" i="22"/>
  <c r="F15" i="22" s="1"/>
  <c r="F42" i="23"/>
  <c r="F13" i="23" s="1"/>
  <c r="F12" i="20"/>
  <c r="F18" i="20"/>
  <c r="F12" i="21"/>
  <c r="F17" i="21" s="1"/>
  <c r="C18" i="1" s="1"/>
  <c r="F30" i="23"/>
  <c r="F12" i="23" s="1"/>
  <c r="F80" i="23"/>
  <c r="F15" i="23" s="1"/>
  <c r="F93" i="25"/>
  <c r="F15" i="25" s="1"/>
  <c r="F49" i="25"/>
  <c r="F13" i="25" s="1"/>
  <c r="F31" i="25"/>
  <c r="F12" i="25" s="1"/>
  <c r="F17" i="24"/>
  <c r="C21" i="1" s="1"/>
  <c r="H546" i="3"/>
  <c r="H290" i="3"/>
  <c r="H292" i="3"/>
  <c r="F17" i="22" l="1"/>
  <c r="C19" i="1" s="1"/>
  <c r="F20" i="20"/>
  <c r="C17" i="1" s="1"/>
  <c r="F17" i="25"/>
  <c r="C22" i="1" s="1"/>
  <c r="F17" i="23"/>
  <c r="C20" i="1" s="1"/>
  <c r="H702" i="3"/>
  <c r="H700" i="3"/>
  <c r="H696" i="3"/>
  <c r="H694" i="3"/>
  <c r="H692" i="3"/>
  <c r="D690" i="3"/>
  <c r="H689" i="3"/>
  <c r="D687" i="3"/>
  <c r="H686" i="3"/>
  <c r="H679" i="3"/>
  <c r="H677" i="3"/>
  <c r="H675" i="3"/>
  <c r="D672" i="3"/>
  <c r="D673" i="3" s="1"/>
  <c r="H670" i="3"/>
  <c r="H668" i="3"/>
  <c r="D666" i="3"/>
  <c r="H665" i="3"/>
  <c r="D663" i="3"/>
  <c r="H662" i="3"/>
  <c r="H660" i="3"/>
  <c r="H658" i="3"/>
  <c r="H656" i="3"/>
  <c r="H654" i="3"/>
  <c r="D645" i="3"/>
  <c r="H644" i="3"/>
  <c r="H642" i="3"/>
  <c r="H640" i="3"/>
  <c r="H638" i="3"/>
  <c r="H636" i="3"/>
  <c r="H614" i="3"/>
  <c r="H612" i="3"/>
  <c r="H610" i="3"/>
  <c r="H608" i="3"/>
  <c r="H606" i="3"/>
  <c r="H603" i="3"/>
  <c r="D601" i="3"/>
  <c r="H600" i="3"/>
  <c r="D598" i="3"/>
  <c r="H597" i="3"/>
  <c r="D595" i="3"/>
  <c r="H594" i="3"/>
  <c r="H583" i="3"/>
  <c r="H581" i="3"/>
  <c r="D579" i="3"/>
  <c r="H578" i="3"/>
  <c r="D576" i="3"/>
  <c r="H572" i="3"/>
  <c r="D565" i="3"/>
  <c r="D570" i="3" s="1"/>
  <c r="H564" i="3"/>
  <c r="H562" i="3"/>
  <c r="H560" i="3"/>
  <c r="H558" i="3"/>
  <c r="H555" i="3"/>
  <c r="H553" i="3"/>
  <c r="D544" i="3"/>
  <c r="H543" i="3"/>
  <c r="H541" i="3"/>
  <c r="H539" i="3"/>
  <c r="H534" i="3"/>
  <c r="H532" i="3"/>
  <c r="H508" i="3"/>
  <c r="H506" i="3"/>
  <c r="H504" i="3"/>
  <c r="D502" i="3"/>
  <c r="H499" i="3"/>
  <c r="D497" i="3"/>
  <c r="H496" i="3"/>
  <c r="H494" i="3"/>
  <c r="D492" i="3"/>
  <c r="H489" i="3"/>
  <c r="H487" i="3"/>
  <c r="H484" i="3"/>
  <c r="H481" i="3"/>
  <c r="H479" i="3"/>
  <c r="D477" i="3"/>
  <c r="H476" i="3"/>
  <c r="H469" i="3"/>
  <c r="H467" i="3"/>
  <c r="H465" i="3"/>
  <c r="D463" i="3"/>
  <c r="H462" i="3"/>
  <c r="D460" i="3"/>
  <c r="H459" i="3"/>
  <c r="D455" i="3"/>
  <c r="D457" i="3" s="1"/>
  <c r="H454" i="3"/>
  <c r="D449" i="3"/>
  <c r="D452" i="3" s="1"/>
  <c r="H448" i="3"/>
  <c r="D446" i="3"/>
  <c r="H445" i="3"/>
  <c r="H442" i="3"/>
  <c r="H440" i="3"/>
  <c r="D438" i="3"/>
  <c r="H437" i="3"/>
  <c r="H435" i="3"/>
  <c r="H434" i="3"/>
  <c r="H424" i="3"/>
  <c r="H422" i="3"/>
  <c r="H420" i="3"/>
  <c r="H416" i="3"/>
  <c r="H414" i="3"/>
  <c r="H390" i="3"/>
  <c r="D388" i="3"/>
  <c r="H387" i="3"/>
  <c r="H384" i="3"/>
  <c r="D382" i="3"/>
  <c r="H381" i="3"/>
  <c r="D379" i="3"/>
  <c r="H378" i="3"/>
  <c r="D375" i="3"/>
  <c r="D374" i="3"/>
  <c r="D373" i="3"/>
  <c r="D372" i="3"/>
  <c r="H371" i="3"/>
  <c r="D368" i="3"/>
  <c r="D367" i="3"/>
  <c r="D366" i="3"/>
  <c r="H365" i="3"/>
  <c r="D363" i="3"/>
  <c r="H362" i="3"/>
  <c r="D359" i="3"/>
  <c r="D358" i="3"/>
  <c r="D357" i="3"/>
  <c r="H356" i="3"/>
  <c r="D353" i="3"/>
  <c r="D352" i="3"/>
  <c r="D351" i="3"/>
  <c r="H350" i="3"/>
  <c r="D348" i="3"/>
  <c r="H347" i="3"/>
  <c r="H345" i="3"/>
  <c r="H344" i="3"/>
  <c r="D340" i="3"/>
  <c r="D339" i="3"/>
  <c r="D338" i="3"/>
  <c r="H337" i="3"/>
  <c r="D335" i="3"/>
  <c r="H334" i="3"/>
  <c r="D331" i="3"/>
  <c r="H330" i="3"/>
  <c r="D328" i="3"/>
  <c r="H327" i="3"/>
  <c r="H320" i="3"/>
  <c r="D318" i="3"/>
  <c r="H317" i="3"/>
  <c r="H315" i="3"/>
  <c r="D313" i="3"/>
  <c r="H312" i="3"/>
  <c r="D310" i="3"/>
  <c r="H309" i="3"/>
  <c r="H307" i="3"/>
  <c r="D305" i="3"/>
  <c r="H304" i="3"/>
  <c r="D301" i="3"/>
  <c r="D300" i="3"/>
  <c r="H299" i="3"/>
  <c r="H296" i="3"/>
  <c r="H294" i="3"/>
  <c r="H282" i="3"/>
  <c r="H280" i="3"/>
  <c r="H278" i="3"/>
  <c r="H275" i="3"/>
  <c r="H272" i="3"/>
  <c r="H251" i="3"/>
  <c r="H249" i="3"/>
  <c r="H247" i="3"/>
  <c r="H244" i="3"/>
  <c r="H241" i="3"/>
  <c r="H239" i="3"/>
  <c r="H236" i="3"/>
  <c r="H227" i="3"/>
  <c r="H225" i="3"/>
  <c r="H223" i="3"/>
  <c r="D221" i="3"/>
  <c r="H220" i="3"/>
  <c r="D215" i="3"/>
  <c r="D218" i="3" s="1"/>
  <c r="H214" i="3"/>
  <c r="H212" i="3"/>
  <c r="H209" i="3"/>
  <c r="H207" i="3"/>
  <c r="H205" i="3"/>
  <c r="H197" i="3"/>
  <c r="H195" i="3"/>
  <c r="H193" i="3"/>
  <c r="H190" i="3"/>
  <c r="H187" i="3"/>
  <c r="H164" i="3"/>
  <c r="H162" i="3"/>
  <c r="H160" i="3"/>
  <c r="H159" i="3"/>
  <c r="H158" i="3"/>
  <c r="H157" i="3"/>
  <c r="H154" i="3"/>
  <c r="H151" i="3"/>
  <c r="H149" i="3"/>
  <c r="H147" i="3"/>
  <c r="D147" i="3"/>
  <c r="F146" i="3"/>
  <c r="H146" i="3" s="1"/>
  <c r="D146" i="3"/>
  <c r="H145" i="3"/>
  <c r="D145" i="3"/>
  <c r="H142" i="3"/>
  <c r="H139" i="3"/>
  <c r="D137" i="3"/>
  <c r="H136" i="3"/>
  <c r="D131" i="3"/>
  <c r="D130" i="3"/>
  <c r="D129" i="3"/>
  <c r="D128" i="3"/>
  <c r="D127" i="3"/>
  <c r="D126" i="3"/>
  <c r="D125" i="3"/>
  <c r="D124" i="3"/>
  <c r="H122" i="3"/>
  <c r="H119" i="3"/>
  <c r="D117" i="3"/>
  <c r="H116" i="3"/>
  <c r="D114" i="3"/>
  <c r="H113" i="3"/>
  <c r="H111" i="3"/>
  <c r="H108" i="3"/>
  <c r="H105" i="3"/>
  <c r="F103" i="3"/>
  <c r="H103" i="3" s="1"/>
  <c r="H101" i="3"/>
  <c r="D99" i="3"/>
  <c r="H98" i="3"/>
  <c r="H91" i="3"/>
  <c r="H89" i="3"/>
  <c r="H88" i="3"/>
  <c r="D88" i="3"/>
  <c r="H85" i="3"/>
  <c r="H83" i="3"/>
  <c r="H81" i="3"/>
  <c r="D79" i="3"/>
  <c r="H78" i="3"/>
  <c r="D75" i="3"/>
  <c r="H74" i="3"/>
  <c r="D72" i="3"/>
  <c r="H71" i="3"/>
  <c r="H68" i="3"/>
  <c r="H66" i="3"/>
  <c r="F64" i="3"/>
  <c r="H64" i="3" s="1"/>
  <c r="H62" i="3"/>
  <c r="H60" i="3"/>
  <c r="H52" i="3"/>
  <c r="H50" i="3"/>
  <c r="H48" i="3"/>
  <c r="H45" i="3"/>
  <c r="H42" i="3"/>
  <c r="H589" i="3" l="1"/>
  <c r="H681" i="3"/>
  <c r="H627" i="3" s="1"/>
  <c r="H649" i="3"/>
  <c r="H626" i="3" s="1"/>
  <c r="H704" i="3"/>
  <c r="H628" i="3" s="1"/>
  <c r="D341" i="3"/>
  <c r="D354" i="3"/>
  <c r="D369" i="3"/>
  <c r="H428" i="3"/>
  <c r="H403" i="3" s="1"/>
  <c r="H56" i="3"/>
  <c r="H29" i="3" s="1"/>
  <c r="D132" i="3"/>
  <c r="D134" i="3" s="1"/>
  <c r="H230" i="3"/>
  <c r="H177" i="3" s="1"/>
  <c r="H392" i="3"/>
  <c r="H263" i="3" s="1"/>
  <c r="H93" i="3"/>
  <c r="H286" i="3"/>
  <c r="H261" i="3" s="1"/>
  <c r="H522" i="3"/>
  <c r="H322" i="3"/>
  <c r="H262" i="3" s="1"/>
  <c r="H253" i="3"/>
  <c r="H178" i="3" s="1"/>
  <c r="D302" i="3"/>
  <c r="H616" i="3"/>
  <c r="H523" i="3" s="1"/>
  <c r="H548" i="3"/>
  <c r="H521" i="3" s="1"/>
  <c r="H471" i="3"/>
  <c r="H404" i="3" s="1"/>
  <c r="D360" i="3"/>
  <c r="H201" i="3"/>
  <c r="H176" i="3" s="1"/>
  <c r="D376" i="3"/>
  <c r="H510" i="3"/>
  <c r="H405" i="3" s="1"/>
  <c r="H166" i="3"/>
  <c r="G13" i="3" l="1"/>
  <c r="H33" i="3"/>
  <c r="G19" i="3" l="1"/>
  <c r="C16" i="1" s="1"/>
  <c r="H266" i="3"/>
  <c r="H181" i="3"/>
  <c r="H631" i="3"/>
  <c r="H526" i="3"/>
  <c r="H408" i="3"/>
  <c r="F42" i="11" l="1"/>
  <c r="F41" i="11"/>
  <c r="F40" i="11"/>
  <c r="F39" i="11"/>
  <c r="F38" i="11"/>
  <c r="F32" i="11"/>
  <c r="F31" i="11"/>
  <c r="F30" i="11"/>
  <c r="F29" i="11"/>
  <c r="F23" i="11"/>
  <c r="F25" i="11" l="1"/>
  <c r="F12" i="11" s="1"/>
  <c r="F45" i="11"/>
  <c r="F14" i="11" s="1"/>
  <c r="F34" i="11"/>
  <c r="F13" i="11" s="1"/>
  <c r="F24" i="10"/>
  <c r="F23" i="10"/>
  <c r="F22" i="10"/>
  <c r="F21" i="10"/>
  <c r="F16" i="11" l="1"/>
  <c r="C30" i="1" s="1"/>
  <c r="F27" i="10"/>
  <c r="F11" i="10"/>
  <c r="F13" i="10" s="1"/>
  <c r="C29" i="1" s="1"/>
  <c r="F52" i="8"/>
  <c r="F51" i="8"/>
  <c r="F50" i="8"/>
  <c r="F49" i="8"/>
  <c r="F48" i="8"/>
  <c r="F47" i="8"/>
  <c r="F46" i="8"/>
  <c r="F45" i="8"/>
  <c r="F44" i="8"/>
  <c r="F43" i="8"/>
  <c r="F42" i="8"/>
  <c r="F41" i="8"/>
  <c r="F40" i="8"/>
  <c r="F39" i="8"/>
  <c r="F38" i="8"/>
  <c r="C29" i="8"/>
  <c r="F29" i="8" s="1"/>
  <c r="F28" i="8"/>
  <c r="F27" i="8"/>
  <c r="F26" i="8"/>
  <c r="F25" i="8"/>
  <c r="F24" i="8"/>
  <c r="F23" i="8"/>
  <c r="F22" i="8"/>
  <c r="F21" i="8"/>
  <c r="F20" i="8"/>
  <c r="F54" i="8" l="1"/>
  <c r="F11" i="8" s="1"/>
  <c r="F63" i="8"/>
  <c r="F12" i="8" s="1"/>
  <c r="F31" i="8"/>
  <c r="F10" i="8" s="1"/>
  <c r="F14" i="8" l="1"/>
  <c r="C27" i="1" s="1"/>
  <c r="F59" i="7"/>
  <c r="F50" i="7"/>
  <c r="F49" i="7"/>
  <c r="F48" i="7"/>
  <c r="F47" i="7"/>
  <c r="F46" i="7"/>
  <c r="F35" i="7"/>
  <c r="F26" i="7"/>
  <c r="F25" i="7"/>
  <c r="F24" i="7"/>
  <c r="F62" i="7" l="1"/>
  <c r="F11" i="7" s="1"/>
  <c r="F39" i="7"/>
  <c r="F9" i="7" s="1"/>
  <c r="F52" i="7"/>
  <c r="F10" i="7" s="1"/>
  <c r="F13" i="7" l="1"/>
  <c r="C26" i="1" s="1"/>
  <c r="G242" i="6"/>
  <c r="G240" i="6"/>
  <c r="G230" i="6"/>
  <c r="G228" i="6"/>
  <c r="G226" i="6"/>
  <c r="G224" i="6"/>
  <c r="G217" i="6"/>
  <c r="G215" i="6"/>
  <c r="G213" i="6"/>
  <c r="G206" i="6"/>
  <c r="G204" i="6"/>
  <c r="G202" i="6"/>
  <c r="G200" i="6"/>
  <c r="G198" i="6"/>
  <c r="G196" i="6"/>
  <c r="G189" i="6"/>
  <c r="G187" i="6"/>
  <c r="G185" i="6"/>
  <c r="G183" i="6"/>
  <c r="G181" i="6"/>
  <c r="G179" i="6"/>
  <c r="G172" i="6"/>
  <c r="G170" i="6"/>
  <c r="G168" i="6"/>
  <c r="G166" i="6"/>
  <c r="G164" i="6"/>
  <c r="G162" i="6"/>
  <c r="G137" i="6"/>
  <c r="G135" i="6"/>
  <c r="G133" i="6"/>
  <c r="G131" i="6"/>
  <c r="G129" i="6"/>
  <c r="G127" i="6"/>
  <c r="G125" i="6"/>
  <c r="G123" i="6"/>
  <c r="G120" i="6"/>
  <c r="G114" i="6"/>
  <c r="G111" i="6"/>
  <c r="G109" i="6"/>
  <c r="G106" i="6"/>
  <c r="G101" i="6"/>
  <c r="G98" i="6"/>
  <c r="G95" i="6"/>
  <c r="G92" i="6"/>
  <c r="G90" i="6"/>
  <c r="G87" i="6"/>
  <c r="G79" i="6"/>
  <c r="G77" i="6"/>
  <c r="G70" i="6"/>
  <c r="G68" i="6"/>
  <c r="G66" i="6"/>
  <c r="G64" i="6"/>
  <c r="G62" i="6"/>
  <c r="G60" i="6"/>
  <c r="G58" i="6"/>
  <c r="G56" i="6"/>
  <c r="G55" i="6"/>
  <c r="G50" i="6"/>
  <c r="G44" i="6"/>
  <c r="G42" i="6"/>
  <c r="G191" i="6" l="1"/>
  <c r="G148" i="6" s="1"/>
  <c r="G174" i="6"/>
  <c r="G147" i="6" s="1"/>
  <c r="G232" i="6"/>
  <c r="G151" i="6" s="1"/>
  <c r="G219" i="6"/>
  <c r="G150" i="6" s="1"/>
  <c r="G208" i="6"/>
  <c r="G149" i="6" s="1"/>
  <c r="G244" i="6"/>
  <c r="G152" i="6" s="1"/>
  <c r="G116" i="6"/>
  <c r="G25" i="6" s="1"/>
  <c r="G46" i="6"/>
  <c r="G22" i="6" s="1"/>
  <c r="G81" i="6"/>
  <c r="G24" i="6" s="1"/>
  <c r="G72" i="6"/>
  <c r="G23" i="6" s="1"/>
  <c r="G139" i="6"/>
  <c r="G26" i="6" s="1"/>
  <c r="G154" i="6" l="1"/>
  <c r="G28" i="6"/>
  <c r="G9" i="6" s="1"/>
  <c r="G13" i="6" l="1"/>
  <c r="C25" i="1" s="1"/>
  <c r="F89" i="9"/>
  <c r="F88" i="9"/>
  <c r="F87" i="9"/>
  <c r="F81" i="9"/>
  <c r="F80" i="9"/>
  <c r="F79" i="9"/>
  <c r="F78" i="9"/>
  <c r="F77" i="9"/>
  <c r="F76" i="9"/>
  <c r="F75" i="9"/>
  <c r="F74" i="9"/>
  <c r="F67" i="9"/>
  <c r="F66" i="9"/>
  <c r="F65" i="9"/>
  <c r="F64" i="9"/>
  <c r="F63" i="9"/>
  <c r="F62" i="9"/>
  <c r="F61" i="9"/>
  <c r="F60" i="9"/>
  <c r="F59" i="9"/>
  <c r="F58" i="9"/>
  <c r="F52" i="9"/>
  <c r="F47" i="9"/>
  <c r="F71" i="5"/>
  <c r="F70" i="5"/>
  <c r="F69" i="5"/>
  <c r="F68" i="5"/>
  <c r="F67" i="5"/>
  <c r="F66" i="5"/>
  <c r="F62" i="5"/>
  <c r="F61" i="5"/>
  <c r="F60" i="5"/>
  <c r="F59" i="5"/>
  <c r="F58" i="5"/>
  <c r="F57" i="5"/>
  <c r="F56" i="5"/>
  <c r="F55" i="5"/>
  <c r="F54" i="5"/>
  <c r="F53" i="5"/>
  <c r="F49" i="5"/>
  <c r="F50" i="5" s="1"/>
  <c r="F44" i="5"/>
  <c r="F45" i="5" s="1"/>
  <c r="F32" i="5"/>
  <c r="F27" i="5"/>
  <c r="F26" i="5"/>
  <c r="F54" i="9" l="1"/>
  <c r="F10" i="9" s="1"/>
  <c r="F70" i="9"/>
  <c r="F11" i="9" s="1"/>
  <c r="F83" i="9"/>
  <c r="F12" i="9" s="1"/>
  <c r="F91" i="9"/>
  <c r="F13" i="9" s="1"/>
  <c r="F28" i="5"/>
  <c r="F33" i="5"/>
  <c r="F63" i="5"/>
  <c r="F72" i="5"/>
  <c r="F13" i="5" l="1"/>
  <c r="F35" i="5"/>
  <c r="F15" i="9"/>
  <c r="C28" i="1" s="1"/>
  <c r="F12" i="5" l="1"/>
  <c r="F15" i="5" s="1"/>
  <c r="C24" i="1" s="1"/>
  <c r="F69" i="18"/>
  <c r="F68" i="18"/>
  <c r="F67" i="18"/>
  <c r="F65" i="18"/>
  <c r="F64" i="18"/>
  <c r="F62" i="18"/>
  <c r="F60" i="18"/>
  <c r="F58" i="18"/>
  <c r="F57" i="18"/>
  <c r="F55" i="18"/>
  <c r="F54" i="18"/>
  <c r="F52" i="18"/>
  <c r="F51" i="18"/>
  <c r="F43" i="18"/>
  <c r="F45" i="18" s="1"/>
  <c r="F14" i="18" s="1"/>
  <c r="F35" i="18"/>
  <c r="F37" i="18" s="1"/>
  <c r="F13" i="18" s="1"/>
  <c r="F27" i="18"/>
  <c r="F26" i="18"/>
  <c r="F29" i="18" l="1"/>
  <c r="F12" i="18" s="1"/>
  <c r="F71" i="18"/>
  <c r="F15" i="18" s="1"/>
  <c r="F17" i="18" l="1"/>
  <c r="C23" i="1" s="1"/>
  <c r="F37" i="2"/>
  <c r="F39" i="2" s="1"/>
  <c r="F9" i="2" s="1"/>
  <c r="F150" i="2" l="1"/>
  <c r="D142" i="2"/>
  <c r="F142" i="2" s="1"/>
  <c r="D141" i="2"/>
  <c r="F141" i="2" s="1"/>
  <c r="D139" i="2"/>
  <c r="D140" i="2" s="1"/>
  <c r="F140" i="2" s="1"/>
  <c r="F138" i="2"/>
  <c r="D131" i="2"/>
  <c r="F131" i="2" s="1"/>
  <c r="F130" i="2"/>
  <c r="F129" i="2"/>
  <c r="F128" i="2"/>
  <c r="D121" i="2"/>
  <c r="F121" i="2" s="1"/>
  <c r="D120" i="2"/>
  <c r="F120" i="2" s="1"/>
  <c r="F119" i="2"/>
  <c r="F118" i="2"/>
  <c r="F117" i="2"/>
  <c r="F116" i="2"/>
  <c r="F115" i="2"/>
  <c r="F114" i="2"/>
  <c r="D107" i="2"/>
  <c r="F107" i="2" s="1"/>
  <c r="D106" i="2"/>
  <c r="F106" i="2" s="1"/>
  <c r="D104" i="2"/>
  <c r="D105" i="2" s="1"/>
  <c r="F105" i="2" s="1"/>
  <c r="F103" i="2"/>
  <c r="F102" i="2"/>
  <c r="F101" i="2"/>
  <c r="F100" i="2"/>
  <c r="F99" i="2"/>
  <c r="F98" i="2"/>
  <c r="D91" i="2"/>
  <c r="F91" i="2" s="1"/>
  <c r="D90" i="2"/>
  <c r="F90" i="2" s="1"/>
  <c r="D89" i="2"/>
  <c r="F89" i="2" s="1"/>
  <c r="D88" i="2"/>
  <c r="F88" i="2" s="1"/>
  <c r="D87" i="2"/>
  <c r="F87" i="2" s="1"/>
  <c r="F86" i="2"/>
  <c r="F85" i="2"/>
  <c r="F84" i="2"/>
  <c r="F83" i="2"/>
  <c r="F82" i="2"/>
  <c r="F81" i="2"/>
  <c r="F80" i="2"/>
  <c r="F79" i="2"/>
  <c r="D72" i="2"/>
  <c r="F72" i="2" s="1"/>
  <c r="D71" i="2"/>
  <c r="F71" i="2" s="1"/>
  <c r="D69" i="2"/>
  <c r="F69" i="2" s="1"/>
  <c r="F68" i="2"/>
  <c r="F67" i="2"/>
  <c r="F66" i="2"/>
  <c r="F65" i="2"/>
  <c r="F64" i="2"/>
  <c r="F63" i="2"/>
  <c r="D56" i="2"/>
  <c r="F56" i="2" s="1"/>
  <c r="D55" i="2"/>
  <c r="F55" i="2" s="1"/>
  <c r="D54" i="2"/>
  <c r="F54" i="2" s="1"/>
  <c r="D53" i="2"/>
  <c r="F53" i="2" s="1"/>
  <c r="D52" i="2"/>
  <c r="F52" i="2" s="1"/>
  <c r="F51" i="2"/>
  <c r="F50" i="2"/>
  <c r="F49" i="2"/>
  <c r="F48" i="2"/>
  <c r="F47" i="2"/>
  <c r="F46" i="2"/>
  <c r="F45" i="2"/>
  <c r="F44" i="2"/>
  <c r="F149" i="2" l="1"/>
  <c r="F152" i="2" s="1"/>
  <c r="F25" i="2" s="1"/>
  <c r="F27" i="2" s="1"/>
  <c r="F133" i="2"/>
  <c r="F21" i="2" s="1"/>
  <c r="F93" i="2"/>
  <c r="F15" i="2" s="1"/>
  <c r="F104" i="2"/>
  <c r="F109" i="2" s="1"/>
  <c r="F17" i="2" s="1"/>
  <c r="F123" i="2"/>
  <c r="F19" i="2" s="1"/>
  <c r="D70" i="2"/>
  <c r="F70" i="2" s="1"/>
  <c r="F74" i="2" s="1"/>
  <c r="F13" i="2" s="1"/>
  <c r="F58" i="2"/>
  <c r="F11" i="2" s="1"/>
  <c r="F139" i="2"/>
  <c r="F144" i="2" s="1"/>
  <c r="F23" i="2" s="1"/>
  <c r="C15" i="1" l="1"/>
  <c r="C32" i="1" s="1"/>
  <c r="C34" i="1" l="1"/>
  <c r="C36" i="1" s="1"/>
  <c r="C38" i="1" s="1"/>
  <c r="C40" i="1" s="1"/>
  <c r="E32" i="1"/>
</calcChain>
</file>

<file path=xl/sharedStrings.xml><?xml version="1.0" encoding="utf-8"?>
<sst xmlns="http://schemas.openxmlformats.org/spreadsheetml/2006/main" count="2942" uniqueCount="1260">
  <si>
    <t>načrt:</t>
  </si>
  <si>
    <t>Načrt krajinske arhitekture</t>
  </si>
  <si>
    <t>3/1</t>
  </si>
  <si>
    <t>3/2.1</t>
  </si>
  <si>
    <t>3/2.2</t>
  </si>
  <si>
    <t>3/2.4</t>
  </si>
  <si>
    <t>3/2.6</t>
  </si>
  <si>
    <t>3/2.7</t>
  </si>
  <si>
    <t>3/2.8</t>
  </si>
  <si>
    <t>3/2.9</t>
  </si>
  <si>
    <t>3/4</t>
  </si>
  <si>
    <t xml:space="preserve">Načrt vodovoda in kanalizacije </t>
  </si>
  <si>
    <t>4/2</t>
  </si>
  <si>
    <t xml:space="preserve">Zunanji NN priključek - VP </t>
  </si>
  <si>
    <t>6/2</t>
  </si>
  <si>
    <t>Zunanji TK priključek</t>
  </si>
  <si>
    <t>Ureditve območja Božne in Male Vode</t>
  </si>
  <si>
    <t>Načrt vodnogospodarskih ureditev Božne in Male vode</t>
  </si>
  <si>
    <t>Načrt zidu B.VVZL.1</t>
  </si>
  <si>
    <t>Načrt zidu B.VVZL.2</t>
  </si>
  <si>
    <t>Načrt zidu B.VVZD.1</t>
  </si>
  <si>
    <t>Načrt zidu B.VVZD.3</t>
  </si>
  <si>
    <t>Načrt zidu B.VVZD.4</t>
  </si>
  <si>
    <t>Načrt zidu MV.VVZD.1</t>
  </si>
  <si>
    <t>Načrt zidu MV.VVZD.2</t>
  </si>
  <si>
    <t>3/3</t>
  </si>
  <si>
    <t>4/1</t>
  </si>
  <si>
    <t>6/1</t>
  </si>
  <si>
    <t>4/3</t>
  </si>
  <si>
    <t>Načrt elektroinstalacij - VP</t>
  </si>
  <si>
    <t>1.</t>
  </si>
  <si>
    <t>2.</t>
  </si>
  <si>
    <t>3.</t>
  </si>
  <si>
    <t>4.</t>
  </si>
  <si>
    <t>5.</t>
  </si>
  <si>
    <t>6.</t>
  </si>
  <si>
    <t>količ.</t>
  </si>
  <si>
    <t>1.1.</t>
  </si>
  <si>
    <t>m</t>
  </si>
  <si>
    <t>1.2.</t>
  </si>
  <si>
    <t>kos</t>
  </si>
  <si>
    <t>3.1.</t>
  </si>
  <si>
    <t>m2</t>
  </si>
  <si>
    <t>3.2.</t>
  </si>
  <si>
    <t>TK priklop Vodomerne postaje Polhov gradec</t>
  </si>
  <si>
    <t>Opis</t>
  </si>
  <si>
    <t>Enota</t>
  </si>
  <si>
    <t>Količina</t>
  </si>
  <si>
    <t>SPLOŠNO</t>
  </si>
  <si>
    <t>1.1</t>
  </si>
  <si>
    <t>dobava kablaTK 59 1x4x0,6M</t>
  </si>
  <si>
    <t>GRADBENA DELA:</t>
  </si>
  <si>
    <t>2.1</t>
  </si>
  <si>
    <t>Trasiranje nove trase zemeljskega kabla ali kabelske kanalizacije</t>
  </si>
  <si>
    <t>2.2</t>
  </si>
  <si>
    <t>Izdelava eno cevne kabelske kanalizacije iz cevi STF fi50  - samo dobava in polaganje cevi, izkop ter zasip v sklopu ostalih komunalnih vodov</t>
  </si>
  <si>
    <t>2.3</t>
  </si>
  <si>
    <t>razrez asfalta odvoz ruševin ter ponovno asfaltiranje</t>
  </si>
  <si>
    <t>2.4</t>
  </si>
  <si>
    <t>Izdelava izvršilnega načrta krajevne kabelske mreže, ki obsega situacijski in shematski načrt (M+3K). "</t>
  </si>
  <si>
    <t>2.5</t>
  </si>
  <si>
    <t>KABELSKO MONTAŽNA DELA:</t>
  </si>
  <si>
    <t>3.1</t>
  </si>
  <si>
    <t>Vpihovanje/ uvlečenje kabla</t>
  </si>
  <si>
    <t>3.2</t>
  </si>
  <si>
    <t xml:space="preserve">Vzidava Fe omarice INOX P/O tip AA z letvico in ključavnico - dim. 190x150x70 mm, izsekavanje opečnega zidu, naprava podaljšane malte v razmerju 1:1:6, grobo popravilo fasade, odvoz ruševin. </t>
  </si>
  <si>
    <t>3.3</t>
  </si>
  <si>
    <t>Dobava in montaža 10" ločilne letvice LSA-PLUS-2/10 tip KRONE komplet z kovinskim nosilcem T (za 10x2) ranžiranjem in priključitev kabla na letvico. "</t>
  </si>
  <si>
    <t>3.4</t>
  </si>
  <si>
    <t>Uvlačenje kabla v omarico in ranžiranje na letvico kap. do 1x4</t>
  </si>
  <si>
    <t>3.5</t>
  </si>
  <si>
    <t>Dobava in montaža zbiralke tip "T"-MS z montažo na valjanec na drogu in spajanjem Fe. nosilnih vrvi na zbiralko 3 kom in 1 kom pletenice P/F 6 mm2"</t>
  </si>
  <si>
    <t>3.6</t>
  </si>
  <si>
    <t xml:space="preserve">Popravilo obstoječe tehnične dokumentacije - predvideno </t>
  </si>
  <si>
    <t>1.2</t>
  </si>
  <si>
    <t>1.3</t>
  </si>
  <si>
    <t>1.4</t>
  </si>
  <si>
    <t>1.6</t>
  </si>
  <si>
    <r>
      <t>Vodomerna postaja:</t>
    </r>
    <r>
      <rPr>
        <b/>
        <sz val="11"/>
        <rFont val="Arial"/>
        <family val="2"/>
        <charset val="238"/>
      </rPr>
      <t xml:space="preserve"> Polhov Gradec - Božna</t>
    </r>
  </si>
  <si>
    <t>ELEKTROMONTAŽNA DELA</t>
  </si>
  <si>
    <t>kpl</t>
  </si>
  <si>
    <t>OPREMA VODOMERNE POSTAJE</t>
  </si>
  <si>
    <t>Dobava in montaža mikrovalovnega radarja (kot. Npr VEGAPLUS 67 ali enakovredno), vključno z povezavo do komunikacijske omare</t>
  </si>
  <si>
    <t>Dobava in montaža merilnika nivoja (kot. Npr Eltratec PPI 100 ali enakovredno) vključno z povezavo do komunikacijske omare</t>
  </si>
  <si>
    <t>Dobava in montaža RTU naprave (kot. Npr. Simatic RTU 3030C, naročniška koda Siemens 6NH3112-3BA00-0XX0 ali enakovredno)</t>
  </si>
  <si>
    <t>Dobava in montaža prenapetostne zaščite tlačne sonde (kot. Npr. Eltratec PZV 301 ali enakovredno)</t>
  </si>
  <si>
    <t>Dobava in montaža prenapetostne zaščite radarja (VEGA Overvoltage protection B 62-30 W ali enakovredno)</t>
  </si>
  <si>
    <t>2.6</t>
  </si>
  <si>
    <t>Dobava in montaža ETHERNET STIKALO s 4 ethernet porti (kot npr. Siemens SCALANCE M816-1, naročniška koda Siemens 6GK5816-1AA00-2AA2 ali enakovredno)</t>
  </si>
  <si>
    <t>2.7</t>
  </si>
  <si>
    <t>Dobava in montaža baterijski modul za RTU napravo (kot npr. 2 x baterijski modul Siemens Simatic RTU 3030C battery module naročniška koda 6NH3112-3BA00-1XX2 vključno z akumulatorskimi vložki in 3 x baterijski razširitveni modul Siemens Simatic RTU 3030C battery expansion module naročniška koda 6NH31123BA001XX6 vključno z akumulatorskimi vložki)</t>
  </si>
  <si>
    <t>2.8</t>
  </si>
  <si>
    <t>Dobava in montaža kamere z motorjem (kot npr. MOBOTIX M25M-SEC-D51), vključno z povezavo do komunikacijske omare in nosilcem za pritrditev na drog</t>
  </si>
  <si>
    <t>2.9</t>
  </si>
  <si>
    <t>Dobava in montaža antene za mobilne telefone 4G/3G/GSM (ferkvenčni pas 698-800 MHz, 800-960 MHz, 1700-2700 MHz) z ohišjem (npr. Trans-Data LTE KYZ 7,5/8/10) na drog za kamero s koaksialnim kablom POPE H155 (dolžine 10m) in konektorjem SMA moški
Tehnologija montaže: antenski kabel se skozi uvodnico napelje v omaro, kjer se zaključi s konektorjem SMA moški</t>
  </si>
  <si>
    <t>Montaža vse potrebne opreme na MM (vključno z drobnim montažnim materialom)</t>
  </si>
  <si>
    <t>Dobava programske opreme in vzpostavitev delovanja sistema, ter šolanje (zagotovi upravljalec sistema)</t>
  </si>
  <si>
    <t>OZEMLJITVE</t>
  </si>
  <si>
    <t>Dobava in montaža GIP (Cu ponikljana 30x5x500) na izolatorje v kabelski jašek na eno od sten, povezava GIP na obroč z inox ozemljilnim trakom 30x3,5mm</t>
  </si>
  <si>
    <t>dobava in polaganje inox ozemljilnega traku 30x3,5mm</t>
  </si>
  <si>
    <t xml:space="preserve">Ozemljitev droga za kamero (polaganje valjanca 3m in spojitev na obroč s križno spojko) </t>
  </si>
  <si>
    <t xml:space="preserve">Ozemljitev pokrova jaška na GIP z ozemljilnim vodnikom H07V-K 16mm2 rum/zel (okvir in pokrov) </t>
  </si>
  <si>
    <t>3.7</t>
  </si>
  <si>
    <t>Ozemljitev cevi za tlačno sondo na GIP z ozemljilnim vodnikom H07V-K 16mm2 rum/zel</t>
  </si>
  <si>
    <t>3.8</t>
  </si>
  <si>
    <t>drobni montažni material</t>
  </si>
  <si>
    <t>MERITVE</t>
  </si>
  <si>
    <t>4.1</t>
  </si>
  <si>
    <t>izvedba vseh predpisanih električnih meritev (meritev kablovoda, odklopni časi inštalacijskih odklopnikov,…)</t>
  </si>
  <si>
    <t>4.2</t>
  </si>
  <si>
    <t xml:space="preserve">Izvedba meritev ponikalne upornosti ozemljilnega sistema in galvanskih povezav kovinskih delov
</t>
  </si>
  <si>
    <t>4.3</t>
  </si>
  <si>
    <t>Izdelava elaborata električnih inštalacij in ozemljitev</t>
  </si>
  <si>
    <t>A. GRADBENA DELA</t>
  </si>
  <si>
    <t>Trasiranje nove trase kabelske kanalizacije z uporabo obstoječih načrtov</t>
  </si>
  <si>
    <t>Strojno rezanje in odstranjevanje asfalta, debeline od 10-15cm, nakladanje in odvoz ruševin, plačilo takse</t>
  </si>
  <si>
    <t>Dobava materiala in izdelava 1 cevne kabelske kanalizacije iz 1×1 Stigmaflex cevi 110mm, izkop v zem. IV. ktg., širina kanala 35cm, dno kanala na gl. 1,0m, zaščita cevi z betonom, zasip kanala s tamponom z utrditvijo, nakladanje viška materiala, čiščenje trase</t>
  </si>
  <si>
    <t>Strojni izkop kabelskega rova v III.-IV.kat dim.0,3×1,0m, izdelava peščene posteljice, zasip kabla s peskom in izkopanim materialom, sprotno komprimiranje v plasteh po 20 cm</t>
  </si>
  <si>
    <t>Strojni izkop terena IV.katg dim. 1,5×0,5×0,85m za izdelavo temelja prostostoječe omarice</t>
  </si>
  <si>
    <t>Dobava in vgradnja podložnega betona dim 1,5×0,5×0,2m za prostostoječo omaro</t>
  </si>
  <si>
    <t>Dobava PVC ščitnikov za energetski kabel, polaganje v rov skladno s presekom kabelskega jarka</t>
  </si>
  <si>
    <t>Začasno betoniranje cestne površine, rušenje betona in priprava asfalta na končno položitev asfalta</t>
  </si>
  <si>
    <t>m3</t>
  </si>
  <si>
    <t>Asfaltiranje prekopa, debelina asfalta 15cm</t>
  </si>
  <si>
    <t>B. ELEKTOMONTAŽNA DELA</t>
  </si>
  <si>
    <t>Dobava kabla tip NA2XY-J 4×35+1,5mm2</t>
  </si>
  <si>
    <t>Polaganje kabla NA2XY-J 4×35+1,5mm2 v izkopani kabelski rov</t>
  </si>
  <si>
    <t>Dobava in montaža samokrčne kabelske glave za 1kV kabel 4×35mm2, npr. EPKT-0015</t>
  </si>
  <si>
    <t>Dobava in montaža kabelskih čevljev AlCu 35/8 ter priključitev v kabelski omarici</t>
  </si>
  <si>
    <t>Dobava in montaža opreme za priključitev kabla na SKS-a na betonskem drogu:
- IOS sponka AL/AL 35/35</t>
  </si>
  <si>
    <t>Dobava in montaža Al trakov za pritrditev kabla na betonski drog</t>
  </si>
  <si>
    <t>Demontaža obstoječe mehanske zaščite za kabel na betonskem drogu, dobava in montaža novega zaščitnega korita Al 100×90×2500mm s pritrditvijo z Al trakovi</t>
  </si>
  <si>
    <t>Montaža kabla na betonski drog, uporaba avtomobilske dvižne ploščadi</t>
  </si>
  <si>
    <t>Dobava in montaža ozemljitvene spojke FeZn 60×60 z zaščito pred korozijo</t>
  </si>
  <si>
    <t>Dobava in polaganje pocinkanega valjanca FeZn 25×4mm v temelj betonske ograje, vezava na železno armaturo, izvod za PEN do kabelske omarice</t>
  </si>
  <si>
    <t>Dobava in polaganje pocinkanega valjanca FeZn 25×4mm v izkopani rov, vertikalno polaganje</t>
  </si>
  <si>
    <t>Dobava in montaža ozemljitvene sponke FeZn ter izvedba protikorozijske zaščite</t>
  </si>
  <si>
    <t>Izvedba meritev ozemljitvene upornosti in izdelava poročila</t>
  </si>
  <si>
    <t>C. OSTALI STROŠKI</t>
  </si>
  <si>
    <t>Nadzor (gradbeni, elektro) pri Elektro Ljubljana</t>
  </si>
  <si>
    <t>SKUPAJ A+B+C (brez DDV)</t>
  </si>
  <si>
    <t>z.št.</t>
  </si>
  <si>
    <t>opis</t>
  </si>
  <si>
    <t>količina</t>
  </si>
  <si>
    <t>enota</t>
  </si>
  <si>
    <t>Rušenje obstoječe EKK PVC 3x3Ø160 + PEHD 2×Ø50mm, nakladanje viška materiala, odvoz na registrirano deponijo z plačilom takse</t>
  </si>
  <si>
    <t>Rušenje obstoječe EKK PVC Fe 800 z PVC 3x3Ø160 + PEHD 2×Ø50mm, nakladanje viška materiala, odvoz na registrirano deponijo z plačilom takse</t>
  </si>
  <si>
    <t>m1</t>
  </si>
  <si>
    <t>PVC opozorilni trak</t>
  </si>
  <si>
    <t>Križanje EKK z vodotokom z uporabo nove debelostenske Fe 800mm cevi v kateri je PVC 3x3Ø160 + PEHD 2×Ø50mm, strojni izkop v zem. III. - IV. ktg., širina kanala 1m, globina kanala 2m. Dela se izvajajo ob nizkem vodostaju.</t>
  </si>
  <si>
    <t xml:space="preserve">Obdelava odprtine s fino cementno malto pri uvodu EKK v kabelskem jašku. Gre za obstoječ jašek z odprtino za PVC 3x3Ø160 + PEHD 2×Ø50mm. </t>
  </si>
  <si>
    <t>SKUPAJ (brez DDV)</t>
  </si>
  <si>
    <t>Zaščita kablov in sidranje pri profilu 245 pri izdelavi zidu. Kabel NA2XS(FL)2Y 1×150/25 RM 12/20kV</t>
  </si>
  <si>
    <t>Dobava in izdelava peščene blazinice, gal ščitnikov in opozorilnega traku. Kabel NA2XS(FL)2Y 1×150/25 RM 12/20kV pri profilu 245.</t>
  </si>
  <si>
    <t>Rezanje kabla v KJ1 in KJ2, izvlek kabla NA2XS(FL)2Y 1×150/25 RM 12/20kV</t>
  </si>
  <si>
    <t>Dobava in uvlačenje kabla NA2XS(FL)2Y 1×150/25 RM 12/20kV v PVC 160 cevi</t>
  </si>
  <si>
    <t>Priprava omrežja na izklop, stikalne manipulacije v SN omrežju, povrnitev omrežja v normalno delovanje</t>
  </si>
  <si>
    <t>Vrisi v kataster in vnos v izvršilno dokumentacijo El. Ljubljana</t>
  </si>
  <si>
    <t>I.</t>
  </si>
  <si>
    <t>UKREPI - VODOVOD</t>
  </si>
  <si>
    <t>II.</t>
  </si>
  <si>
    <t>UKREPI - KANALIZACIJA</t>
  </si>
  <si>
    <t>4.2.1.</t>
  </si>
  <si>
    <t>št.</t>
  </si>
  <si>
    <t>opis dela</t>
  </si>
  <si>
    <t>PRIPRAVLJALNA in OBNOVITVENA DELA</t>
  </si>
  <si>
    <t>Zakoličenje osi cevovoda z zavarovanjem osi, oznako horizontalnih in vertikalnih lomov, oznako vozlišč, odcepov in zakoličba mesta prevezave na obstoječi cevovod.</t>
  </si>
  <si>
    <t>Postavitev gradbenih profilov na vzpostavljeno os trase cevovoda ter določitev nivoja za merjenje globine izkopa in polaganje cevovoda.</t>
  </si>
  <si>
    <t/>
  </si>
  <si>
    <t xml:space="preserve">ZEMELJSKA DELA </t>
  </si>
  <si>
    <t xml:space="preserve">Odriv humusa v debelini 20 cm na gradbiščno deponijo za kasnejšo uporabo. </t>
  </si>
  <si>
    <t>globina 0 - 4 m - III.-IV</t>
  </si>
  <si>
    <t>strojno 90%</t>
  </si>
  <si>
    <t>ročno 10%</t>
  </si>
  <si>
    <t>Opaženje izkopa gradbene jame z dvostranskimi montažnimi opaži</t>
  </si>
  <si>
    <t xml:space="preserve">Ročno planiranje dna gradbene jame </t>
  </si>
  <si>
    <t>Dobava, nakladanje, prevoz in zvračanje peska za posteljico iz 2x sejanega peska frakcije 0.02-8mm.</t>
  </si>
  <si>
    <t>Razgrinjanje in komprimacija posteljice v projektiranem padcu po dnu jarka.</t>
  </si>
  <si>
    <t xml:space="preserve">Dobava peska frakcije 0-32 mm in izdelava nasipa nad položenimi cevmi 30 cm nad temenom. Na peščeno posteljico se izvede 3-5 cm debel nasip, v katerega si cev izdela ležišče. Zasipi cevi morajo biti sproti vibracijsko utrjevani v slojih. </t>
  </si>
  <si>
    <t>III</t>
  </si>
  <si>
    <t>GRADBENA DELA</t>
  </si>
  <si>
    <t>Obbetoniranje odcepov, hidrantov, odzračevalnih garnitur, lokov in podbetoniranje NL elementov v jaških, s porabo betona do 0.15-0.40 m3/kos.</t>
  </si>
  <si>
    <t>IV.</t>
  </si>
  <si>
    <t>VODOVODNI MATERIAL</t>
  </si>
  <si>
    <t>PE DN 90 mm</t>
  </si>
  <si>
    <t>JC DN 219 mm</t>
  </si>
  <si>
    <t>PE DN 90</t>
  </si>
  <si>
    <t>Spojni kos z dvema prirobnicama (standardni spoj)</t>
  </si>
  <si>
    <t>FF 80/1000mm</t>
  </si>
  <si>
    <t>univerzalna spojka - dvojna (standardni spoj)</t>
  </si>
  <si>
    <t>DN 90</t>
  </si>
  <si>
    <t xml:space="preserve">Armature </t>
  </si>
  <si>
    <t>Ploščati zasun z vgradno armaturo in cestno kapo (Euro 20; tip 23 ali podobno) z prirobničnimi PAM tesnilom (ali podobno) in vijaki, ter betonsko podloško.</t>
  </si>
  <si>
    <t>DN 80</t>
  </si>
  <si>
    <t>V.</t>
  </si>
  <si>
    <t>Montaža in polaganje cevi iz PE , na predhodno pripravljeno peščeno posteljico po navodilih projektanta in proizvajalca.</t>
  </si>
  <si>
    <t xml:space="preserve">Montaža zasunov </t>
  </si>
  <si>
    <t>Montaža vgradnih armatur in cestnih kap</t>
  </si>
  <si>
    <t>Nabava in polaganje signalnega in opzorilnega traku nad vodovodnimi cevmi.</t>
  </si>
  <si>
    <t>Tlačni preizkus cevovoda.</t>
  </si>
  <si>
    <t>ZEMELJSKA DELA</t>
  </si>
  <si>
    <t>MONTAŽNA DELA - POLAGANJE CEVOVODA</t>
  </si>
  <si>
    <t>4.2.2.</t>
  </si>
  <si>
    <t xml:space="preserve"> DN 250</t>
  </si>
  <si>
    <t>Rezanje obstoječe kanalizaijske cevi v projektiranem naklonu brežine.</t>
  </si>
  <si>
    <t>Zavarovanje pete in brežine iztočne glave s kamenjem deb. 0,30 - 0,40 m v betonu v projektiranem naklonu brežine. Všteta so vsa pomožna in dodatna dela.</t>
  </si>
  <si>
    <t>UKREP - K4</t>
  </si>
  <si>
    <t>DN 400</t>
  </si>
  <si>
    <t>Postavitev in zavarovanje prečnih profilov na brežini za zakoličbo iztočnega betonskega objekta z označbo višin.</t>
  </si>
  <si>
    <t>NADVIŠANJE - RJ</t>
  </si>
  <si>
    <t>Postavitev in zavarovanje prečnih profilov na brežini za zakoličbo kote pokrova - RJ.</t>
  </si>
  <si>
    <t>UKREP - K1</t>
  </si>
  <si>
    <t>UKREP - K2</t>
  </si>
  <si>
    <t>UKREP - K5</t>
  </si>
  <si>
    <t>UKREP - K6</t>
  </si>
  <si>
    <t>UKREP - K7</t>
  </si>
  <si>
    <t>1.0</t>
  </si>
  <si>
    <t>PREDDELA</t>
  </si>
  <si>
    <t>Geodetska dela</t>
  </si>
  <si>
    <t>Določitev in preverjanje položajev, višin in smeri pri gradnji objekta s površino do 50 m2</t>
  </si>
  <si>
    <t>Zakoličba obstoječih vodov</t>
  </si>
  <si>
    <t>Zavarovanje gradbene jame v strugi</t>
  </si>
  <si>
    <t xml:space="preserve">Dela potekajo ob pretoku manjšemu od Qsr </t>
  </si>
  <si>
    <t>Izvedba preusmeritve vodotoka za izdelavo jaška v strugi</t>
  </si>
  <si>
    <t>2.0</t>
  </si>
  <si>
    <t>Zemeljska dela za potrebe Vodomerne postaje in ureditev okolice so upoštevana v mapi 3/1 in 3/2 Ureditve na porečju Gradaščice (št. Načrta H77.1/15 )</t>
  </si>
  <si>
    <t>3.0</t>
  </si>
  <si>
    <t>Dela s cementnim betonom</t>
  </si>
  <si>
    <t>Dobava in vgraditev ojačenega cementnega betona C25/30 v temelje (temelj droga za solarni panel)</t>
  </si>
  <si>
    <t>Dela z jeklom za ojačitev</t>
  </si>
  <si>
    <t xml:space="preserve">kg </t>
  </si>
  <si>
    <t>3.4.</t>
  </si>
  <si>
    <t>Ključavničarska dela in dela v jeklu</t>
  </si>
  <si>
    <t xml:space="preserve">Dobava in vgraditev litoželeznega pokrova (D 400kN) 60x60cm </t>
  </si>
  <si>
    <t>Dobava in vgraditev jeklene okrogle cevi iz nerjavnega jekla AISI304 zunanjega premera 3'' (76,1mm), debelina stene 5mm</t>
  </si>
  <si>
    <t>Dobava in vgradnja reperja l=100mm na betonski temelj; izvrtina za reper fi 22, lepljenje z neskrčljivo malto visoke trdnosti</t>
  </si>
  <si>
    <t>Dobava in montaža strehe mikrovalovnega radarja iz nerjavnega jekla AISI304</t>
  </si>
  <si>
    <t>Izdelava in vgraditev jeklenega sidra za vertikalni drog; jeklo S335, protikoroijska zaščita stopnje C2 (SN EN ISO12944-2); sidrna plošča 250/250/10, sidra 4xM20, vgradnja v betonski temelj, skupna teža sidra 12,0kg (Katalog nosilnih elementov in detajlov za merilne inštrumente merilnih postaj površinskih voda: II Sidro za vgradnjo v beton)</t>
  </si>
  <si>
    <t>Zaščitna pocinkana cev za zaščito električnega kabla (33 mm) s podporami in montažo na mostu vključno z vsem drobnim materialom in prilagoditvam pri montaži (gibljiva zaščitna cev za prehod med zaščitno cevjo in radarjem in zatesnitvami zaključkov zaščitne cevi)</t>
  </si>
  <si>
    <t>Kabelska kanalizacija</t>
  </si>
  <si>
    <t>Izdelava jaška za kabelsko kanalizacijo iz cementnega betona (po načrtu), zunanje izmere 90/90/80cm; beton 0,4m3; armatura do fi12, 65,0kg; opaž 4,7m3; preboji 2xfi110; dno jaška v naklonu 5% (brez pokrova). Vključno z izkopom in zasipom</t>
  </si>
  <si>
    <t>Izdelava jaška za kabelsko kanalizacijo s podstavkom za merilno - komunikacijsko omarico 1000EO700-sp iz cementnega betona (po načrtu), zunanje izmere 130/90/80cm; beton 0,8m3; armatura do fi12, 77,37kg; opaž 6,1+0,3+0,8+1,1=8,3m3, 4xPE-HD cev fi 110 dolžine 0,7m; preboji 5xfi110 (brez pokrova)
Vključno z izkopom in zasipom</t>
  </si>
  <si>
    <t>Dobava in vgraditev gibljive rebraste cevi PE-HD DN110, polnoobetonirana cev, beton C12/15, poraba 0,20m3/m1</t>
  </si>
  <si>
    <t>Dobava in vgraditev gibljive rebraste cevi PE-HD DN75</t>
  </si>
  <si>
    <t xml:space="preserve">Izvedba detajla prehoda iz ene cevi v drugo </t>
  </si>
  <si>
    <t>A1</t>
  </si>
  <si>
    <t>DREVESA VIŠJE KVALITETE</t>
  </si>
  <si>
    <t>A1/1</t>
  </si>
  <si>
    <t xml:space="preserve">Salix alba (bela vrba), soliterno drevo, 16/18 cm, 3x presajena sadika s koreninsko balo v mreži </t>
  </si>
  <si>
    <t>A1/2</t>
  </si>
  <si>
    <t xml:space="preserve">Salix purpurea (rdeča vrba), soliterno drevo, 16/18 cm, 3x presajena sadika s koreninsko balo v mreži </t>
  </si>
  <si>
    <t>A1/3</t>
  </si>
  <si>
    <t xml:space="preserve">Quercus petraea (graden), soliterno drevo, 16/18 cm, 3x presajena sadika s koreninsko balo v mreži </t>
  </si>
  <si>
    <t>A1/4</t>
  </si>
  <si>
    <t xml:space="preserve">Carpinus betulus (gaber), soliterno drevo, 16/18 cm, 3x presajena sadika s koreninsko balo v mreži </t>
  </si>
  <si>
    <t>A1/5</t>
  </si>
  <si>
    <t xml:space="preserve">Alnus glutinosa (črna jelša), soliterno drevo, 16/18 cm, 3x presajena sadika s koreninsko balo v mreži </t>
  </si>
  <si>
    <t>A1/6</t>
  </si>
  <si>
    <t xml:space="preserve">Alnus incana (siva jelša), soliterno drevo, 16/18 cm, 3x presajena sadika s koreninsko balo v mreži </t>
  </si>
  <si>
    <t>A1/7</t>
  </si>
  <si>
    <t xml:space="preserve">Fraxinus excelsior (veliki jesen), soliterno drevo, 16/18 cm, 3x presajena sadika s koreninsko balo v mreži </t>
  </si>
  <si>
    <t>A1/8</t>
  </si>
  <si>
    <t xml:space="preserve">Quercus robur (dob), soliterno drevo, 16/18 cm, 3x presajena sadika s koreninsko balo v mreži </t>
  </si>
  <si>
    <t>A1/9</t>
  </si>
  <si>
    <t>izkop sadilne jame in sajenje po DIN 18916</t>
  </si>
  <si>
    <t>A1/10</t>
  </si>
  <si>
    <t>priprava rastišča po DIN 18915 toč. 7.7.1 (mešanica kvalitetne zemlje, mivke (kremenčevega peska) in šote v globini 20 - 40 cm)</t>
  </si>
  <si>
    <t>A1/11</t>
  </si>
  <si>
    <t>zastirka - lubje v globini 3 cm, cca 1 m2 na posamezno drevo</t>
  </si>
  <si>
    <t>A1/12</t>
  </si>
  <si>
    <t>količki, impregnirani, premer 8 cm (3 na sadiko),povezava z impregniranimi latami (polokroglicami), vezivo mora dovoljevati nihanje drevesa in slediti rasti v debelino</t>
  </si>
  <si>
    <t>A1/13</t>
  </si>
  <si>
    <t xml:space="preserve">dobava, saditev, gnojilo, izdelava zalivalne sklede, zastiranje, zalivanje, oskrba </t>
  </si>
  <si>
    <t>A2</t>
  </si>
  <si>
    <t>GRMOVNICE VIŠJE KVALITETE</t>
  </si>
  <si>
    <t>A2/1</t>
  </si>
  <si>
    <t>Salix caprea (iva), grm, višina sadike 60-80 cm, 5 poganjkov, sadika v kontejnerju</t>
  </si>
  <si>
    <t>A2/2</t>
  </si>
  <si>
    <t>Viburnum lantana (dobrovita), grm, višina sadike 80-100 cm, 5 poganjkov, sadika v kontejnerju</t>
  </si>
  <si>
    <t>A2/3</t>
  </si>
  <si>
    <t>Viburnum opulus (brogovita), grm, višina sadike 80-100 cm, 5 poganjkov, sadika v kontejnerju</t>
  </si>
  <si>
    <t>A2/4</t>
  </si>
  <si>
    <t>Cornus sanguinea (rdeči dren), grm, višina sadike 80-100 cm, 5 poganjkov, sadika v kontejnerju</t>
  </si>
  <si>
    <t>A2/5</t>
  </si>
  <si>
    <t>Coryllus avellana (navadna leska), grm, višina sadike 80-100 cm, 5 poganjkov, sadika v kontejnerju</t>
  </si>
  <si>
    <t>A2/6</t>
  </si>
  <si>
    <t>Euonymus europaea (navadna trdoleska), grm, višina sadike 80-100 cm, 5 poganjkov, sadika v kontejnerju</t>
  </si>
  <si>
    <t>A2/7</t>
  </si>
  <si>
    <t>izkop sadilnega jarka oziroma sadilne jame ter sajenje po DIN 18916</t>
  </si>
  <si>
    <t>A2/8</t>
  </si>
  <si>
    <t>A2/9</t>
  </si>
  <si>
    <t>zastirka - lubje v globini 3 cm</t>
  </si>
  <si>
    <t>A2/10</t>
  </si>
  <si>
    <t xml:space="preserve">dobava, saditev, gnojilo, zastiranje, zalivanje, oskrba </t>
  </si>
  <si>
    <t>B1</t>
  </si>
  <si>
    <t>DREVESA SREDNJE KVALITETE</t>
  </si>
  <si>
    <t>B1/1</t>
  </si>
  <si>
    <t xml:space="preserve">Salix alba (bela vrba), soliterno drevo, 10/12 cm, 2x presajena sadika s koreninsko balo v mreži </t>
  </si>
  <si>
    <t>B1/2</t>
  </si>
  <si>
    <t xml:space="preserve">Salix purpurea (rdeča vrba),  soliterno drevo, 10/12 cm, 2x presajena sadika s koreninsko balo v mreži </t>
  </si>
  <si>
    <t>B1/3</t>
  </si>
  <si>
    <t xml:space="preserve">Quercus petraea (graden), soliterno drevo,  10/12 cm, 2x presajena sadika s koreninsko balo v mreži </t>
  </si>
  <si>
    <t>B1/4</t>
  </si>
  <si>
    <t xml:space="preserve">Carpinus betulus (gaber), soliterno drevo,  10/12 cm, 2x presajena sadika s koreninsko balo v mreži </t>
  </si>
  <si>
    <t>B1/5</t>
  </si>
  <si>
    <t xml:space="preserve">Alnus glutinosa (črna jelša), soliterno drevo, 10/12 cm, 2x presajena sadika s koreninsko balo v mreži </t>
  </si>
  <si>
    <t>B1/6</t>
  </si>
  <si>
    <t xml:space="preserve">Alnus incana (siva jelša), soliterno drevo, 10/12 cm, 2x presajena sadika s koreninsko balo v mreži </t>
  </si>
  <si>
    <t>B1/7</t>
  </si>
  <si>
    <t xml:space="preserve">Fraxinus excelsior (veliki jesen), soliterno drevo, 10/12 cm, 2x presajena sadika s koreninsko balo v mreži </t>
  </si>
  <si>
    <t>B1/8</t>
  </si>
  <si>
    <t xml:space="preserve">Quercus robur (dob), soliterno drevo, 18/20 cm,  10/12 cm, 2x presajena sadika s koreninsko balo v mreži </t>
  </si>
  <si>
    <t>B1/9</t>
  </si>
  <si>
    <t>B1/10</t>
  </si>
  <si>
    <t>B1/11</t>
  </si>
  <si>
    <t>B1/12</t>
  </si>
  <si>
    <t>B1/13</t>
  </si>
  <si>
    <t>B2</t>
  </si>
  <si>
    <t xml:space="preserve">GRMOVNICE SREDNJE KVALITETE </t>
  </si>
  <si>
    <t>B2/1</t>
  </si>
  <si>
    <t>Salix caprea (iva), grm, višina sadike 40-60 cm, 5 poganjkov, sadika v kontejnerju</t>
  </si>
  <si>
    <t>B2/2</t>
  </si>
  <si>
    <t>Viburnum lantana (dobrovita), grm, višina sadike 60-80 cm, 5 poganjkov, sadika v kontejnerju</t>
  </si>
  <si>
    <t>B2/3</t>
  </si>
  <si>
    <t>Viburnum opulus (brogovita), grm, višina sadike 60-80 cm, 5 poganjkov, sadika v kontejnerju</t>
  </si>
  <si>
    <t>B2/4</t>
  </si>
  <si>
    <t>Cornus sanguinea (rdeči dren), grm, višina sadike 40-60 cm, 5 poganjkov, sadika v kontejnerju</t>
  </si>
  <si>
    <t>B2/5</t>
  </si>
  <si>
    <t>Coryllus avellana (navadna leska), grm, višina sadike 60-80 cm, 5 poganjkov, sadika v kontejnerju</t>
  </si>
  <si>
    <t>B2/6</t>
  </si>
  <si>
    <t>Euonymus europaea (navadna trdoleska), grm, višina sadike 60-80 cm, 5 poganjkov, sadika v kontejnerju</t>
  </si>
  <si>
    <t>B2/7</t>
  </si>
  <si>
    <t>B2/8</t>
  </si>
  <si>
    <t>B2/9</t>
  </si>
  <si>
    <t>B2/10</t>
  </si>
  <si>
    <t>C1</t>
  </si>
  <si>
    <t>DREVESA NIŽJE KVALITETE</t>
  </si>
  <si>
    <t>C1/1</t>
  </si>
  <si>
    <t>Quercus petraea (graden), gozdarska sadika, sadika v kontejnerju</t>
  </si>
  <si>
    <t>C1/2</t>
  </si>
  <si>
    <t>Carpinus betulus (gaber), gozdarska sadika, sadika v kontejnerju</t>
  </si>
  <si>
    <t>C1/3</t>
  </si>
  <si>
    <t>Fraxinus excelsior (veliki jesen), gozdarska sadika, sadika v kontejnerju</t>
  </si>
  <si>
    <t>C1/4</t>
  </si>
  <si>
    <t>Acer pseudoplatanus (beli javor), gozdarska sadika, sadika v kontejnerju</t>
  </si>
  <si>
    <t>C1/5</t>
  </si>
  <si>
    <t>Acer platanoides (ostrolistni javor), gozdarska sadika, sadika v kontejnerju</t>
  </si>
  <si>
    <t>C1/6</t>
  </si>
  <si>
    <t>Quercus robur (dob), gozdarska sadika, sadika v kontejnerju</t>
  </si>
  <si>
    <t>C1/7</t>
  </si>
  <si>
    <t>opora sadike (1 na sadiko), vezivo mora dovoljevati nihanje in slediti rasti sadike v debelino</t>
  </si>
  <si>
    <t>C1/8</t>
  </si>
  <si>
    <t xml:space="preserve">dobava, saditev, gnojilo, zalivanje, oskrba </t>
  </si>
  <si>
    <t>C2</t>
  </si>
  <si>
    <t xml:space="preserve">GRMOVNICE NIŽJE KVALITETE </t>
  </si>
  <si>
    <t>C2/1</t>
  </si>
  <si>
    <t>Cornus sanguinea (rdeči dren), gozdarska sadika, sadika v kontejnerju</t>
  </si>
  <si>
    <t>C2/2</t>
  </si>
  <si>
    <t>Coryllus avellana (navadna leska), gozdarska sadika, sadika v kontejnerju</t>
  </si>
  <si>
    <t>C2/3</t>
  </si>
  <si>
    <t>Sambucus nigra (črni bezeg), gozdarska sadika, sadika v kontejnerju</t>
  </si>
  <si>
    <t>C2/4</t>
  </si>
  <si>
    <t>D</t>
  </si>
  <si>
    <t xml:space="preserve">POPENJAVKE SREDNJE KVALITETE 
</t>
  </si>
  <si>
    <t>D/1</t>
  </si>
  <si>
    <t>Parthenocissus tricuspidata »Veitchii« (trirogata divja trta), najmanj 5 poganjkov, višina sadike 100-125 cm, sadika s koreninsko balo</t>
  </si>
  <si>
    <t>D/2</t>
  </si>
  <si>
    <t>D/3</t>
  </si>
  <si>
    <t>D/4</t>
  </si>
  <si>
    <t>D/5</t>
  </si>
  <si>
    <t>E</t>
  </si>
  <si>
    <t>VAROVALNE OGRAJE</t>
  </si>
  <si>
    <t>E/1</t>
  </si>
  <si>
    <t>izdelava in montaža varovalne lesene ograje višine 120 cm, izvedena iz medsebojno povezanih lesenih tramov dimenzije 12 cm x 12 cm iz sibirskega macesna, ki so preko jeklenega nerjavečega sirnega elementa s sidrnimi vijaki fiksirana v betonsko jedro zidu. Leseni deli so medseboj povezani in fiksirani z nerjavečimi vijaki. Izdelava skladno z detajli na kartah 5.1 in 5.2.</t>
  </si>
  <si>
    <t>P0</t>
  </si>
  <si>
    <t xml:space="preserve">POPENJAVKE SREDNJE KVALITETE </t>
  </si>
  <si>
    <t>Objekt</t>
  </si>
  <si>
    <t>Šifra</t>
  </si>
  <si>
    <t>Opis postavke</t>
  </si>
  <si>
    <t>EM</t>
  </si>
  <si>
    <t>1.1 PREDDELA</t>
  </si>
  <si>
    <t>1.1.1 Geodetska dela</t>
  </si>
  <si>
    <t>11 322</t>
  </si>
  <si>
    <t xml:space="preserve">Določitev in preverjanje položajev, višin in smeri pri gradnji objekta s površino nad 200 do 500 m2, </t>
  </si>
  <si>
    <t>11 231</t>
  </si>
  <si>
    <t xml:space="preserve">Postavitev in zavarovanje prečnega profila za komunalne vode v ravninskem terenu, </t>
  </si>
  <si>
    <t>1.1.2 Ostala preddela</t>
  </si>
  <si>
    <t>13 241</t>
  </si>
  <si>
    <t>1.2 ZEMELJSKA DELA</t>
  </si>
  <si>
    <t>1.2.1 Planum temeljnih tal</t>
  </si>
  <si>
    <t>22 114</t>
  </si>
  <si>
    <t>23 116</t>
  </si>
  <si>
    <t>1.2.3 Nasipi, zasipi, klini, posteljice in glineni naboj</t>
  </si>
  <si>
    <t>24 312</t>
  </si>
  <si>
    <t>24 512</t>
  </si>
  <si>
    <t>Izdelava glinastega naboja v debelini 20 cm</t>
  </si>
  <si>
    <t>1.2.4 Brežine in zelenice</t>
  </si>
  <si>
    <t>25 281</t>
  </si>
  <si>
    <t xml:space="preserve">Zaščita brežine s kamnito zložbo, izvedeno s cementnim betonom, </t>
  </si>
  <si>
    <t>25 293</t>
  </si>
  <si>
    <t>Izdelava pete za oporo zaščiti brežine iz lomljenca v cementnem betonu, - podest iz lomljenca v betonu - temelj za obložni montažni zid, ki se prilagodi obstojecemu temelju</t>
  </si>
  <si>
    <t>1.3 ODVODNJAVANJE</t>
  </si>
  <si>
    <t>1.3.1 Globinsko odvodnjavanje - drenaže</t>
  </si>
  <si>
    <t>42 163</t>
  </si>
  <si>
    <t>Izdelava vzdolžne in prečne drenaže, globoke do 1,0 m, na podložni plasti iz cementnega betona, s trdimi plastičnimi cevmi premera 15 cm,
- PVC cev obvita z drenažnim geotekstilom
- globina do 2 m
- vključuje vse fazonske kose</t>
  </si>
  <si>
    <t>42 463</t>
  </si>
  <si>
    <t>44 132</t>
  </si>
  <si>
    <t>Izdelava jaška iz cementnega betona, krožnega prereza s premerom 50 cm, globokega 1,0 do 1,5 m, 
- višine 1,50 m_x000D_
- vključno s pokrovom</t>
  </si>
  <si>
    <t>1.4 GRADBENA IN OBRTNIŠKA DELA</t>
  </si>
  <si>
    <t>1.4.1 Tesarska dela</t>
  </si>
  <si>
    <t>51 771</t>
  </si>
  <si>
    <t>51 712</t>
  </si>
  <si>
    <t>51 312</t>
  </si>
  <si>
    <t>Izdelava podprtega opaža za raven zid, visok 2,1 do 4 m, - opaž bočnih stranic zidu_x000D_
- vključno s podpiranjem montažnih panelov pri vrhu panela.</t>
  </si>
  <si>
    <t>1.4.2 Dela z jeklom za ojačitev</t>
  </si>
  <si>
    <t>52 314</t>
  </si>
  <si>
    <t>52 222</t>
  </si>
  <si>
    <t>1.4.3 Dela s cementnim betonom</t>
  </si>
  <si>
    <t>53 166</t>
  </si>
  <si>
    <t>53 372</t>
  </si>
  <si>
    <t>1.4.4 Zidarska in kamnoseška dela</t>
  </si>
  <si>
    <t>54 312</t>
  </si>
  <si>
    <t>1.4.5 Sidranje</t>
  </si>
  <si>
    <t>56 822</t>
  </si>
  <si>
    <t>Sidranje armature ali moznikov z lepljenimi sidri, vključno z vrtanjem lukenj premera 14 do 22 mm, - sidranje v obstoječi zid (za začasno podpiranje montažnega panela), 4 kom/m2_x000D_
- vlepljeno v ekspanzijski malti (alteks ali pdb.)</t>
  </si>
  <si>
    <t>56 533</t>
  </si>
  <si>
    <t>1.4.6 Ključavničarska dela</t>
  </si>
  <si>
    <t>58 821</t>
  </si>
  <si>
    <t xml:space="preserve">Dobava in vgraditev merilnih čepov, vključno navezavo na veljavno nivelmansko mrežo, </t>
  </si>
  <si>
    <t>58 102</t>
  </si>
  <si>
    <t>1.4.7 Zaščitna dela</t>
  </si>
  <si>
    <t>59 411</t>
  </si>
  <si>
    <t xml:space="preserve">Priprava podlage - površine cementnega betona z vodnim curkom, </t>
  </si>
  <si>
    <t>59 843</t>
  </si>
  <si>
    <t xml:space="preserve">Zatesnitev dilatacijske rege s trajno elastično zmesjo za stike, </t>
  </si>
  <si>
    <t>59 983</t>
  </si>
  <si>
    <t>Izdelava navidezne rege z valovito ploščo v sredini</t>
  </si>
  <si>
    <t>11 323</t>
  </si>
  <si>
    <t xml:space="preserve">Določitev in preverjanje položajev, višin in smeri pri gradnji objekta s površino nad 500 m2, </t>
  </si>
  <si>
    <t>1.1.2 Čiščenje terena</t>
  </si>
  <si>
    <t>12 322</t>
  </si>
  <si>
    <t>Porušitev in odstranitev asfaltne plasti v debelini 6 do 10 cm, - Strojna odstranitev z odvozom na predvideno deponijo.</t>
  </si>
  <si>
    <t>12 382</t>
  </si>
  <si>
    <t xml:space="preserve">Rezanje asfaltne plasti s talno diamantno žago, debele 6 do 10 cm, </t>
  </si>
  <si>
    <t>12 498</t>
  </si>
  <si>
    <t>1.2 ZEMELJSKA DELA IN TEMELJENJE</t>
  </si>
  <si>
    <t>1.2.1 Izkopi</t>
  </si>
  <si>
    <t>21 384</t>
  </si>
  <si>
    <t>1.2.2 Planum temeljnih tal</t>
  </si>
  <si>
    <t>22 112</t>
  </si>
  <si>
    <t>24 214</t>
  </si>
  <si>
    <t>1.2.5 Zagatne stene</t>
  </si>
  <si>
    <t>28 111</t>
  </si>
  <si>
    <t>Dobava, vgraditev in vzdrževanje jeklene zagatne stene, Zagatna stena pri izkopu za stopnišče globine cca. 9,00 m.</t>
  </si>
  <si>
    <t>28 121</t>
  </si>
  <si>
    <t xml:space="preserve">Izvlačenje jeklene zagatne stene, vključno z vso demontažo spojnih elementov, </t>
  </si>
  <si>
    <t>51 211</t>
  </si>
  <si>
    <t>Izdelava podprtega opaža za ravne temelje, - Opaž temeljne plošče stopnišča debeline d = 40 cm.</t>
  </si>
  <si>
    <t>51 332</t>
  </si>
  <si>
    <t>Izdelava obešenega opaža robnega venca na premostitvenem, opornem in podpornem objektu, - Opaž robnega venca stopnišča višine H = 30 cm._x000D_
- Opaž robnega venca obvodnega zidu višine H = 30 cm.</t>
  </si>
  <si>
    <t>51 351</t>
  </si>
  <si>
    <t>Doplačilo za izdelavo opaža za poševen zid, - Poševni zid stene stopnišča.</t>
  </si>
  <si>
    <t>Dobava in postavitev rebrastih žic iz visokovrednega naravno trdega jekla B St 500 S s premerom do 12 mm, za srednje zahtevno ojačitev, - Visokovredno jeklo B 500 B (RA 500/550), visoko duktilno._x000D_
- armatura robnega venca obvodnega zidu,
- armatura stopnišča,
- sidra za začasno podpiranje</t>
  </si>
  <si>
    <t>52 216</t>
  </si>
  <si>
    <t>53 151</t>
  </si>
  <si>
    <t>Dobava in vgraditev podložnega cementnega betona C12/15 v prerez do 0,15 m3/m2, - Podložni beton pod talno ploščo stopnišča.</t>
  </si>
  <si>
    <t>53 119</t>
  </si>
  <si>
    <t>53 313</t>
  </si>
  <si>
    <t>53 343</t>
  </si>
  <si>
    <t>53 347</t>
  </si>
  <si>
    <t>53 366</t>
  </si>
  <si>
    <t>54 215</t>
  </si>
  <si>
    <t>Zidanje z lomljencem iz silikatnih kamnin v cementni malti, na eno lice, prerez nad 0,50 m3/m2, - Podest stopnišča.</t>
  </si>
  <si>
    <t>54 112</t>
  </si>
  <si>
    <t>54 542</t>
  </si>
  <si>
    <t>Metlanje površine cementnega betona, - Metlanje vidnih površin sten stopnišča in stopnic.</t>
  </si>
  <si>
    <t>Priprava podlage -površine cementnega betona z vodnim curkom</t>
  </si>
  <si>
    <t xml:space="preserve">Zatesnitev dilatacijske rege s trajno elastično zmesjo za stike,
-stiki med montažnimi paneli </t>
  </si>
  <si>
    <t>11 321</t>
  </si>
  <si>
    <t xml:space="preserve">Določitev in preverjanje položajev, višin in smeri pri gradnji objekta s površino do 200 m2, </t>
  </si>
  <si>
    <t>22 113</t>
  </si>
  <si>
    <t xml:space="preserve">Ureditev planuma temeljnih tal zrnate kamnine - 3. kategorije, </t>
  </si>
  <si>
    <t>1.2.2 Nasipi, zasipi, klini, posteljice in glineni naboj</t>
  </si>
  <si>
    <t>24 212</t>
  </si>
  <si>
    <t>Zasip z vezljivo zemljino - 3. kategorije - strojno, - zasip pred peto temelja kamnite zložbe</t>
  </si>
  <si>
    <t>1.2.3 Brežine in zelenice</t>
  </si>
  <si>
    <t>1.2.4 Koli in vodnjaki</t>
  </si>
  <si>
    <t>27 111</t>
  </si>
  <si>
    <t>Izdelava uvrtanih pilotov iz ojačanega cementnega betona, sistem CFA, premera 40 cm, dolžine od 5 do 6 m, - beton kvalitete C30/37, PV-I, XC2_x000D_
- raster 1 m_x000D_
- skupno 35 pilotov</t>
  </si>
  <si>
    <t>27 112</t>
  </si>
  <si>
    <t xml:space="preserve">Obsekavanje uvrtanih kolov iz ojačanega cementnega betona premera 40 cm, </t>
  </si>
  <si>
    <t xml:space="preserve">Izdelava izcednice (barbakane) iz trde plastične cevi, premera 10 cm, dolžine nad 100 cm, </t>
  </si>
  <si>
    <t>42 101</t>
  </si>
  <si>
    <t xml:space="preserve">Dobava in vgradnja PVC folije med drenažni betoni in AB beton, </t>
  </si>
  <si>
    <t>51 772</t>
  </si>
  <si>
    <t>51 773</t>
  </si>
  <si>
    <t>53 152</t>
  </si>
  <si>
    <t xml:space="preserve">Dobava in vgraditev podložnega cementnega betona C12/15 v prerez nad 0,15 m3/m2, </t>
  </si>
  <si>
    <t>53 137</t>
  </si>
  <si>
    <t>Dobava in vgraditev cementnega betona C30/37 v prerez od 0,16 do 0,30 m3/m2-m1, - beton med piloti_x000D_
- kvaliteta betona XC2, PV-I</t>
  </si>
  <si>
    <t>53 117</t>
  </si>
  <si>
    <t>Dobava in vgraditev cementnega betona C12/15 v prerez od 0,16 do 0,30 m3/m2-m1, - drenažni beton med piloti</t>
  </si>
  <si>
    <t>1.4.4 Ključavničarska dela</t>
  </si>
  <si>
    <t>23 113</t>
  </si>
  <si>
    <t>24 211</t>
  </si>
  <si>
    <t>42 432</t>
  </si>
  <si>
    <t>51 311</t>
  </si>
  <si>
    <t>Oblaganje s predfabriciranimi elementi iz cementnega betona, vezanimi s cementno malto, v debelini 11 do 15 cm, - Montažni panel skupne debeline 15 cm._x000D_
- Monolitno vbetonirana kamnita obloga debeline 5 cm._x000D_
- Beton: C30/37, PV-II, XC4+XF3</t>
  </si>
  <si>
    <t>59 454</t>
  </si>
  <si>
    <t>59 654</t>
  </si>
  <si>
    <t>59 762</t>
  </si>
  <si>
    <t>Izdelava ločilne plasti iz trdih penastih plošč, debelih 2 cm, - Dilatacijski stiki vsake druge kampade.</t>
  </si>
  <si>
    <t>59 841</t>
  </si>
  <si>
    <t xml:space="preserve">Zatesnitev dilatacijske rege s polnilom za stike (penasto gumo), </t>
  </si>
  <si>
    <t>59 911</t>
  </si>
  <si>
    <t xml:space="preserve">Izdelava dilatacijske rege pri izolacijskih trakovih - konstruktivni elementi, debeli do 50 cm, s tesnilnim trakom na zunanji strani, </t>
  </si>
  <si>
    <t>59 993</t>
  </si>
  <si>
    <t xml:space="preserve">Izdelava delovnega stika z nabrekajočim trakom ali profilom, brez izolacijskih trakov, </t>
  </si>
  <si>
    <t xml:space="preserve">Izdelava obešenega opaža robnega venca na premostitvenem, opornem in podpornem objektu, </t>
  </si>
  <si>
    <t>52 221</t>
  </si>
  <si>
    <t>53 165</t>
  </si>
  <si>
    <t>Oblaganje s predfabriciranimi elementi iz cementnega betona, vezanimi s cementno malto, v debelini 11 do 15 cm, - Montažni panel skupne debeline 15 cm._x000D_
- Monolitno vbetonirana kamnita obloga debeline 5 cm._x000D_
- Vključno s sidrno armaturo za naknadno navezavo na obstoječe zidove._x000D_
- Beton: C30/37, PV-II, XC4+XF3</t>
  </si>
  <si>
    <t>14 145</t>
  </si>
  <si>
    <t>21 102</t>
  </si>
  <si>
    <t xml:space="preserve">Strojni izkop in odstranitev obstoječe kamnite obloge ob obstoječem zidu, z odmetom ob vznožju kamnite zložbe., </t>
  </si>
  <si>
    <t>21 104</t>
  </si>
  <si>
    <t>21 105</t>
  </si>
  <si>
    <t xml:space="preserve">Izdelava glinastega naboja v debelini 20 cm, </t>
  </si>
  <si>
    <t>25 101</t>
  </si>
  <si>
    <t>31 101</t>
  </si>
  <si>
    <t>31 102</t>
  </si>
  <si>
    <t xml:space="preserve">Dobava in montaža žabjega zaklopa ob iztoku drenaže., </t>
  </si>
  <si>
    <t>51 101</t>
  </si>
  <si>
    <t>Izdelava enostranskega opaža za robni venec novega in obstoječega zidu, - robni venec</t>
  </si>
  <si>
    <t xml:space="preserve">Dobava in vgraditev podložnega cementnega betona C12/15 v prerez do 0,15 m3/m2, </t>
  </si>
  <si>
    <t>53 252</t>
  </si>
  <si>
    <t>53 342</t>
  </si>
  <si>
    <t>58 101</t>
  </si>
  <si>
    <t>Izdelava navidezne rege z valovito pločevino v sredini</t>
  </si>
  <si>
    <t>59 951</t>
  </si>
  <si>
    <t xml:space="preserve">Izdelava stične rege brez razmaka za konstruktivne elemente, debele do 50 cm, s tesnilnim trakom na zunanji strani, </t>
  </si>
  <si>
    <t xml:space="preserve">Zatesnitev dilatacijske rege s trajno elastično zmesjo za stike
- stik med paneli </t>
  </si>
  <si>
    <t>Vsa potrebna geodetska dela pred izvedbo zasaditev; zakoličba geodetskih točk, smeri z višinski nivoji iz zakoličbene situacije. Ocena za celoten odsek (komplet ur).</t>
  </si>
  <si>
    <t>izdelava in montaža polovične varovalne lesene ograje na zidu B.VVZD1, B.VVZL3 in B.VVZD.4 višine 40 cm, izvedena iz medsebojno povezanih lesenih tramov dimenzije 12 cm x 12 cm iz sibirskega macesna, ki so preko jeklenega nerjavečega sirnega elementa s sidrnimi vijaki fiksirana v betonsko jedro zidu. Leseni deli so medseboj povezani in fiksirani z nerjavečimi vijaki. Izdelava skladno z detajli na kartah 5.1</t>
  </si>
  <si>
    <t>Elektrika</t>
  </si>
  <si>
    <t>Ureditev Božne na Odseku 1 med pr. 249 in pr.239</t>
  </si>
  <si>
    <t>REKAPITULACIJA - Odsek 1</t>
  </si>
  <si>
    <t>I</t>
  </si>
  <si>
    <t>II</t>
  </si>
  <si>
    <t>ZAVAROVALNA DELA</t>
  </si>
  <si>
    <t>Št.</t>
  </si>
  <si>
    <t>Zakoličba trase linje brežine in kamnitih zložb z navezavo na obstoječo poligonsko mrežo z zavarovanjem in odmikom od operativnega območja</t>
  </si>
  <si>
    <t>250+190</t>
  </si>
  <si>
    <t>16+11</t>
  </si>
  <si>
    <t>Isto kot 3., le brez izkopa panjev</t>
  </si>
  <si>
    <t>Odstranitev grmovja-ocena. Obračuna se dejanska količina glede na obdobje izvajanja del. Grmovje (korenine) se deponira ob gradbišču in se ponovno posadi po končanih zemeljskih in zavarovalnih delih.</t>
  </si>
  <si>
    <t xml:space="preserve">Odriv humusa na območju leve brežine v okljuki. Humus se deponira ob gradbišču. Ocenjena povprečna debelina sloja humusa je 15 cm. </t>
  </si>
  <si>
    <t>Rušenje obstoječega asfaltnega vozišča na območju predvidene izgradnje zložbe iz lomljenca v betonu. Odstranjeni asfalt se odpelje v predelavo in ponovno uporabo</t>
  </si>
  <si>
    <t>250*0.1</t>
  </si>
  <si>
    <t>5406*1.05-1300-541-108-54</t>
  </si>
  <si>
    <t xml:space="preserve"> </t>
  </si>
  <si>
    <t>(944.1+294)*1.05</t>
  </si>
  <si>
    <t>skale: 0.1*5406</t>
  </si>
  <si>
    <t>5406*0.02</t>
  </si>
  <si>
    <t xml:space="preserve">Zasip desne brežine med odbijači z deponirano zemljino in za zložbo iz lomljenca v betonu na levem bregu. Zemljina se komprimira v plasteh po 30 cm (nad vodno gladino) s komprimacijo do 95% po SPP. Zasip se izvede tudi preko obrežnih zavarovanj. </t>
  </si>
  <si>
    <t>Izdelava nasipa ob levi brežin iz izkopane zemljine s dodatkom glinenih frakcij (10%) s komprimacijo v plasteh po 30 cm do zbitosti 95 % po SPP.</t>
  </si>
  <si>
    <t>nasip - grušč</t>
  </si>
  <si>
    <t>glina</t>
  </si>
  <si>
    <t>Planiranje z gradnjo prizadetih in zasutih površin, zatravitev</t>
  </si>
  <si>
    <t>1160-541</t>
  </si>
  <si>
    <t>Isto kot 1, le iz izkopanih skal (po oceni)</t>
  </si>
  <si>
    <t xml:space="preserve">Izdelava reber iz skal dsr&gt;0.8 m v podaljšku reber oziroma odbijačev na desni brežini. </t>
  </si>
  <si>
    <t>5*3</t>
  </si>
  <si>
    <t>Izdelava pragov-hrapavih drč iz skal sr&gt;0,8 m. Razporeditev in oblikovanje (v ločni obliki) je prikazano na situaciji in v prečnih prerezih. Na prag se vgradi 20 m3 skal.</t>
  </si>
  <si>
    <t>5*20</t>
  </si>
  <si>
    <t>Izdelava temelja zložbe iz lomljenca v betonu na območju med pr. P244 in P249 iz betona C 25/30 z vgradnjo skal dsr &gt; 0.8 m. Razmerje med skalmi in betonom je 50%/50%.</t>
  </si>
  <si>
    <t>86*1.5</t>
  </si>
  <si>
    <t>Opaženje zaleden strani zložbe iz lomljenca v betonu C25/30 ter delovnih stikov z enostranskim opažem višine od 2.4 do 4.1 m. Spodnji del se izvaja delno v vodi.</t>
  </si>
  <si>
    <t>16*3.8+62.3*4+8*2.2</t>
  </si>
  <si>
    <t>Dobava, razrez in vgradnja mrežne armature S500/560 na zaledno stran zložbe iz lomljenca v betonu z zaščitno palsto beton deb. 5 cm.</t>
  </si>
  <si>
    <t>kg</t>
  </si>
  <si>
    <t xml:space="preserve">Izvedba telesa zložbe iz lomljenca v betonu z vidno stranjo iz zloženih skal, ki so na zaledni strani povezani z betonom C25/30. Vidna stran se strojno zida, kot vezivo se uporabi beton C18/20. Po strditvi veznega betona se prostor med skalami in opažem zalije z betonom C25/30, ki se vibrira. </t>
  </si>
  <si>
    <t>P244..1.5*3.5*8</t>
  </si>
  <si>
    <t>P245..1.6*3.5*8</t>
  </si>
  <si>
    <t>P245 ..1.6*3.5*8</t>
  </si>
  <si>
    <t>P245.1..1.6*3.9*14.1</t>
  </si>
  <si>
    <t>P245.2..1.6*3.8*13</t>
  </si>
  <si>
    <t>P245.3..1.5*3.5*13.3</t>
  </si>
  <si>
    <t>P246..1.5*3.5*14</t>
  </si>
  <si>
    <t>P247..1*2.1*8</t>
  </si>
  <si>
    <t>odštet temelj</t>
  </si>
  <si>
    <t>75*1.5</t>
  </si>
  <si>
    <t>Izdelava drenaže PE fi 180 na zgornejm delu odsek (prodna postlejica 0.2 m3/m+cev fi 180 mm)</t>
  </si>
  <si>
    <t>opaž - srednje zahteven</t>
  </si>
  <si>
    <t>jeklo S500/560 - RA</t>
  </si>
  <si>
    <t>beton C30/37</t>
  </si>
  <si>
    <t xml:space="preserve">Izdelava iztoka iz jaška s protipovratno loputo na območju profila 274 za odtok zaledni meteornih vod. Protipovratna loputa fi 40 cm se vgradi v zložbo iz lomljenca v betonu. V postavki je zejeto opaženje, oblikovanje preboja in montaža lopute. </t>
  </si>
  <si>
    <t>Izdelava obloge izpusta iz črp. jaška iz lomlejnca dsr&gt;0.4 m v betonu C18/20 v skledasti obliki</t>
  </si>
  <si>
    <t>1.2m3/m*6</t>
  </si>
  <si>
    <t>Asfaltiranje območja lokalne ceste, ki je bilo poškodovano zaradi izgradnje zložbe iz lomljenca v betonu:</t>
  </si>
  <si>
    <t>Izdelava posteljice iz drobljenih kamenitih zrn v debelini 40 cm</t>
  </si>
  <si>
    <t xml:space="preserve">Izdelava nevezane nosilne plasti enakomerno zrnatega drobljenca iz kamnine v debelini 25 cm </t>
  </si>
  <si>
    <t xml:space="preserve">Izdelava nosilne plasti bituminizirane zmesi AC 22 base B 70/100 A3 v debelini 6 cm </t>
  </si>
  <si>
    <t xml:space="preserve">Izdelava obrabne in zaporne plasti bitumenske zmesi AC 8 surf B 70/100 A3 v debelini 3 cm </t>
  </si>
  <si>
    <t>Posaditev potaknjencev obvodne vegetacije. Ostala vegetacija se povzame po načrtu KA.</t>
  </si>
  <si>
    <t>Izdelava nastila, sejanje travne mešanice z gnojilom na območju brežine in nasipa (lb in db)</t>
  </si>
  <si>
    <t>Ureditev Božne na Odseku 2 med pr. 239 in pr.235</t>
  </si>
  <si>
    <t>REKAPITULACIJA - Odsek 2</t>
  </si>
  <si>
    <t>2*100</t>
  </si>
  <si>
    <t>8+10</t>
  </si>
  <si>
    <t xml:space="preserve">Odriv humusa. Humus se deponira ob gradbišču. Ocenjena povprečna debelina sloja humusa je 10 cm. </t>
  </si>
  <si>
    <t>10*100</t>
  </si>
  <si>
    <t>4308*1.05</t>
  </si>
  <si>
    <t>-skale</t>
  </si>
  <si>
    <t>-4. in 5.ktg</t>
  </si>
  <si>
    <t>Isto kot 5, le 4.ktg - ocena 2 % izkopa, se obračuna po dejanskih količinah</t>
  </si>
  <si>
    <t>0.02*4613</t>
  </si>
  <si>
    <t>Isto kot 5, le 5.ktg - ocena 1 % izkopa, se obračuna po dejanskih količinah</t>
  </si>
  <si>
    <t>Planiranje z gradnjo prizadetih in zasutih površin.</t>
  </si>
  <si>
    <t>po predizmerah</t>
  </si>
  <si>
    <t>814-400</t>
  </si>
  <si>
    <t>Isto kot 1. le iz deponiranih skal</t>
  </si>
  <si>
    <t>rebra: 10*10 m3/kos</t>
  </si>
  <si>
    <t>Izdelava pragov-hrapavih drč iz skal sr&gt;0,8 m. Razporeditev in oblikovanje (v ločni obliki) je prikazano na situaciji in v prečnih prerezih.</t>
  </si>
  <si>
    <t>3*10*1.5</t>
  </si>
  <si>
    <t xml:space="preserve">Sidranje zavarovanja pete brežine in tolmuna pod rebri z lesenimi piloti (bor ali macesen) dolžine do 2.5 m in premera do 30 cm. Les se pred vgradnjo oguli. Vgradnja se izvede z pobijanjem in vtiskovanjem v prodno podlago. </t>
  </si>
  <si>
    <t>Ureditev Božne na Odseku 3 Prag v profilu 235 s podslapjem</t>
  </si>
  <si>
    <t>REKAPITULACIJA - Odsek 3</t>
  </si>
  <si>
    <t>Zakoličba trase linje pragu in kamnite zložbe z navezavo na obstoječo poligonsko mrežo z zavarovanjem in odmikom od operativnega območja</t>
  </si>
  <si>
    <t>17+16</t>
  </si>
  <si>
    <t>3+3</t>
  </si>
  <si>
    <t>Izdelava dostopa v strugo Božne. Uporabi se dostop na odseku 2 in na odseku 4</t>
  </si>
  <si>
    <t xml:space="preserve">Izdelava prehoda preko struge Božne za dostop do desne brežine. Uporabi se prehod na odseku 4 </t>
  </si>
  <si>
    <t>(9.7+2.5+1.5)*1</t>
  </si>
  <si>
    <t>Rušenje krone pregrade in krone desne bočne stene z odvozom gradbenih odpadkov na predelavo</t>
  </si>
  <si>
    <t>krona pregrade</t>
  </si>
  <si>
    <t>krona bočne stene</t>
  </si>
  <si>
    <t>403*1.05*0.8</t>
  </si>
  <si>
    <t xml:space="preserve">Isto kot 6., le 4 ktg z deponiranjem na gradbišču. Zemljina se nato vgradi v nasip in zasip desne brežine. </t>
  </si>
  <si>
    <t>403*1.05*0.09</t>
  </si>
  <si>
    <t>403*1.05*0.01</t>
  </si>
  <si>
    <t>Zasip desne brežine med novim zidom iz lomljenca v betonu in obložnim zidom pod dostopom z nekohernetno izkopano zemljino (prod), vibriranim v plasteh po 30 cm do zbitosti 95% po SPP.</t>
  </si>
  <si>
    <t>3*14.4</t>
  </si>
  <si>
    <t>4.4*14*1.2</t>
  </si>
  <si>
    <t>13*3,3</t>
  </si>
  <si>
    <t>robovi</t>
  </si>
  <si>
    <t>Dobava, razrez in vgradnja mrežne armature S500/560 Q628 na zaledno stran zložbe iz lomljenca v betonu in obnovoljenega bočnega krila z zaščitno palstjo beton deb. 5 cm.</t>
  </si>
  <si>
    <t>12.75*2.5*1.1*10</t>
  </si>
  <si>
    <t xml:space="preserve">Izvedba telesa bočne stene zložbe iz lomljenca v betonu z vidno stranjo iz zloženih skal, ki so na zaledni strani povezani z betonom C25/30. Vidna stran se strojno zida, kot vezivo se uporabi beton C18/20. Po strditvi veznega betona se prostor med skalami in opažem zalije z betonom C25/30, ki se vibrira. </t>
  </si>
  <si>
    <t>4.1*2.3*1.2</t>
  </si>
  <si>
    <t>1.3*3.2*1.3</t>
  </si>
  <si>
    <t>7*2.7*1.3</t>
  </si>
  <si>
    <t>Izdelava drenaž DN 110 cm za zidom z izcednicami na 2 m zložbe. Izcednice se obdelajo po detalju (obzidana prirezana betonska cev fi 20 cm).</t>
  </si>
  <si>
    <t>drenaža DN 110 mm</t>
  </si>
  <si>
    <t>100+50*1</t>
  </si>
  <si>
    <t xml:space="preserve">m </t>
  </si>
  <si>
    <t>Izcednice - prirezana BC fi 20 cm - 2 kosa iz 1m cevi</t>
  </si>
  <si>
    <t>Izvedba pohodnega podesta med pregrado in priključkom na podest po NP iz lomlejnca v betonu, debelina konstrukcije je 0.8 m.</t>
  </si>
  <si>
    <t>13*3*0.8</t>
  </si>
  <si>
    <t>Uvrtanje in lepljenje sider RA fi 14, l=0.8 m v krono preliva, pregrade in bočnega zidu</t>
  </si>
  <si>
    <t>preliv</t>
  </si>
  <si>
    <t>pregrada</t>
  </si>
  <si>
    <t>bočna stena</t>
  </si>
  <si>
    <t>Opaženje krone preliva, krone pregrade in bočne stene z enostavnim dvostranskim opažem</t>
  </si>
  <si>
    <t>krona preliva</t>
  </si>
  <si>
    <t>495+121+1055</t>
  </si>
  <si>
    <t>Dobava in vgradnja betona C25/30 v krono preliva, pregrade in bočne stene</t>
  </si>
  <si>
    <t xml:space="preserve">Obzidava krone preliva, pregrade, bočne stene in ribje steze s kvadri tonalita </t>
  </si>
  <si>
    <t>krona ribje steze</t>
  </si>
  <si>
    <t>Opaženje spodnjega dela ribje steze z enostranskim opažem</t>
  </si>
  <si>
    <t>0.7*(6+3)</t>
  </si>
  <si>
    <t>Opaženje sten ribje steze z dvostranskim opažem</t>
  </si>
  <si>
    <t>1.5*(6*3+2*6)</t>
  </si>
  <si>
    <t>Opaženje prelivov ribje steze</t>
  </si>
  <si>
    <t>Dobava in vgradnja betona C30/37 v dno in stene ribje steze</t>
  </si>
  <si>
    <t>0.7*3*6+3*2.5*1.5*0.5+6*0.5*1.5</t>
  </si>
  <si>
    <t xml:space="preserve">Ureditev Božne na Odseku 4 od profila 235 do profila 224 </t>
  </si>
  <si>
    <t>REKAPITULACIJA - Odsek 4</t>
  </si>
  <si>
    <t>Zakoličba poligona ob ureditiv izven operativnega pasu gradnje</t>
  </si>
  <si>
    <t xml:space="preserve">trasa ureditve </t>
  </si>
  <si>
    <t>prečni pragovi</t>
  </si>
  <si>
    <t>Posek dreves z izkopom panjev. Količina je ocenjena. Dejanska količina se določi pred pričetkom del z Nadzorom.</t>
  </si>
  <si>
    <t>dostop v pr. 231</t>
  </si>
  <si>
    <t xml:space="preserve">ostali dostopi </t>
  </si>
  <si>
    <t>134*2+195+115</t>
  </si>
  <si>
    <t>160*5</t>
  </si>
  <si>
    <t>Rušenje betonskih objektov v strugi Božne (neustrezni zidovi, podesti) z nakladanjem na kaminom in prevozom na deponijo gradbenih odpadkov v predelavo. Količina je ocenjena (0.5 m3/m) in bo določena med gradnjo</t>
  </si>
  <si>
    <t>327*0.5</t>
  </si>
  <si>
    <t>3180*1.05*0.8</t>
  </si>
  <si>
    <t>-5ktg</t>
  </si>
  <si>
    <t xml:space="preserve">-zasip </t>
  </si>
  <si>
    <t xml:space="preserve">Isto kot 6, le z deponiranjem skal in zemljine za zasip ob strugi </t>
  </si>
  <si>
    <t>3180*1.05*0.1</t>
  </si>
  <si>
    <t xml:space="preserve">zasip </t>
  </si>
  <si>
    <t>3180*1.05*0.01</t>
  </si>
  <si>
    <t>1160-334</t>
  </si>
  <si>
    <t>Isto kot 1, le z vgradnjo skal od izkopa</t>
  </si>
  <si>
    <t>Izdelava reber iz skal dsr&gt;0.8 m, ki se vkopljejo pod površino brežine. V rebro se vgradi do 4 m3 skal.</t>
  </si>
  <si>
    <t>7*4</t>
  </si>
  <si>
    <t>12*25</t>
  </si>
  <si>
    <t>1kos/5 m brežine</t>
  </si>
  <si>
    <t>pragovi : 12*3</t>
  </si>
  <si>
    <t>Izdelava raznih manjših zgradb iz lomljenca v betonu C25/30 brez aramture - podbetoniranja obstoječih opornikov, manjše ploščadi, dodatni dostopi do vode in podobno.Količina je ocenjena in se obračuna po dejanskih količinah, potrjenih z Nadzorom.</t>
  </si>
  <si>
    <t>161*2</t>
  </si>
  <si>
    <t>Opaženje zaleden strani zidu B.VVZD.2 ter delovnih stikov z enostranskim opažem višine od 2.2. Spodnji del se izvaja delno v vodi.</t>
  </si>
  <si>
    <t>2.2*161</t>
  </si>
  <si>
    <t>delovni stiki : 35*2</t>
  </si>
  <si>
    <t>Dobava, razrez in vgradnja mrežne armature S500/560 Q628 na zaledno stran B.VVZD.2 - po armaturnem načrtu</t>
  </si>
  <si>
    <t>Posaditev potaknjencev obvodne vegetacije (predvsem vrba). Ostala vegetacija se povzame po načrtu KA.</t>
  </si>
  <si>
    <t xml:space="preserve">Ureditev Božne na Odseku 5 od profila 224 (226) do profila 213 </t>
  </si>
  <si>
    <t>REKAPITULACIJA - Odsek 5</t>
  </si>
  <si>
    <t>Odstranitev grmovja-ocena na podlagi površine. Obračuna se dejanska količina glede na obdobje izvajanja del. Grmovje (korenine) se deponira ob gradbišču in se ponovno posadi po končanih zemeljskih in zavarovalnih delih.</t>
  </si>
  <si>
    <t>(400+470)*6</t>
  </si>
  <si>
    <t>400+470</t>
  </si>
  <si>
    <t>Rušenje betonskih objektov v strugi Božne (neustrezni zidovi, podesti) z nakladanjem na kaminom in prevozom na deponijo gradbenih odpadkov v predelavo. Količina je ocenjena in bo določena med gradnjo</t>
  </si>
  <si>
    <t>7888*1.05*</t>
  </si>
  <si>
    <t>prebrane skale se deponir. (--)</t>
  </si>
  <si>
    <t>VI.kat (-)</t>
  </si>
  <si>
    <t>V.ktg (-)</t>
  </si>
  <si>
    <t>nasip -+Mala voda (-)</t>
  </si>
  <si>
    <t>Isto kot 6, le z deponiranjem skal in zemljine ob strugi na levem bregu za izvedbo nasipa</t>
  </si>
  <si>
    <t>skale</t>
  </si>
  <si>
    <t>nasip ob Božni</t>
  </si>
  <si>
    <t>nasip ob Mali vodi</t>
  </si>
  <si>
    <t>7888*0.02</t>
  </si>
  <si>
    <t xml:space="preserve">Izdelava nasipa ob levi brežini med P219 in P226. Nasip se izvede iz izkopane zemljine z vgradnjo v plasteh po 30 cm s komprimacijo do 95% po SSP. Na vodno stran nasipa se vgradi večje prodnike ali skale, ki so bile izkopane pri izkopu dna. </t>
  </si>
  <si>
    <t>0.7*1811</t>
  </si>
  <si>
    <t>Isto kot 1, le z vgradnjo deponiranih skal in večjih prodnikov (30% skal po predizmerah)</t>
  </si>
  <si>
    <t>0.3*1811</t>
  </si>
  <si>
    <t>32*4</t>
  </si>
  <si>
    <t>14*20</t>
  </si>
  <si>
    <t>Ureditev Male vode na območju sotočja z Božno</t>
  </si>
  <si>
    <t>REKAPITULACIJA - Mala voda</t>
  </si>
  <si>
    <t>90*6</t>
  </si>
  <si>
    <t>416*1.05*0,95</t>
  </si>
  <si>
    <t xml:space="preserve">Isto kot 6., le 4 ktg z deponiranjem na gradbišču. Zemljina se vgradi v noslino plast nasipov. </t>
  </si>
  <si>
    <t>416*1.05*0.05</t>
  </si>
  <si>
    <t xml:space="preserve">Izdelava nasipa ob desni brežini Male vode . Nasip se izvede iz izkopane zemljine z vgradnjo v plasteh po 30 cm s komprimacijo do 95% po SSP. Na vodno stran nasipa se vgradi večje prodnike ali skale (obračunano v posebno postavki). </t>
  </si>
  <si>
    <t>celoten nasip</t>
  </si>
  <si>
    <t>celoten izkop</t>
  </si>
  <si>
    <t>zemljina iz odseka 5</t>
  </si>
  <si>
    <t>Izdelava zasipov z izkopano zemljino za zidovi, komprimirano v plasteh po 30 cm (odsek 5)</t>
  </si>
  <si>
    <t>Planiranje z gradnjo prizadetih in zasutih površin</t>
  </si>
  <si>
    <t>437*0.7</t>
  </si>
  <si>
    <t>Isto kot 1, le z vgradnjo deponiranih skal (30% skalnih oblog po predizmerah)</t>
  </si>
  <si>
    <t>437*0.3</t>
  </si>
  <si>
    <t>Izdelava raznih manjših zgradb iz lomljenca v betonu C25/30 brez aramture - ureditve iztoka mHE, in poodobno. Količina je ocenjena in se obračuna po dejanskih količinah, potrjenih z Nadzorom.</t>
  </si>
  <si>
    <t xml:space="preserve">Sidranje zavarovanja pete brežine z lesenimi piloti (bor ali macesen) dolžine do 2.5 m in premera do 30 cm. Les se pred vgradnjo oguli. Vgradnja se izvede z pobijanjem in vtiskovanjem v prodno podlago. </t>
  </si>
  <si>
    <t xml:space="preserve">Izdelava nasipa ob levi brežini med P219 in P226. Nasip se izvede iz izkopane zemljine z vgradnjo v plasteh po 30 cm s komprimacijo do 95% po SSP. Na vdo starn nasipa se vgradi večje prodnike ali skale, ki so bile ikopane pri izkopu dan. </t>
  </si>
  <si>
    <t>KOLIČINE V POPISU DEL</t>
  </si>
  <si>
    <t>Količine, ki jih je bilo možno določiti s pomočjo predizmer na podlagi geodetskih posnetkov (situacija, prečni prerezi), so določene s planimetriranjem izrisanih površin.
Zemeljski izkopi so zaradi načina planimetriranja (po površini vgrajenih zavarovanja) povečani za 5%.
Vse dejansko izvedene količine zemeljskih del je potrebno prikazati v gradbeni knjigi.
Za dela in količine vgrajenih materialov, kjer v fazi PZI ni možno natančno določiti potrebnih količin, so pripravljene ocene. Dejansko opravljena dela in količine gradbenih materialov se potrdi z gradbenim in projektantskim nadzorom.
V popisih del so predlagani transporti na lokacije, ki so opredeljene v okviru projekta Gradaščica v etapi 1A. V kolikor izvajalec predlaga drugo lokacijo začasnega deponiranja, mora ta biti potrjena s strani Naročnika.</t>
  </si>
  <si>
    <t>DOSTOPI</t>
  </si>
  <si>
    <t>V PZI so prikazani dostopi in prehodi na mestih, kjer to omogoča DPN oziroma javna infrastruktura. Izvajalec si lahko na podlagi dogovorov z lastniki zemljišč ob gradbišču zagotovi druge dostope, ki jih potrdi Nadzor.</t>
  </si>
  <si>
    <t>poz.</t>
  </si>
  <si>
    <t>SKUPAJ POSTAVKE A do E (brez DDV)</t>
  </si>
  <si>
    <t>V popisu so zajete postavke, ki se tičejo zidu. V tem popisu niso zajete postavke:
• geodetska zakoličba osi vodotoka in prečnih profilov vodotoka
• izkopi in zasipi z zemljino pred in za zidom
• organizacija gradbišča
• morebitne lesene ograje na zidovih</t>
  </si>
  <si>
    <t>Zavarovanje gradbene jame v času gradnje z zagatnicami, zabijanje, zaklepanje, sidranje, vzdrževanje, izvlačenje</t>
  </si>
  <si>
    <t>Vgraditev klina iz zrnate kamnine - 3. kategorije, - vgraditev na zasuti strani</t>
  </si>
  <si>
    <t>Izdelava izcednice (barbakane) iz trde plastične cevi, premera 10 cm, dolžine nad 100 cm, - izcednice v kamniti zložbi in podaljški obstoječih_x000D_
- iztočni del je iz INOX nastavka_x000D_
- vključno s predhodnim čiščenjem obstoječih izcednic in kronskim vrtanjem montažnih panelov.</t>
  </si>
  <si>
    <t>Izdelava opaža -podprti opaž za temelj kamnite zložbe</t>
  </si>
  <si>
    <t>Izdelava obešenega opaža robnega venca na premostitvenem, opornem in podpornem objektu, - zunanji ter bočni opaž robnega venca</t>
  </si>
  <si>
    <t>Dobava in postavitev mreže iz vlečene jeklene žice B500A, s premerom &gt; od 4 in &lt; od 12 mm, masa 4,1 do 6 kg/m2, - kvaliteta B500B (RA 500/550), visoko duktilno_x000D_
- enojne armaturne mreže Q335 med obstoječim zidom in montažnimi kamnitimi oblogami_x000D_</t>
  </si>
  <si>
    <t>Dobava in vgraditev polnilnega cementnega betona C25/30 v prerez nad 0,50 m3/m2, - C25/30, PV-I, XC2_x000D_
- polnilni beton med obstoječim zidom in montažno kamnito oblogo</t>
  </si>
  <si>
    <t>Dobava in vgraditev ojačenega cementnega betona C30/37 v hodnike in robne vence na premostitvenih objektih in podpornih ali opornih konstrukcijah, - AB krone zidu, temelj kamnite zložbe_x000D_
- razred izpostavljenosti: XD3, XF4_x000D_
- stopnja odpornosti proti prodoru vode: PV-II</t>
  </si>
  <si>
    <t>Oblaganje s predfabriciranimi elementi iz cementnega betona, vezanimi s cementno malto, v debelini 11 do 15 cm, - montažna panel debeline 15 cm_x000D_
- monolitno vbetonirana kamnita obloga debeline 5 cm_x000D_
- vključno s sidrno armaturo za naknandno navezavo na obstoječe zidove_x000D_
- C30/37, PV-II, XC4 + XF3_x000D_</t>
  </si>
  <si>
    <t xml:space="preserve">Dobava in vgraditev merilnih čepov, vključno z navezavo na veljavno nivelmansko mrežo, </t>
  </si>
  <si>
    <t>Cena [€]/EM</t>
  </si>
  <si>
    <t>Odstranitev krone obstoječega zidu ter obdelava površine z mikroarmirano malto.</t>
  </si>
  <si>
    <t>Izkop vezljive zemljine/zrnate kamnine - 3. kategorije za temelje, kanalske rove, prepuste, jaške in drenaže, širine 1,1 do 2,0 m in globine nad 4,0 m - strojno, planiranje dna ročno, - Izkop za stopnišče._x000D_
- Odvoz materiala na predvideno deponijo.</t>
  </si>
  <si>
    <t>Ureditev planuma temeljnih tal vezljive zemljine - 3. kategorije, - Planum temeljnih ta pod AB talno ploščo stopnišča.</t>
  </si>
  <si>
    <t>Zasip z zrnato kamnino - 3. kategorije - strojno,  - Zasip za stenami stopnišča._x000D_
- Kompirmacija zasipa v slojih 30 cm._x000D_
- Stopnja zgostitve po postopku po Proctorju mora biti 98%, Ev2 = 60 MPa.</t>
  </si>
  <si>
    <t>Izdelava izcednice (barbakane) iz trde plastične cevi, premera 10 cm, dolžine nad 100 cm, - Vgradnja na mestih obstoječih barbakan._x000D_
- Vključno s predhodnim čiščenjem obstoječih barbakan in kronskim vrtanjem na mestih montažnih panelov._x000D_
- Iztočni del barbakane je iz INOX nastavka.</t>
  </si>
  <si>
    <t>Izdelava podprtega opaža za raven zid, visok 2,1 do 4 m, - Opaž bočnih stranic zidu na koncih zidu in med posameznimi kampadami._x000D_
- Vključno s podpiranjem fasadnih panelov pri vrhu posameznega panela med profilom P230 in P231.</t>
  </si>
  <si>
    <t>Izdelava dvostranskega vezanega opaža za raven zid, visok 2,1 do 4 m, - Opaž sten stopnišča višine do H = 3,60 m._x000D_
- Vključno z opažem za pusti beton pod ramo stopnišča višine do H = 3,50 m._x000D_
- Vključno z opažem nastopnih plošč stopnic višine H = 0,20 m.</t>
  </si>
  <si>
    <t>Izdelava opaža  - podprti opaž poševne rame stopnišča, višine do 3,50 m.</t>
  </si>
  <si>
    <t>Dobava in postavitev rebrastih palic iz visokovrednega naravno trdega jekla B St 420 S s premerom 14 mm in večjim, za srednje zahtevno ojačitev, - Visokovredno jeklo B 500 B (RA 500/550), visoko duktilno._x000D_
- Profilna armatura stopnišča.</t>
  </si>
  <si>
    <t>Dobava in postavitev mreže iz vlečene jeklene žice B500A, s premerom &gt; od 4 in &lt; od 12 mm, masa 4,1 do 6 kg/m2, - Enojne armaturne mreže Q335 med obstoječim zidom in fasadnimi paneli._x000D_
-  Visokovredno jeklo B 500 B (RA 500/550), visoko duktilno.</t>
  </si>
  <si>
    <t>Dobava in vgraditev cementnega betona C12/15 v prerez nad 0,50 m3/m2-m1, - Pusti beton pod AB stopniščno ramo.</t>
  </si>
  <si>
    <t>Dobava in vgraditev polnilnega cementnega betona C25/30 v prerez nad 0,50 m3/m2, - Polnilni beton med obstojecim zidom in montažno kamnito oblogo._x000D_
- Zahteve za beton: C25/30, PV-I, XC2</t>
  </si>
  <si>
    <t>Dobava in vgraditev ojačenega cementnega betona C25/30 v temeljne plošče, - AB talna plošče stopnišča debeline d = 40 cm._x000D_
- Zahteveza beton: C25/30, PV-I, XC2.</t>
  </si>
  <si>
    <t>Dobava in vgraditev ojačenega cementnega betona C30/37 v temeljne plošče, - AB prehodna plošča pred stopniščem debeline d = 15 cm._x000D_
- Zahteveza beton: C30/37, PV-II, XC4+XF3.</t>
  </si>
  <si>
    <t>Dobava in vgraditev ojačenega cementnega betona C30/37 v stene opornikov, krilnih zidov, kril in vmesnih podpor, - AB stene stopnišča debeline d = 40 cm._x000D_
- Zaheteve za beton: C30/37, PV-II, XC4+XF3</t>
  </si>
  <si>
    <t>Dobava in vgraditev ojačenega cementnega betona C30/37 v plošče  - AB stopniščna rama skupaj z AB stopnicami._x000D_
- Zahteve za beton: C30/37, PV-II, XC4+XF3.</t>
  </si>
  <si>
    <t>Dobava in vgraditev ojačenega cementnega betona C30/37 v hodnike in robne vence na premostitvenih objektih in podpornih ali opornih konstrukcijah, - AB krone stopnišča in AB krona zidu._x000D_
- Zahteve za beton: C30/37, PV-II, XC4+XF3.</t>
  </si>
  <si>
    <t>Oblaganje z lomljencem iz silikatnih kamnin, vezanim s cementno malto, v debelini 11 do 15 cm, - Debelina obloge je d = 15cm._x000D_
- Oblaganje bočnih stranic zidu.</t>
  </si>
  <si>
    <t>Sidranje armature ali moznikov z lepljenimi sidri, vključno z vrtanjem lukenj premera 14 do 22 mm, - Sidranje armature v izvrtini fi16, globine 30 cm._x000D_
- Sidranje v obstoječi zid (za začasno podpiranje  montažnega panela)._x000D_
- Vlepljeno v ekspanzijski malti (npr. altex ali podobno).</t>
  </si>
  <si>
    <t>Izdelava pete za oporo zaščiti brežine iz lomljenca v cementnem betonu, - Temelj za obložni montažni zid, ki se prilagodi temelju obstoječega zidu.
- Beton pete temelja: C25/30, PV-I, XC2</t>
  </si>
  <si>
    <t>Zaščita brežine s kamnito zložbo, izvedeno s cementnim betonom, -kamnita zložba pred pilotno steno in stopnice</t>
  </si>
  <si>
    <t>Izdelava opaža - robni venci po celotni dolžini zidu,</t>
  </si>
  <si>
    <t>Izdelava opaža - enostranski opaž za AB med piloti</t>
  </si>
  <si>
    <t>Izdelava opaža za - enostranski opaž za beton pod kamnito zložbo</t>
  </si>
  <si>
    <t>Dobava in postavitev mreže iz vlečene jeklene žice B500A, s premerom &gt; od 4 in &lt; od 12 mm, masa 4,1 do 6 kg/m2, - kvaliteta B500B</t>
  </si>
  <si>
    <t>Dobava in postavitev rebrastih žic iz visokovrednega naravno trdega jekla B St 500 S s premerom do 12 mm, za srednje zahtevno ojačitev,  - visokovredno naravno jeklo B 500 B (RA 500/550), visoko duktilno</t>
  </si>
  <si>
    <t>Dobava in vgraditev ojačenega cementnega betona C30/37 v hodnike in robne vence na premostitvenih objektih in podpornih ali opornih konstrukcijah, - AB krone zidu_x000D_
- razred izpostavljenosti: XC4, XF3, XD3_x000D_
- stopnja odpornosti proti prodoru vode: PV-II_x000D_
- 4% zračnih por</t>
  </si>
  <si>
    <t>Izdelava drenažne plasti iz kamnitega materiala v debelini 30 cm, - drenažni zasip dna korita za grmovnice in popenjalke med obstoječin in novim  zidom</t>
  </si>
  <si>
    <t>Zasip z vezljivo zemljino - 3. kategorije - ročno, - Zasip korita za grmovnice in popenjalke med obstoječin in novim zidom.</t>
  </si>
  <si>
    <t>Izdelava pete za oporo zaščiti brežine iz lomljenca v cementnem betonu, - Temelj za obložni montažni zid, ki se prilagodi temelju obstoječega zidu._x000D_
- Beton pete temelja: C25/30, PV-I, XC2</t>
  </si>
  <si>
    <t>Izdelava izcednice (barbakane) iz gibljive plastične cevi, premera 10 cm, dolžine 51 do 100 cm, - Vgradnja na mestih obstoječih barbakan._x000D_
- Vključno s predhodnim čiščenjem obstoječih barbakan in kronskim vrtanjem na mestih montažnih panelov._x000D_
- Iztočni del barbakane je iz INOX nastavka.</t>
  </si>
  <si>
    <t>Izdelava podprtega opaža za raven zid, visok do 2 m, - Notranji opaž stene korita za grmovnice in popenjalke.</t>
  </si>
  <si>
    <t>Izdelava podprtega opaža za raven zid, visok 2,1 do 4 m, - Opaž bočnih stranic zidu na koncih zidu in med posameznimi kampadami._x000D_
- Vključno s podpiranjem montažnih panelov pri vrhu panela.</t>
  </si>
  <si>
    <t>Izdelava obešenega opaža robnega venca na premostitvenem, opornem in podpornem objektu, - Upoštevan notranji opaž korita za grmovnice in popenjalke, ter zunanji in bočni opaž robnega venca.</t>
  </si>
  <si>
    <t>Dobava in postavitev rebrastih žic iz visokovrednega naravno trdega jekla B St 500 S s premerom do 12 mm, za srednje zahtevno ojačitev, - Visokovredno jeklo B 500 B (RA 500/550), visoko duktilno._x000D_
- armatura robnega venca.</t>
  </si>
  <si>
    <t xml:space="preserve">Dobava in vgraditev polnilnega cementnega betona C25/30 v prerez nad 0,50 m3/m2, - polnilni beton med obstoječim zidom in montažno kamnito oblogo_x000D_
- Zahteve za beton: C25/30, PV-I, XC2_x000D_
</t>
  </si>
  <si>
    <t>Dobava in vgraditev ojačenega cementnega betona C30/37 v stene opornikov, krilnih zidov, kril in vmesnih podpor, - AB korita za grmovnice in popenjalke_x000D_
- Zahteve za beton: C30/37, PV-II, XC4+XF3</t>
  </si>
  <si>
    <t>Dobava in vgraditev ojačenega cementnega betona C30/37 v hodnike in robne vence na premostitvenih objektih in podpornih ali opornih konstrukcijah, - AB krona zidu._x000D_
- Zahteve za beton: C30/37, PV-II, XC4+XF3</t>
  </si>
  <si>
    <t>Priprava podlage - površine cementnega betona z vodnim curkom, - priprava obstoječega zidu na izvedbo hidroizolacije</t>
  </si>
  <si>
    <t>Izdelava sprijemne plasti - predhodnega premaza s hladnim bitumenskim vezivom, količina nad 0,4 kg/m2, - premaz zasutih površin betona</t>
  </si>
  <si>
    <t>Izdelava hidroizolacije z bitumenskimi trakovi, debelimi 4,5 ali 5 mm, sprijemna plast iz bitumenske lepilne zmesi, - lepljenje trakov na predhodono pripravljeno površino_x000D_
- hidroizolacija obstoječega zidu.</t>
  </si>
  <si>
    <t>Izdelava izcednice (barbakane) iz gibljive plastične cevi, premera 10 cm, dolžine 51 do 100 cm, - Vgradnja na mestih obstojecih barbakan._x000D_
- Vkljucno s predhodnim čiščenjem obstojecih barbakan in kronskim vrtanjem na mestih montažnih panelov._x000D_
- Iztočni del barbakane je iz INOX nastavka.</t>
  </si>
  <si>
    <t>Dobava in postavitev mreže iz vlečene jeklene žice B500A, s premerom &gt; od 4 in &lt; od 12 mm, masa 4,1 do 6 kg/m2, - Enojne armaturne mreže Q335 med obstoječim zidom in montažnimi kamnitimi oblogami._x000D_
-  Visokovredno jeklo B 500 B (RA 500/550), visoko duktilno.</t>
  </si>
  <si>
    <t>Dobava in vgraditev polnilnega cementnega betona C25/30 v prerez do 0,50 m3/m2, - Beton med montažno kamnito oblogo in obstoječim zidom._x000D_
- Zahteve za beton: C25/30, PV-1, XC2</t>
  </si>
  <si>
    <t>Oblaganje z lomljencem iz silikatnih kamnin, vezanim s cementno malto, v debelini 11 do 15 cm, - Debelina obloge d = 15cm._x000D_
- Oblaganje bočnih stranic zidu.</t>
  </si>
  <si>
    <t>Priprava podlage - površine cementnega betona z vodnim curkom, - Čiščenje obstoječega zidu.</t>
  </si>
  <si>
    <t>Izdelava pete za oporo zaščiti brežine iz lomljenca v cementnem betonu, - Temelj za obložni montažni zid, ki se prilagodi temelju obstoječega zidu.
- Beton pete temelja: C25/30, PV-I, XC2.</t>
  </si>
  <si>
    <t xml:space="preserve">Odstranitev cementnega betona, z dletom, ročno ali strojno, brez odkrivanja armature, površina horizontalna ali pod nagibom do 20 st. glede na horizontalo, posamična površina prereza  0,051 do 0,20 m2, globina  nad 40   mm, </t>
  </si>
  <si>
    <t xml:space="preserve">Strojni izkop vezljive zemljine/zrnate kamnine - 3. kategorije za drenažo za zidom globine 1.00m, širine 0.50m. Odvoz na deponijo., </t>
  </si>
  <si>
    <t xml:space="preserve">Strojni izkop vezljive zemljine/zrnate kamnine - 3. kategorije za novi temelj zidu širine do 5.00m in globine do 2.00m - strojno, planiranje dna ročno, </t>
  </si>
  <si>
    <t>Zasip z vezljivo zemljino - 3. kategorije - strojno, - Komprimiran zasip za obstoječim podpornim zidom v slojih d=50cm.</t>
  </si>
  <si>
    <t>Izdelava kamnite zložbe za zaščito brežin pod novim podpornim zidom z lomljencem do d=60cm, - Kamen v cementnem betonu._x000D_
- Pri iztoku drenaže izvesti izpustno glavo.</t>
  </si>
  <si>
    <t>Izdelava pete za oporo zaščiti brežine iz lomljenca v cementnem betonu, - Podest iz lomljenca v cementnem betonu._x000D_
- Temelj za obložni montažni zid (filigran opažne plošče), ki se prilagodi obstoječem temelju.</t>
  </si>
  <si>
    <t>Izdelava vzdolžne drenaže širine 0.50m in globine do 1.50m., - Vzdolžna drenaža iz mešanice enakozrnatega agregata, obvite z drenažnim geotekstilom._x000D_
- PVC cev fi=150mm na podložni plasti iz cementnega betona.</t>
  </si>
  <si>
    <t>Izdelava jaška iz cementnega betona, krožnega prereza s premerom 50 cm, globokega 1,0 do 1,5 m, - vključno s pokrovom</t>
  </si>
  <si>
    <t>Izdelava podprtega opaža za ravne temelje, - Enostranski opaž pasovnega temelja.</t>
  </si>
  <si>
    <t>Izdelava podprtega opaža za raven zid, visok do 2 m, - Dvostranski opaž sten novega AB podpornega zidu.</t>
  </si>
  <si>
    <t>Dobava in postavitev rebrastih palic iz visokovrednega naravno trdega jekla B St 420 S s premerom 14 mm in večjim, za srednje zahtevno ojačitev,  - visokovredno naravno jeklo B 500 B (RA 500/550), visoko duktilno</t>
  </si>
  <si>
    <t>Dobava in vgraditev ojačenega cementnega betona C30/37 v prerez 0,16 do 0,30 m3/m2-m1, - Cementni beton med montažno kamnito oblogo in AB zidom._x000D_
- Razred izpostavljenosti: XC4, XF3_x000D_
- Stopnja odpornosti proti prodoru vode: PV-II</t>
  </si>
  <si>
    <t>Dobava in vgraditev ojačenega cementnega betona C30/37 v pasovne temelje, temeljne nosilce ali poševne in vertikalne slope, - AB temelj novega podpornega zidu._x000D_
- Razred izpostavljenosti: XC4, XF3_x000D_
- Stopnja odpornosti proti prodoru vode: PV-II</t>
  </si>
  <si>
    <t>Dobava in vgraditev ojačenega cementnega betona C30/37 v hodnike in robne vence na premostitvenih objektih in podpornih ali opornih konstrukcijah, - Razred izpostavljenosti: XC4, XF3, XD3, 4% zračnih por_x000D_
- Stopnja odpornosti proti prodoru vode: PV-II</t>
  </si>
  <si>
    <t>Dobava in vgraditev ojačenega cementnega betona C30/37 v stene opornikov, krilnih zidov, kril in vmesnih podpor, - AB stene novega podpornega zidu_x000D_
- Razred izpostavljenosti: XC4, XF3_x000D_
- Stopnja odpornosti proti prodoru vode: PV-II</t>
  </si>
  <si>
    <t>Oblaganje s predfabriciranimi elementi iz cementnega betona, vezanimi s cementno malto, v debelini 11 do 15 cm, - Montažni panel skupne debeline 15 cm._x000D_
- Kamnita obloga debeline 5 cm vbetonirana med izdelavo_x000D_
- Vključno s sidrno armaturo za naknadno navezavo na obstoječe zidove_x000D_
- C30/37, XC4, XF3, PV-II</t>
  </si>
  <si>
    <t>Dobava in vgraditev protipoplavne zaščite na vhodu na most, npr. VODASTOP 40mm, - dimenzija odprtine 3,5 x 0,4 m._x000D_
- vmesni stebriček vgrajenim v betonu</t>
  </si>
  <si>
    <t>Izdelava delovnega stika z nabrekajočim trakom ali profilom, brez izolacijskih trakov</t>
  </si>
  <si>
    <t>Priprava podlage - površine cementnega betona z vodnim curkom</t>
  </si>
  <si>
    <t>Zatesnitev dilatacijske rege s trajno elastično zmesjo za stike, - stiki med montažnimi paneli</t>
  </si>
  <si>
    <t>Sidranje armature ali moznikov z lepljenimi sidri, vključno z vrtanjem lukenj premera 14 do 22 mm, - Sidranje armature v izvrtini fi 16, globine 15 cm v obstoječi podporni zid 
- Vlepleno v ekspanzijski malti (npr. altex ali podobno)</t>
  </si>
  <si>
    <t>Izdelava pete za oporo zaščiti brežine iz lomljenca v cementnem betonu,
- Podest iz lomljenca v cementnem betonu._x000D_
- Temelj za obložni montažni zid (filigran opažne plošče), ki se prilagodi obstoječem temelju.</t>
  </si>
  <si>
    <t>Izdelava izcednice (barbakane) iz gibljive plastične cevi, premera 10 cm, dolžine 51 do 100 cm, - obstoječi zid prevrtati_x000D_
- iztočni del je iz inox nastavka_x000D_
- vključno s kronskim vrtanjem montažnih panelov ter čiščenjem in podaljšanjem obstoječih izcednic</t>
  </si>
  <si>
    <t>Izdelava podprtega opaža za raven zid, visok do 2 m, - Enostranski opaž pri nadvišanju obstoječega podpornega zidu.</t>
  </si>
  <si>
    <t>Izdelava obešenega opaža robnega venca na premostitvenem, opornem in podpornem objektu, - opaž robnega venca</t>
  </si>
  <si>
    <t>Dobava in postavitev rebrastih žic iz visokovrednega naravno trdega jekla B St 500 S s premerom do 12 mm, za srednje zahtevno ojačitev,  - visokovredno jeklo B 500 B (RA 500/550), visoko duktilno_x000D_
- armatura robnega venca
- sidra</t>
  </si>
  <si>
    <t>Dobava in postavitev mreže iz vlečene jeklene žice B500A, s premerom &gt; od 4 in &lt; od 12 mm, masa 4,1 do 6 kg/m2, -enojne armaturna mreže Q335 med obstoječim zidom in montažnimi oblogami_x000D_
- visokovredno jeklo B 500 B (RA500/550), visoko duktilno</t>
  </si>
  <si>
    <t>Dobava in vgraditev polnilnega cementnega betona C25/30 v prerez nad 0,50 m3/m2, -polnilni beton med obstoječim zidom in montažno kamnito oblogo_x000D_
- C25/30, PV-I, XC2</t>
  </si>
  <si>
    <t>Dobava in vgraditev ojačenega cementnega betona C30/37 v hodnike in robne vence na premostitvenih objektih in podpornih ali opornih konstrukcijah, - AB robni venec_x000D_in beton med robnim vencem ter krono obstoječega zidu
- C30/37, PV-I, XC4+XF3</t>
  </si>
  <si>
    <t>Oblaganje s predfabriciranimi elementi iz cementnega betona, vezanimi s cementno malto, v debelini 11 do 15 cm, - Montažna kamnita obloga debeline 15 cm._x000D_
- Kamnita obloga je monolitno vbetonirana med samo izdelavo montažnega elementa.</t>
  </si>
  <si>
    <t>Sidranje armature ali moznikov z lepljenimi sidri, vključno z vrtanjem lukenj premera 14 do 22 mm, - Sidranje v obstoječi podporni zid za začasno podpiranje montažnega panela._x000D_
- izvrtina fi16, globine 30 cm, 4kom/m2_x000D_
- vlepljeno v ekspanzijski malti (npr. alteks ali podobno)</t>
  </si>
  <si>
    <t>Dobava in vgraditev protipoplavne zaščite v odprtini zidu npr. Vodastop 40 mm, - odprtina dimezij š/v= 2,60 m/1,20 m po načrtu ali enakovredno z vsemi pripadajočimi deli in pritrdilnim materialom.</t>
  </si>
  <si>
    <t>2.10</t>
  </si>
  <si>
    <t>Izkop jarka v terenu III.-IV. kategorije, širine dna do 2 m, z nakladanjem in odvozom izkopanega materiala na začasno deponijo  z upoštevanjem stroškov deponije in plačilom taks za deponiranje.</t>
  </si>
  <si>
    <t>Zasipavanje  jarka z izkopanim materialom, skupaj z dovozom materiala iz začasne deponije, s komprimiranjem po standardnem Proktorjevem postopku v slojih po 20 cm.</t>
  </si>
  <si>
    <t xml:space="preserve">Cevi  iz polietilena PE 100 ,DN 90,  PN 16 bar. </t>
  </si>
  <si>
    <t xml:space="preserve">Jeklena zaščitna cev ,DN 219,  </t>
  </si>
  <si>
    <t>MMA kos  100/80</t>
  </si>
  <si>
    <r>
      <t>Koleno 100/45</t>
    </r>
    <r>
      <rPr>
        <sz val="10"/>
        <color theme="1"/>
        <rFont val="Calibri"/>
        <family val="2"/>
        <charset val="238"/>
      </rPr>
      <t>°</t>
    </r>
  </si>
  <si>
    <r>
      <t>N 80/90</t>
    </r>
    <r>
      <rPr>
        <sz val="10"/>
        <color theme="1"/>
        <rFont val="Calibri"/>
        <family val="2"/>
        <charset val="238"/>
      </rPr>
      <t>°</t>
    </r>
  </si>
  <si>
    <t>DN   80</t>
  </si>
  <si>
    <t>Vgradna garnitura  za zasune EURO - teleskopska</t>
  </si>
  <si>
    <t>Cestna kapa - mala), ohišje kape in pokrov iz nodularne litine, bitumensko in dodatno protikorozijsko epoxi prašno zaščiten. Nalaganje pokrova konusno z podaljšanim zobom. Pokrov v celoti odstranljiv. Možnost prilagajanja glede na teren s pripadajočimi distančnimi in podložnimi obroči.</t>
  </si>
  <si>
    <t>Podtalnii hidrant - blatnik (npr. Hawle 490 F ali podobno) komplet z betonsko podloško ter pripadajočeim drenažnim elementom..</t>
  </si>
  <si>
    <t>Montaža  fazonskih kosov  po priloženih montažnih shemah ter dokončna obdelava in zaščita spojev.</t>
  </si>
  <si>
    <t>VODOVODNI  MATERIAL</t>
  </si>
  <si>
    <t>UKREP -  K1</t>
  </si>
  <si>
    <t>Postavitev in zavarovanje prečnih profilov na brežini za zakoličbo iztočnega   objekta DN 250 z označbo višin.</t>
  </si>
  <si>
    <t xml:space="preserve">Rušenje obstoječe kanalizacije  ter  obstoječe iztočne glave z odvozom na stalno deponijo z upoštevanjem stroškov deponije in plačilom taks za deponiranje.        </t>
  </si>
  <si>
    <t xml:space="preserve">Strojni delno ročni izkop okoli obstoječe iztočne cevi - iztoka z odvozom materiala na deponijo.             </t>
  </si>
  <si>
    <t>Zavarovanje iztočne glave  s kamnom v betonu deb. 0,30 - 0,40 m v projektiranem naklonu brežine. Všteta so vsa pomožna in dodatna dela.</t>
  </si>
  <si>
    <t>DELA SKUPAJ  -   UKREP - K1</t>
  </si>
  <si>
    <t>UKREP -  K2</t>
  </si>
  <si>
    <t xml:space="preserve"> DN 700</t>
  </si>
  <si>
    <t>Postavitev in zavarovanje prečnih profilov na brežini za zakoličbo iztočnega   objekta DN 700 z označbo višin.</t>
  </si>
  <si>
    <t xml:space="preserve">Rušenje obstoječe kanalizacije z jaški  ter iztočne glave z odvozom na stalno deponijo z upoštevanjem stroškov deponije in plačilom taks za deponiranje.        </t>
  </si>
  <si>
    <t>DELA SKUPAJ  -  UKREP - K2</t>
  </si>
  <si>
    <t>DELA SKUPAJ  -  UKREP - K4</t>
  </si>
  <si>
    <t>UKREP -  K5</t>
  </si>
  <si>
    <t xml:space="preserve">Nadvišanje obstoječega revizijskega  jaška in tipskih nastavkov. Stikovanje  s spojkami ali obbetonirano. Upoštevana so  vsa pomožna dela in prenose do mesta vgraditve.                                            </t>
  </si>
  <si>
    <r>
      <t xml:space="preserve">Dobava in </t>
    </r>
    <r>
      <rPr>
        <sz val="9"/>
        <color theme="1"/>
        <rFont val="Arial CE"/>
        <charset val="238"/>
      </rPr>
      <t>vgradnja vodotesnega pokrova na zaklep na obstoječem jašku.</t>
    </r>
    <r>
      <rPr>
        <sz val="10"/>
        <color theme="1"/>
        <rFont val="Arial CE"/>
        <family val="2"/>
        <charset val="238"/>
      </rPr>
      <t xml:space="preserve"> </t>
    </r>
  </si>
  <si>
    <t>DELA SKUPAJ  -   UKREP - K5</t>
  </si>
  <si>
    <t>UKREP -  K6</t>
  </si>
  <si>
    <t>DELA SKUPAJ  -   UKREP - K6</t>
  </si>
  <si>
    <t>UKREP -  K7</t>
  </si>
  <si>
    <r>
      <t xml:space="preserve">OPOMBA: Križanje kanalizacije s srugo Božne   - </t>
    </r>
    <r>
      <rPr>
        <b/>
        <sz val="10"/>
        <color theme="1"/>
        <rFont val="Arial CE"/>
        <charset val="238"/>
      </rPr>
      <t xml:space="preserve">ostane nespremenjeo.  </t>
    </r>
  </si>
  <si>
    <t>DELA SKUPAJ  -   UKREP - K7</t>
  </si>
  <si>
    <t>UKREPI - Polhov Gradec SKUPAJ  (brez DDV)</t>
  </si>
  <si>
    <t>UKREP - V1  Skupaj gradbena dela in oprema :</t>
  </si>
  <si>
    <t>Dobava materiala in izdelava kabelskega kanala za položitev SN kablov ter cevi PVC 3x3Ø160 + PEHD 2×Ø50mm, strojni izkop v zem. III. - IV. ktg., širina kanala 0,82m, globina kanala 1,44m, zaščita kablov s peskom, zasip kanala s tamponom z utrditvijo, nakladanje viška materiala:</t>
  </si>
  <si>
    <t>- 0,693m3, strojni izkop</t>
  </si>
  <si>
    <t>- 0,227m3, beton C 20/30</t>
  </si>
  <si>
    <t>- 0,180m3, tamponski zasip z utrditvijo</t>
  </si>
  <si>
    <r>
      <t xml:space="preserve">- 9m, cev PVC </t>
    </r>
    <r>
      <rPr>
        <sz val="10"/>
        <rFont val="Calibri"/>
        <family val="2"/>
        <charset val="238"/>
      </rPr>
      <t>Ø</t>
    </r>
    <r>
      <rPr>
        <sz val="10"/>
        <rFont val="Arial"/>
        <family val="2"/>
        <charset val="238"/>
      </rPr>
      <t>160mm (rdeča)</t>
    </r>
  </si>
  <si>
    <r>
      <t>- 1m, cev PEHD 2×</t>
    </r>
    <r>
      <rPr>
        <sz val="10"/>
        <rFont val="Calibri"/>
        <family val="2"/>
        <charset val="238"/>
      </rPr>
      <t>Ø</t>
    </r>
    <r>
      <rPr>
        <sz val="10"/>
        <rFont val="Arial"/>
        <family val="2"/>
        <charset val="238"/>
      </rPr>
      <t>50mm</t>
    </r>
  </si>
  <si>
    <t>- 1m, ozemljitveni valjanec FeZn 25×4mm</t>
  </si>
  <si>
    <t>- 1kos, kabelska distančna objemka za kabel 12/20kV, 34-38mm, kot npr. tip 410011</t>
  </si>
  <si>
    <r>
      <t>m</t>
    </r>
    <r>
      <rPr>
        <vertAlign val="superscript"/>
        <sz val="10"/>
        <rFont val="Arial"/>
        <family val="2"/>
        <charset val="238"/>
      </rPr>
      <t>2</t>
    </r>
  </si>
  <si>
    <t>KABLI</t>
  </si>
  <si>
    <t>KABELSKO MONTAŽNA DELA</t>
  </si>
  <si>
    <t>Popravilo obstoječe tehnične dokumentacije</t>
  </si>
  <si>
    <t>5251.5+1280.2</t>
  </si>
  <si>
    <t>Dodatni vložki skal z lomljencem v betonu C18/20 pred kamnito zložbo kot hrapava obloga temelja (1.5m3/m)</t>
  </si>
  <si>
    <t>Izcednice - DN 110 , vidni del po detajlu načrta zidov</t>
  </si>
  <si>
    <t>Izdelava AB venca po detajlu načrta zidov</t>
  </si>
  <si>
    <t>Arheološki nadzor - zajeto v Odseku 1</t>
  </si>
  <si>
    <t>Isto kot 6, le z deponiranjem skal ob gradbišču (10% izkopa)</t>
  </si>
  <si>
    <t>skupaj Odsek 2 (brez DDV)</t>
  </si>
  <si>
    <t>skupaj Odsek 1 (brez DDV)</t>
  </si>
  <si>
    <t>skupaj Odsek 3 (brez DDV)</t>
  </si>
  <si>
    <t>skupaj Odsek 4 (brez DDV)</t>
  </si>
  <si>
    <t>skupaj Odsek 5 (brez DDV)</t>
  </si>
  <si>
    <t>skupaj Mala voda (brez DDV)</t>
  </si>
  <si>
    <t>Zakoličba gradbenih profilov za izkop ter izvedbo zavarovanja brežine na 20 m ureditve in izvedbo zidov (na 10 m).</t>
  </si>
  <si>
    <t>Rušenje obstoječe zložbe iz lomljenca v betonu na območju brvi z nakladanjem na kamion in prevozom na deponijo ter predelavo gradbenih odpadkov. Dolžina zložbe je ~ 30 m. Ocena prostornine je 4 m3/m</t>
  </si>
  <si>
    <t>Ročni izkop za pripravo temeljnih tal za izdelavo obrežnih zidov, oblog in zavarovanj - ocena 1% izkopa, se obračuna po dejanskih količinah.</t>
  </si>
  <si>
    <t>Izdelava zavarovanja vznožja brežine in ostalih zgradb iz skal dsr&gt;0,8m, pripeljanih iz kamnoloma. Skale se vgrajuje strojno v izrazito razgibani obliki. Globina temeljenja je podana v prečnih prerezih. Izpostavljene skale se sidra z lesenimi piloti (posebna postavka). Skale morajo biti zmrzlinsko odporne in časovno obstojne (atest) - apnenec ali trde magmatske kameninine (graniti). Količine so odvisne od količine izkopanih skal.</t>
  </si>
  <si>
    <t>Izdelava reber (odbijačev) iz lomlejnca (lastnosti opisane v tč.1) dsr&gt;0.8 m v betonu C18/20. Beton se vgrajuje na pripavljeno podlago (delno v vodi). V svež beton beton pa se vgrajuje skale. Z betonom se zaponijo fuge. Zgornji sloj skal se vgradi v izrazito razgibani obliki. Fuge zgornjega sloja se zapolnijo z betonom le do 1/2 premera zgornjih skal. Enak postopek se uporabi pri izpostavljenih skalah.</t>
  </si>
  <si>
    <t>Sidranje zavarovanja pete brežine in tolmuna pod rebri z lesenimi piloti (bor ali macesen) dolžine do 2.5 m in premera do 30 cm. Les se pred vgradnjo oguli. Vgradnja se izvede z pobijanjem in vtiskovanjem v prodno podlago. Točna količina se določi med gradnjo.</t>
  </si>
  <si>
    <t>Vgradnja izcednic DN 110 cm na 2 m zložbe. Izcednice se obdelajo po detalju (obzidana prirezana betonska cev fi 20 cm ali po detajlu načrta zidov).</t>
  </si>
  <si>
    <t>Dobava in izdelava vtočnega jaška fi 60 cm, prekritega z povzno litoželezno rešetko noslnosti 400/400 mm po detajlu . Nosilnost po EN 124 razred C (250 kN).</t>
  </si>
  <si>
    <t>Zakoličba gradbenih profilov za izkop ter izvedbo zavarovanja brežine na 20 m ureditve in izvedbo odbijačev.</t>
  </si>
  <si>
    <t>Izdelava prehoda preko struge Božne. Za izdelavo dostopa se uporabi 30 m3 izkopane prodne zemljine. Dostop se izvede s cevitvijo osrednjega toka Božne (3 pravokotne cevi B/H = 2.0/2.0 m dolžine 5.0 m, skupaj 15 m cevi). Pot je široka 3.5 m V primeru visokih se prehod odstrani. Prehod je predviden pod pr.P224. V kolikor prehod ni potreben (dvostranski dostop), se postavka opusti.</t>
  </si>
  <si>
    <t>Izdelava zavarovanja vznožja brežine in ostalih zgradb iz skal dsr&gt;0,8m, pripeljanih iz kamnoloma. Skale se vgrajuje strojno v izrazito razgibani obliki. Globina temeljenja je podana v prečnih prerezih. Izpostavljene skale se sidra z lesenimi piloti. Skale morajo biti zmrzlinsko odporne in časovno obstojne (atest) - apnenec ali trde magmatske kameninine (graniti).</t>
  </si>
  <si>
    <t>Izdelava reber iz lomlejnca (lastnosti opisane v tč.1) dsr&gt;0.8 m v betonu C18/20. Beton se vgrajuje na pripavljeno podlago (delno v vodi). Na betonsko podlago se vgrajuje skale. Fuge med skalami, ki niso na površini, se prav tako zapolni z betonom, razen na območju predvidenih ribjih skrivališč. Zgornji sloj skal se vgradi v izrazito razgibani obliki. Fuge pri zgornjme sloju skal se zapolni z betonom le do 1/2 premera zgornjih. Prav tako pri izpostavljenih skalah.</t>
  </si>
  <si>
    <t>Rušenje prelivnega polja pregrade in ostankov zgradb z nakladanjem na kamion in prevozom na deponijo ter predelavo gradbenih odpadkov. Ocena prostornine je 34 m3. Obračun po dejanskih količinah</t>
  </si>
  <si>
    <t>Izdelava podslapja v obliki hrapve drče iz lomlejnca dsr&gt;0.8 m v betonu C18/20. Beton se vgrajuje na očiščeno podlago podslapja (delno v vodi). V svež beton beton pa se vgrajuje skale. Zgornji sloj skal se vgradi v hrapavi obliki. Fuge zgornjega sloja se zapolnijo z betonom le do 1/2 premera zgornjih skal. Enak postopek se uporabi pri gradnji drče.</t>
  </si>
  <si>
    <t>Opaženje zaleden strani bočnega zidu - zložbe iz lomljenca v betonu C25/30 ter delovnih stikov z enostranskim opažem višine od 2.4 do 4.1 m. Spodnji del se izvaja delno v vodi.</t>
  </si>
  <si>
    <t>Dobava, krivljenje in vgradnja rebraste armaure S500/560 v krono preliva po armaturnem načrtu (vključno z ribjo stezo)</t>
  </si>
  <si>
    <t>Zakoličba gradbenih profilov za izkop, izvedbo obrežnih zavarovanj, obrežnega zidu B.VVZD.1, krilnih in prečnih pragov (na 10 m).</t>
  </si>
  <si>
    <t>Izdelava prehoda preko struge Božne za dostop do desne brežine. Za izdelavo dostopa se uporabi 100 m3 izkopane prodne zemljine. Dostop se izvede s cevitvijo osrednjega toka Božne (3 pravokotne cevi B/H = 2.0/2.0 m dolžine 5.0 m, skupaj 15 m cevi). Pot je široka 3.5 m V primeru visokih se prehod odstrani. Prehod je predviden nad mostom na regionalni cesti</t>
  </si>
  <si>
    <t xml:space="preserve">Odriv humusa na območju desne brežine med P224 in P229. Humus se deponira ob gradbišču. Ocenjena povprečna debelina sloja humusa je 15 cm. </t>
  </si>
  <si>
    <t>Ročni izkop z odlaganjem ob objektu za pripravo temeljnih tal za izdelavo obrežnih zidov, oblog in zavarovanj - ocena 1% izkopa, se obračuna po dejanskih količinah.</t>
  </si>
  <si>
    <t>Zasipi brežin med novim zidovi in izkopanim profilom z nekohernetno izkopano zemljino (prod), vibriranim v plasteh po 30 cm do zbitorsti 95% po SPP. Količina je povzeta po predizmerah</t>
  </si>
  <si>
    <t>Izdelava zavarovanja vznožja brežine in ostalih zgradb iz skal dsr&gt;0,8m, pripeljanih iz kamnoloma. Skale se vgrajuje strojno v izrazito razgibani obliki. Globina temeljenja je podana v prečnih prerezih. Izpostavljene skale se sidra z lesenimi piloti (posebna postavka). Skale morajo biti zmrzlinsko odporne in časovno obstojne (atest) - apnenec ali trde magmatske kameninine (graniti). Po predizmerah</t>
  </si>
  <si>
    <t xml:space="preserve">Izdelava pragov iz skal dsr&gt;0.8 m v izrazito ločni obliki. Spodnje (dolvodne) skale se vkopljejo do debeline skal. Ključne skale se sidra z lesenimi piloti (posebna postavka). Na prag se porabi povprečno 25 m3 skal. </t>
  </si>
  <si>
    <t>Vložki skal dsr&gt;0.8 m v dno struge Božne za popestritev vodnega toka in tvorbo tolmunov. Skale se vkoplje do 2/3 premera. Posamezne izpostavljene skale se dodatno sidra z lesenimi piloti fi 30 cm , l=2.5 m (posebna postavka)</t>
  </si>
  <si>
    <t xml:space="preserve">Sidranje zavarovanja hrapave obloge ob podestu, pete brežine in tolmuna pod pragovi z lesenimi piloti (bor ali macesen) dolžine do 2.5 m in premera 30 do 35 cm cm. Les se pred vgradnjo oguli. Vgradnja se izvede z pobijanjem in vtiskovanjem v prodno podlago. </t>
  </si>
  <si>
    <t>Izdelava nastila, sejanje travne mešanice z gnojilom na območju brežine (lb in db)</t>
  </si>
  <si>
    <t>Zakoličba gradbenih profilov za izkop, izvedbo obrežnih zavarovanj, krilnih in prečnih pragov. Razdalje med profili je 20 m.</t>
  </si>
  <si>
    <t>Izdelava dostopa v strugo Božne na območju profilov P220 (DB) in P254 (LB). Dostop se izvede iz naplavin in je široka 3 do 3.5 m. Ocena porabe nasipne zemljine je 20 m3 . Po končanih delih se pot odstrani, prod pa vgradi nasip med P219 in P226.</t>
  </si>
  <si>
    <t>Izdelava transportne poti ob levi in desni brežini Božne . Pot se izdela kot nasip iz naplavin. Pot je v kroni široka 3.5 m.Vrh poti se izvede 0.2 m nad gladino Qsr. Skupna višina nasipa poti je ~1.0 m. Po končanih delih (vgradnji skal in oblikovanju brežin) se pot odstrani, naplavine pa prepeljejo in vgradijo v VV nasip ob LB. Na tekoči meter se vgradi ~ 5 m3 naplavin, ki se pridobijo neposredno iz izkopa v dnu struge. V ceni je upoštevan enkratni premet zemljine ob izkopu gradbene jame za izvedbo zavarovanj.</t>
  </si>
  <si>
    <t>Izdelava prehoda preko struge Božne. Za izdelavo dostopa se uporabi 40 m3 izkopane prodne zemljine. Dostop se izvede s cevitvijo osrednjega toka Božne (3 pravokotne cevi B/H = 2.0/2.0 m dolžine 5.0 m, skupaj 15 m cevi). Pot je široka 3.5 m V primeru visokih se prehod odstrani. Prehod je predviden pod pr.P224. V kolikor prehod ni potreben (dvostranski dostop), se postavka opusti.</t>
  </si>
  <si>
    <t>Odriv humusa na območju brežin med P213 in P226. Humus se deponira ob gradbišču. Ocenjena povprečna debelina sloja humusa je 10 cm - po predizmerah</t>
  </si>
  <si>
    <t>Ročni izkop za pripravo temeljnih tal za izdelavo obrežnih zidov, oblog in zavarovanj - ocena 0.5% izkopa, se obračuna po dejanskih količinah.</t>
  </si>
  <si>
    <t>Izdelava zavarovanja vznožja brežine in ostalih zgradb iz skal dsr&gt;0,8m, pripeljanih iz kamnoloma. Skale se vgrajuje strojno v izrazito razgibani obliki. Globina temeljenja je podana v prečnih prerezih. Izpostavljene skale se sidra z lesenimi piloti (posebna postavka). Skale morajo biti zmrzlinsko odporne in časovno obstojne (atest) - apnenec ali trde magmatske kameninine (graniti). Po predizmerah - 70%</t>
  </si>
  <si>
    <t xml:space="preserve">Izdelava pragov iz skal dsr&gt;0.8 m v izrazito ločni obliki. Spodnje (dolvodne) skale se vkopljejo do debeline skal. Ključne skale se sidra z lesenimi piloti (posebna postavka). Na prag se porabi povprečno 20 m3 skal. </t>
  </si>
  <si>
    <t>Sidranje zavarovanja pete brežine in tolmuna pod pragovi z lesenimi piloti (bor ali macesen) dolžine do 2.5 m in premera 30 do 35 cm cm. Les se pred vgradnjo oguli. Vgradnja se izvede s pobijanjem in vtiskovanjem v prodno podlago. Povprečno se vgradi 1 sidro na 10 m na brežino</t>
  </si>
  <si>
    <t>Zakoličba gradbenih profilov za izkop, izvedbo obrežnih zavarovanj, krilnih in prečnih pragov (na 10 m).</t>
  </si>
  <si>
    <t>Izkop zemljine 3.ktg delno v mokrem -50%. Upoštevano je 95 % izkopa po preizmerah s prebiranjem skal, nakladajem na kamion, transportom na začasno deponijo oziroma nasip ob Mali vodi. Skale ob izkopu se odložijo ob gradbišču. Količina je določena s predizmerami.</t>
  </si>
  <si>
    <t>Izdelava zavarovanja vznožja brežine in ostalih zgradb iz skal dsr&gt;0,8m, pripeljanih iz kamnoloma. Skale se vgrajuje strojno v spodnji del obloge zidov in protierozijsko zaščito nasipa in brežine pod nasipom. Skale morajo biti zmrzlinsko odporne in časovno obstojne (atest) - apnenec ali trde magmatske kameninine (graniti).70% skal po predizmerah</t>
  </si>
  <si>
    <t>Montažna protipoplavna stena na območju mostu dimenzij 3.5*0.4 m - podano v popisu načrta zidu (konstrukcije)</t>
  </si>
  <si>
    <t>Izdelava zgradbe B.VVZD.2 iz lomljenca in betona C 25/30 z vgradnjo skal dsr &gt; 0.6 m ob desni brežini med pr. 224 in pr. 229. Vidna stran se strojno zida, kot vezivo se uporabi beton C18/20. Po strditvi veznega betona se prostor med skalami in opažem zalije z betonom C25/30, ki se vibrira. Razmerje med skalmi in betonom je 50%/50%.</t>
  </si>
  <si>
    <t>Izdelava dostopa v strugo Male vode s prehodom z leve brežin na območju mostu P164 (nad in pod mostom). Dostop se izvede iz naplavin in je široka 3 do 3.5 m. Ocena porabe nasipne zemljine je 15 m3. Prehoda se izvedeta s cevitvijo Male vode z montažnimi elemnti 2/2 m. Po končanih delih se pot odstrani, prod pa vgradi v zasip.</t>
  </si>
  <si>
    <t>Izdelava transportne poti desni brežini Male vode. Pot se izdela kot nasip iz naplavin na območju izvedbe obložnih zidov. Pot je v kroni široka 3.5 m.Vrh poti se izvede 0.2 m nad gladino Qsr. Skupna višina nasipa poti je ~1.0 m. Po končanih delih (vgradnji skal in oblikovanju brežin) se pot odstrani, naplavine pa prepeljejo in vgradijo v VV nasip ob DB. Na tekoči meter se vgradi ~ 5 m3 naplavin, ki se pridobijo neposredno iz izkopa v dnu struge. V ceni je upoštevan enkratni premet zemljine.</t>
  </si>
  <si>
    <t>Odriv humusa na območju brežin med P213 in P226. Humus se deponira ob gradbišču. Ocenjena povprečna debelina sloja humusa je 15 cm - po predizmerah.</t>
  </si>
  <si>
    <t>Rušenje betonskih objektov ob desni brežini Male vode (neustrezni zidovi, temelji) z nakladanjem na kaminom in prevozom na deponijo gradbenih odpadkov v predelavo. Količina je ocenjena in bo določena med gradnjo.</t>
  </si>
  <si>
    <t>Ureditev planuma temeljnih tal mehke kamnine - 4. kategorije, - planiranje temeljne zemljine_x000D_</t>
  </si>
  <si>
    <t>Dobava in postavitev rebrastih žic iz visokovrednega naravno trdega jekla B St 500 S s premerom do 12 mm, za srednje zahtevno ojačitev, - visokovredno jeklo B 500 B (RA 500/550), visoko duktilno_x000D_
- armatura robnega venca</t>
  </si>
  <si>
    <t>Dobava in vgraditev protipoplavne zaščite v odprtini zidu, npr. Vodastop 40 mm_x000D_
 - odprtina š/v =0,86 m/1,50 m po načrtu ali enakovredno z vsemi pripadajočimi deli in pritrdilnim materialom</t>
  </si>
  <si>
    <t>Dobava in vgraditev injekcijskih sider (kot npr. IBO) nosilnosti 250 kN, dolžine 6 m, 
- začasna pasivna sidra_x000D_
- pretržna sila 111 kN_x000D_
- sidranje zagatnice 5 kos_x000D_
- sidranje obstoječega zidu po potrebi 38 kos</t>
  </si>
  <si>
    <t>km</t>
  </si>
  <si>
    <r>
      <t xml:space="preserve">Izdelava in montaža tipskega merskega traku iz nerjavnega jekla širine 20,0cm, vključno z podlogo iz traku KOTERM debeline 4mm. </t>
    </r>
    <r>
      <rPr>
        <b/>
        <sz val="10"/>
        <rFont val="Arial"/>
        <family val="2"/>
        <charset val="238"/>
      </rPr>
      <t>Merilni trak se izdela šele po izvedenem geodetskem posnetku in delavniškem načrtu!</t>
    </r>
  </si>
  <si>
    <t>Dobava in postavitev rebrastih žic iz visokovrednega naravno trdega jekla S500 s premerom do 20 mm, za zahtevno ojačitev</t>
  </si>
  <si>
    <t xml:space="preserve">Dobava in vgraditev jeklenega pokrova jaška 60/60cm, nerjavno jeklo AISI304; vodotesni pokrov s ključavnico in obešanko (po navodilih naročnika) </t>
  </si>
  <si>
    <t>Izdelava in montaža pregibne KONZOLE za radar dolžine 75cm z možnostjo zaklepanja, vključno z obešanko</t>
  </si>
  <si>
    <t>Izdelava in montaža vertikalnega droga iz nerjavnega jekla AISI304 dolžine 3790mm iz cevi fi88,9x3,2 in fi60,3x2,9 z reducirnim kosom, sidrno ploščo, ojačitvenimi rebri, cevno kapo 60,3, priključki M20 (Katalog nosilnih elementov in detajlov za merilne inštrumente merilnih postaj površinskih voda: I Nosilni drog za solarni panel), skupne teže 27,60kg, vključno s tremi inox uvodnicami M20 s čepom za zatesnitev lukenj</t>
  </si>
  <si>
    <t>Dobava in vgraditev gibljive cevi PE-ALKATEN DN75, UV odporna</t>
  </si>
  <si>
    <t>Dobava in montaža kabelske spojke za kabel 20kV preseka 1×150mm2, kot npr. Nexans ali Raychem. Spojka se izvede v kabelskem jašku.</t>
  </si>
  <si>
    <r>
      <t>Ozemljitev konzole za radar in zaščitne cevi za kabel radarja na mostni konstrukciji (spojitev valjanca, inox cevi in konzole z ozemljilnim vodnikom H07V-K 16mm</t>
    </r>
    <r>
      <rPr>
        <vertAlign val="superscript"/>
        <sz val="10"/>
        <rFont val="Arial"/>
        <family val="2"/>
        <charset val="238"/>
      </rPr>
      <t>2</t>
    </r>
    <r>
      <rPr>
        <sz val="10"/>
        <rFont val="Arial"/>
        <family val="2"/>
        <charset val="238"/>
      </rPr>
      <t>, z inox križnimi sponkami in kabelskimi čevlji)</t>
    </r>
  </si>
  <si>
    <t>Ozemljitev omarice z ozemljilnim vodnikom H07V-K 16mm2 rum/zel (ohišje, podstavek,vrata,…)</t>
  </si>
  <si>
    <r>
      <rPr>
        <b/>
        <sz val="10"/>
        <rFont val="Arial"/>
        <family val="2"/>
        <charset val="238"/>
      </rPr>
      <t>Dobava in montaža električne opreme v razdelilno omaro RO (omara je dobavljena po načrtu 4/2 Zunanji NN priključek)</t>
    </r>
    <r>
      <rPr>
        <sz val="10"/>
        <rFont val="Arial"/>
        <family val="2"/>
        <charset val="238"/>
      </rPr>
      <t xml:space="preserve">
</t>
    </r>
  </si>
  <si>
    <t>- 1 x N zbiralka</t>
  </si>
  <si>
    <t>- 1 x PE zbiralka</t>
  </si>
  <si>
    <t>- 1 x Dobava in montaža napajalnik 230Vac/24Vdc 2,5A (kot npr. Siemens SITOP PSU100C 24V/2,5A, naročniška koda Siemens 6EP1332-5BA00 ali enakovredno)</t>
  </si>
  <si>
    <t>- 2 x Šuko vtičnica 230V, montaža na DIN letev</t>
  </si>
  <si>
    <t>- 1 x rele za reset modema (kot npr. Iskra IKD20-11/230 ali enakovredno) s kablom LiYCY 2x1,5mm2 cca 10m</t>
  </si>
  <si>
    <t>- 1 x prenapetostna zaščita za ADSL modem (kot npr. Iskra IM-xDSL ali enakovredno)</t>
  </si>
  <si>
    <t>- 1 x priključne letvice 10x2 KRONE z nosilcem</t>
  </si>
  <si>
    <t>- 1 x ,LSA zaščita (npr. Iskra zaščite LPA/ADSL ali enakovredno)</t>
  </si>
  <si>
    <t>- 1 x drobni material, zbiralke, montažne letve, inst. kanal, varnostne plošče, stremena za označevanje tokokrogov, ožičenje,…</t>
  </si>
  <si>
    <t>- drobni material, zbiralke, montažne letve, inst. kanal, varnostne plošče, stremena za označevanje tokokrogov, ožičenje,…</t>
  </si>
  <si>
    <t>- Omara mora biti izolirana z izolacijo AC/ACCOFLEX ali ARMAFLEX AF (negorljiva poliuretanska pena z zaprto celično strukturo – 40°C do + 110°C) debeline 10 mm</t>
  </si>
  <si>
    <t>- 8 x medeninasta ponikljana uvodnica M16 (npr. VG M16-1/MS 68 z matico SKMU M16-MS ali enakovredno) s čepom za zatesnitev</t>
  </si>
  <si>
    <t>- 2 x medeninasta ponikljana uvodnica M20 (npr. VG M20-MS 68 z matico SKMU M20-MS ali neakovredno) s čepom za zatesnitev</t>
  </si>
  <si>
    <t>Dobava in montaža merilno-komunikacijske omarica 1000EO700 iz nerjavnega jekla AISI304 za električno opremo s podstavkom in uvodnicami (po načrtu z opremo po specifikaciji ali enakovredno) s spodaj navedeno opremo</t>
  </si>
  <si>
    <t>- 1 x inox montažna plošča dimenzij 600x800mm</t>
  </si>
  <si>
    <t>- 1 x prenapetostni odvodnik (kot npr. Iskra zaščite PRONET S 35A ali enakovredno)</t>
  </si>
  <si>
    <t>- 1 x prenapetostni odvodnik (kot npr. Iskra zaščite PROTEC-B ali enakovredno)</t>
  </si>
  <si>
    <t>- 1 x prenapetostni odvodnik (kot npr. Iskra zaščite PROTEC-C ali enakovredno)</t>
  </si>
  <si>
    <t>- 1 x prenapetostni odvodnik (kot npr. Iskra zaščite VM-DC 24 ali enakovredno)</t>
  </si>
  <si>
    <t>- 1 x stikalo 32A, 1p, 1-0, 230V, vgradnja na DIN-letev</t>
  </si>
  <si>
    <t>- 1 x zaščitno stikalo RCCB 40A, 1+N, 300mA</t>
  </si>
  <si>
    <t>- 1 x pogon daljinski, za avt. vklop RCCB stikala</t>
  </si>
  <si>
    <t>- 5 x inštalacijski odklopnik 1 polni C10A</t>
  </si>
  <si>
    <t>- 1 x inštalacijski odklopnik 1 polni C1A</t>
  </si>
  <si>
    <t>- 5 x vrstne sponke 2,5mm dvonivojske z ozemljitvijo in oznakami (kot npr. Wiedmuller DLD 2,5 PE ali enakovredno)</t>
  </si>
  <si>
    <t>- 3 x vrstne sponke z cevno varovalko (kot npr. Wiedmuller KDKS 1PE/LD 2,5mm2 ali enakovredno)</t>
  </si>
  <si>
    <t>- 1 x vrstna sponka VS10 bež</t>
  </si>
  <si>
    <t>- 1 x vrstna sponka VS10 modra</t>
  </si>
  <si>
    <t>- 1 x vrstna sponka PE VS16 ru/ze</t>
  </si>
  <si>
    <t>KABLI:</t>
  </si>
  <si>
    <t>Etapa 1B</t>
  </si>
  <si>
    <t>PONUDBENI PREDRAČUN: REKAPITULACIJA</t>
  </si>
  <si>
    <t>Telekomunikacije</t>
  </si>
  <si>
    <t>ozn.:</t>
  </si>
  <si>
    <t>Vodomerna postaja: 
Polhov Gradec - Božna</t>
  </si>
  <si>
    <t>REKAPITULACIJA DEL NAČRTA KRAJINSKE ARHITEKTURE</t>
  </si>
  <si>
    <t>REKAPITULACIJA DEL NAČRTA VODNOGOSPODARSKIH UREDITEV</t>
  </si>
  <si>
    <t>SKUPNA REKAPITULACIJA - Odsek 1, 2, 3, 4, 5 in 6</t>
  </si>
  <si>
    <t xml:space="preserve">Zagotavljanje poplavne varnosti jugozahodnega dela Ljubljane </t>
  </si>
  <si>
    <t>in naselij v občini Dobrova – Polhov Gradec</t>
  </si>
  <si>
    <t>SKUPAJ:</t>
  </si>
  <si>
    <t>del.količ.</t>
  </si>
  <si>
    <t>ZEMELJSKA DELA SKUPAJ:</t>
  </si>
  <si>
    <t>PREDDELA SKUPAJ:</t>
  </si>
  <si>
    <t>ZAVAROVALNA DELA SKUPAJ:</t>
  </si>
  <si>
    <t>DREVESA VIŠJE KVALITETE SKUPAJ:</t>
  </si>
  <si>
    <t>GRMOVNICE VIŠJE KVALITETE SKUPAJ:</t>
  </si>
  <si>
    <t>DREVESA SREDNJE KVALITETE SKUPAJ:</t>
  </si>
  <si>
    <t>GRMOVNICE SREDNJE KVALITETE SKUPAJ:</t>
  </si>
  <si>
    <t>DREVESA NIŽJE KVALITETE SKUPAJ:</t>
  </si>
  <si>
    <t>GRMOVNICE NIŽJE KVALITETE SKUPAJ:</t>
  </si>
  <si>
    <t>POPENJAVKE SREDNJE KVALITETE SKUPAJ:</t>
  </si>
  <si>
    <t>VAROVALNE OGRAJE SKUPAJ:</t>
  </si>
  <si>
    <t>REKAPITULACIJA DEL NAČRTA ZIDU B.VVZL.1</t>
  </si>
  <si>
    <t>Zid B.VVZL.1</t>
  </si>
  <si>
    <t>ODVODNJAVANJE</t>
  </si>
  <si>
    <t>GRADBENA IN OBRTNIŠKA DELA</t>
  </si>
  <si>
    <t>SKUPAJ ZID B.VVZL.1</t>
  </si>
  <si>
    <t>Izdelava drenažne plasti iz kamnitega materiala v debelini nad 40 cm, 
- d=50 cm_x000D_
- postavka vključuje dobavo in vgraditev drenažnega geotekstila</t>
  </si>
  <si>
    <t>REKAPITULACIJA DEL NAČRTA ZIDU B.VVZL.2</t>
  </si>
  <si>
    <t>Zid B.VVZL.2, Božna</t>
  </si>
  <si>
    <t>SKUPAJ ZID B.VVZL.2</t>
  </si>
  <si>
    <t>ZEMLJSKA DELA SKUPAJ:</t>
  </si>
  <si>
    <t>ODVODNJAVANJE SKUPAJ:</t>
  </si>
  <si>
    <t>Oblaganje s predfabriciranimi elementi iz cementnega betona, vezanimi s cementno malto, v debelini 11 do 15 cm, 
- Montažni panel skupne debeline 15 cm._x000D_
- Monolitno vbetonirana kamnita obloga debeline 5 cm._x000D_
- Vključno s sidrno armaturo za naknadno navezavo na obstoječe zidove._x000D_
- Beton: C30/37, PV-II, XC4+XF3</t>
  </si>
  <si>
    <t>GRADBENA IN OBRTNIŠKA DELA SKUPAJ:</t>
  </si>
  <si>
    <t>REKAPITULACIJA DEL NAČRTA ZIDU B.VVZD.1</t>
  </si>
  <si>
    <t>SKUPAJ ZID B.VVZD.1</t>
  </si>
  <si>
    <t>REKAPITULACIJA DEL NAČRTA ZIDU B.VVZD.3</t>
  </si>
  <si>
    <t>Zid B.VVZD.3, Božna</t>
  </si>
  <si>
    <t>SKUPAJ ZID B.VVZD.3</t>
  </si>
  <si>
    <t>Sidranje armature ali moznikov z lepljenimi sidri, vključno z vrtanjem lukenj premera 14 do 22 mm, 
- Sidranje armature v izvrtini fi16, globine 30 cm._x000D_
- Sidranje v obstoječi zid (za začasno podpiranje  montažnega panela)._x000D_
- Vlepljeno v ekspanzijski malti (kot npr. altex ali podobno).</t>
  </si>
  <si>
    <t>Dobava in vgraditev ojačenega cementnega betona C30/37 v hodnike in robne vence na premostitvenih objektih in podpornih ali opornih konstrukcijah, 
- AB krona zidu._x000D_
- Zahteve za beton: C30/37, PV-II, XC4+XF3</t>
  </si>
  <si>
    <t>Dobava in postavitev rebrastih žic iz visokovrednega naravno trdega jekla B St 500 S s premerom do 12 mm, za enostavno ojačitev, 
-  Visokovredno jeklo B 500 B (RA 500/550), visoko duktilno._x000D_
- armatura robnega venca,
- sidra za montažo panelov.</t>
  </si>
  <si>
    <t>Izdelava dvostranskega vezanega opaža za raven zid, visok 2,1 do 4 m, 
- opaž bočnih stranic obloge obstoječega zidu z montažno kamnito oblogo</t>
  </si>
  <si>
    <t>ZEMELJSKA DELA IN TEMELJENJE SKUPAJ:</t>
  </si>
  <si>
    <t>SKUPAJ B.VVZD.4</t>
  </si>
  <si>
    <t>Zid B.VVZD.4, Božna</t>
  </si>
  <si>
    <t>REKAPITULACIJA DEL NAČRTA ZIDU B.VVZD.4</t>
  </si>
  <si>
    <t>REKAPITULACIJA DEL NAČRTA ZIDU MV.VVZD.1</t>
  </si>
  <si>
    <t>Zid MV.VVZD.1, Mala voda</t>
  </si>
  <si>
    <t>SKUPAJ MV.VVZD.1:</t>
  </si>
  <si>
    <t>REKAPITULACIJA DEL NAČRTA ZIDU MV.VVZD.2</t>
  </si>
  <si>
    <t>Zid MV.VVZD.2, Mala voda</t>
  </si>
  <si>
    <t>Zid B.VVZD.1, Božna</t>
  </si>
  <si>
    <t>SKUPAJ MV.VVZD.2:</t>
  </si>
  <si>
    <t>PREDELA SKUPAJ:</t>
  </si>
  <si>
    <t>REKAPITULACIJA DEL NAČRTA VODOMERNE POSTAJE</t>
  </si>
  <si>
    <t>št</t>
  </si>
  <si>
    <t>GEODETSKA DELA SKUPAJ:</t>
  </si>
  <si>
    <t>ZAVAROVANJE GRADBENE JAME SKUPAJ:</t>
  </si>
  <si>
    <t>DELA S CEMENTNIM BETONOM SKUPAJ:</t>
  </si>
  <si>
    <t>DELA Z JEKLOM ZA OJAČITEV SKUPAJ:</t>
  </si>
  <si>
    <t>KLJUČAVNIČARSKA DELA SKUPAJ:</t>
  </si>
  <si>
    <t>KABELSKA KANALIZACIJA SKUPAJ:</t>
  </si>
  <si>
    <t>GRADBENA DELA SKUPAJ:</t>
  </si>
  <si>
    <t>REKAPITULACIJA DEL NAČRTA VODOVODA IN KANALIZACIJE</t>
  </si>
  <si>
    <t>cena€/enoto</t>
  </si>
  <si>
    <t>Cena€/enoto</t>
  </si>
  <si>
    <t>PRIPRAVLJALNA DELA - SKUPAJ:</t>
  </si>
  <si>
    <t>ZEMELJSKA DELA - SKUPAJ:</t>
  </si>
  <si>
    <t>III.</t>
  </si>
  <si>
    <t>GRADBENA DELA  SKUPAJ:</t>
  </si>
  <si>
    <t>VODOVODNI MATERIAL SKUPAJ:</t>
  </si>
  <si>
    <t xml:space="preserve"> MONTAŽNA DELA SKUPAJ:</t>
  </si>
  <si>
    <t>MONTAŽNA DELA POLAGANJA CEVOVODOV</t>
  </si>
  <si>
    <t>OCENA STROŠKOV - UKREP - V1, VODOVOD</t>
  </si>
  <si>
    <t>VI.</t>
  </si>
  <si>
    <t>REKAPITULACIJA DEL NAČRTA ELEKTIČNIH INŠTALACIJ</t>
  </si>
  <si>
    <t>A.</t>
  </si>
  <si>
    <t>B.</t>
  </si>
  <si>
    <t>C.</t>
  </si>
  <si>
    <t>KABELSKA KANALIZACIJA</t>
  </si>
  <si>
    <t>ELEKTOMONTAŽNA DELA</t>
  </si>
  <si>
    <t>OSTALI STROŠKI</t>
  </si>
  <si>
    <t>cena€/enota</t>
  </si>
  <si>
    <t>vrednost v €</t>
  </si>
  <si>
    <t>Pri oddaji ponudbe naročniku je izvajalec dolžan sam preveriti zmnožke in seštevke ter prenose le-teh v rekapitulacijo.</t>
  </si>
  <si>
    <t>ELEKTOMONTAŽNA DELA SKUPAJ:</t>
  </si>
  <si>
    <t>OSTALI STROŠKI SKUPAJ:</t>
  </si>
  <si>
    <t>ZA VODOMERNO POSTAJO BOŽNA - POLHOV GRADEC</t>
  </si>
  <si>
    <t xml:space="preserve">REKAPITULACIJA DEL NAČRTA NIZKONAPETOSTNEGA PRIKLJUČKA </t>
  </si>
  <si>
    <t>Dobava in namestitev poliestrske prostostoječe kabelske merilne omarice PS KPMO z naslednjo opremo:
- 1 kos omara dim 125×100×31,2cm, (npr. Schrack ali enakovredno), z asimetričnimi dvokrilnimi vrati in vertikalno pregraditvijo:
- 1 kos poliestrski podstavek za omarico,
- 1 kos montažna plošča,
- 1 kos univerzalna števčna plošča,
- 1 kos streha za omarico,
- 1 kos okno (makrolon),
- 1 kos horizontalna mehanska pregrada,
- 2 kos vertikalni varovalčni ločilnik VL00/3,
- 0,8 m Cu zbiralnica 30×10mm,
- 1 kos vložek talilni NV00 25A,
- 3 kos vložek talilni NV00 63A,
- 1 kos Cu zbiraln. 30×10×280mm z izolatorjema,
- 1 kos izolacijska plošča prozorna 10×30cm,
- 3 kos prenapetostni odvodnik B2S(R) 12,5/320
- predal za sheme A4,
- 2 kpl zapora za izravnavanje tlaka, IP55,
- 1 kos polcilindrična ključ. Elektro Ljublj.okolica,
- dehidracijski granulat,
- drobni in vezni material</t>
  </si>
  <si>
    <t>Dobava PVC opozorilnega traku, polaganje v rov skladno s presekom kabelskega jarka - rdeč 'POZOR ENERGETSKI KABEL'</t>
  </si>
  <si>
    <t>Dobava in montaža direktnega enofaznega števca električne energije z notranjo uro s PLC komunikacijskim vmesnikom (Landis+Gyr tip: ZCXi120CQU1L1D1)</t>
  </si>
  <si>
    <t xml:space="preserve">OCENA  STROŠKOV - UKREPI - K1, K2, K4, K5, K6, in K7, KANALIZACIJA </t>
  </si>
  <si>
    <t>REKAPITULACIJA DEL NAČRTA ELEKTOR INŠTALACIJ</t>
  </si>
  <si>
    <t>VODOMERNE POSTAJE BOŽNA - POLHOV GRADEC</t>
  </si>
  <si>
    <t>ELEKTROMONTAŽNA DELA SKUPAJ:</t>
  </si>
  <si>
    <t>OPREMA VODOMERNE POSTAJE SKUPAJ:</t>
  </si>
  <si>
    <t>OZEMLJITVE SKUPAJ:</t>
  </si>
  <si>
    <t>MERITVE SKUPAJ:</t>
  </si>
  <si>
    <t>REKAPITULACIJA DEL NAČRTA TELEKOMUNIKACIJ</t>
  </si>
  <si>
    <t xml:space="preserve">Izdelava 1x2 cevne kabelske kanalizacije iz Stf cevi 0 110mm ročni izkop v zemljišču III ktg. na globini 0,80 m, zaščita cevi s peskom v sloju 10 cm nad cevmi, zasip kanala z utrditvijo, nakladanje viška, čiščenje trase. </t>
  </si>
  <si>
    <t xml:space="preserve">Izdelava 1 cevne kabelske kanalizacije iz Stf cevi fi63mm ročni izkop v zemljišču III ktg. na globini 0,80 m, zaščita cevi s peskom v sloju 10 cm nad cevmi, zasip kanala z utrditvijo ,nakladanje viška, čiščenje trase. </t>
  </si>
  <si>
    <t>REKAPITULACIJA DEL NAČRTA ZUNANJEGA TK PRIKLJUČKA</t>
  </si>
  <si>
    <t>KABLI SKUPAJ:</t>
  </si>
  <si>
    <t>KABELSKO MONTAŽNA DELA SKUPAJ:</t>
  </si>
  <si>
    <t>3.5.</t>
  </si>
  <si>
    <t>kom</t>
  </si>
  <si>
    <t xml:space="preserve">1.1 </t>
  </si>
  <si>
    <t>1.2.1</t>
  </si>
  <si>
    <t>Planum temeljnih tal</t>
  </si>
  <si>
    <t>1.2.2</t>
  </si>
  <si>
    <t>Ločilne, drenažne in filterske plasti</t>
  </si>
  <si>
    <t xml:space="preserve">1.2.3 </t>
  </si>
  <si>
    <t>Nasipi, zasipi, klini, posteljice in glineni naboj</t>
  </si>
  <si>
    <t xml:space="preserve">1.2.4 </t>
  </si>
  <si>
    <t>Brežine in zelenice</t>
  </si>
  <si>
    <t xml:space="preserve">1.3 </t>
  </si>
  <si>
    <t>1.3.1</t>
  </si>
  <si>
    <t>Globinsko odvodnjavanje - drenaže</t>
  </si>
  <si>
    <t>1.3.2</t>
  </si>
  <si>
    <t>Jaški</t>
  </si>
  <si>
    <t xml:space="preserve">1.4.1 </t>
  </si>
  <si>
    <t>Tesarska dela</t>
  </si>
  <si>
    <t xml:space="preserve">1.4.3 </t>
  </si>
  <si>
    <t xml:space="preserve">1.4.4 </t>
  </si>
  <si>
    <t>Zidarska in kamnoseška dela</t>
  </si>
  <si>
    <t xml:space="preserve">1.4.5 </t>
  </si>
  <si>
    <t>Sidranje</t>
  </si>
  <si>
    <t xml:space="preserve">1.4.6 </t>
  </si>
  <si>
    <t>Ključavničarska dela</t>
  </si>
  <si>
    <t xml:space="preserve">1.4.7 </t>
  </si>
  <si>
    <t>Zaščitna dela</t>
  </si>
  <si>
    <t>PREDDELA SKUAPJ:</t>
  </si>
  <si>
    <t xml:space="preserve">1.2.1 </t>
  </si>
  <si>
    <t xml:space="preserve">1.2.2 </t>
  </si>
  <si>
    <t xml:space="preserve">1.3.1 </t>
  </si>
  <si>
    <t xml:space="preserve">1.4 </t>
  </si>
  <si>
    <t xml:space="preserve">1.4.2 </t>
  </si>
  <si>
    <t>1.4.6</t>
  </si>
  <si>
    <t xml:space="preserve">1.2 </t>
  </si>
  <si>
    <t>ZEMELJSKA DELA IN TEMELJENJE</t>
  </si>
  <si>
    <t xml:space="preserve">1.1.1 </t>
  </si>
  <si>
    <t>1.4.4</t>
  </si>
  <si>
    <t xml:space="preserve">1.1.2 </t>
  </si>
  <si>
    <t>Predhodna dela za popravilo objektov</t>
  </si>
  <si>
    <t>Izkopi</t>
  </si>
  <si>
    <t xml:space="preserve">1.3.2 </t>
  </si>
  <si>
    <t>Skupaj  - UKREPI - KANALIZACIJA :</t>
  </si>
  <si>
    <t>UKREPI  -  V1,  VODOVOD</t>
  </si>
  <si>
    <t>UKREPI - K1, K2, K4, K5, K6 in K7  -  KANALIZACIJA</t>
  </si>
  <si>
    <t>PREGLEDI UPRAVLJAVCEV</t>
  </si>
  <si>
    <t>Posamezna dela upravljavcev (vezana na preglede), imajo že vnesene ocenjene vrednsoti. Teh vrednosti ponudnik ne sme spreminjati in jih je potrebno v ponudbi upoštevati. Obračun teh del se izvede po izstavljenih računih. Velja za postavke:</t>
  </si>
  <si>
    <t>Skupaj</t>
  </si>
  <si>
    <t>Nepredvidena dela (ocena 10%)</t>
  </si>
  <si>
    <t>SKUPAJ z nepredvidenimi deli:</t>
  </si>
  <si>
    <t>DDV (22 %)</t>
  </si>
  <si>
    <t>SKUPAJ z davkom:</t>
  </si>
  <si>
    <t>ENOTNE CENE MORAJO VSEBOVATI VSE STROŠKE, PREDVIDENE V TOČKI 5.5.6. TEHNIČNIH SPECIFIKACIJ!</t>
  </si>
  <si>
    <t>SKUPAJ ODSEK 1, 2, 3, 4, 5 in 6:</t>
  </si>
  <si>
    <t>Stroški nadzora podjetja Elektro Ljubljana - predvideno</t>
  </si>
  <si>
    <t>6_2-zunanji TK; 3.6</t>
  </si>
  <si>
    <t>6_1-TK; 1.6</t>
  </si>
  <si>
    <t>4_2-NN VP; C/1</t>
  </si>
  <si>
    <t>4_1-ELEKTRO; A/7, C/3</t>
  </si>
  <si>
    <t>Izvajalec je dolžan imeti znanja, ki so predpisano zahtevana v 4. odstavku 14. člena GZ.
Izvajalec je dolžan pred pričetkom izvajanja del načrt pregledati in nadzornemu inženirju podati pripombe na morebitne najdene nepravilnosti. Pri izvajanju del se mora sproti usklajevati z izvajalci ostalih objektov. Dodatna dela zaradi morebitnega neusklajevanja gredo na račun izvajalca. Vsa dobavljena oprema mora biti 1.kvalitete. Vsa dela morajo biti izdelani strokovno in kvalitetno po detajlih in iz materiala kot je navedeno v opisu. Ves vgrajeni material mora po kvaliteti ustrezati veljavnim tehničnim predpisom in normam. 
V kolikor bi Izvajalec predlagal spremembe projektnih rešitev, mora te potrditi Naročnik, Nadzor in Projektant. Pri tem je potrebno ohranit cilje, varnost, funkcionalnost in izvedljivost objekta. Kjer je potrebno, mora izvajalec del dati na izbiro vzorce materialov s tehničnimi karakteristikami in opisi.</t>
  </si>
  <si>
    <t>Posek dreves debeline nad 15 cm z izkopom panjev na mestih, kjer bo potekal nova struge. Količina je ocenjnena. Dejanska količina se določi pred pričetkom del z Nadzorom.</t>
  </si>
  <si>
    <t>Izdelava dostopa v strugo Božne. Pot se izvede iz naplavin in je široka 3 do 3.5 m. Ocena porabe nasipne zemljine je 30 m3/ dostop. Po končanih delih se pot odstrani, prod pa vgradi v zasip za zidovi, oziroma odpelje na trajno deponijo.</t>
  </si>
  <si>
    <t>Izdelava dostopne poti ob levi brežini Božne na območju načrtovane kamnite zložbe - območje brvi. Pot se izdela kot nasip iz naplavin. Pot je v kroni široka 3.5 m.Vrh poti se izvede 0.5 m nad gladino Qsr. Skupna višina nasipa poti je ~1.5 m. Po končanih delih (izgradnji zidu iz lomljenca v betonu) se pot odstrani, naplavine pa prepeljejo na trajno deponijo. Na tekoči meter se vgradi ~ 10 m3 naplavin.</t>
  </si>
  <si>
    <t>Izkop zemljine 3.ktg delno v mokrem -30% (po preizmerah) s prebiranjem skal, nakladajem na kamion, transportom na trajno deponijo. Del zemljine, ki se odkoplje pod vodno gladino, se začasno deponira ob izkopu do osuštve in nato naloži na kamion in prepelje na deponijo. Skale ob izkopu se odložijo ob gradbišču (po oceni 10% izkopa)</t>
  </si>
  <si>
    <t xml:space="preserve">Isto kot 6., le z deponiranjem na gradbišču (območje nasipa+izkopane skale). Zemljina se nato vgradi v nasip in zasip desne brežine. </t>
  </si>
  <si>
    <t>Isto kot 6, le 4.ktg - ocena 2 % izkopa, se obračuna po dejanskih količinah. Zemljina se odpelje na trajno deponijo.</t>
  </si>
  <si>
    <t>Isto kot 6, le 4.ktg - ocena 1 % izkopa, se obračuna po dejanskih količinah. Zemljina se prepelje na trajno deponijo.</t>
  </si>
  <si>
    <t>Posek dreves debeline nad 15 cm z izkopom panjev na mestih, kjer bo potekal nova struge. Količina je ocenjena. Dejanska količina se določi pred pričetkom del z Nadzorom.</t>
  </si>
  <si>
    <t>Rušenje obstoječe zložbe iz lomljenca (odkop obrežnih zavarovanj) z deponijo ob gradbišču. Skale se uporabijo za nove utrditve brežin po tem projektu. Dolžina zložbe je ~ 100 m. Ocena prostornine je 4 m3/m</t>
  </si>
  <si>
    <t xml:space="preserve">Izkop zemljine 3.ktg delno v mokrem -50%. Upoštevano je 80% izkopa po preizmerah s prebiranjem skal, nakladajem na kamion, transportom na trajno deponijo. Skale ob izkopu se odložijo ob gradbišču. </t>
  </si>
  <si>
    <t>Isto kot 6., le 5.ktg - ocena 1 % izkopa, se obračuna po dejanskih količinah. Zemljina se prepelje na trajno deponijo.</t>
  </si>
  <si>
    <t>Izdelava dostopa v strugo Božne na območju profilov v profilih P231. P256 (LB), P255 (DB) in P254 (LB). Pot se izvede iz naplavin in je široka 3 do 3.5 m. Ocena porabe nasipne zemljine je 50 m3 (dostop v P231) ter 20 m3 na osatlih 3 dostopih. Po končanih delih se pot odstrani, prod pa vgradi v zasip za zidovi, oziroma odpelje na trajno deponijo.</t>
  </si>
  <si>
    <t>Izdelava dostopne poti ob levi in desni brežini Božne na območju načrtovani oblog zidov in nizkih zidov. Pot se izdela kot nasip iz naplavin. Pot je v kroni široka 3.5 m.Vrh poti se izvede 0.5 m nad gladino Qsr. Skupna višina nasipa poti je ~1.5 m. Po končanih delih (izgradnji podesta oz. zidu iz lomljenca v betonu) se pot odstrani, naplavine pa prepeljejo na trajno deponijo. Na tekoči meter se vgradi ~ 5 m3 naplavin, ki se pridobi iz izkopa.</t>
  </si>
  <si>
    <t>Izkop zemljine 3.ktg delno v mokrem -50%. Upoštevano je 80% izkopa po preizmerah s prebiranjem skal, nakladajem na kamion, transportom na trajno deponijo. Skale ob izkopu se odložijo ob gradbišču. Količina je določena s predizmerami.</t>
  </si>
  <si>
    <t>Isto kot 6, le 5.ktg - ocena 1 % izkopa, se obračuna po dejanskih količinah. Zemljina se prepelje na trajno deponijo.</t>
  </si>
  <si>
    <t>Posek dreves debeline nad 15 cm z izkopom panjev na mestih, kjer bo struga razširjena. Količina je ocenjena. Dejanska količina se določi pred pričetkom del z Nadzorom.</t>
  </si>
  <si>
    <t xml:space="preserve">Isto kot 6., le 4 ktg z nakladanjem na kamion. Zemljina se prepelje na trajno deponijo. Ocema 2% izkopa </t>
  </si>
  <si>
    <t>Izdelava raznih manjših zgradb iz lomljenca v betonu C25/30 brez aramture - podbetoniranje na območju ČN in podobno. Količina je ocenjena in se obračuna po dejanskih količinah, potrjenih z Nadzorom.</t>
  </si>
  <si>
    <t xml:space="preserve">Isto kot 6., le 4 ktg z nakladanjem na kamion in prevozom na trajno deponijo. </t>
  </si>
  <si>
    <t>Izkop zemljine 3.ktg delno v mokrem -50%. Upoštevano je 70% izkopa po preizmerah s prebiranjem skal, nakladanjem na kamion, transportom na trajno deponijo. Skale ob izkopu se odložijo ob gradbišču. Količina je določena s predizmerami.</t>
  </si>
  <si>
    <t>Dobava in vgradnja tesnilnega dela nasipa debeline 0.8 m in višine 2.5m iz glinene zemljine in komprimirane v plasteh po 30 cm.</t>
  </si>
  <si>
    <t>Izdelava dostopne poti do struge Božne na območju, opredeljenjem v DPN. Pot se izvede iz naplavin in je široka 3 do 3.5 m. Ocena porabe nasipne zemljine je 50 m3. Dolžina poti je 50 m Po končanih delih se pot odstrani in uporabi kot prodni zasip za zidovi, oziroma odpelje na trajno deponijo.</t>
  </si>
  <si>
    <t xml:space="preserve">Izkop zemljine 3.ktg delno v mokrem -30%(po preizmerah) s prebiranjem skal, nakladajem na kamion, transportom na trajno deponijo. Del zemljine, ki so odkoplje pod vodno gladino, se začasno deponira ob izkopu do osuštve in nato naloži na kamion in prepelje na deponijo. Skale ob izkopu se odložijo ob gradbišču - upoštevano v poz.4. </t>
  </si>
  <si>
    <r>
      <t>Izkop, demontaža in odvoz obstoječega vodovoda na stalno deponijo</t>
    </r>
    <r>
      <rPr>
        <sz val="10"/>
        <rFont val="Arial"/>
        <family val="2"/>
        <charset val="238"/>
      </rPr>
      <t>.</t>
    </r>
  </si>
  <si>
    <t>Nabava,transport in vgradnja glinenega jedra v nasip na levem bregu. Jedro so komprimira do zbitosti 95% po SPP.</t>
  </si>
  <si>
    <t>Izvedba priključka na obstoječi cevovod.</t>
  </si>
  <si>
    <t>Nabava in montaža signalnih tablic za oznako zasunov, vključno stebričkom in obbetoniranjem. Stebrički so iz jeklenih cevi d 40 mm, višine 1800 mm. Poraba bet. do 0.25 m3/kos.</t>
  </si>
  <si>
    <t>Dezinfekcija cevovoda, vključno s pridobitvijo potrdila akreditiranega laboratorija</t>
  </si>
  <si>
    <t>Arheološke raziskave ob gradnji (velja za vse odseke skupaj)</t>
  </si>
  <si>
    <t>Nakladanje, odvoz in zvračanje odvečnega materiala v stalno deponijo.</t>
  </si>
  <si>
    <t>STROŠKI IN DELA, KI MORAJO BITI ZAJETI V PONUDBENI CENI</t>
  </si>
  <si>
    <r>
      <t>·</t>
    </r>
    <r>
      <rPr>
        <sz val="7"/>
        <color rgb="FF000000"/>
        <rFont val="Times New Roman"/>
        <family val="1"/>
        <charset val="238"/>
      </rPr>
      <t xml:space="preserve">       </t>
    </r>
    <r>
      <rPr>
        <sz val="10"/>
        <color rgb="FF000000"/>
        <rFont val="Arial"/>
        <family val="2"/>
        <charset val="238"/>
      </rPr>
      <t>vse potrebne manipulativne stroške in zavarovanja do predaje investitorju,</t>
    </r>
  </si>
  <si>
    <r>
      <t>·</t>
    </r>
    <r>
      <rPr>
        <sz val="7"/>
        <color rgb="FF000000"/>
        <rFont val="Times New Roman"/>
        <family val="1"/>
        <charset val="238"/>
      </rPr>
      <t xml:space="preserve">       </t>
    </r>
    <r>
      <rPr>
        <sz val="10"/>
        <color rgb="FF000000"/>
        <rFont val="Arial"/>
        <family val="2"/>
        <charset val="238"/>
      </rPr>
      <t>vse potrebno delo,</t>
    </r>
  </si>
  <si>
    <r>
      <t>·</t>
    </r>
    <r>
      <rPr>
        <sz val="7"/>
        <color rgb="FF000000"/>
        <rFont val="Times New Roman"/>
        <family val="1"/>
        <charset val="238"/>
      </rPr>
      <t xml:space="preserve">       </t>
    </r>
    <r>
      <rPr>
        <sz val="10"/>
        <color rgb="FF000000"/>
        <rFont val="Arial"/>
        <family val="2"/>
        <charset val="238"/>
      </rPr>
      <t>vsa potrebna pomožna sredstva za izvedbo objektov,</t>
    </r>
  </si>
  <si>
    <r>
      <t>·</t>
    </r>
    <r>
      <rPr>
        <sz val="7"/>
        <color rgb="FF000000"/>
        <rFont val="Times New Roman"/>
        <family val="1"/>
        <charset val="238"/>
      </rPr>
      <t xml:space="preserve">       </t>
    </r>
    <r>
      <rPr>
        <sz val="10"/>
        <color rgb="FF000000"/>
        <rFont val="Arial"/>
        <family val="2"/>
        <charset val="238"/>
      </rPr>
      <t>usklajevanje z osnovnim načrtom in posvetovanje s projektantom, nadzornikom, investitorjem, naročnikom,</t>
    </r>
  </si>
  <si>
    <r>
      <t>·</t>
    </r>
    <r>
      <rPr>
        <sz val="7"/>
        <color rgb="FF000000"/>
        <rFont val="Times New Roman"/>
        <family val="1"/>
        <charset val="238"/>
      </rPr>
      <t xml:space="preserve">       </t>
    </r>
    <r>
      <rPr>
        <sz val="10"/>
        <color rgb="FF000000"/>
        <rFont val="Arial"/>
        <family val="2"/>
        <charset val="238"/>
      </rPr>
      <t>terminsko usklajevanje del z ostalimi izvajalci in lastniki zemljišč ob gradbišču,</t>
    </r>
  </si>
  <si>
    <r>
      <t>·</t>
    </r>
    <r>
      <rPr>
        <sz val="7"/>
        <color rgb="FF000000"/>
        <rFont val="Times New Roman"/>
        <family val="1"/>
        <charset val="238"/>
      </rPr>
      <t>    </t>
    </r>
    <r>
      <rPr>
        <sz val="10"/>
        <color rgb="FF000000"/>
        <rFont val="Arial"/>
        <family val="2"/>
        <charset val="238"/>
      </rPr>
      <t>  črpanje vode ob izvedbi del v ali ob strugi,</t>
    </r>
  </si>
  <si>
    <r>
      <t>·</t>
    </r>
    <r>
      <rPr>
        <sz val="7"/>
        <color rgb="FF000000"/>
        <rFont val="Times New Roman"/>
        <family val="1"/>
        <charset val="238"/>
      </rPr>
      <t xml:space="preserve">       </t>
    </r>
    <r>
      <rPr>
        <sz val="10"/>
        <color rgb="FF000000"/>
        <rFont val="Arial"/>
        <family val="2"/>
        <charset val="238"/>
      </rPr>
      <t>zagotoviti, da bo gradbišče urejeno v skladu z varnostnim načrtom,</t>
    </r>
  </si>
  <si>
    <r>
      <t>·</t>
    </r>
    <r>
      <rPr>
        <sz val="7"/>
        <color rgb="FF000000"/>
        <rFont val="Times New Roman"/>
        <family val="1"/>
        <charset val="238"/>
      </rPr>
      <t xml:space="preserve">       </t>
    </r>
    <r>
      <rPr>
        <sz val="10"/>
        <color rgb="FF000000"/>
        <rFont val="Arial"/>
        <family val="2"/>
        <charset val="238"/>
      </rPr>
      <t xml:space="preserve">izvesti označitev gradbišča z gradbiščno tablo v skladu z veljavno zakonodajo in predpisi, </t>
    </r>
  </si>
  <si>
    <r>
      <t>·</t>
    </r>
    <r>
      <rPr>
        <sz val="7"/>
        <color rgb="FF000000"/>
        <rFont val="Times New Roman"/>
        <family val="1"/>
        <charset val="238"/>
      </rPr>
      <t xml:space="preserve">       </t>
    </r>
    <r>
      <rPr>
        <sz val="10"/>
        <color rgb="FF000000"/>
        <rFont val="Arial"/>
        <family val="2"/>
        <charset val="238"/>
      </rPr>
      <t>izlov rib,</t>
    </r>
  </si>
  <si>
    <r>
      <t>·</t>
    </r>
    <r>
      <rPr>
        <sz val="7"/>
        <color rgb="FF000000"/>
        <rFont val="Times New Roman"/>
        <family val="1"/>
        <charset val="238"/>
      </rPr>
      <t xml:space="preserve">       </t>
    </r>
    <r>
      <rPr>
        <sz val="10"/>
        <color rgb="FF000000"/>
        <rFont val="Arial"/>
        <family val="2"/>
        <charset val="238"/>
      </rPr>
      <t>izdelavo geodetskega posnetka obstoječega stanja terena pred začetkom izvedbe del,</t>
    </r>
  </si>
  <si>
    <r>
      <t>·</t>
    </r>
    <r>
      <rPr>
        <sz val="7"/>
        <color rgb="FF000000"/>
        <rFont val="Times New Roman"/>
        <family val="1"/>
        <charset val="238"/>
      </rPr>
      <t xml:space="preserve">       </t>
    </r>
    <r>
      <rPr>
        <sz val="10"/>
        <color rgb="FF000000"/>
        <rFont val="Arial"/>
        <family val="2"/>
        <charset val="238"/>
      </rPr>
      <t>ponovna vzpostavitev odstranjenih mejnikov,</t>
    </r>
  </si>
  <si>
    <r>
      <t>·</t>
    </r>
    <r>
      <rPr>
        <sz val="7"/>
        <color rgb="FF000000"/>
        <rFont val="Times New Roman"/>
        <family val="1"/>
        <charset val="238"/>
      </rPr>
      <t xml:space="preserve">       </t>
    </r>
    <r>
      <rPr>
        <sz val="10"/>
        <color rgb="FF000000"/>
        <rFont val="Arial"/>
        <family val="2"/>
        <charset val="238"/>
      </rPr>
      <t>pregledi in izdaja Potrdil o pregledu in preizkusu delovne opreme,</t>
    </r>
  </si>
  <si>
    <r>
      <t>·</t>
    </r>
    <r>
      <rPr>
        <sz val="7"/>
        <color rgb="FF000000"/>
        <rFont val="Times New Roman"/>
        <family val="1"/>
        <charset val="238"/>
      </rPr>
      <t xml:space="preserve">       </t>
    </r>
    <r>
      <rPr>
        <sz val="10"/>
        <color rgb="FF000000"/>
        <rFont val="Arial"/>
        <family val="2"/>
        <charset val="238"/>
      </rPr>
      <t>stroške zaščite tangiranih ljudi in lastnine, ter okoliških objektov,</t>
    </r>
  </si>
  <si>
    <r>
      <t>·</t>
    </r>
    <r>
      <rPr>
        <sz val="7"/>
        <color rgb="FF000000"/>
        <rFont val="Times New Roman"/>
        <family val="1"/>
        <charset val="238"/>
      </rPr>
      <t xml:space="preserve">       </t>
    </r>
    <r>
      <rPr>
        <sz val="10"/>
        <color rgb="FF000000"/>
        <rFont val="Arial"/>
        <family val="2"/>
        <charset val="238"/>
      </rPr>
      <t>razpiranje gradbene jame, razen če opaž ni v popisu,</t>
    </r>
  </si>
  <si>
    <r>
      <t>·</t>
    </r>
    <r>
      <rPr>
        <sz val="7"/>
        <color rgb="FF000000"/>
        <rFont val="Times New Roman"/>
        <family val="1"/>
        <charset val="238"/>
      </rPr>
      <t xml:space="preserve">       </t>
    </r>
    <r>
      <rPr>
        <sz val="10"/>
        <color theme="1"/>
        <rFont val="Arial"/>
        <family val="2"/>
        <charset val="238"/>
      </rPr>
      <t>vse stroške začasnih deponij, ki jih zagotovi sam,</t>
    </r>
  </si>
  <si>
    <r>
      <t>·</t>
    </r>
    <r>
      <rPr>
        <sz val="7"/>
        <color rgb="FF000000"/>
        <rFont val="Times New Roman"/>
        <family val="1"/>
        <charset val="238"/>
      </rPr>
      <t xml:space="preserve">       </t>
    </r>
    <r>
      <rPr>
        <sz val="10"/>
        <color rgb="FF000000"/>
        <rFont val="Arial"/>
        <family val="2"/>
        <charset val="238"/>
      </rPr>
      <t>izdelava in izrez odprtin za vgradnjo inštalacijskih in drugih elementov,</t>
    </r>
  </si>
  <si>
    <r>
      <t>·</t>
    </r>
    <r>
      <rPr>
        <sz val="7"/>
        <color rgb="FF000000"/>
        <rFont val="Times New Roman"/>
        <family val="1"/>
        <charset val="238"/>
      </rPr>
      <t xml:space="preserve">       </t>
    </r>
    <r>
      <rPr>
        <sz val="10"/>
        <color rgb="FF000000"/>
        <rFont val="Arial"/>
        <family val="2"/>
        <charset val="238"/>
      </rPr>
      <t>meritve električnih inštalacij po posameznih sklopih, izdaja zapisnikov, atestov in potrdil,</t>
    </r>
  </si>
  <si>
    <r>
      <t>·</t>
    </r>
    <r>
      <rPr>
        <sz val="7"/>
        <color rgb="FF000000"/>
        <rFont val="Times New Roman"/>
        <family val="1"/>
        <charset val="238"/>
      </rPr>
      <t xml:space="preserve">       </t>
    </r>
    <r>
      <rPr>
        <sz val="10"/>
        <color rgb="FF000000"/>
        <rFont val="Arial"/>
        <family val="2"/>
        <charset val="238"/>
      </rPr>
      <t>pridobitev certifikatov pooblaščenih organizacij za posamezne sklope,</t>
    </r>
  </si>
  <si>
    <r>
      <t>·</t>
    </r>
    <r>
      <rPr>
        <sz val="7"/>
        <color rgb="FF000000"/>
        <rFont val="Times New Roman"/>
        <family val="1"/>
        <charset val="238"/>
      </rPr>
      <t xml:space="preserve">       </t>
    </r>
    <r>
      <rPr>
        <sz val="10"/>
        <color rgb="FF000000"/>
        <rFont val="Arial"/>
        <family val="2"/>
        <charset val="238"/>
      </rPr>
      <t>čiščenje terena po končanih delih in odvoz odvečnega materiala,</t>
    </r>
  </si>
  <si>
    <r>
      <t>·</t>
    </r>
    <r>
      <rPr>
        <sz val="7"/>
        <color rgb="FF000000"/>
        <rFont val="Times New Roman"/>
        <family val="1"/>
        <charset val="238"/>
      </rPr>
      <t xml:space="preserve">       </t>
    </r>
    <r>
      <rPr>
        <sz val="10"/>
        <color rgb="FF000000"/>
        <rFont val="Arial"/>
        <family val="2"/>
        <charset val="238"/>
      </rPr>
      <t>dokazovanje kvalitete materialov z atesti, certifikati in končnimi poročili,</t>
    </r>
  </si>
  <si>
    <r>
      <t>·</t>
    </r>
    <r>
      <rPr>
        <sz val="7"/>
        <color rgb="FF000000"/>
        <rFont val="Times New Roman"/>
        <family val="1"/>
        <charset val="238"/>
      </rPr>
      <t xml:space="preserve">       </t>
    </r>
    <r>
      <rPr>
        <sz val="10"/>
        <color rgb="FF000000"/>
        <rFont val="Arial"/>
        <family val="2"/>
        <charset val="238"/>
      </rPr>
      <t xml:space="preserve">sprotne geodetske meritve in kontrole izvedenih del, </t>
    </r>
  </si>
  <si>
    <r>
      <t>·</t>
    </r>
    <r>
      <rPr>
        <sz val="7"/>
        <color rgb="FF000000"/>
        <rFont val="Times New Roman"/>
        <family val="1"/>
        <charset val="238"/>
      </rPr>
      <t xml:space="preserve">       </t>
    </r>
    <r>
      <rPr>
        <sz val="10"/>
        <color rgb="FF000000"/>
        <rFont val="Arial"/>
        <family val="2"/>
        <charset val="238"/>
      </rPr>
      <t>stroške obveščanja javnosti o morebitnih motnjah ter posledic nastalih zaradi motenj,</t>
    </r>
  </si>
  <si>
    <r>
      <t>·</t>
    </r>
    <r>
      <rPr>
        <sz val="7"/>
        <color rgb="FF000000"/>
        <rFont val="Times New Roman"/>
        <family val="1"/>
        <charset val="238"/>
      </rPr>
      <t xml:space="preserve">       </t>
    </r>
    <r>
      <rPr>
        <sz val="10"/>
        <color rgb="FF000000"/>
        <rFont val="Arial"/>
        <family val="2"/>
        <charset val="238"/>
      </rPr>
      <t>izdelavo vseh potrebnih detajlov in dopolnilnih del, katera je potrebno izvesti za 
     dokončanje posameznih del, tudi če potrebni detajli niso podrobno obdelani v načrtu
     navedeni in opisani v popisu del, in so ta dopolnila nujna za izvedbo objekta,</t>
    </r>
  </si>
  <si>
    <r>
      <t>·</t>
    </r>
    <r>
      <rPr>
        <sz val="7"/>
        <color rgb="FF000000"/>
        <rFont val="Times New Roman"/>
        <family val="1"/>
        <charset val="238"/>
      </rPr>
      <t xml:space="preserve">       </t>
    </r>
    <r>
      <rPr>
        <sz val="10"/>
        <color rgb="FF000000"/>
        <rFont val="Arial"/>
        <family val="2"/>
        <charset val="238"/>
      </rPr>
      <t>sprotno beleženje vseh sprememb nastalih med izvedbo z vrisovanjem v PZI načrt ter
     obveščanje odgovornega projektanta (OP) o njih s pridobitvijo soglasij nanje in priprava 
     podatkov za izdelavo PID dokumentacije</t>
    </r>
  </si>
  <si>
    <r>
      <t>·</t>
    </r>
    <r>
      <rPr>
        <sz val="7"/>
        <color rgb="FF000000"/>
        <rFont val="Times New Roman"/>
        <family val="1"/>
        <charset val="238"/>
      </rPr>
      <t xml:space="preserve">       </t>
    </r>
    <r>
      <rPr>
        <sz val="10"/>
        <color rgb="FF000000"/>
        <rFont val="Arial"/>
        <family val="2"/>
        <charset val="238"/>
      </rPr>
      <t>vse stroške zunanjega in notranjega transporta, raztovarjanja, skladiščenja na gradbišču,
     takse, zavarovanja, manipulativne in ostale lokalne stroške, ki se nanašajo na pridobitev
     ustreznih dovoljenj za izvedbo del predmetnega naročila in primopredajo objekta s strani
     izvajalca naročniku,</t>
    </r>
  </si>
  <si>
    <r>
      <t>·</t>
    </r>
    <r>
      <rPr>
        <sz val="7"/>
        <color rgb="FF000000"/>
        <rFont val="Times New Roman"/>
        <family val="1"/>
        <charset val="238"/>
      </rPr>
      <t xml:space="preserve">       </t>
    </r>
    <r>
      <rPr>
        <sz val="10"/>
        <color rgb="FF000000"/>
        <rFont val="Arial"/>
        <family val="2"/>
        <charset val="238"/>
      </rPr>
      <t>vse stroške potrebnih meritev in atestov po pogojih geomehanskega nadzora ter stroške 
     geomehanskega nadzora, vključno z izdelavo geotehničnega poročila,</t>
    </r>
  </si>
  <si>
    <r>
      <t>·</t>
    </r>
    <r>
      <rPr>
        <sz val="7"/>
        <color rgb="FF000000"/>
        <rFont val="Times New Roman"/>
        <family val="1"/>
        <charset val="238"/>
      </rPr>
      <t xml:space="preserve">       </t>
    </r>
    <r>
      <rPr>
        <sz val="10"/>
        <color rgb="FF000000"/>
        <rFont val="Arial"/>
        <family val="2"/>
        <charset val="238"/>
      </rPr>
      <t>vsa dela, ki so posledica geoloških in hidrogeoloških razmer na območju gradnje 
     (varovanje gradbene jame črpanje talne vode,…), morajo biti zajeta v ponudbi. Pri izvedbi
     projekta mora  izvajalec zagotoviti geotehnični nadzor,</t>
    </r>
  </si>
  <si>
    <r>
      <t>·</t>
    </r>
    <r>
      <rPr>
        <sz val="7"/>
        <color rgb="FF000000"/>
        <rFont val="Times New Roman"/>
        <family val="1"/>
        <charset val="238"/>
      </rPr>
      <t xml:space="preserve">       </t>
    </r>
    <r>
      <rPr>
        <sz val="10"/>
        <color rgb="FF000000"/>
        <rFont val="Arial"/>
        <family val="2"/>
        <charset val="238"/>
      </rPr>
      <t>pred začetkom izgradnje je izvajalec dolžan zapisniško in s kamero posneti in 
     dokumentirati obstoječe stanje okolice, objektov in cestnih površin, ki jih bo uporabljal v 
     času gradnje in dokumentacijo hraniti najmanj do konca garancijskega obdobja,</t>
    </r>
  </si>
  <si>
    <r>
      <t>·</t>
    </r>
    <r>
      <rPr>
        <sz val="7"/>
        <color rgb="FF000000"/>
        <rFont val="Times New Roman"/>
        <family val="1"/>
        <charset val="238"/>
      </rPr>
      <t xml:space="preserve">       </t>
    </r>
    <r>
      <rPr>
        <sz val="10"/>
        <color rgb="FF000000"/>
        <rFont val="Arial"/>
        <family val="2"/>
        <charset val="238"/>
      </rPr>
      <t>stroške vseh potrebnih ukrepov, ki so predpisana in določena z veljavnimi predpisi o 
     varstvu pri delu in varstvom pred požarom, ki jih mora izvajalec obvezno upoštevati,</t>
    </r>
  </si>
  <si>
    <r>
      <t>·</t>
    </r>
    <r>
      <rPr>
        <sz val="7"/>
        <color rgb="FF000000"/>
        <rFont val="Times New Roman"/>
        <family val="1"/>
        <charset val="238"/>
      </rPr>
      <t xml:space="preserve">       </t>
    </r>
    <r>
      <rPr>
        <sz val="10"/>
        <color rgb="FF000000"/>
        <rFont val="Arial"/>
        <family val="2"/>
        <charset val="238"/>
      </rPr>
      <t>izvesti vsa pripravljalna dela (, varnostne ograje, organizacija gradbišča, naloge iz 
     varnostnega načrta, ipd.),</t>
    </r>
  </si>
  <si>
    <r>
      <t>·</t>
    </r>
    <r>
      <rPr>
        <sz val="7"/>
        <color rgb="FF000000"/>
        <rFont val="Times New Roman"/>
        <family val="1"/>
        <charset val="238"/>
      </rPr>
      <t xml:space="preserve">       </t>
    </r>
    <r>
      <rPr>
        <sz val="10"/>
        <color rgb="FF000000"/>
        <rFont val="Arial"/>
        <family val="2"/>
        <charset val="238"/>
      </rPr>
      <t>vse stroške nastanitve Inženirja skladno s pogoji dokumentacije v zvezi z oddajo javnega
     naročila,</t>
    </r>
  </si>
  <si>
    <r>
      <t>·</t>
    </r>
    <r>
      <rPr>
        <sz val="7"/>
        <color rgb="FF000000"/>
        <rFont val="Times New Roman"/>
        <family val="1"/>
        <charset val="238"/>
      </rPr>
      <t xml:space="preserve">       </t>
    </r>
    <r>
      <rPr>
        <sz val="10"/>
        <color rgb="FF000000"/>
        <rFont val="Arial"/>
        <family val="2"/>
        <charset val="238"/>
      </rPr>
      <t>po končanih delih je dolžan vzpostaviti uporabljeno zemljišče v prvotno stanje in odpraviti 
     vse poškodbe nastale zaradi gradnje na drugih objektih, napravah, površinah, ter na
     dostopnih cestah, poteh in pridobiti pisna potrdila lastnikov zemljišč, da so zemljišča
     povrnjena v prvotno stanje,</t>
    </r>
  </si>
  <si>
    <r>
      <t>·</t>
    </r>
    <r>
      <rPr>
        <sz val="7"/>
        <color rgb="FF000000"/>
        <rFont val="Times New Roman"/>
        <family val="1"/>
        <charset val="238"/>
      </rPr>
      <t xml:space="preserve">       </t>
    </r>
    <r>
      <rPr>
        <sz val="10"/>
        <color rgb="FF000000"/>
        <rFont val="Arial"/>
        <family val="2"/>
        <charset val="238"/>
      </rPr>
      <t>vse stroške zaščite ter mikrozakoličbe vseh komunalnih in drugih naprav, ki na terenu
     obstajajo in to skladno z zahtevami upravljavca teh naprav in objektov,</t>
    </r>
  </si>
  <si>
    <r>
      <t>·</t>
    </r>
    <r>
      <rPr>
        <sz val="7"/>
        <color rgb="FF000000"/>
        <rFont val="Times New Roman"/>
        <family val="1"/>
        <charset val="238"/>
      </rPr>
      <t xml:space="preserve">       </t>
    </r>
    <r>
      <rPr>
        <sz val="10"/>
        <color rgb="FF000000"/>
        <rFont val="Arial"/>
        <family val="2"/>
        <charset val="238"/>
      </rPr>
      <t>vse stroške pridobitve potrebnih soglasij in dovoljenj v zvezi s prečkanji cevovodov, stroške
     zaščite vseh komunalnih naprav in stroške upravljavcev ali njihovih predstavnikov, stroške
     raznih pristojbin s tem v zvezi,</t>
    </r>
  </si>
  <si>
    <r>
      <t>·</t>
    </r>
    <r>
      <rPr>
        <sz val="7"/>
        <color rgb="FF000000"/>
        <rFont val="Times New Roman"/>
        <family val="1"/>
        <charset val="238"/>
      </rPr>
      <t xml:space="preserve">       </t>
    </r>
    <r>
      <rPr>
        <sz val="10"/>
        <color rgb="FF000000"/>
        <rFont val="Arial"/>
        <family val="2"/>
        <charset val="238"/>
      </rPr>
      <t>vse stroške soglasij in dovoljenj za zaporo ceste vključno z elaboratom zapore ceste,
     stroški postavitve prometne in neprometne signalizacije, stroški zapor in preusmeritve
     prometa, objave v medijih in drugi stroški zapore,</t>
    </r>
  </si>
  <si>
    <r>
      <t>·</t>
    </r>
    <r>
      <rPr>
        <sz val="7"/>
        <color rgb="FF000000"/>
        <rFont val="Times New Roman"/>
        <family val="1"/>
        <charset val="238"/>
      </rPr>
      <t xml:space="preserve">       </t>
    </r>
    <r>
      <rPr>
        <sz val="10"/>
        <color rgb="FF000000"/>
        <rFont val="Arial"/>
        <family val="2"/>
        <charset val="238"/>
      </rPr>
      <t>stroške izdaje soglasij in prevozov, ki presegajo predpisane pogoje osnih obremenitev, 
     skupne mase ali dimenzij in dela opravljati tako, da z deli ne bo ogrožena prometna 
     varnost na cesti, vsi stroški v zvezi z neizvajanjem teh določil so strošek izvajalca,</t>
    </r>
  </si>
  <si>
    <r>
      <t>·</t>
    </r>
    <r>
      <rPr>
        <sz val="7"/>
        <color rgb="FF000000"/>
        <rFont val="Times New Roman"/>
        <family val="1"/>
        <charset val="238"/>
      </rPr>
      <t xml:space="preserve">       </t>
    </r>
    <r>
      <rPr>
        <sz val="10"/>
        <color rgb="FF000000"/>
        <rFont val="Arial"/>
        <family val="2"/>
        <charset val="238"/>
      </rPr>
      <t>Vse morebitne stroške soglasij in drugih stroškov vezanih na uporabo javne površine, na
     izvedbo posegov v varovalni pas občinske državne ceste, za izvajanje del na in ob občinski
     oz. državni javni cesti – prekopi, podkopi in vsi stroški vezani na izpolnitev pogojev 
     izdanega soglasja,</t>
    </r>
  </si>
  <si>
    <r>
      <t>·</t>
    </r>
    <r>
      <rPr>
        <sz val="7"/>
        <color rgb="FF000000"/>
        <rFont val="Times New Roman"/>
        <family val="1"/>
        <charset val="238"/>
      </rPr>
      <t xml:space="preserve">       </t>
    </r>
    <r>
      <rPr>
        <sz val="10"/>
        <color rgb="FF000000"/>
        <rFont val="Arial"/>
        <family val="2"/>
        <charset val="238"/>
      </rPr>
      <t>strošek vseh potrebnih testov pri ponudniku in na objektu, atestov in izjav, pridobitve 
     potrebnih dokumentov za uspešno opravljen interni tehnični pregled, izdelava dokazila o 
     zanesljivosti objekta skladno z veljavno zakonodajo in predpisi,</t>
    </r>
  </si>
  <si>
    <r>
      <t>·</t>
    </r>
    <r>
      <rPr>
        <sz val="7"/>
        <color rgb="FF000000"/>
        <rFont val="Times New Roman"/>
        <family val="1"/>
        <charset val="238"/>
      </rPr>
      <t xml:space="preserve">       </t>
    </r>
    <r>
      <rPr>
        <sz val="10"/>
        <color rgb="FF000000"/>
        <rFont val="Arial"/>
        <family val="2"/>
        <charset val="238"/>
      </rPr>
      <t>stroške izdelave geodetskega posnetka izvedenih del, z višinami terena, temena cevi,
     lomnimi točkami in vgrajenim materialom, za vzdrževanje in obratovanje objekta, tudi v 
     elektronskem mediju (dwg,word,exel,..) Dokumentacija mora biti skladna z navodili 
     posameznih upravljavcev naprav in sistemov (kanalizacija, objekti in naprave, 
     elektrokablovodi),</t>
    </r>
  </si>
  <si>
    <r>
      <t>·</t>
    </r>
    <r>
      <rPr>
        <sz val="7"/>
        <color rgb="FF000000"/>
        <rFont val="Times New Roman"/>
        <family val="1"/>
        <charset val="238"/>
      </rPr>
      <t xml:space="preserve">       </t>
    </r>
    <r>
      <rPr>
        <sz val="10"/>
        <color rgb="FF000000"/>
        <rFont val="Arial"/>
        <family val="2"/>
        <charset val="238"/>
      </rPr>
      <t>stroške programske opreme (velja za programsko opremo na lokalnem nivoju, prenos 
     podatkov in programsko opremo v nadzornem centru),</t>
    </r>
  </si>
  <si>
    <r>
      <t>·</t>
    </r>
    <r>
      <rPr>
        <sz val="7"/>
        <color rgb="FF000000"/>
        <rFont val="Times New Roman"/>
        <family val="1"/>
        <charset val="238"/>
      </rPr>
      <t xml:space="preserve">       </t>
    </r>
    <r>
      <rPr>
        <sz val="10"/>
        <color rgb="FF000000"/>
        <rFont val="Arial"/>
        <family val="2"/>
        <charset val="238"/>
      </rPr>
      <t xml:space="preserve">vse stroške v zvezi z zavarovanjem gradbišča, pripravo in izbiro lokacije deponij humusa in
     deponij ostale izkopane zemljine, </t>
    </r>
  </si>
  <si>
    <r>
      <t>·</t>
    </r>
    <r>
      <rPr>
        <sz val="7"/>
        <color rgb="FF000000"/>
        <rFont val="Times New Roman"/>
        <family val="1"/>
        <charset val="238"/>
      </rPr>
      <t xml:space="preserve">       </t>
    </r>
    <r>
      <rPr>
        <sz val="10"/>
        <color rgb="FF000000"/>
        <rFont val="Arial"/>
        <family val="2"/>
        <charset val="238"/>
      </rPr>
      <t>vse stroške zavarovanja opreme v času izvedbe del in delavcev ter materiala na gradbišču 
     v času izvajanja del, od začetka do zaključka roka za reklamacijo napak,</t>
    </r>
  </si>
  <si>
    <r>
      <t>·</t>
    </r>
    <r>
      <rPr>
        <sz val="7"/>
        <color rgb="FF000000"/>
        <rFont val="Times New Roman"/>
        <family val="1"/>
        <charset val="238"/>
      </rPr>
      <t xml:space="preserve">       </t>
    </r>
    <r>
      <rPr>
        <sz val="10"/>
        <color rgb="FF000000"/>
        <rFont val="Arial"/>
        <family val="2"/>
        <charset val="238"/>
      </rPr>
      <t xml:space="preserve">vse stroške priprave in izvedbe začasnih dostopov do in na gradbišču (izdelava vseh 
     potrebnih začasnih prehodov), </t>
    </r>
  </si>
  <si>
    <r>
      <t>·</t>
    </r>
    <r>
      <rPr>
        <sz val="7"/>
        <color rgb="FF000000"/>
        <rFont val="Times New Roman"/>
        <family val="1"/>
        <charset val="238"/>
      </rPr>
      <t xml:space="preserve">       </t>
    </r>
    <r>
      <rPr>
        <sz val="10"/>
        <color rgb="FF000000"/>
        <rFont val="Arial"/>
        <family val="2"/>
        <charset val="238"/>
      </rPr>
      <t>vse stroške za izdelavo ali najem in koriščenje, montažo, demontažo vseh delovnih ter 
     zaščitnih odrov, ograj, opažev,…</t>
    </r>
  </si>
  <si>
    <r>
      <t>·</t>
    </r>
    <r>
      <rPr>
        <sz val="7"/>
        <color rgb="FF000000"/>
        <rFont val="Times New Roman"/>
        <family val="1"/>
        <charset val="238"/>
      </rPr>
      <t xml:space="preserve">       </t>
    </r>
    <r>
      <rPr>
        <sz val="10"/>
        <color rgb="FF000000"/>
        <rFont val="Arial"/>
        <family val="2"/>
        <charset val="238"/>
      </rPr>
      <t>ponudnik mora razpolagati z nasipnim materialom ustreznih karakteristik, kateri mora 
     ustrezati geomehanskim pogojem (material, ki ga bo potrebno dobaviti v nasipni sloj).
     Vsi stroški s pripravo ustrezne zemljine gredo v breme izvajalca.</t>
    </r>
  </si>
  <si>
    <r>
      <t>·</t>
    </r>
    <r>
      <rPr>
        <sz val="7"/>
        <color rgb="FF000000"/>
        <rFont val="Times New Roman"/>
        <family val="1"/>
        <charset val="238"/>
      </rPr>
      <t xml:space="preserve">       </t>
    </r>
    <r>
      <rPr>
        <sz val="10"/>
        <color rgb="FF000000"/>
        <rFont val="Arial"/>
        <family val="2"/>
        <charset val="238"/>
      </rPr>
      <t>odvoz izkopanega materiala na začasne deponije oz. na mesta za vgraditev v zasip ter 
     vse notranje transporte vseh materialov,</t>
    </r>
    <r>
      <rPr>
        <sz val="10"/>
        <color theme="1"/>
        <rFont val="Arial"/>
        <family val="2"/>
        <charset val="238"/>
      </rPr>
      <t xml:space="preserve"> </t>
    </r>
  </si>
  <si>
    <r>
      <t>·</t>
    </r>
    <r>
      <rPr>
        <sz val="7"/>
        <color rgb="FF000000"/>
        <rFont val="Times New Roman"/>
        <family val="1"/>
        <charset val="238"/>
      </rPr>
      <t xml:space="preserve">       </t>
    </r>
    <r>
      <rPr>
        <sz val="10"/>
        <color rgb="FF000000"/>
        <rFont val="Arial"/>
        <family val="2"/>
        <charset val="238"/>
      </rPr>
      <t>izračun izkopov, odvozov in zasipov se vrši v raščenem stanju, zato mora ponudnik v 
     ponudbeno ceno vkalkulirati faktor razrahljivosti,</t>
    </r>
  </si>
  <si>
    <r>
      <t>·</t>
    </r>
    <r>
      <rPr>
        <sz val="7"/>
        <color rgb="FF000000"/>
        <rFont val="Times New Roman"/>
        <family val="1"/>
        <charset val="238"/>
      </rPr>
      <t xml:space="preserve">       </t>
    </r>
    <r>
      <rPr>
        <sz val="10"/>
        <color rgb="FF000000"/>
        <rFont val="Arial"/>
        <family val="2"/>
        <charset val="238"/>
      </rPr>
      <t>izračun izkopanega materiala – jarka za polaganje infrastrukture se obračuna v enkratnem 
     profilu. Izvajalec mora v pripravi dela optimalno uskladiti izkope za posamezne inštalacije,</t>
    </r>
  </si>
  <si>
    <r>
      <t>·</t>
    </r>
    <r>
      <rPr>
        <sz val="7"/>
        <color rgb="FF000000"/>
        <rFont val="Times New Roman"/>
        <family val="1"/>
        <charset val="238"/>
      </rPr>
      <t xml:space="preserve">       </t>
    </r>
    <r>
      <rPr>
        <sz val="10"/>
        <color rgb="FF000000"/>
        <rFont val="Arial"/>
        <family val="2"/>
        <charset val="238"/>
      </rPr>
      <t xml:space="preserve">vse stroške vključno z vsemi taksami ločenega zbiranja, sortiranja in evidentiranja 
     gradbenih odpadkov, zemeljskega izkopa, kot tudi stroške odvoza in predelave le teh, po
     določilih veljavne Uredbe o ravnanju z odpadki, ki nastanejo pri gradbenih delih, </t>
    </r>
  </si>
  <si>
    <r>
      <t>·</t>
    </r>
    <r>
      <rPr>
        <sz val="7"/>
        <color rgb="FF000000"/>
        <rFont val="Times New Roman"/>
        <family val="1"/>
        <charset val="238"/>
      </rPr>
      <t xml:space="preserve">       </t>
    </r>
    <r>
      <rPr>
        <sz val="10"/>
        <color rgb="FF000000"/>
        <rFont val="Arial"/>
        <family val="2"/>
        <charset val="238"/>
      </rPr>
      <t>izvajalec mora upoštevati vse stroške za ravnanje z gradbenimi odpadki na gradbišču in 
     pridobitvi vse ustrezne dokumentacije skladno z veljavno zakonodajo,</t>
    </r>
  </si>
  <si>
    <r>
      <t>·</t>
    </r>
    <r>
      <rPr>
        <sz val="7"/>
        <color rgb="FF000000"/>
        <rFont val="Times New Roman"/>
        <family val="1"/>
        <charset val="238"/>
      </rPr>
      <t xml:space="preserve">       </t>
    </r>
    <r>
      <rPr>
        <sz val="10"/>
        <color rgb="FF000000"/>
        <rFont val="Arial"/>
        <family val="2"/>
        <charset val="238"/>
      </rPr>
      <t>vse stroške povezane z izvajanjem ukrepov skladno s Uredbo o preprečevanju in 
     zmanjševanju emisije delcev iz gradbišč ter izdelavo elaborata preprečevanja in
     zmanjševanja emisije delcev iz gradbišča,</t>
    </r>
  </si>
  <si>
    <r>
      <t>·</t>
    </r>
    <r>
      <rPr>
        <sz val="7"/>
        <color rgb="FF000000"/>
        <rFont val="Times New Roman"/>
        <family val="1"/>
        <charset val="238"/>
      </rPr>
      <t xml:space="preserve">       </t>
    </r>
    <r>
      <rPr>
        <sz val="10"/>
        <color rgb="FF000000"/>
        <rFont val="Arial"/>
        <family val="2"/>
        <charset val="238"/>
      </rPr>
      <t>izdelava ustreznih delavniških risb in o potrebi enopolnih in vezalnih shem glede na 
     dejansko dobavljeno opremo,</t>
    </r>
  </si>
  <si>
    <r>
      <t>·</t>
    </r>
    <r>
      <rPr>
        <sz val="7"/>
        <color rgb="FF000000"/>
        <rFont val="Times New Roman"/>
        <family val="1"/>
        <charset val="238"/>
      </rPr>
      <t xml:space="preserve">       </t>
    </r>
    <r>
      <rPr>
        <sz val="10"/>
        <color rgb="FF000000"/>
        <rFont val="Arial"/>
        <family val="2"/>
        <charset val="238"/>
      </rPr>
      <t>izdelava vseh izračunov vezanih na izdelavo elementov, potrebnih za doseganje 
     predpisanih zahtev,</t>
    </r>
  </si>
  <si>
    <r>
      <t>·</t>
    </r>
    <r>
      <rPr>
        <sz val="7"/>
        <color rgb="FF000000"/>
        <rFont val="Times New Roman"/>
        <family val="1"/>
        <charset val="238"/>
      </rPr>
      <t xml:space="preserve">       </t>
    </r>
    <r>
      <rPr>
        <sz val="10"/>
        <color rgb="FF000000"/>
        <rFont val="Arial"/>
        <family val="2"/>
        <charset val="238"/>
      </rPr>
      <t xml:space="preserve">izvajalec mora upoštevati vse stroške izvedbe del v vremensko manj ugodnejšem obdobju
     (jesen, zima), </t>
    </r>
  </si>
  <si>
    <r>
      <t>·</t>
    </r>
    <r>
      <rPr>
        <sz val="7"/>
        <color rgb="FF000000"/>
        <rFont val="Times New Roman"/>
        <family val="1"/>
        <charset val="238"/>
      </rPr>
      <t xml:space="preserve">       </t>
    </r>
    <r>
      <rPr>
        <sz val="10"/>
        <color rgb="FF000000"/>
        <rFont val="Arial"/>
        <family val="2"/>
        <charset val="238"/>
      </rPr>
      <t>vse stroške električne energije, vode, TK priključkov, razsvetljave, ogrevanja za potrebe 
     gradbišča</t>
    </r>
  </si>
  <si>
    <r>
      <t>·</t>
    </r>
    <r>
      <rPr>
        <sz val="7"/>
        <color rgb="FF000000"/>
        <rFont val="Times New Roman"/>
        <family val="1"/>
        <charset val="238"/>
      </rPr>
      <t xml:space="preserve">       </t>
    </r>
    <r>
      <rPr>
        <sz val="10"/>
        <color rgb="FF000000"/>
        <rFont val="Arial"/>
        <family val="2"/>
        <charset val="238"/>
      </rPr>
      <t>odstranitev vseh ovir, na katere se pri delu naleti, razen ovir, ki so kulturnozgodovinskega 
     pomena,</t>
    </r>
  </si>
  <si>
    <r>
      <t>·</t>
    </r>
    <r>
      <rPr>
        <sz val="7"/>
        <color rgb="FF000000"/>
        <rFont val="Times New Roman"/>
        <family val="1"/>
        <charset val="238"/>
      </rPr>
      <t xml:space="preserve">       </t>
    </r>
    <r>
      <rPr>
        <sz val="10"/>
        <color rgb="FF000000"/>
        <rFont val="Arial"/>
        <family val="2"/>
        <charset val="238"/>
      </rPr>
      <t>kontrola kakovosti vgrajenih materialov oz. izvedenih del (zbitost, ravnost, tesnost, 
     trdnost…),</t>
    </r>
  </si>
  <si>
    <r>
      <t>·</t>
    </r>
    <r>
      <rPr>
        <sz val="7"/>
        <color rgb="FF000000"/>
        <rFont val="Times New Roman"/>
        <family val="1"/>
        <charset val="238"/>
      </rPr>
      <t xml:space="preserve">       </t>
    </r>
    <r>
      <rPr>
        <sz val="10"/>
        <color rgb="FF000000"/>
        <rFont val="Arial"/>
        <family val="2"/>
        <charset val="238"/>
      </rPr>
      <t>stroške vseh soglasij, dovoljenj ter dokumentacije povezane z njimi, ki so pogoj za 
      izvedbo predmetnega projekta,</t>
    </r>
  </si>
  <si>
    <r>
      <t>·</t>
    </r>
    <r>
      <rPr>
        <sz val="7"/>
        <color rgb="FF000000"/>
        <rFont val="Times New Roman"/>
        <family val="1"/>
        <charset val="238"/>
      </rPr>
      <t xml:space="preserve">       </t>
    </r>
    <r>
      <rPr>
        <sz val="10"/>
        <color rgb="FF000000"/>
        <rFont val="Arial"/>
        <family val="2"/>
        <charset val="238"/>
      </rPr>
      <t>stroške zavarovanja odgovornosti zaradi potencialne povzročitve škode na privatni lastnini
     ali na obstoječi infrastrukturi,</t>
    </r>
  </si>
  <si>
    <r>
      <t>·</t>
    </r>
    <r>
      <rPr>
        <sz val="7"/>
        <color rgb="FF000000"/>
        <rFont val="Times New Roman"/>
        <family val="1"/>
        <charset val="238"/>
      </rPr>
      <t xml:space="preserve">       </t>
    </r>
    <r>
      <rPr>
        <sz val="10"/>
        <color rgb="FF000000"/>
        <rFont val="Arial"/>
        <family val="2"/>
        <charset val="238"/>
      </rPr>
      <t>strošek za izvedbo usposabljanja osebja naročnika za upravljanje in vzdrževanje del na
     napravah v takem obsegu, da bo upravljavec lahko ta dela izvajal samostojno,</t>
    </r>
  </si>
  <si>
    <r>
      <t>·</t>
    </r>
    <r>
      <rPr>
        <sz val="7"/>
        <color rgb="FF000000"/>
        <rFont val="Times New Roman"/>
        <family val="1"/>
        <charset val="238"/>
      </rPr>
      <t xml:space="preserve">       </t>
    </r>
    <r>
      <rPr>
        <sz val="10"/>
        <color rgb="FF000000"/>
        <rFont val="Arial"/>
        <family val="2"/>
        <charset val="238"/>
      </rPr>
      <t>izvajalec mora predložiti podatke o vrednostih posameznih objektov, inštalacij in 
     posamezne opreme v tabelarični obliki (naziv, vrednost, predlagana amortizacijska
     stopnja), katera bo omogočala investitorjem vpis v register osnovnih sredstev.</t>
    </r>
  </si>
  <si>
    <r>
      <t>·</t>
    </r>
    <r>
      <rPr>
        <sz val="7"/>
        <color rgb="FF000000"/>
        <rFont val="Times New Roman"/>
        <family val="1"/>
        <charset val="238"/>
      </rPr>
      <t xml:space="preserve">       </t>
    </r>
    <r>
      <rPr>
        <sz val="10"/>
        <color rgb="FF000000"/>
        <rFont val="Arial"/>
        <family val="2"/>
        <charset val="238"/>
      </rPr>
      <t>vsa dela za odvodnjavanje padavinske, izvorne in podtalne vode med gradnjo, tako da se
     zagotovi stalno in kontrolirano odvajanje ter prepreči zadrževanje vode in zamakanje
     raščenih ali nasutih materialov,</t>
    </r>
  </si>
  <si>
    <r>
      <t>·</t>
    </r>
    <r>
      <rPr>
        <sz val="7"/>
        <color rgb="FF000000"/>
        <rFont val="Times New Roman"/>
        <family val="1"/>
        <charset val="238"/>
      </rPr>
      <t xml:space="preserve">       </t>
    </r>
    <r>
      <rPr>
        <sz val="10"/>
        <color rgb="FF000000"/>
        <rFont val="Arial"/>
        <family val="2"/>
        <charset val="238"/>
      </rPr>
      <t>izvajalec mora upoštevati vse stroške za varstvo in zaščito okolja ter stroške za izvedbo 
     monitoringa in sanacijskih ukrepov za varstvo in zaščito okolja,</t>
    </r>
  </si>
  <si>
    <t>Pri pripravi enotnih cen posameznih postavk predračuna mora ponudnik upoštevati,  predvideti in zajeti vse stroške za izpolnitev (izvedbo) zahtev in pogojev, ki so navedeni v veljavnih tehničnih specifikacijah in ostalih standardih in pravilnikih, ki veljajo za izvedbo tovrstnih del. V enotnih cenah posameznih postavk predračuna mora ponudnik prav tako zajeti vse pričakovane (spodaj opisane) stroške, v kolikor le te postavke niso posebej navedene v projektantskem predračunu:</t>
  </si>
  <si>
    <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</si>
</sst>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 _€"/>
    <numFmt numFmtId="165" formatCode="#,##0.000"/>
    <numFmt numFmtId="166" formatCode="###,###,###,###.00"/>
    <numFmt numFmtId="167" formatCode="0.00;[Red]0.00"/>
    <numFmt numFmtId="168" formatCode="#,##0.00\ &quot;€&quot;"/>
    <numFmt numFmtId="169" formatCode="0.0"/>
    <numFmt numFmtId="170" formatCode="#,##0.00\ [$€-1]"/>
    <numFmt numFmtId="171" formatCode="#,##0.00\ _S_I_T"/>
    <numFmt numFmtId="172" formatCode="0;[Red]0"/>
  </numFmts>
  <fonts count="66">
    <font>
      <sz val="10"/>
      <color theme="1"/>
      <name val="Arial"/>
      <family val="2"/>
      <charset val="238"/>
    </font>
    <font>
      <sz val="10"/>
      <color theme="1"/>
      <name val="Calibri"/>
      <family val="2"/>
      <charset val="238"/>
    </font>
    <font>
      <sz val="10"/>
      <name val="Arial"/>
      <family val="2"/>
      <charset val="238"/>
    </font>
    <font>
      <b/>
      <sz val="10"/>
      <name val="Arial"/>
      <family val="2"/>
      <charset val="238"/>
    </font>
    <font>
      <b/>
      <sz val="14"/>
      <name val="Arial"/>
      <family val="2"/>
      <charset val="238"/>
    </font>
    <font>
      <sz val="11"/>
      <color theme="1"/>
      <name val="Calibri"/>
      <family val="2"/>
      <charset val="238"/>
      <scheme val="minor"/>
    </font>
    <font>
      <b/>
      <sz val="10"/>
      <color theme="1"/>
      <name val="Arial"/>
      <family val="2"/>
      <charset val="238"/>
    </font>
    <font>
      <b/>
      <sz val="12"/>
      <name val="Arial"/>
      <family val="2"/>
      <charset val="238"/>
    </font>
    <font>
      <sz val="11"/>
      <name val="Arial"/>
      <family val="2"/>
      <charset val="238"/>
    </font>
    <font>
      <sz val="9"/>
      <name val="Arial"/>
      <family val="2"/>
      <charset val="238"/>
    </font>
    <font>
      <b/>
      <sz val="11"/>
      <name val="Arial"/>
      <family val="2"/>
      <charset val="238"/>
    </font>
    <font>
      <sz val="10"/>
      <name val="Arial CE"/>
      <family val="2"/>
      <charset val="238"/>
    </font>
    <font>
      <sz val="10"/>
      <name val="Arial CE"/>
      <charset val="238"/>
    </font>
    <font>
      <sz val="10"/>
      <color theme="1"/>
      <name val="Arial Narrow"/>
      <family val="2"/>
      <charset val="238"/>
    </font>
    <font>
      <b/>
      <sz val="9"/>
      <name val="Arial"/>
      <family val="2"/>
      <charset val="238"/>
    </font>
    <font>
      <vertAlign val="superscript"/>
      <sz val="10"/>
      <name val="Arial"/>
      <family val="2"/>
      <charset val="238"/>
    </font>
    <font>
      <b/>
      <sz val="10"/>
      <name val="Arial Narrow"/>
      <family val="2"/>
      <charset val="238"/>
    </font>
    <font>
      <b/>
      <sz val="8"/>
      <name val="Arial"/>
      <family val="2"/>
      <charset val="238"/>
    </font>
    <font>
      <sz val="10"/>
      <color indexed="8"/>
      <name val="Arial"/>
      <family val="2"/>
      <charset val="238"/>
    </font>
    <font>
      <b/>
      <sz val="10"/>
      <name val="Arial"/>
      <family val="2"/>
    </font>
    <font>
      <b/>
      <i/>
      <sz val="11"/>
      <name val="Arial"/>
      <family val="2"/>
      <charset val="238"/>
    </font>
    <font>
      <b/>
      <i/>
      <sz val="10"/>
      <name val="Arial"/>
      <family val="2"/>
      <charset val="238"/>
    </font>
    <font>
      <sz val="10"/>
      <name val="Calibri"/>
      <family val="2"/>
      <charset val="238"/>
    </font>
    <font>
      <sz val="12"/>
      <color theme="1"/>
      <name val="Arial CE"/>
      <family val="2"/>
      <charset val="238"/>
    </font>
    <font>
      <sz val="10"/>
      <name val="Arial"/>
      <family val="2"/>
    </font>
    <font>
      <sz val="10"/>
      <color theme="1"/>
      <name val="Arial"/>
      <family val="2"/>
    </font>
    <font>
      <sz val="10"/>
      <color theme="1"/>
      <name val="Arial CE"/>
      <family val="2"/>
      <charset val="238"/>
    </font>
    <font>
      <sz val="11"/>
      <color indexed="8"/>
      <name val="Calibri"/>
      <family val="2"/>
      <charset val="238"/>
    </font>
    <font>
      <sz val="10"/>
      <name val="Arial Narrow"/>
      <family val="2"/>
      <charset val="238"/>
    </font>
    <font>
      <b/>
      <sz val="12"/>
      <name val="Arial Narrow"/>
      <family val="2"/>
      <charset val="238"/>
    </font>
    <font>
      <sz val="10"/>
      <name val="Arial"/>
      <family val="2"/>
      <charset val="238"/>
    </font>
    <font>
      <sz val="11"/>
      <color theme="0"/>
      <name val="Calibri"/>
      <family val="2"/>
      <charset val="238"/>
      <scheme val="minor"/>
    </font>
    <font>
      <sz val="11"/>
      <color rgb="FF9C5700"/>
      <name val="Calibri"/>
      <family val="2"/>
      <scheme val="minor"/>
    </font>
    <font>
      <i/>
      <sz val="10"/>
      <name val="Arial"/>
      <family val="2"/>
      <charset val="238"/>
    </font>
    <font>
      <sz val="9"/>
      <color theme="1"/>
      <name val="Arial"/>
      <family val="2"/>
      <charset val="238"/>
    </font>
    <font>
      <b/>
      <sz val="11"/>
      <color theme="1"/>
      <name val="Arial"/>
      <family val="2"/>
      <charset val="238"/>
    </font>
    <font>
      <sz val="11"/>
      <color theme="0" tint="-0.499984740745262"/>
      <name val="Arial"/>
      <family val="2"/>
      <charset val="238"/>
    </font>
    <font>
      <sz val="8"/>
      <name val="Arial"/>
      <family val="2"/>
      <charset val="238"/>
    </font>
    <font>
      <sz val="12"/>
      <name val="Arial"/>
      <family val="2"/>
      <charset val="238"/>
    </font>
    <font>
      <b/>
      <sz val="11"/>
      <color theme="1"/>
      <name val="Arial CE"/>
      <family val="2"/>
      <charset val="238"/>
    </font>
    <font>
      <b/>
      <sz val="10"/>
      <color theme="1"/>
      <name val="Arial"/>
      <family val="2"/>
    </font>
    <font>
      <sz val="10"/>
      <color theme="1"/>
      <name val="SL Swiss"/>
    </font>
    <font>
      <b/>
      <sz val="10"/>
      <color theme="1"/>
      <name val="Arial CE"/>
      <family val="2"/>
      <charset val="238"/>
    </font>
    <font>
      <b/>
      <sz val="10"/>
      <color theme="1"/>
      <name val="Arial CE"/>
      <charset val="238"/>
    </font>
    <font>
      <sz val="11"/>
      <color theme="1"/>
      <name val="Arial CE"/>
      <charset val="238"/>
    </font>
    <font>
      <b/>
      <sz val="11"/>
      <color theme="1"/>
      <name val="Arial CE"/>
      <charset val="238"/>
    </font>
    <font>
      <sz val="10"/>
      <color theme="1"/>
      <name val="Arial CE"/>
      <charset val="238"/>
    </font>
    <font>
      <sz val="9"/>
      <color theme="1"/>
      <name val="Arial CE"/>
      <charset val="238"/>
    </font>
    <font>
      <b/>
      <sz val="11"/>
      <name val="Calibri"/>
      <family val="2"/>
      <charset val="238"/>
      <scheme val="minor"/>
    </font>
    <font>
      <b/>
      <sz val="12"/>
      <color theme="1"/>
      <name val="Arial"/>
      <family val="2"/>
      <charset val="238"/>
    </font>
    <font>
      <b/>
      <sz val="14"/>
      <color theme="1"/>
      <name val="Arial"/>
      <family val="2"/>
      <charset val="238"/>
    </font>
    <font>
      <b/>
      <sz val="10"/>
      <color theme="1"/>
      <name val="SL Swiss"/>
    </font>
    <font>
      <sz val="9"/>
      <color theme="1"/>
      <name val="Arial CE"/>
      <family val="2"/>
      <charset val="238"/>
    </font>
    <font>
      <sz val="9"/>
      <color theme="1"/>
      <name val="Arial"/>
      <family val="2"/>
    </font>
    <font>
      <b/>
      <sz val="11"/>
      <color theme="1"/>
      <name val="Arial"/>
      <family val="2"/>
    </font>
    <font>
      <sz val="11"/>
      <color theme="1"/>
      <name val="Arial"/>
      <family val="2"/>
    </font>
    <font>
      <sz val="11"/>
      <color theme="1"/>
      <name val="Arial"/>
      <family val="2"/>
      <charset val="238"/>
    </font>
    <font>
      <sz val="11"/>
      <color theme="1"/>
      <name val="Arial CE"/>
      <family val="2"/>
      <charset val="238"/>
    </font>
    <font>
      <sz val="10"/>
      <color rgb="FFFF0000"/>
      <name val="Arial"/>
      <family val="2"/>
      <charset val="238"/>
    </font>
    <font>
      <b/>
      <sz val="11"/>
      <color theme="1"/>
      <name val="Calibri"/>
      <family val="2"/>
      <charset val="238"/>
      <scheme val="minor"/>
    </font>
    <font>
      <b/>
      <u/>
      <sz val="10"/>
      <name val="Arial"/>
      <family val="2"/>
      <charset val="238"/>
    </font>
    <font>
      <sz val="10"/>
      <color rgb="FF00B050"/>
      <name val="Arial"/>
      <family val="2"/>
      <charset val="238"/>
    </font>
    <font>
      <sz val="10"/>
      <color rgb="FF000000"/>
      <name val="Arial"/>
      <family val="2"/>
      <charset val="238"/>
    </font>
    <font>
      <sz val="10"/>
      <color rgb="FF000000"/>
      <name val="Symbol"/>
      <family val="1"/>
      <charset val="2"/>
    </font>
    <font>
      <sz val="7"/>
      <color rgb="FF000000"/>
      <name val="Times New Roman"/>
      <family val="1"/>
      <charset val="238"/>
    </font>
    <font>
      <sz val="10"/>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theme="4"/>
      </patternFill>
    </fill>
    <fill>
      <patternFill patternType="solid">
        <fgColor rgb="FFFFEB9C"/>
      </patternFill>
    </fill>
  </fills>
  <borders count="27">
    <border>
      <left/>
      <right/>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top style="thin">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top style="thin">
        <color indexed="64"/>
      </top>
      <bottom style="double">
        <color indexed="64"/>
      </bottom>
      <diagonal/>
    </border>
  </borders>
  <cellStyleXfs count="17">
    <xf numFmtId="0" fontId="0" fillId="0" borderId="0"/>
    <xf numFmtId="0" fontId="2" fillId="0" borderId="0"/>
    <xf numFmtId="0" fontId="2" fillId="0" borderId="0"/>
    <xf numFmtId="168" fontId="5" fillId="0" borderId="0" applyFont="0" applyFill="0" applyBorder="0" applyAlignment="0" applyProtection="0"/>
    <xf numFmtId="0" fontId="2" fillId="0" borderId="0"/>
    <xf numFmtId="0" fontId="11" fillId="0" borderId="0"/>
    <xf numFmtId="0" fontId="12" fillId="0" borderId="0"/>
    <xf numFmtId="0" fontId="13" fillId="0" borderId="0"/>
    <xf numFmtId="0" fontId="18" fillId="0" borderId="0"/>
    <xf numFmtId="0" fontId="12" fillId="0" borderId="0"/>
    <xf numFmtId="0" fontId="2" fillId="0" borderId="0" applyNumberFormat="0" applyFill="0" applyBorder="0" applyProtection="0">
      <alignment horizontal="left" vertical="top"/>
    </xf>
    <xf numFmtId="0" fontId="12" fillId="0" borderId="0"/>
    <xf numFmtId="0" fontId="27" fillId="0" borderId="0"/>
    <xf numFmtId="0" fontId="30" fillId="0" borderId="0"/>
    <xf numFmtId="0" fontId="31" fillId="3" borderId="0" applyNumberFormat="0" applyBorder="0" applyAlignment="0" applyProtection="0"/>
    <xf numFmtId="0" fontId="32" fillId="4" borderId="0" applyNumberFormat="0" applyBorder="0" applyAlignment="0" applyProtection="0"/>
    <xf numFmtId="0" fontId="2" fillId="0" borderId="0"/>
  </cellStyleXfs>
  <cellXfs count="1555">
    <xf numFmtId="0" fontId="0" fillId="0" borderId="0" xfId="0"/>
    <xf numFmtId="0" fontId="2" fillId="0" borderId="0" xfId="0" applyFont="1" applyProtection="1">
      <protection locked="0"/>
    </xf>
    <xf numFmtId="0" fontId="2" fillId="0" borderId="0" xfId="1" applyFont="1" applyFill="1" applyBorder="1" applyProtection="1">
      <protection locked="0"/>
    </xf>
    <xf numFmtId="0" fontId="2" fillId="0" borderId="0" xfId="0" applyFont="1" applyFill="1" applyProtection="1">
      <protection locked="0"/>
    </xf>
    <xf numFmtId="0" fontId="2" fillId="0" borderId="10" xfId="0" applyFont="1" applyFill="1" applyBorder="1" applyProtection="1">
      <protection locked="0"/>
    </xf>
    <xf numFmtId="0" fontId="2" fillId="0" borderId="10" xfId="0" applyFont="1" applyFill="1" applyBorder="1" applyAlignment="1" applyProtection="1">
      <alignment horizontal="left" vertical="top"/>
      <protection locked="0"/>
    </xf>
    <xf numFmtId="2" fontId="2" fillId="0" borderId="10" xfId="0" applyNumberFormat="1" applyFont="1" applyFill="1" applyBorder="1" applyAlignment="1" applyProtection="1">
      <alignment horizontal="center"/>
      <protection locked="0"/>
    </xf>
    <xf numFmtId="0" fontId="2" fillId="0" borderId="10" xfId="0" applyFont="1" applyFill="1" applyBorder="1" applyAlignment="1" applyProtection="1">
      <alignment horizontal="center"/>
      <protection locked="0"/>
    </xf>
    <xf numFmtId="164" fontId="2" fillId="0" borderId="10" xfId="0" applyNumberFormat="1" applyFont="1" applyFill="1" applyBorder="1" applyAlignment="1" applyProtection="1">
      <protection locked="0"/>
    </xf>
    <xf numFmtId="4" fontId="2" fillId="0" borderId="10" xfId="0" applyNumberFormat="1" applyFont="1" applyFill="1" applyBorder="1" applyProtection="1">
      <protection locked="0"/>
    </xf>
    <xf numFmtId="0" fontId="0" fillId="0" borderId="0" xfId="0" applyProtection="1">
      <protection locked="0"/>
    </xf>
    <xf numFmtId="0" fontId="2" fillId="0" borderId="0" xfId="1" applyFont="1" applyFill="1" applyBorder="1" applyAlignment="1" applyProtection="1">
      <alignment horizontal="left" vertical="top"/>
    </xf>
    <xf numFmtId="2" fontId="2" fillId="0" borderId="0" xfId="1" applyNumberFormat="1" applyFont="1" applyFill="1" applyBorder="1" applyAlignment="1" applyProtection="1">
      <alignment horizontal="center"/>
    </xf>
    <xf numFmtId="0" fontId="2" fillId="0" borderId="0" xfId="1" applyFont="1" applyFill="1" applyBorder="1" applyAlignment="1" applyProtection="1">
      <alignment horizontal="center"/>
    </xf>
    <xf numFmtId="164" fontId="2" fillId="0" borderId="0" xfId="1" applyNumberFormat="1" applyFont="1" applyFill="1" applyBorder="1" applyAlignment="1" applyProtection="1"/>
    <xf numFmtId="4" fontId="2" fillId="0" borderId="0" xfId="1" applyNumberFormat="1" applyFont="1" applyFill="1" applyBorder="1" applyProtection="1"/>
    <xf numFmtId="0" fontId="2" fillId="0" borderId="0" xfId="1" applyFont="1" applyFill="1" applyBorder="1" applyProtection="1"/>
    <xf numFmtId="164" fontId="8" fillId="0" borderId="0" xfId="0" applyNumberFormat="1" applyFont="1" applyFill="1" applyBorder="1" applyProtection="1"/>
    <xf numFmtId="0" fontId="2" fillId="0" borderId="0" xfId="0" applyFont="1" applyFill="1" applyBorder="1" applyAlignment="1" applyProtection="1">
      <alignment horizontal="left" vertical="top"/>
    </xf>
    <xf numFmtId="2" fontId="2" fillId="0" borderId="0" xfId="0" applyNumberFormat="1" applyFont="1" applyFill="1" applyBorder="1" applyAlignment="1" applyProtection="1">
      <alignment horizontal="center"/>
    </xf>
    <xf numFmtId="0" fontId="2" fillId="0" borderId="0" xfId="0" applyFont="1" applyFill="1" applyBorder="1" applyAlignment="1" applyProtection="1">
      <alignment horizontal="center"/>
    </xf>
    <xf numFmtId="164" fontId="2" fillId="0" borderId="0" xfId="0" applyNumberFormat="1" applyFont="1" applyFill="1" applyBorder="1" applyAlignment="1" applyProtection="1"/>
    <xf numFmtId="4" fontId="2" fillId="0" borderId="0" xfId="0" applyNumberFormat="1" applyFont="1" applyFill="1" applyBorder="1" applyProtection="1"/>
    <xf numFmtId="1" fontId="2" fillId="0" borderId="0" xfId="0" applyNumberFormat="1" applyFont="1" applyFill="1" applyBorder="1" applyAlignment="1" applyProtection="1">
      <alignment horizontal="left" vertical="top" wrapText="1"/>
    </xf>
    <xf numFmtId="1" fontId="2" fillId="0" borderId="0" xfId="0" applyNumberFormat="1" applyFont="1" applyFill="1" applyBorder="1" applyAlignment="1" applyProtection="1">
      <alignment horizontal="center" vertical="top" wrapText="1"/>
    </xf>
    <xf numFmtId="1" fontId="2" fillId="0" borderId="0" xfId="0" applyNumberFormat="1" applyFont="1" applyFill="1" applyBorder="1" applyAlignment="1" applyProtection="1">
      <alignment vertical="top" wrapText="1"/>
    </xf>
    <xf numFmtId="4" fontId="2" fillId="0" borderId="0" xfId="0" applyNumberFormat="1" applyFont="1" applyFill="1" applyBorder="1" applyAlignment="1" applyProtection="1">
      <alignment horizontal="left" vertical="top" wrapText="1"/>
    </xf>
    <xf numFmtId="4" fontId="23" fillId="0" borderId="0" xfId="0" applyNumberFormat="1" applyFont="1" applyFill="1" applyAlignment="1" applyProtection="1">
      <protection locked="0"/>
    </xf>
    <xf numFmtId="0" fontId="0" fillId="0" borderId="0" xfId="0" applyFill="1" applyProtection="1">
      <protection locked="0"/>
    </xf>
    <xf numFmtId="4" fontId="26" fillId="0" borderId="0" xfId="0" applyNumberFormat="1" applyFont="1" applyFill="1" applyAlignment="1" applyProtection="1">
      <protection locked="0"/>
    </xf>
    <xf numFmtId="168" fontId="26" fillId="0" borderId="0" xfId="0" applyNumberFormat="1" applyFont="1" applyFill="1" applyBorder="1" applyProtection="1">
      <protection locked="0"/>
    </xf>
    <xf numFmtId="0" fontId="2" fillId="0" borderId="0" xfId="0" applyFont="1" applyFill="1" applyBorder="1" applyProtection="1">
      <protection locked="0"/>
    </xf>
    <xf numFmtId="0" fontId="0" fillId="0" borderId="0" xfId="0" applyFill="1" applyBorder="1" applyProtection="1">
      <protection locked="0"/>
    </xf>
    <xf numFmtId="4" fontId="25" fillId="0" borderId="0" xfId="0" applyNumberFormat="1" applyFont="1" applyFill="1" applyBorder="1" applyAlignment="1" applyProtection="1">
      <protection locked="0"/>
    </xf>
    <xf numFmtId="0" fontId="25" fillId="0" borderId="0" xfId="0" applyNumberFormat="1" applyFont="1" applyFill="1" applyBorder="1" applyAlignment="1" applyProtection="1">
      <alignment horizontal="justify"/>
      <protection locked="0"/>
    </xf>
    <xf numFmtId="170" fontId="25" fillId="0" borderId="0" xfId="0" applyNumberFormat="1" applyFont="1" applyFill="1" applyBorder="1" applyAlignment="1" applyProtection="1">
      <alignment horizontal="justify"/>
      <protection locked="0"/>
    </xf>
    <xf numFmtId="169" fontId="25" fillId="0" borderId="0" xfId="0" applyNumberFormat="1" applyFont="1" applyFill="1" applyBorder="1" applyAlignment="1" applyProtection="1">
      <alignment horizontal="center"/>
      <protection locked="0"/>
    </xf>
    <xf numFmtId="4" fontId="25" fillId="0" borderId="0" xfId="0" applyNumberFormat="1" applyFont="1" applyFill="1" applyBorder="1" applyAlignment="1" applyProtection="1">
      <alignment horizontal="center"/>
      <protection locked="0"/>
    </xf>
    <xf numFmtId="4" fontId="0" fillId="0" borderId="0" xfId="0" applyNumberFormat="1" applyFill="1" applyAlignment="1" applyProtection="1">
      <protection locked="0"/>
    </xf>
    <xf numFmtId="168" fontId="26" fillId="0" borderId="0" xfId="0" applyNumberFormat="1" applyFont="1" applyFill="1" applyProtection="1">
      <protection locked="0"/>
    </xf>
    <xf numFmtId="4" fontId="26" fillId="0" borderId="0" xfId="9" applyNumberFormat="1" applyFont="1" applyFill="1" applyBorder="1" applyAlignment="1" applyProtection="1">
      <alignment wrapText="1"/>
      <protection locked="0"/>
    </xf>
    <xf numFmtId="0" fontId="26" fillId="0" borderId="0" xfId="0" applyFont="1" applyFill="1" applyAlignment="1" applyProtection="1"/>
    <xf numFmtId="168" fontId="23" fillId="0" borderId="0" xfId="0" applyNumberFormat="1" applyFont="1" applyFill="1" applyAlignment="1" applyProtection="1"/>
    <xf numFmtId="170" fontId="25" fillId="0" borderId="0" xfId="0" applyNumberFormat="1" applyFont="1" applyFill="1" applyBorder="1" applyAlignment="1" applyProtection="1">
      <alignment horizontal="center"/>
    </xf>
    <xf numFmtId="170" fontId="25" fillId="0" borderId="0" xfId="0" applyNumberFormat="1" applyFont="1" applyFill="1" applyBorder="1" applyAlignment="1" applyProtection="1">
      <alignment horizontal="justify"/>
    </xf>
    <xf numFmtId="170" fontId="25" fillId="0" borderId="0" xfId="0" applyNumberFormat="1" applyFont="1" applyFill="1" applyBorder="1" applyAlignment="1" applyProtection="1">
      <alignment horizontal="right"/>
    </xf>
    <xf numFmtId="170" fontId="40" fillId="0" borderId="0" xfId="0" applyNumberFormat="1" applyFont="1" applyFill="1" applyBorder="1" applyAlignment="1" applyProtection="1">
      <alignment horizontal="right"/>
    </xf>
    <xf numFmtId="0" fontId="25" fillId="0" borderId="0" xfId="0" applyNumberFormat="1" applyFont="1" applyFill="1" applyBorder="1" applyAlignment="1" applyProtection="1">
      <alignment horizontal="justify"/>
    </xf>
    <xf numFmtId="0" fontId="25" fillId="0" borderId="0" xfId="0" applyFont="1" applyFill="1" applyBorder="1" applyAlignment="1" applyProtection="1"/>
    <xf numFmtId="0" fontId="2" fillId="0" borderId="0" xfId="0" applyFont="1" applyFill="1" applyAlignment="1" applyProtection="1"/>
    <xf numFmtId="170" fontId="19" fillId="0" borderId="14" xfId="0" applyNumberFormat="1" applyFont="1" applyFill="1" applyBorder="1" applyAlignment="1" applyProtection="1">
      <alignment horizontal="right"/>
    </xf>
    <xf numFmtId="170" fontId="40" fillId="0" borderId="14" xfId="0" applyNumberFormat="1" applyFont="1" applyFill="1" applyBorder="1" applyAlignment="1" applyProtection="1">
      <alignment horizontal="right"/>
    </xf>
    <xf numFmtId="0" fontId="0" fillId="0" borderId="0" xfId="0" applyFill="1" applyAlignment="1" applyProtection="1"/>
    <xf numFmtId="4" fontId="26" fillId="0" borderId="0" xfId="9" applyNumberFormat="1" applyFont="1" applyFill="1" applyBorder="1" applyAlignment="1" applyProtection="1">
      <alignment horizontal="center"/>
    </xf>
    <xf numFmtId="168" fontId="26" fillId="0" borderId="0" xfId="0" applyNumberFormat="1" applyFont="1" applyFill="1" applyAlignment="1" applyProtection="1"/>
    <xf numFmtId="4" fontId="25" fillId="0" borderId="0" xfId="0" applyNumberFormat="1" applyFont="1" applyFill="1" applyBorder="1" applyAlignment="1" applyProtection="1">
      <alignment horizontal="center"/>
    </xf>
    <xf numFmtId="0" fontId="41" fillId="0" borderId="0" xfId="0" applyFont="1" applyFill="1" applyAlignment="1" applyProtection="1">
      <alignment vertical="top"/>
      <protection locked="0"/>
    </xf>
    <xf numFmtId="0" fontId="26" fillId="0" borderId="0" xfId="0" applyFont="1" applyFill="1" applyAlignment="1" applyProtection="1">
      <alignment vertical="top"/>
    </xf>
    <xf numFmtId="0" fontId="23" fillId="0" borderId="0" xfId="0" applyFont="1" applyFill="1" applyAlignment="1" applyProtection="1">
      <alignment horizontal="center"/>
    </xf>
    <xf numFmtId="167" fontId="23" fillId="0" borderId="0" xfId="0" applyNumberFormat="1" applyFont="1" applyFill="1" applyAlignment="1" applyProtection="1">
      <alignment horizontal="center"/>
    </xf>
    <xf numFmtId="0" fontId="23" fillId="0" borderId="0" xfId="0" applyFont="1" applyFill="1" applyAlignment="1" applyProtection="1">
      <alignment vertical="top"/>
    </xf>
    <xf numFmtId="169" fontId="40" fillId="0" borderId="0" xfId="0" applyNumberFormat="1" applyFont="1" applyFill="1" applyBorder="1" applyAlignment="1" applyProtection="1">
      <alignment horizontal="center" vertical="top"/>
    </xf>
    <xf numFmtId="0" fontId="40" fillId="0" borderId="0" xfId="0" applyNumberFormat="1" applyFont="1" applyFill="1" applyBorder="1" applyAlignment="1" applyProtection="1">
      <alignment vertical="top"/>
    </xf>
    <xf numFmtId="0" fontId="25" fillId="0" borderId="0" xfId="0" applyNumberFormat="1" applyFont="1" applyFill="1" applyBorder="1" applyAlignment="1" applyProtection="1">
      <alignment horizontal="center"/>
    </xf>
    <xf numFmtId="2" fontId="25" fillId="0" borderId="0" xfId="0" applyNumberFormat="1" applyFont="1" applyFill="1" applyBorder="1" applyAlignment="1" applyProtection="1">
      <alignment horizontal="center"/>
    </xf>
    <xf numFmtId="0" fontId="6" fillId="0" borderId="0" xfId="0" applyNumberFormat="1" applyFont="1" applyFill="1" applyBorder="1" applyAlignment="1" applyProtection="1">
      <alignment vertical="top"/>
    </xf>
    <xf numFmtId="1" fontId="40" fillId="0" borderId="0" xfId="0" applyNumberFormat="1" applyFont="1" applyFill="1" applyBorder="1" applyAlignment="1" applyProtection="1">
      <alignment horizontal="center" vertical="top"/>
    </xf>
    <xf numFmtId="1" fontId="25" fillId="0" borderId="0" xfId="0" applyNumberFormat="1" applyFont="1" applyFill="1" applyBorder="1" applyAlignment="1" applyProtection="1">
      <alignment horizontal="center" vertical="top"/>
    </xf>
    <xf numFmtId="0" fontId="25" fillId="0" borderId="0" xfId="0" applyNumberFormat="1" applyFont="1" applyFill="1" applyBorder="1" applyAlignment="1" applyProtection="1">
      <alignment vertical="top" wrapText="1"/>
    </xf>
    <xf numFmtId="0" fontId="25" fillId="0" borderId="0" xfId="0" applyNumberFormat="1" applyFont="1" applyFill="1" applyBorder="1" applyAlignment="1" applyProtection="1">
      <alignment horizontal="center" wrapText="1"/>
    </xf>
    <xf numFmtId="0" fontId="25" fillId="0" borderId="0" xfId="0" applyNumberFormat="1" applyFont="1" applyFill="1" applyBorder="1" applyAlignment="1" applyProtection="1">
      <alignment horizontal="left" vertical="top" wrapText="1"/>
    </xf>
    <xf numFmtId="1" fontId="24" fillId="0" borderId="0" xfId="0" applyNumberFormat="1" applyFont="1" applyFill="1" applyBorder="1" applyAlignment="1" applyProtection="1">
      <alignment horizontal="center" vertical="top"/>
    </xf>
    <xf numFmtId="1" fontId="6" fillId="0" borderId="0" xfId="0" applyNumberFormat="1" applyFont="1" applyFill="1" applyBorder="1" applyAlignment="1" applyProtection="1">
      <alignment horizontal="center" vertical="top"/>
    </xf>
    <xf numFmtId="0" fontId="25" fillId="0" borderId="0" xfId="0" applyFont="1" applyFill="1" applyBorder="1" applyAlignment="1" applyProtection="1">
      <alignment horizontal="center"/>
    </xf>
    <xf numFmtId="49" fontId="26" fillId="0" borderId="0" xfId="0" applyNumberFormat="1" applyFont="1" applyFill="1" applyAlignment="1" applyProtection="1">
      <alignment horizontal="left" vertical="top" wrapText="1"/>
    </xf>
    <xf numFmtId="49" fontId="26" fillId="0" borderId="0" xfId="0" applyNumberFormat="1" applyFont="1" applyFill="1" applyAlignment="1" applyProtection="1">
      <alignment vertical="top" wrapText="1"/>
    </xf>
    <xf numFmtId="49" fontId="25" fillId="0" borderId="0" xfId="0" applyNumberFormat="1" applyFont="1" applyFill="1" applyBorder="1" applyAlignment="1" applyProtection="1">
      <alignment horizontal="left" vertical="top" wrapText="1"/>
    </xf>
    <xf numFmtId="0" fontId="26" fillId="0" borderId="0" xfId="0" applyFont="1" applyFill="1" applyAlignment="1" applyProtection="1">
      <alignment horizontal="left" vertical="top"/>
    </xf>
    <xf numFmtId="0" fontId="25" fillId="0" borderId="0" xfId="0" applyNumberFormat="1" applyFont="1" applyFill="1" applyBorder="1" applyAlignment="1" applyProtection="1">
      <alignment vertical="top"/>
    </xf>
    <xf numFmtId="0" fontId="40" fillId="0" borderId="0" xfId="0" applyNumberFormat="1" applyFont="1" applyFill="1" applyBorder="1" applyAlignment="1" applyProtection="1">
      <alignment vertical="top" wrapText="1"/>
    </xf>
    <xf numFmtId="2" fontId="25" fillId="0" borderId="0" xfId="0" applyNumberFormat="1" applyFont="1" applyFill="1" applyBorder="1" applyAlignment="1" applyProtection="1">
      <alignment horizontal="center" wrapText="1"/>
    </xf>
    <xf numFmtId="0" fontId="40" fillId="0" borderId="0" xfId="0" applyNumberFormat="1" applyFont="1" applyFill="1" applyBorder="1" applyAlignment="1" applyProtection="1">
      <alignment horizontal="center"/>
    </xf>
    <xf numFmtId="9" fontId="25" fillId="0" borderId="0" xfId="0" applyNumberFormat="1" applyFont="1" applyFill="1" applyBorder="1" applyAlignment="1" applyProtection="1">
      <alignment horizontal="center" wrapText="1"/>
    </xf>
    <xf numFmtId="0" fontId="25" fillId="0" borderId="0" xfId="0" applyNumberFormat="1" applyFont="1" applyFill="1" applyBorder="1" applyAlignment="1" applyProtection="1">
      <alignment horizontal="justify" vertical="top"/>
    </xf>
    <xf numFmtId="0" fontId="26" fillId="0" borderId="0" xfId="0" applyFont="1" applyFill="1" applyBorder="1" applyAlignment="1" applyProtection="1">
      <alignment vertical="top"/>
    </xf>
    <xf numFmtId="1" fontId="25" fillId="0" borderId="0" xfId="0" applyNumberFormat="1" applyFont="1" applyFill="1" applyBorder="1" applyAlignment="1" applyProtection="1">
      <alignment horizontal="center"/>
    </xf>
    <xf numFmtId="0" fontId="39" fillId="0" borderId="0" xfId="0" applyFont="1" applyFill="1" applyAlignment="1" applyProtection="1">
      <alignment vertical="top"/>
    </xf>
    <xf numFmtId="0" fontId="42" fillId="0" borderId="0" xfId="0" applyFont="1" applyFill="1" applyAlignment="1" applyProtection="1">
      <alignment vertical="top"/>
    </xf>
    <xf numFmtId="0" fontId="0" fillId="0" borderId="0" xfId="0" applyFill="1" applyProtection="1"/>
    <xf numFmtId="0" fontId="0" fillId="0" borderId="0" xfId="0" applyFill="1" applyAlignment="1" applyProtection="1">
      <alignment horizontal="left" vertical="top"/>
    </xf>
    <xf numFmtId="0" fontId="0" fillId="0" borderId="0" xfId="0" applyFill="1" applyAlignment="1" applyProtection="1">
      <alignment horizontal="center"/>
    </xf>
    <xf numFmtId="0" fontId="44" fillId="0" borderId="0" xfId="0" applyNumberFormat="1" applyFont="1" applyFill="1" applyAlignment="1" applyProtection="1">
      <alignment horizontal="center"/>
    </xf>
    <xf numFmtId="0" fontId="45" fillId="0" borderId="0" xfId="0" applyFont="1" applyFill="1" applyAlignment="1" applyProtection="1">
      <alignment vertical="top"/>
    </xf>
    <xf numFmtId="0" fontId="43" fillId="0" borderId="0" xfId="0" applyFont="1" applyFill="1" applyAlignment="1" applyProtection="1">
      <alignment horizontal="center"/>
    </xf>
    <xf numFmtId="0" fontId="26" fillId="0" borderId="0" xfId="0" applyFont="1" applyFill="1" applyAlignment="1" applyProtection="1">
      <alignment horizontal="center"/>
    </xf>
    <xf numFmtId="49" fontId="26" fillId="0" borderId="0" xfId="9" applyNumberFormat="1" applyFont="1" applyFill="1" applyBorder="1" applyAlignment="1" applyProtection="1">
      <alignment horizontal="center" vertical="center"/>
    </xf>
    <xf numFmtId="2" fontId="26" fillId="0" borderId="0" xfId="9" applyNumberFormat="1" applyFont="1" applyFill="1" applyBorder="1" applyAlignment="1" applyProtection="1">
      <alignment horizontal="center"/>
    </xf>
    <xf numFmtId="0" fontId="26" fillId="0" borderId="0" xfId="0" applyFont="1" applyFill="1" applyAlignment="1" applyProtection="1">
      <alignment horizontal="center" vertical="top"/>
    </xf>
    <xf numFmtId="0" fontId="26" fillId="0" borderId="0" xfId="0" applyFont="1" applyFill="1" applyAlignment="1" applyProtection="1">
      <alignment vertical="top" wrapText="1"/>
    </xf>
    <xf numFmtId="167" fontId="26" fillId="0" borderId="0" xfId="0" applyNumberFormat="1" applyFont="1" applyFill="1" applyAlignment="1" applyProtection="1">
      <alignment horizontal="center"/>
    </xf>
    <xf numFmtId="0" fontId="26" fillId="0" borderId="0" xfId="0" applyFont="1" applyFill="1" applyProtection="1"/>
    <xf numFmtId="0" fontId="26" fillId="0" borderId="0" xfId="0" applyFont="1" applyFill="1" applyAlignment="1" applyProtection="1">
      <alignment horizontal="center" wrapText="1"/>
    </xf>
    <xf numFmtId="0" fontId="25" fillId="0" borderId="0" xfId="0" applyFont="1" applyFill="1" applyBorder="1" applyAlignment="1" applyProtection="1">
      <alignment horizontal="left" vertical="top" wrapText="1" shrinkToFit="1"/>
    </xf>
    <xf numFmtId="0" fontId="42" fillId="0" borderId="0" xfId="0" applyFont="1" applyFill="1" applyAlignment="1" applyProtection="1">
      <alignment horizontal="center" vertical="top"/>
    </xf>
    <xf numFmtId="0" fontId="41" fillId="0" borderId="0" xfId="0" applyFont="1" applyFill="1" applyAlignment="1" applyProtection="1">
      <alignment horizontal="center" wrapText="1"/>
    </xf>
    <xf numFmtId="0" fontId="46" fillId="0" borderId="0" xfId="11" applyFont="1" applyFill="1" applyAlignment="1" applyProtection="1">
      <alignment horizontal="center" vertical="top" wrapText="1"/>
    </xf>
    <xf numFmtId="0" fontId="46" fillId="0" borderId="0" xfId="11" applyFont="1" applyFill="1" applyAlignment="1" applyProtection="1">
      <alignment horizontal="left" vertical="top" wrapText="1"/>
    </xf>
    <xf numFmtId="171" fontId="46" fillId="0" borderId="0" xfId="11" applyNumberFormat="1" applyFont="1" applyFill="1" applyAlignment="1" applyProtection="1">
      <alignment horizontal="center" wrapText="1"/>
    </xf>
    <xf numFmtId="1" fontId="26" fillId="0" borderId="0" xfId="0" applyNumberFormat="1" applyFont="1" applyFill="1" applyAlignment="1" applyProtection="1">
      <alignment horizontal="center"/>
    </xf>
    <xf numFmtId="172" fontId="26" fillId="0" borderId="0" xfId="0" applyNumberFormat="1" applyFont="1" applyFill="1" applyAlignment="1" applyProtection="1">
      <alignment horizontal="center"/>
    </xf>
    <xf numFmtId="0" fontId="41" fillId="0" borderId="0" xfId="0" applyFont="1" applyFill="1" applyAlignment="1" applyProtection="1">
      <alignment vertical="top"/>
    </xf>
    <xf numFmtId="1" fontId="2" fillId="0" borderId="0" xfId="0" applyNumberFormat="1" applyFont="1" applyBorder="1" applyAlignment="1" applyProtection="1">
      <alignment horizontal="center" vertical="top"/>
      <protection locked="0"/>
    </xf>
    <xf numFmtId="4" fontId="3" fillId="0" borderId="0" xfId="0" applyNumberFormat="1" applyFont="1" applyBorder="1" applyProtection="1">
      <protection locked="0"/>
    </xf>
    <xf numFmtId="0" fontId="2" fillId="0" borderId="0" xfId="0" applyFont="1" applyBorder="1" applyAlignment="1" applyProtection="1">
      <alignment horizontal="center"/>
      <protection locked="0"/>
    </xf>
    <xf numFmtId="1" fontId="2" fillId="0" borderId="0" xfId="0" applyNumberFormat="1" applyFont="1" applyBorder="1" applyAlignment="1" applyProtection="1">
      <alignment horizontal="center"/>
      <protection locked="0"/>
    </xf>
    <xf numFmtId="4" fontId="2" fillId="0" borderId="0" xfId="0" applyNumberFormat="1" applyFont="1" applyBorder="1" applyProtection="1">
      <protection locked="0"/>
    </xf>
    <xf numFmtId="0" fontId="20" fillId="0" borderId="0" xfId="0" applyFont="1" applyBorder="1" applyAlignment="1" applyProtection="1">
      <alignment horizontal="center"/>
      <protection locked="0"/>
    </xf>
    <xf numFmtId="2" fontId="2" fillId="0" borderId="0" xfId="0" applyNumberFormat="1" applyFont="1" applyBorder="1" applyAlignment="1" applyProtection="1">
      <alignment horizontal="center"/>
      <protection locked="0"/>
    </xf>
    <xf numFmtId="2" fontId="2" fillId="0" borderId="0" xfId="0" applyNumberFormat="1" applyFont="1" applyBorder="1" applyAlignment="1" applyProtection="1">
      <alignment horizontal="right"/>
      <protection locked="0"/>
    </xf>
    <xf numFmtId="0" fontId="2" fillId="0" borderId="0" xfId="8" applyFont="1" applyFill="1" applyBorder="1" applyAlignment="1" applyProtection="1">
      <alignment vertical="top" wrapText="1"/>
      <protection locked="0"/>
    </xf>
    <xf numFmtId="4" fontId="2" fillId="0" borderId="0" xfId="0" applyNumberFormat="1" applyFont="1" applyBorder="1" applyAlignment="1" applyProtection="1">
      <alignment horizontal="right"/>
      <protection locked="0"/>
    </xf>
    <xf numFmtId="4" fontId="17" fillId="0" borderId="0" xfId="0" applyNumberFormat="1" applyFont="1" applyBorder="1" applyAlignment="1" applyProtection="1">
      <alignment horizontal="center"/>
      <protection locked="0"/>
    </xf>
    <xf numFmtId="1" fontId="19" fillId="0" borderId="0" xfId="0" applyNumberFormat="1" applyFont="1" applyBorder="1" applyAlignment="1" applyProtection="1">
      <alignment horizontal="center" vertical="top"/>
      <protection locked="0"/>
    </xf>
    <xf numFmtId="1" fontId="19" fillId="0" borderId="0" xfId="0" applyNumberFormat="1" applyFont="1" applyBorder="1" applyAlignment="1" applyProtection="1">
      <alignment wrapText="1"/>
      <protection locked="0"/>
    </xf>
    <xf numFmtId="2" fontId="19" fillId="0" borderId="0" xfId="0" applyNumberFormat="1" applyFont="1" applyBorder="1" applyAlignment="1" applyProtection="1">
      <alignment horizontal="center"/>
      <protection locked="0"/>
    </xf>
    <xf numFmtId="1" fontId="19" fillId="0" borderId="0" xfId="0" applyNumberFormat="1" applyFont="1" applyBorder="1" applyAlignment="1" applyProtection="1">
      <alignment horizontal="center"/>
      <protection locked="0"/>
    </xf>
    <xf numFmtId="4" fontId="19" fillId="0" borderId="0" xfId="0" applyNumberFormat="1" applyFont="1" applyBorder="1" applyProtection="1">
      <protection locked="0"/>
    </xf>
    <xf numFmtId="1" fontId="20" fillId="0" borderId="0" xfId="0" applyNumberFormat="1" applyFont="1" applyBorder="1" applyAlignment="1" applyProtection="1">
      <alignment horizontal="center" vertical="top"/>
      <protection locked="0"/>
    </xf>
    <xf numFmtId="0" fontId="20" fillId="0" borderId="0" xfId="0" applyFont="1" applyBorder="1" applyProtection="1">
      <protection locked="0"/>
    </xf>
    <xf numFmtId="0" fontId="2" fillId="0" borderId="0" xfId="0" applyFont="1" applyBorder="1" applyProtection="1">
      <protection locked="0"/>
    </xf>
    <xf numFmtId="1" fontId="21" fillId="0" borderId="0" xfId="0" applyNumberFormat="1" applyFont="1" applyBorder="1" applyAlignment="1" applyProtection="1">
      <alignment horizontal="center" vertical="top"/>
      <protection locked="0"/>
    </xf>
    <xf numFmtId="0" fontId="21" fillId="0" borderId="0" xfId="0" applyFont="1" applyBorder="1" applyProtection="1">
      <protection locked="0"/>
    </xf>
    <xf numFmtId="0" fontId="21" fillId="0" borderId="0" xfId="0" applyFont="1" applyBorder="1" applyAlignment="1" applyProtection="1">
      <alignment horizontal="center"/>
      <protection locked="0"/>
    </xf>
    <xf numFmtId="1" fontId="2" fillId="0" borderId="0" xfId="0" applyNumberFormat="1" applyFont="1" applyBorder="1" applyAlignment="1" applyProtection="1">
      <alignment wrapText="1"/>
      <protection locked="0"/>
    </xf>
    <xf numFmtId="1" fontId="2" fillId="0" borderId="0" xfId="0" applyNumberFormat="1" applyFont="1" applyBorder="1" applyAlignment="1" applyProtection="1">
      <alignment horizontal="center" vertical="top"/>
    </xf>
    <xf numFmtId="2" fontId="2" fillId="0" borderId="0" xfId="0" applyNumberFormat="1" applyFont="1" applyBorder="1" applyAlignment="1" applyProtection="1">
      <alignment horizontal="center"/>
    </xf>
    <xf numFmtId="1" fontId="2" fillId="0" borderId="0" xfId="0" applyNumberFormat="1" applyFont="1" applyBorder="1" applyAlignment="1" applyProtection="1">
      <alignment horizontal="center"/>
    </xf>
    <xf numFmtId="1" fontId="3" fillId="0" borderId="0" xfId="0" applyNumberFormat="1" applyFont="1" applyBorder="1" applyAlignment="1" applyProtection="1">
      <alignment wrapText="1"/>
    </xf>
    <xf numFmtId="0" fontId="2" fillId="0" borderId="0" xfId="8" applyFont="1" applyFill="1" applyBorder="1" applyAlignment="1" applyProtection="1">
      <alignment vertical="top" wrapText="1"/>
    </xf>
    <xf numFmtId="1" fontId="2" fillId="0" borderId="0" xfId="0" applyNumberFormat="1" applyFont="1" applyBorder="1" applyAlignment="1" applyProtection="1">
      <alignment vertical="top" wrapText="1"/>
    </xf>
    <xf numFmtId="1" fontId="3" fillId="0" borderId="0" xfId="0" applyNumberFormat="1" applyFont="1" applyBorder="1" applyAlignment="1" applyProtection="1">
      <alignment horizontal="center" vertical="top"/>
    </xf>
    <xf numFmtId="2" fontId="3" fillId="0" borderId="0" xfId="0" applyNumberFormat="1" applyFont="1" applyBorder="1" applyAlignment="1" applyProtection="1">
      <alignment horizontal="center"/>
    </xf>
    <xf numFmtId="1" fontId="3" fillId="0" borderId="0" xfId="0" applyNumberFormat="1" applyFont="1" applyBorder="1" applyAlignment="1" applyProtection="1">
      <alignment horizontal="center"/>
    </xf>
    <xf numFmtId="1" fontId="17" fillId="0" borderId="0" xfId="0" applyNumberFormat="1" applyFont="1" applyBorder="1" applyAlignment="1" applyProtection="1">
      <alignment horizontal="center" vertical="top"/>
    </xf>
    <xf numFmtId="1" fontId="17" fillId="0" borderId="0" xfId="0" applyNumberFormat="1" applyFont="1" applyBorder="1" applyAlignment="1" applyProtection="1">
      <alignment horizontal="center" wrapText="1"/>
    </xf>
    <xf numFmtId="2" fontId="17" fillId="0" borderId="0" xfId="0" applyNumberFormat="1" applyFont="1" applyBorder="1" applyAlignment="1" applyProtection="1">
      <alignment horizontal="center"/>
    </xf>
    <xf numFmtId="1" fontId="17" fillId="0" borderId="0" xfId="0" applyNumberFormat="1" applyFont="1" applyBorder="1" applyAlignment="1" applyProtection="1">
      <alignment horizontal="center"/>
    </xf>
    <xf numFmtId="1" fontId="3" fillId="0" borderId="11" xfId="0" applyNumberFormat="1" applyFont="1" applyBorder="1" applyAlignment="1" applyProtection="1">
      <alignment vertical="center" wrapText="1"/>
    </xf>
    <xf numFmtId="0" fontId="2" fillId="0" borderId="0" xfId="0" applyFont="1" applyAlignment="1" applyProtection="1">
      <alignment horizontal="center"/>
    </xf>
    <xf numFmtId="1" fontId="3" fillId="0" borderId="0" xfId="0" applyNumberFormat="1" applyFont="1" applyBorder="1" applyAlignment="1" applyProtection="1">
      <alignment vertical="center" wrapText="1"/>
    </xf>
    <xf numFmtId="0" fontId="2" fillId="0" borderId="0" xfId="0" applyFont="1" applyFill="1" applyBorder="1" applyAlignment="1" applyProtection="1">
      <alignment horizontal="left" vertical="top" wrapText="1"/>
    </xf>
    <xf numFmtId="1" fontId="19" fillId="0" borderId="0" xfId="0" applyNumberFormat="1" applyFont="1" applyBorder="1" applyAlignment="1" applyProtection="1">
      <alignment horizontal="center" vertical="top"/>
    </xf>
    <xf numFmtId="1" fontId="19" fillId="0" borderId="0" xfId="0" applyNumberFormat="1" applyFont="1" applyBorder="1" applyAlignment="1" applyProtection="1">
      <alignment wrapText="1"/>
    </xf>
    <xf numFmtId="2" fontId="19" fillId="0" borderId="0" xfId="0" applyNumberFormat="1" applyFont="1" applyBorder="1" applyAlignment="1" applyProtection="1">
      <alignment horizontal="center"/>
    </xf>
    <xf numFmtId="1" fontId="19" fillId="0" borderId="0" xfId="0" applyNumberFormat="1" applyFont="1" applyBorder="1" applyAlignment="1" applyProtection="1">
      <alignment horizontal="center"/>
    </xf>
    <xf numFmtId="2" fontId="2" fillId="0" borderId="0" xfId="0" applyNumberFormat="1" applyFont="1" applyBorder="1" applyAlignment="1" applyProtection="1">
      <alignment horizontal="right"/>
    </xf>
    <xf numFmtId="4" fontId="2" fillId="0" borderId="0" xfId="0" applyNumberFormat="1" applyFont="1" applyBorder="1" applyProtection="1"/>
    <xf numFmtId="4" fontId="3" fillId="0" borderId="0" xfId="0" applyNumberFormat="1" applyFont="1" applyBorder="1" applyProtection="1"/>
    <xf numFmtId="4" fontId="17" fillId="0" borderId="0" xfId="0" applyNumberFormat="1" applyFont="1" applyBorder="1" applyAlignment="1" applyProtection="1">
      <alignment horizontal="center"/>
    </xf>
    <xf numFmtId="4" fontId="19" fillId="0" borderId="0" xfId="0" applyNumberFormat="1" applyFont="1" applyBorder="1" applyProtection="1"/>
    <xf numFmtId="1" fontId="2" fillId="0" borderId="0" xfId="0" applyNumberFormat="1" applyFont="1" applyBorder="1" applyAlignment="1" applyProtection="1">
      <alignment wrapText="1"/>
    </xf>
    <xf numFmtId="4" fontId="0" fillId="0" borderId="0" xfId="0" applyNumberFormat="1" applyFont="1" applyProtection="1">
      <protection locked="0"/>
    </xf>
    <xf numFmtId="0" fontId="0" fillId="0" borderId="0" xfId="0" applyFont="1" applyFill="1" applyProtection="1">
      <protection locked="0"/>
    </xf>
    <xf numFmtId="0" fontId="0" fillId="0" borderId="0" xfId="0" applyFont="1" applyProtection="1">
      <protection locked="0"/>
    </xf>
    <xf numFmtId="49" fontId="0" fillId="0" borderId="0" xfId="0" applyNumberFormat="1" applyFont="1" applyProtection="1">
      <protection locked="0"/>
    </xf>
    <xf numFmtId="4" fontId="8" fillId="0" borderId="0" xfId="0" applyNumberFormat="1" applyFont="1" applyFill="1" applyBorder="1" applyAlignment="1" applyProtection="1">
      <alignment vertical="distributed"/>
      <protection locked="0"/>
    </xf>
    <xf numFmtId="49" fontId="36" fillId="0" borderId="0" xfId="0" applyNumberFormat="1" applyFont="1" applyFill="1" applyBorder="1" applyAlignment="1" applyProtection="1">
      <alignment vertical="distributed"/>
      <protection locked="0"/>
    </xf>
    <xf numFmtId="4" fontId="36" fillId="0" borderId="0" xfId="0" applyNumberFormat="1" applyFont="1" applyFill="1" applyBorder="1" applyAlignment="1" applyProtection="1">
      <alignment vertical="distributed"/>
      <protection locked="0"/>
    </xf>
    <xf numFmtId="4" fontId="0" fillId="0" borderId="0" xfId="0" applyNumberFormat="1" applyFont="1" applyFill="1" applyBorder="1" applyProtection="1">
      <protection locked="0"/>
    </xf>
    <xf numFmtId="0" fontId="0" fillId="2" borderId="0" xfId="0" applyFont="1" applyFill="1" applyProtection="1">
      <protection locked="0"/>
    </xf>
    <xf numFmtId="0" fontId="0" fillId="0" borderId="0" xfId="0" applyFont="1" applyFill="1" applyBorder="1" applyProtection="1">
      <protection locked="0"/>
    </xf>
    <xf numFmtId="49" fontId="0" fillId="0" borderId="0" xfId="0" applyNumberFormat="1" applyFont="1" applyFill="1" applyBorder="1" applyProtection="1">
      <protection locked="0"/>
    </xf>
    <xf numFmtId="0" fontId="0" fillId="0" borderId="0" xfId="0" applyFont="1" applyFill="1" applyBorder="1" applyAlignment="1" applyProtection="1">
      <alignment vertical="justify"/>
      <protection locked="0"/>
    </xf>
    <xf numFmtId="4" fontId="35" fillId="0" borderId="0" xfId="0" applyNumberFormat="1" applyFont="1" applyFill="1" applyBorder="1" applyProtection="1">
      <protection locked="0"/>
    </xf>
    <xf numFmtId="0" fontId="2" fillId="0" borderId="0" xfId="1" applyFont="1" applyFill="1" applyProtection="1">
      <protection locked="0"/>
    </xf>
    <xf numFmtId="0" fontId="2" fillId="0" borderId="0" xfId="1" applyFont="1" applyProtection="1">
      <protection locked="0"/>
    </xf>
    <xf numFmtId="49" fontId="2" fillId="0" borderId="0" xfId="1" applyNumberFormat="1" applyFont="1" applyProtection="1">
      <protection locked="0"/>
    </xf>
    <xf numFmtId="0" fontId="35" fillId="0" borderId="0" xfId="0" applyFont="1" applyProtection="1">
      <protection locked="0"/>
    </xf>
    <xf numFmtId="0" fontId="0" fillId="0" borderId="0" xfId="0" applyFont="1" applyAlignment="1" applyProtection="1">
      <alignment vertical="justify"/>
    </xf>
    <xf numFmtId="4" fontId="0" fillId="0" borderId="0" xfId="0" applyNumberFormat="1" applyFont="1" applyProtection="1"/>
    <xf numFmtId="49" fontId="0" fillId="0" borderId="0" xfId="0" applyNumberFormat="1" applyFont="1" applyProtection="1"/>
    <xf numFmtId="0" fontId="0" fillId="0" borderId="0" xfId="0" applyFont="1" applyProtection="1"/>
    <xf numFmtId="49" fontId="8" fillId="2" borderId="2" xfId="0" applyNumberFormat="1" applyFont="1" applyFill="1" applyBorder="1" applyAlignment="1" applyProtection="1">
      <alignment vertical="distributed"/>
    </xf>
    <xf numFmtId="0" fontId="2" fillId="2" borderId="2" xfId="0" applyFont="1" applyFill="1" applyBorder="1" applyAlignment="1" applyProtection="1">
      <alignment vertical="center" wrapText="1"/>
    </xf>
    <xf numFmtId="168" fontId="8" fillId="2" borderId="2" xfId="0" applyNumberFormat="1" applyFont="1" applyFill="1" applyBorder="1" applyAlignment="1" applyProtection="1">
      <alignment vertical="distributed"/>
    </xf>
    <xf numFmtId="49" fontId="8" fillId="0" borderId="2" xfId="0" applyNumberFormat="1" applyFont="1" applyFill="1" applyBorder="1" applyAlignment="1" applyProtection="1">
      <alignment vertical="distributed"/>
    </xf>
    <xf numFmtId="0" fontId="2" fillId="0" borderId="2" xfId="0" applyFont="1" applyFill="1" applyBorder="1" applyAlignment="1" applyProtection="1">
      <alignment vertical="center" wrapText="1"/>
    </xf>
    <xf numFmtId="168" fontId="8" fillId="0" borderId="2" xfId="0" applyNumberFormat="1" applyFont="1" applyFill="1" applyBorder="1" applyAlignment="1" applyProtection="1">
      <alignment vertical="distributed"/>
    </xf>
    <xf numFmtId="49" fontId="8" fillId="0" borderId="2" xfId="0" applyNumberFormat="1" applyFont="1" applyBorder="1" applyAlignment="1" applyProtection="1">
      <alignment vertical="distributed"/>
    </xf>
    <xf numFmtId="0" fontId="2" fillId="0" borderId="2" xfId="0" applyFont="1" applyBorder="1" applyAlignment="1" applyProtection="1">
      <alignment vertical="center" wrapText="1"/>
    </xf>
    <xf numFmtId="168" fontId="35" fillId="0" borderId="0" xfId="0" applyNumberFormat="1" applyFont="1" applyBorder="1" applyProtection="1"/>
    <xf numFmtId="49" fontId="35" fillId="0" borderId="0" xfId="0" applyNumberFormat="1" applyFont="1" applyBorder="1" applyProtection="1"/>
    <xf numFmtId="0" fontId="3" fillId="0" borderId="0" xfId="0" applyFont="1" applyProtection="1">
      <protection locked="0"/>
    </xf>
    <xf numFmtId="0" fontId="2" fillId="0" borderId="0" xfId="0" applyFont="1" applyFill="1" applyBorder="1" applyAlignment="1" applyProtection="1">
      <alignment horizontal="right" vertical="top"/>
      <protection locked="0"/>
    </xf>
    <xf numFmtId="0" fontId="3" fillId="0" borderId="0" xfId="0" applyFont="1" applyFill="1" applyBorder="1" applyAlignment="1" applyProtection="1">
      <alignment horizontal="center"/>
      <protection locked="0"/>
    </xf>
    <xf numFmtId="3" fontId="3" fillId="0" borderId="0" xfId="0" applyNumberFormat="1" applyFont="1" applyFill="1" applyBorder="1" applyAlignment="1" applyProtection="1">
      <alignment horizontal="center"/>
      <protection locked="0"/>
    </xf>
    <xf numFmtId="0" fontId="3" fillId="0" borderId="0" xfId="0" applyFont="1" applyFill="1" applyBorder="1" applyAlignment="1" applyProtection="1">
      <alignment horizontal="justify"/>
      <protection locked="0"/>
    </xf>
    <xf numFmtId="4" fontId="3" fillId="0" borderId="0" xfId="0" applyNumberFormat="1" applyFont="1" applyFill="1" applyBorder="1" applyAlignment="1" applyProtection="1">
      <alignment horizontal="center"/>
      <protection locked="0"/>
    </xf>
    <xf numFmtId="0" fontId="3"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right"/>
      <protection locked="0"/>
    </xf>
    <xf numFmtId="0" fontId="2" fillId="0" borderId="0" xfId="0" applyFont="1" applyFill="1" applyBorder="1" applyAlignment="1" applyProtection="1">
      <alignment horizontal="center"/>
      <protection locked="0"/>
    </xf>
    <xf numFmtId="3" fontId="2" fillId="0" borderId="0" xfId="0" applyNumberFormat="1" applyFont="1" applyFill="1" applyBorder="1" applyAlignment="1" applyProtection="1">
      <alignment horizontal="center"/>
      <protection locked="0"/>
    </xf>
    <xf numFmtId="0" fontId="3" fillId="0" borderId="0" xfId="0" applyFont="1" applyFill="1" applyBorder="1" applyAlignment="1" applyProtection="1">
      <alignment horizontal="right" vertical="top"/>
      <protection locked="0"/>
    </xf>
    <xf numFmtId="0" fontId="2" fillId="0" borderId="0" xfId="0" applyFont="1" applyFill="1" applyAlignment="1" applyProtection="1">
      <alignment horizontal="right" vertical="top"/>
      <protection locked="0"/>
    </xf>
    <xf numFmtId="0" fontId="2" fillId="0" borderId="0" xfId="0" applyFont="1" applyFill="1" applyAlignment="1" applyProtection="1">
      <alignment horizontal="center"/>
      <protection locked="0"/>
    </xf>
    <xf numFmtId="3" fontId="2" fillId="0" borderId="0" xfId="0" applyNumberFormat="1" applyFont="1" applyFill="1" applyAlignment="1" applyProtection="1">
      <alignment horizontal="center"/>
      <protection locked="0"/>
    </xf>
    <xf numFmtId="0" fontId="2" fillId="0" borderId="0" xfId="0" applyFont="1" applyFill="1" applyBorder="1" applyAlignment="1" applyProtection="1">
      <alignment horizontal="justify"/>
      <protection locked="0"/>
    </xf>
    <xf numFmtId="4" fontId="2" fillId="0" borderId="0" xfId="0" applyNumberFormat="1" applyFont="1" applyFill="1" applyAlignment="1" applyProtection="1">
      <protection locked="0"/>
    </xf>
    <xf numFmtId="0" fontId="2" fillId="0" borderId="0" xfId="0" applyFont="1" applyFill="1" applyAlignment="1" applyProtection="1">
      <alignment horizontal="right"/>
      <protection locked="0"/>
    </xf>
    <xf numFmtId="0" fontId="2" fillId="0" borderId="0" xfId="0" applyFont="1" applyFill="1" applyAlignment="1" applyProtection="1">
      <protection locked="0"/>
    </xf>
    <xf numFmtId="3" fontId="3" fillId="0" borderId="0" xfId="0" applyNumberFormat="1" applyFont="1" applyFill="1" applyBorder="1" applyAlignment="1" applyProtection="1">
      <protection locked="0"/>
    </xf>
    <xf numFmtId="3" fontId="3" fillId="0" borderId="12" xfId="0" applyNumberFormat="1" applyFont="1" applyFill="1" applyBorder="1" applyAlignment="1" applyProtection="1">
      <protection locked="0"/>
    </xf>
    <xf numFmtId="0" fontId="3" fillId="0" borderId="0" xfId="0" applyFont="1" applyFill="1" applyAlignment="1" applyProtection="1">
      <protection locked="0"/>
    </xf>
    <xf numFmtId="0" fontId="2" fillId="0" borderId="0" xfId="0" applyFont="1" applyFill="1" applyAlignment="1" applyProtection="1">
      <alignment horizontal="left" vertical="justify"/>
      <protection locked="0"/>
    </xf>
    <xf numFmtId="4" fontId="2" fillId="0" borderId="0" xfId="0" applyNumberFormat="1" applyFont="1" applyFill="1" applyAlignment="1" applyProtection="1">
      <alignment horizontal="right"/>
      <protection locked="0"/>
    </xf>
    <xf numFmtId="4" fontId="2" fillId="0" borderId="0" xfId="0" applyNumberFormat="1" applyFont="1" applyFill="1" applyBorder="1" applyAlignment="1" applyProtection="1">
      <alignment horizontal="right"/>
      <protection locked="0"/>
    </xf>
    <xf numFmtId="0" fontId="2" fillId="0" borderId="0" xfId="0" applyFont="1" applyFill="1" applyBorder="1" applyAlignment="1" applyProtection="1">
      <alignment horizontal="center" vertical="center"/>
      <protection locked="0"/>
    </xf>
    <xf numFmtId="4" fontId="2" fillId="0" borderId="9" xfId="0" applyNumberFormat="1" applyFont="1" applyFill="1" applyBorder="1" applyAlignment="1" applyProtection="1">
      <alignment horizontal="right"/>
      <protection locked="0"/>
    </xf>
    <xf numFmtId="4" fontId="2" fillId="0" borderId="8" xfId="0" applyNumberFormat="1" applyFont="1" applyFill="1" applyBorder="1" applyAlignment="1" applyProtection="1">
      <alignment horizontal="right"/>
      <protection locked="0"/>
    </xf>
    <xf numFmtId="4" fontId="2" fillId="0" borderId="7" xfId="0" applyNumberFormat="1" applyFont="1" applyFill="1" applyBorder="1" applyAlignment="1" applyProtection="1">
      <alignment horizontal="right"/>
      <protection locked="0"/>
    </xf>
    <xf numFmtId="0" fontId="2" fillId="0" borderId="0" xfId="0" applyFont="1" applyFill="1" applyBorder="1" applyAlignment="1" applyProtection="1">
      <alignment horizontal="left" vertical="top" wrapText="1"/>
      <protection locked="0"/>
    </xf>
    <xf numFmtId="3" fontId="2" fillId="0" borderId="0" xfId="0" applyNumberFormat="1" applyFont="1" applyFill="1" applyAlignment="1" applyProtection="1">
      <alignment horizontal="right"/>
      <protection locked="0"/>
    </xf>
    <xf numFmtId="0" fontId="2" fillId="0" borderId="0" xfId="0" applyFont="1" applyFill="1" applyBorder="1" applyAlignment="1" applyProtection="1">
      <alignment horizontal="right" vertical="top"/>
    </xf>
    <xf numFmtId="0" fontId="3" fillId="0" borderId="0" xfId="0" applyFont="1" applyFill="1" applyBorder="1" applyAlignment="1" applyProtection="1">
      <alignment horizontal="center"/>
    </xf>
    <xf numFmtId="3" fontId="3" fillId="0" borderId="0" xfId="0" applyNumberFormat="1" applyFont="1" applyFill="1" applyBorder="1" applyAlignment="1" applyProtection="1">
      <alignment horizontal="center"/>
    </xf>
    <xf numFmtId="0" fontId="3" fillId="0" borderId="0" xfId="0" applyFont="1" applyFill="1" applyBorder="1" applyAlignment="1" applyProtection="1">
      <alignment horizontal="justify"/>
    </xf>
    <xf numFmtId="4" fontId="3" fillId="0" borderId="0" xfId="0" applyNumberFormat="1" applyFont="1" applyFill="1" applyBorder="1" applyAlignment="1" applyProtection="1">
      <alignment horizontal="center"/>
    </xf>
    <xf numFmtId="0" fontId="2" fillId="0" borderId="0" xfId="0" applyFont="1" applyFill="1" applyBorder="1" applyProtection="1"/>
    <xf numFmtId="0" fontId="2" fillId="0" borderId="0" xfId="0" applyFont="1" applyFill="1" applyBorder="1" applyAlignment="1" applyProtection="1">
      <alignment horizontal="right"/>
    </xf>
    <xf numFmtId="3" fontId="2" fillId="0" borderId="0" xfId="0" applyNumberFormat="1" applyFont="1" applyFill="1" applyBorder="1" applyAlignment="1" applyProtection="1">
      <alignment horizontal="center"/>
    </xf>
    <xf numFmtId="4" fontId="2" fillId="0" borderId="0" xfId="0" applyNumberFormat="1" applyFont="1" applyFill="1" applyBorder="1" applyAlignment="1" applyProtection="1"/>
    <xf numFmtId="0" fontId="3" fillId="0" borderId="0" xfId="0" applyFont="1" applyFill="1" applyBorder="1" applyAlignment="1" applyProtection="1">
      <alignment horizontal="justify" vertical="justify"/>
    </xf>
    <xf numFmtId="0" fontId="3" fillId="0" borderId="0" xfId="0" applyFont="1" applyFill="1" applyBorder="1" applyAlignment="1" applyProtection="1">
      <alignment horizontal="right" vertical="top"/>
    </xf>
    <xf numFmtId="0" fontId="2" fillId="0" borderId="0" xfId="0" applyFont="1" applyFill="1" applyBorder="1" applyAlignment="1" applyProtection="1">
      <alignment wrapText="1"/>
    </xf>
    <xf numFmtId="0" fontId="3" fillId="0" borderId="0" xfId="0" applyFont="1" applyFill="1" applyBorder="1" applyAlignment="1" applyProtection="1">
      <alignment horizontal="left" vertical="top"/>
    </xf>
    <xf numFmtId="0" fontId="2" fillId="0" borderId="0" xfId="0" applyFont="1" applyFill="1" applyAlignment="1" applyProtection="1">
      <alignment horizontal="center"/>
    </xf>
    <xf numFmtId="3" fontId="2" fillId="0" borderId="0" xfId="0" applyNumberFormat="1" applyFont="1" applyFill="1" applyAlignment="1" applyProtection="1">
      <alignment horizontal="center"/>
    </xf>
    <xf numFmtId="0" fontId="2" fillId="0" borderId="0" xfId="0" applyFont="1" applyFill="1" applyBorder="1" applyAlignment="1" applyProtection="1">
      <alignment horizontal="justify"/>
    </xf>
    <xf numFmtId="4" fontId="2" fillId="0" borderId="0" xfId="0" applyNumberFormat="1" applyFont="1" applyFill="1" applyAlignment="1" applyProtection="1"/>
    <xf numFmtId="0" fontId="2" fillId="0" borderId="0" xfId="0" applyFont="1" applyFill="1" applyAlignment="1" applyProtection="1">
      <alignment horizontal="right" vertical="top"/>
    </xf>
    <xf numFmtId="0" fontId="2" fillId="0" borderId="0" xfId="0" applyFont="1" applyFill="1" applyProtection="1"/>
    <xf numFmtId="0" fontId="2" fillId="0" borderId="0" xfId="0" applyFont="1" applyFill="1" applyAlignment="1" applyProtection="1">
      <alignment horizontal="right"/>
    </xf>
    <xf numFmtId="0" fontId="7" fillId="0" borderId="0" xfId="0" applyFont="1" applyFill="1" applyBorder="1" applyAlignment="1" applyProtection="1">
      <alignment horizontal="left" vertical="top"/>
    </xf>
    <xf numFmtId="0" fontId="2" fillId="0" borderId="0" xfId="0" applyFont="1" applyFill="1" applyBorder="1" applyAlignment="1" applyProtection="1">
      <alignment horizontal="justify" vertical="top"/>
    </xf>
    <xf numFmtId="168" fontId="2" fillId="0" borderId="0" xfId="0" applyNumberFormat="1" applyFont="1" applyFill="1" applyBorder="1" applyAlignment="1" applyProtection="1"/>
    <xf numFmtId="0" fontId="2" fillId="0" borderId="0" xfId="0" applyFont="1" applyFill="1" applyBorder="1" applyAlignment="1" applyProtection="1">
      <alignment horizontal="left" vertical="justify"/>
    </xf>
    <xf numFmtId="0" fontId="2" fillId="0" borderId="12" xfId="0" applyFont="1" applyFill="1" applyBorder="1" applyAlignment="1" applyProtection="1">
      <alignment horizontal="right" vertical="top"/>
    </xf>
    <xf numFmtId="0" fontId="2" fillId="0" borderId="12" xfId="0" applyFont="1" applyFill="1" applyBorder="1" applyAlignment="1" applyProtection="1">
      <alignment horizontal="left" vertical="justify"/>
    </xf>
    <xf numFmtId="0" fontId="2" fillId="0" borderId="12" xfId="0" applyFont="1" applyFill="1" applyBorder="1" applyAlignment="1" applyProtection="1">
      <alignment horizontal="center"/>
    </xf>
    <xf numFmtId="3" fontId="2" fillId="0" borderId="12" xfId="0" applyNumberFormat="1" applyFont="1" applyFill="1" applyBorder="1" applyAlignment="1" applyProtection="1">
      <alignment horizontal="center"/>
    </xf>
    <xf numFmtId="168" fontId="2" fillId="0" borderId="12" xfId="0" applyNumberFormat="1" applyFont="1" applyFill="1" applyBorder="1" applyAlignment="1" applyProtection="1"/>
    <xf numFmtId="0" fontId="3" fillId="0" borderId="0" xfId="0" applyFont="1" applyFill="1" applyAlignment="1" applyProtection="1">
      <alignment horizontal="right" vertical="top"/>
    </xf>
    <xf numFmtId="0" fontId="3" fillId="0" borderId="0" xfId="0" applyFont="1" applyFill="1" applyProtection="1"/>
    <xf numFmtId="0" fontId="3" fillId="0" borderId="0" xfId="0" applyFont="1" applyFill="1" applyAlignment="1" applyProtection="1"/>
    <xf numFmtId="0" fontId="2" fillId="0" borderId="0" xfId="0" applyFont="1" applyFill="1" applyAlignment="1" applyProtection="1">
      <alignment horizontal="left" vertical="justify"/>
    </xf>
    <xf numFmtId="4" fontId="2" fillId="0" borderId="0" xfId="0" applyNumberFormat="1" applyFont="1" applyFill="1" applyAlignment="1" applyProtection="1">
      <alignment horizontal="right"/>
    </xf>
    <xf numFmtId="4" fontId="2" fillId="0" borderId="0" xfId="0" applyNumberFormat="1" applyFont="1" applyFill="1" applyBorder="1" applyAlignment="1" applyProtection="1">
      <alignment horizontal="right"/>
    </xf>
    <xf numFmtId="0" fontId="2" fillId="0" borderId="9" xfId="0" applyFont="1" applyFill="1" applyBorder="1" applyAlignment="1" applyProtection="1">
      <alignment horizontal="right" vertical="top"/>
    </xf>
    <xf numFmtId="0" fontId="2" fillId="0" borderId="9" xfId="0" applyFont="1" applyFill="1" applyBorder="1" applyAlignment="1" applyProtection="1">
      <alignment horizontal="center"/>
    </xf>
    <xf numFmtId="3" fontId="2" fillId="0" borderId="9" xfId="0" applyNumberFormat="1" applyFont="1" applyFill="1" applyBorder="1" applyAlignment="1" applyProtection="1">
      <alignment horizontal="center"/>
    </xf>
    <xf numFmtId="0" fontId="2" fillId="0" borderId="8" xfId="0" applyFont="1" applyFill="1" applyBorder="1" applyAlignment="1" applyProtection="1">
      <alignment horizontal="right" vertical="top"/>
    </xf>
    <xf numFmtId="0" fontId="2" fillId="0" borderId="8" xfId="0" applyFont="1" applyFill="1" applyBorder="1" applyAlignment="1" applyProtection="1">
      <alignment horizontal="center"/>
    </xf>
    <xf numFmtId="3" fontId="2" fillId="0" borderId="8" xfId="0" applyNumberFormat="1" applyFont="1" applyFill="1" applyBorder="1" applyAlignment="1" applyProtection="1">
      <alignment horizontal="center"/>
    </xf>
    <xf numFmtId="0" fontId="2" fillId="0" borderId="7" xfId="0" applyFont="1" applyFill="1" applyBorder="1" applyAlignment="1" applyProtection="1">
      <alignment horizontal="right" vertical="top"/>
    </xf>
    <xf numFmtId="0" fontId="2" fillId="0" borderId="7" xfId="0" applyFont="1" applyFill="1" applyBorder="1" applyAlignment="1" applyProtection="1">
      <alignment horizontal="center"/>
    </xf>
    <xf numFmtId="3" fontId="2" fillId="0" borderId="7" xfId="0" applyNumberFormat="1" applyFont="1" applyFill="1" applyBorder="1" applyAlignment="1" applyProtection="1">
      <alignment horizontal="center"/>
    </xf>
    <xf numFmtId="0" fontId="2" fillId="0" borderId="16" xfId="0"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wrapText="1"/>
    </xf>
    <xf numFmtId="0" fontId="2" fillId="0" borderId="18" xfId="0" applyFont="1" applyFill="1" applyBorder="1" applyAlignment="1" applyProtection="1">
      <alignment horizontal="left" vertical="justify"/>
    </xf>
    <xf numFmtId="49" fontId="2" fillId="0" borderId="18" xfId="0" applyNumberFormat="1" applyFont="1" applyFill="1" applyBorder="1" applyAlignment="1" applyProtection="1">
      <alignment horizontal="left" vertical="top" wrapText="1"/>
    </xf>
    <xf numFmtId="0" fontId="2" fillId="0" borderId="18" xfId="0" applyFont="1" applyFill="1" applyBorder="1" applyAlignment="1" applyProtection="1">
      <alignment horizontal="left" vertical="top" wrapText="1"/>
    </xf>
    <xf numFmtId="4" fontId="2" fillId="0" borderId="9" xfId="0" applyNumberFormat="1" applyFont="1" applyFill="1" applyBorder="1" applyAlignment="1" applyProtection="1">
      <alignment horizontal="right"/>
    </xf>
    <xf numFmtId="168" fontId="3" fillId="0" borderId="0" xfId="0" applyNumberFormat="1" applyFont="1" applyFill="1" applyBorder="1" applyAlignment="1" applyProtection="1">
      <alignment horizontal="right"/>
    </xf>
    <xf numFmtId="4" fontId="2" fillId="0" borderId="8" xfId="0" applyNumberFormat="1" applyFont="1" applyFill="1" applyBorder="1" applyAlignment="1" applyProtection="1">
      <alignment horizontal="right"/>
    </xf>
    <xf numFmtId="4" fontId="2" fillId="0" borderId="7" xfId="0" applyNumberFormat="1" applyFont="1" applyFill="1" applyBorder="1" applyAlignment="1" applyProtection="1">
      <alignment horizontal="right"/>
    </xf>
    <xf numFmtId="2" fontId="16" fillId="0" borderId="0" xfId="1" applyNumberFormat="1" applyFont="1" applyFill="1" applyAlignment="1" applyProtection="1">
      <alignment horizontal="left" vertical="top"/>
    </xf>
    <xf numFmtId="2" fontId="16" fillId="0" borderId="0" xfId="1" applyNumberFormat="1" applyFont="1" applyFill="1" applyAlignment="1" applyProtection="1">
      <alignment horizontal="left" vertical="center"/>
    </xf>
    <xf numFmtId="0" fontId="8" fillId="0" borderId="0" xfId="0" applyFont="1" applyProtection="1">
      <protection locked="0"/>
    </xf>
    <xf numFmtId="1" fontId="2" fillId="0" borderId="0" xfId="0" applyNumberFormat="1" applyFont="1" applyBorder="1" applyAlignment="1" applyProtection="1">
      <alignment vertical="top" wrapText="1"/>
      <protection locked="0"/>
    </xf>
    <xf numFmtId="4" fontId="17" fillId="0" borderId="12" xfId="0" applyNumberFormat="1" applyFont="1" applyBorder="1" applyAlignment="1" applyProtection="1">
      <alignment horizontal="center"/>
      <protection locked="0"/>
    </xf>
    <xf numFmtId="0" fontId="9" fillId="0" borderId="0" xfId="0" applyFont="1" applyProtection="1">
      <protection locked="0"/>
    </xf>
    <xf numFmtId="1" fontId="19" fillId="0" borderId="0" xfId="0" applyNumberFormat="1" applyFont="1" applyBorder="1" applyAlignment="1" applyProtection="1">
      <alignment vertical="top" wrapText="1"/>
      <protection locked="0"/>
    </xf>
    <xf numFmtId="1" fontId="3" fillId="0" borderId="11" xfId="0" applyNumberFormat="1" applyFont="1" applyBorder="1" applyAlignment="1" applyProtection="1">
      <alignment vertical="top" wrapText="1"/>
    </xf>
    <xf numFmtId="0" fontId="2" fillId="0" borderId="0" xfId="0" applyFont="1" applyBorder="1" applyAlignment="1" applyProtection="1">
      <alignment vertical="top"/>
    </xf>
    <xf numFmtId="1" fontId="17" fillId="0" borderId="12" xfId="0" applyNumberFormat="1" applyFont="1" applyBorder="1" applyAlignment="1" applyProtection="1">
      <alignment horizontal="center" vertical="top" wrapText="1"/>
    </xf>
    <xf numFmtId="2" fontId="17" fillId="0" borderId="12" xfId="0" applyNumberFormat="1" applyFont="1" applyBorder="1" applyAlignment="1" applyProtection="1">
      <alignment horizontal="center"/>
    </xf>
    <xf numFmtId="1" fontId="17" fillId="0" borderId="12" xfId="0" applyNumberFormat="1" applyFont="1" applyBorder="1" applyAlignment="1" applyProtection="1">
      <alignment horizontal="center"/>
    </xf>
    <xf numFmtId="1" fontId="3" fillId="0" borderId="0" xfId="0" applyNumberFormat="1" applyFont="1" applyBorder="1" applyAlignment="1" applyProtection="1">
      <alignment vertical="top" wrapText="1"/>
    </xf>
    <xf numFmtId="1" fontId="19" fillId="0" borderId="0" xfId="0" applyNumberFormat="1" applyFont="1" applyBorder="1" applyAlignment="1" applyProtection="1">
      <alignment vertical="top" wrapText="1"/>
    </xf>
    <xf numFmtId="4" fontId="2" fillId="0" borderId="0" xfId="0" applyNumberFormat="1" applyFont="1" applyAlignment="1" applyProtection="1"/>
    <xf numFmtId="4" fontId="17" fillId="0" borderId="12" xfId="0" applyNumberFormat="1" applyFont="1" applyBorder="1" applyAlignment="1" applyProtection="1">
      <alignment horizontal="center"/>
    </xf>
    <xf numFmtId="1" fontId="20" fillId="0" borderId="0" xfId="0" applyNumberFormat="1" applyFont="1" applyBorder="1" applyAlignment="1" applyProtection="1">
      <alignment horizontal="center" vertical="top"/>
    </xf>
    <xf numFmtId="1" fontId="17" fillId="0" borderId="12" xfId="0" applyNumberFormat="1" applyFont="1" applyBorder="1" applyAlignment="1" applyProtection="1">
      <alignment horizontal="center" vertical="top"/>
    </xf>
    <xf numFmtId="0" fontId="2" fillId="0" borderId="8" xfId="4" applyFont="1" applyFill="1" applyBorder="1" applyAlignment="1" applyProtection="1">
      <alignment horizontal="right"/>
      <protection locked="0"/>
    </xf>
    <xf numFmtId="0" fontId="2" fillId="0" borderId="9" xfId="4" applyFont="1" applyFill="1" applyBorder="1" applyAlignment="1" applyProtection="1">
      <alignment horizontal="right"/>
      <protection locked="0"/>
    </xf>
    <xf numFmtId="0" fontId="2" fillId="0" borderId="8" xfId="0" applyFont="1" applyBorder="1" applyProtection="1">
      <protection locked="0"/>
    </xf>
    <xf numFmtId="4" fontId="2" fillId="0" borderId="9" xfId="4" applyNumberFormat="1" applyFont="1" applyFill="1" applyBorder="1" applyAlignment="1" applyProtection="1">
      <alignment horizontal="right"/>
      <protection locked="0"/>
    </xf>
    <xf numFmtId="4" fontId="2" fillId="0" borderId="2" xfId="5" applyNumberFormat="1" applyFont="1" applyFill="1" applyBorder="1" applyAlignment="1" applyProtection="1">
      <alignment horizontal="right" wrapText="1"/>
      <protection locked="0"/>
    </xf>
    <xf numFmtId="4" fontId="2" fillId="0" borderId="2" xfId="1" applyNumberFormat="1" applyFont="1" applyFill="1" applyBorder="1" applyAlignment="1" applyProtection="1">
      <alignment horizontal="right"/>
      <protection locked="0"/>
    </xf>
    <xf numFmtId="4" fontId="2" fillId="0" borderId="2" xfId="4" applyNumberFormat="1" applyFont="1" applyFill="1" applyBorder="1" applyAlignment="1" applyProtection="1">
      <alignment horizontal="right"/>
      <protection locked="0"/>
    </xf>
    <xf numFmtId="0" fontId="2" fillId="0" borderId="0" xfId="4" applyFont="1" applyFill="1" applyProtection="1">
      <protection locked="0"/>
    </xf>
    <xf numFmtId="0" fontId="2" fillId="0" borderId="0" xfId="4" applyFont="1" applyFill="1" applyAlignment="1" applyProtection="1">
      <alignment horizontal="right"/>
      <protection locked="0"/>
    </xf>
    <xf numFmtId="0" fontId="3" fillId="0" borderId="8" xfId="5" applyFont="1" applyFill="1" applyBorder="1" applyAlignment="1" applyProtection="1">
      <alignment horizontal="left" vertical="top" wrapText="1"/>
    </xf>
    <xf numFmtId="49" fontId="14" fillId="0" borderId="8" xfId="4" applyNumberFormat="1" applyFont="1" applyFill="1" applyBorder="1" applyAlignment="1" applyProtection="1">
      <alignment horizontal="center" vertical="top"/>
    </xf>
    <xf numFmtId="0" fontId="2" fillId="0" borderId="8" xfId="4" applyFont="1" applyFill="1" applyBorder="1" applyAlignment="1" applyProtection="1">
      <alignment vertical="top" wrapText="1"/>
    </xf>
    <xf numFmtId="0" fontId="2" fillId="0" borderId="8" xfId="4" applyFont="1" applyFill="1" applyBorder="1" applyProtection="1"/>
    <xf numFmtId="49" fontId="14" fillId="0" borderId="9" xfId="4" applyNumberFormat="1" applyFont="1" applyFill="1" applyBorder="1" applyAlignment="1" applyProtection="1">
      <alignment horizontal="center" vertical="top"/>
    </xf>
    <xf numFmtId="0" fontId="2" fillId="0" borderId="9" xfId="4" quotePrefix="1" applyFont="1" applyFill="1" applyBorder="1" applyAlignment="1" applyProtection="1">
      <alignment vertical="top" wrapText="1"/>
    </xf>
    <xf numFmtId="0" fontId="2" fillId="0" borderId="9" xfId="4" applyFont="1" applyFill="1" applyBorder="1" applyProtection="1"/>
    <xf numFmtId="0" fontId="2" fillId="0" borderId="8" xfId="0" applyFont="1" applyBorder="1" applyProtection="1"/>
    <xf numFmtId="0" fontId="2" fillId="0" borderId="9" xfId="5" quotePrefix="1" applyFont="1" applyFill="1" applyBorder="1" applyAlignment="1" applyProtection="1">
      <alignment horizontal="left" vertical="top" wrapText="1"/>
    </xf>
    <xf numFmtId="0" fontId="2" fillId="0" borderId="9" xfId="5" applyFont="1" applyFill="1" applyBorder="1" applyAlignment="1" applyProtection="1">
      <alignment horizontal="center" wrapText="1"/>
    </xf>
    <xf numFmtId="49" fontId="14" fillId="0" borderId="7" xfId="4" applyNumberFormat="1" applyFont="1" applyFill="1" applyBorder="1" applyAlignment="1" applyProtection="1">
      <alignment horizontal="center" vertical="top"/>
    </xf>
    <xf numFmtId="0" fontId="2" fillId="0" borderId="7" xfId="5" quotePrefix="1" applyFont="1" applyFill="1" applyBorder="1" applyAlignment="1" applyProtection="1">
      <alignment horizontal="left" vertical="top" wrapText="1"/>
    </xf>
    <xf numFmtId="0" fontId="2" fillId="0" borderId="2" xfId="5" applyFont="1" applyFill="1" applyBorder="1" applyAlignment="1" applyProtection="1">
      <alignment horizontal="center" wrapText="1"/>
    </xf>
    <xf numFmtId="49" fontId="9" fillId="0" borderId="2" xfId="4" applyNumberFormat="1" applyFont="1" applyFill="1" applyBorder="1" applyAlignment="1" applyProtection="1">
      <alignment horizontal="center" vertical="top" wrapText="1"/>
    </xf>
    <xf numFmtId="0" fontId="2" fillId="0" borderId="2" xfId="5" applyFont="1" applyFill="1" applyBorder="1" applyAlignment="1" applyProtection="1">
      <alignment horizontal="left" vertical="top" wrapText="1"/>
    </xf>
    <xf numFmtId="49" fontId="2" fillId="0" borderId="2" xfId="5" applyNumberFormat="1" applyFont="1" applyFill="1" applyBorder="1" applyAlignment="1" applyProtection="1">
      <alignment horizontal="left" vertical="top" wrapText="1"/>
    </xf>
    <xf numFmtId="0" fontId="2" fillId="0" borderId="0" xfId="5" applyFont="1" applyFill="1" applyBorder="1" applyAlignment="1" applyProtection="1">
      <alignment horizontal="center" wrapText="1"/>
    </xf>
    <xf numFmtId="1" fontId="2" fillId="0" borderId="2" xfId="4" applyNumberFormat="1" applyFont="1" applyFill="1" applyBorder="1" applyAlignment="1" applyProtection="1">
      <alignment horizontal="left" vertical="top" wrapText="1"/>
    </xf>
    <xf numFmtId="1" fontId="2" fillId="0" borderId="2" xfId="4" applyNumberFormat="1" applyFont="1" applyFill="1" applyBorder="1" applyAlignment="1" applyProtection="1">
      <alignment horizontal="center" wrapText="1"/>
    </xf>
    <xf numFmtId="0" fontId="2" fillId="0" borderId="2" xfId="4" applyFont="1" applyFill="1" applyBorder="1" applyAlignment="1" applyProtection="1">
      <alignment wrapText="1"/>
    </xf>
    <xf numFmtId="49" fontId="9" fillId="0" borderId="2" xfId="4" applyNumberFormat="1" applyFont="1" applyFill="1" applyBorder="1" applyAlignment="1" applyProtection="1">
      <alignment horizontal="center" vertical="top"/>
    </xf>
    <xf numFmtId="0" fontId="2" fillId="0" borderId="2" xfId="4" applyFont="1" applyFill="1" applyBorder="1" applyAlignment="1" applyProtection="1">
      <alignment horizontal="justify" vertical="top" wrapText="1"/>
    </xf>
    <xf numFmtId="0" fontId="2" fillId="0" borderId="2" xfId="4" applyFont="1" applyFill="1" applyBorder="1" applyAlignment="1" applyProtection="1">
      <alignment horizontal="center"/>
    </xf>
    <xf numFmtId="0" fontId="2" fillId="0" borderId="2" xfId="4" applyFont="1" applyFill="1" applyBorder="1" applyAlignment="1" applyProtection="1">
      <alignment horizontal="center" wrapText="1"/>
    </xf>
    <xf numFmtId="0" fontId="2" fillId="0" borderId="0" xfId="4" applyFont="1" applyFill="1" applyProtection="1"/>
    <xf numFmtId="0" fontId="2" fillId="0" borderId="8" xfId="4" applyFont="1" applyFill="1" applyBorder="1" applyAlignment="1" applyProtection="1">
      <alignment horizontal="right"/>
    </xf>
    <xf numFmtId="0" fontId="2" fillId="0" borderId="9" xfId="4" applyFont="1" applyFill="1" applyBorder="1" applyAlignment="1" applyProtection="1">
      <alignment horizontal="right"/>
    </xf>
    <xf numFmtId="4" fontId="2" fillId="0" borderId="9" xfId="4" applyNumberFormat="1" applyFont="1" applyFill="1" applyBorder="1" applyAlignment="1" applyProtection="1">
      <alignment horizontal="right"/>
    </xf>
    <xf numFmtId="4" fontId="2" fillId="0" borderId="2" xfId="5" applyNumberFormat="1" applyFont="1" applyFill="1" applyBorder="1" applyAlignment="1" applyProtection="1">
      <alignment horizontal="right" wrapText="1"/>
    </xf>
    <xf numFmtId="4" fontId="2" fillId="0" borderId="2" xfId="4" applyNumberFormat="1" applyFont="1" applyFill="1" applyBorder="1" applyAlignment="1" applyProtection="1">
      <alignment horizontal="right"/>
    </xf>
    <xf numFmtId="0" fontId="2" fillId="0" borderId="0" xfId="4" applyFont="1" applyFill="1" applyAlignment="1" applyProtection="1">
      <alignment horizontal="right"/>
    </xf>
    <xf numFmtId="0" fontId="2" fillId="0" borderId="0" xfId="4" applyFont="1" applyFill="1" applyBorder="1" applyProtection="1"/>
    <xf numFmtId="2" fontId="2" fillId="0" borderId="0" xfId="4" applyNumberFormat="1" applyFont="1" applyFill="1" applyBorder="1" applyProtection="1"/>
    <xf numFmtId="164" fontId="2" fillId="0" borderId="0" xfId="4" applyNumberFormat="1" applyFont="1" applyFill="1" applyBorder="1" applyAlignment="1" applyProtection="1">
      <alignment horizontal="right"/>
    </xf>
    <xf numFmtId="164" fontId="9" fillId="0" borderId="0" xfId="4" applyNumberFormat="1" applyFont="1" applyFill="1" applyBorder="1" applyAlignment="1" applyProtection="1">
      <alignment horizontal="right"/>
    </xf>
    <xf numFmtId="0" fontId="2" fillId="0" borderId="0" xfId="0" applyFont="1" applyProtection="1"/>
    <xf numFmtId="4" fontId="2" fillId="0" borderId="7" xfId="1" applyNumberFormat="1" applyFont="1" applyFill="1" applyBorder="1" applyAlignment="1" applyProtection="1">
      <alignment horizontal="right" wrapText="1"/>
      <protection locked="0"/>
    </xf>
    <xf numFmtId="4" fontId="2" fillId="0" borderId="2" xfId="1" applyNumberFormat="1" applyFont="1" applyFill="1" applyBorder="1" applyAlignment="1" applyProtection="1">
      <alignment horizontal="right" wrapText="1"/>
      <protection locked="0"/>
    </xf>
    <xf numFmtId="4" fontId="48" fillId="0" borderId="0" xfId="0" applyNumberFormat="1" applyFont="1" applyProtection="1">
      <protection locked="0"/>
    </xf>
    <xf numFmtId="49" fontId="2" fillId="0" borderId="2" xfId="1" applyNumberFormat="1" applyFont="1" applyFill="1" applyBorder="1" applyAlignment="1" applyProtection="1">
      <alignment horizontal="center" wrapText="1"/>
    </xf>
    <xf numFmtId="4" fontId="2" fillId="0" borderId="2" xfId="1" applyNumberFormat="1" applyFont="1" applyFill="1" applyBorder="1" applyAlignment="1" applyProtection="1">
      <alignment horizontal="center" wrapText="1"/>
    </xf>
    <xf numFmtId="49" fontId="2" fillId="0" borderId="7" xfId="0" applyNumberFormat="1" applyFont="1" applyBorder="1" applyAlignment="1" applyProtection="1">
      <alignment horizontal="right" vertical="top"/>
    </xf>
    <xf numFmtId="49" fontId="2" fillId="0" borderId="7" xfId="1" applyNumberFormat="1" applyFont="1" applyFill="1" applyBorder="1" applyAlignment="1" applyProtection="1">
      <alignment vertical="top" wrapText="1"/>
    </xf>
    <xf numFmtId="49" fontId="2" fillId="0" borderId="7" xfId="1" applyNumberFormat="1" applyFont="1" applyFill="1" applyBorder="1" applyAlignment="1" applyProtection="1">
      <alignment horizontal="center" wrapText="1"/>
    </xf>
    <xf numFmtId="4" fontId="2" fillId="0" borderId="7" xfId="1" applyNumberFormat="1" applyFont="1" applyFill="1" applyBorder="1" applyAlignment="1" applyProtection="1">
      <alignment horizontal="center" wrapText="1"/>
    </xf>
    <xf numFmtId="49" fontId="2" fillId="0" borderId="2" xfId="0" applyNumberFormat="1" applyFont="1" applyBorder="1" applyAlignment="1" applyProtection="1">
      <alignment horizontal="right" vertical="top"/>
    </xf>
    <xf numFmtId="49" fontId="2" fillId="0" borderId="2" xfId="1" applyNumberFormat="1" applyFont="1" applyBorder="1" applyAlignment="1" applyProtection="1">
      <alignment vertical="top" wrapText="1"/>
    </xf>
    <xf numFmtId="49" fontId="2" fillId="0" borderId="2" xfId="1" applyNumberFormat="1" applyFont="1" applyFill="1" applyBorder="1" applyAlignment="1" applyProtection="1">
      <alignment vertical="top" wrapText="1"/>
    </xf>
    <xf numFmtId="3" fontId="2" fillId="0" borderId="2" xfId="1" applyNumberFormat="1" applyFont="1" applyFill="1" applyBorder="1" applyAlignment="1" applyProtection="1">
      <alignment horizontal="center" wrapText="1"/>
    </xf>
    <xf numFmtId="168" fontId="2" fillId="0" borderId="7" xfId="0" applyNumberFormat="1" applyFont="1" applyFill="1" applyBorder="1" applyAlignment="1" applyProtection="1">
      <alignment horizontal="right"/>
    </xf>
    <xf numFmtId="164" fontId="2" fillId="0" borderId="0" xfId="1" applyNumberFormat="1" applyFont="1" applyBorder="1" applyProtection="1"/>
    <xf numFmtId="0" fontId="2" fillId="0" borderId="0" xfId="1" applyFont="1" applyBorder="1" applyProtection="1"/>
    <xf numFmtId="0" fontId="2" fillId="0" borderId="0" xfId="1" applyFont="1" applyBorder="1" applyAlignment="1" applyProtection="1">
      <alignment vertical="top"/>
    </xf>
    <xf numFmtId="2" fontId="2" fillId="0" borderId="0" xfId="1" applyNumberFormat="1" applyFont="1" applyBorder="1" applyProtection="1"/>
    <xf numFmtId="49" fontId="2" fillId="0" borderId="7" xfId="0" applyNumberFormat="1" applyFont="1" applyBorder="1" applyAlignment="1" applyProtection="1">
      <alignment horizontal="right"/>
    </xf>
    <xf numFmtId="3" fontId="2" fillId="0" borderId="7" xfId="1" applyNumberFormat="1" applyFont="1" applyFill="1" applyBorder="1" applyAlignment="1" applyProtection="1">
      <alignment horizontal="center" wrapText="1"/>
    </xf>
    <xf numFmtId="168" fontId="2" fillId="0" borderId="2" xfId="0" applyNumberFormat="1" applyFont="1" applyFill="1" applyBorder="1" applyAlignment="1" applyProtection="1">
      <alignment horizontal="right"/>
    </xf>
    <xf numFmtId="0" fontId="4" fillId="0" borderId="0" xfId="0" applyFont="1" applyAlignment="1" applyProtection="1">
      <alignment wrapText="1"/>
    </xf>
    <xf numFmtId="0" fontId="2" fillId="0" borderId="0" xfId="0" applyFont="1" applyFill="1" applyBorder="1" applyAlignment="1" applyProtection="1">
      <alignment horizontal="left" vertical="top" wrapText="1"/>
    </xf>
    <xf numFmtId="1" fontId="3" fillId="0" borderId="0" xfId="0" applyNumberFormat="1" applyFont="1" applyBorder="1" applyAlignment="1" applyProtection="1">
      <alignment horizontal="left" wrapText="1"/>
    </xf>
    <xf numFmtId="0" fontId="7" fillId="0" borderId="0" xfId="0" applyFont="1" applyProtection="1"/>
    <xf numFmtId="0" fontId="34" fillId="0" borderId="1" xfId="0" applyFont="1" applyBorder="1" applyAlignment="1" applyProtection="1">
      <alignment horizontal="center" vertical="justify"/>
    </xf>
    <xf numFmtId="4" fontId="34" fillId="0" borderId="1" xfId="0" applyNumberFormat="1" applyFont="1" applyBorder="1" applyAlignment="1" applyProtection="1">
      <alignment horizontal="center"/>
    </xf>
    <xf numFmtId="49" fontId="34" fillId="0" borderId="1" xfId="0" applyNumberFormat="1" applyFont="1" applyBorder="1" applyAlignment="1" applyProtection="1">
      <alignment horizontal="left"/>
    </xf>
    <xf numFmtId="0" fontId="2" fillId="0" borderId="0" xfId="0" applyFont="1" applyFill="1" applyBorder="1" applyAlignment="1" applyProtection="1">
      <alignment horizontal="left" vertical="top"/>
      <protection locked="0"/>
    </xf>
    <xf numFmtId="4" fontId="2" fillId="0" borderId="0" xfId="3" applyNumberFormat="1" applyFont="1" applyFill="1" applyBorder="1" applyAlignment="1" applyProtection="1">
      <alignment horizontal="right" vertical="center"/>
      <protection locked="0"/>
    </xf>
    <xf numFmtId="168" fontId="2" fillId="0" borderId="0" xfId="3" applyFont="1" applyFill="1" applyBorder="1" applyProtection="1">
      <protection locked="0"/>
    </xf>
    <xf numFmtId="4" fontId="2" fillId="0" borderId="12" xfId="3" applyNumberFormat="1" applyFont="1" applyFill="1" applyBorder="1" applyAlignment="1" applyProtection="1">
      <alignment horizontal="right" vertical="center"/>
    </xf>
    <xf numFmtId="168" fontId="2" fillId="0" borderId="12" xfId="3" applyFont="1" applyFill="1" applyBorder="1" applyProtection="1"/>
    <xf numFmtId="4" fontId="10" fillId="0" borderId="0" xfId="2" applyNumberFormat="1" applyFont="1" applyFill="1" applyBorder="1" applyAlignment="1" applyProtection="1">
      <alignment horizontal="left" vertical="top" wrapText="1"/>
    </xf>
    <xf numFmtId="4" fontId="2" fillId="0" borderId="0" xfId="3" applyNumberFormat="1" applyFont="1" applyFill="1" applyBorder="1" applyAlignment="1" applyProtection="1">
      <alignment horizontal="right" vertical="center"/>
    </xf>
    <xf numFmtId="168" fontId="2" fillId="0" borderId="0" xfId="3" applyFont="1" applyFill="1" applyBorder="1" applyProtection="1"/>
    <xf numFmtId="4" fontId="8" fillId="0" borderId="0" xfId="2" applyNumberFormat="1" applyFont="1" applyFill="1" applyBorder="1" applyAlignment="1" applyProtection="1">
      <alignment horizontal="center" vertical="top"/>
    </xf>
    <xf numFmtId="0" fontId="8" fillId="0" borderId="0" xfId="2" applyFont="1" applyFill="1" applyBorder="1" applyAlignment="1" applyProtection="1">
      <alignment vertical="top"/>
    </xf>
    <xf numFmtId="2" fontId="8" fillId="0" borderId="0" xfId="2" applyNumberFormat="1" applyFont="1" applyFill="1" applyBorder="1" applyAlignment="1" applyProtection="1">
      <alignment horizontal="left" vertical="top" wrapText="1"/>
    </xf>
    <xf numFmtId="4" fontId="10" fillId="0" borderId="0" xfId="2" applyNumberFormat="1" applyFont="1" applyFill="1" applyBorder="1" applyAlignment="1" applyProtection="1">
      <alignment horizontal="right" vertical="top"/>
    </xf>
    <xf numFmtId="49" fontId="10" fillId="0" borderId="0" xfId="2" applyNumberFormat="1" applyFont="1" applyFill="1" applyBorder="1" applyAlignment="1" applyProtection="1">
      <alignment horizontal="center" vertical="top" wrapText="1"/>
    </xf>
    <xf numFmtId="49" fontId="10" fillId="0" borderId="0" xfId="2" applyNumberFormat="1" applyFont="1" applyFill="1" applyBorder="1" applyAlignment="1" applyProtection="1">
      <alignment horizontal="left" vertical="top" wrapText="1"/>
    </xf>
    <xf numFmtId="168" fontId="10" fillId="0" borderId="0" xfId="3" applyFont="1" applyFill="1" applyBorder="1" applyAlignment="1" applyProtection="1">
      <alignment horizontal="right" vertical="top"/>
    </xf>
    <xf numFmtId="49" fontId="10" fillId="0" borderId="12" xfId="2" applyNumberFormat="1" applyFont="1" applyFill="1" applyBorder="1" applyAlignment="1" applyProtection="1">
      <alignment horizontal="center" vertical="top" wrapText="1"/>
    </xf>
    <xf numFmtId="2" fontId="10" fillId="0" borderId="12" xfId="2" applyNumberFormat="1" applyFont="1" applyFill="1" applyBorder="1" applyAlignment="1" applyProtection="1">
      <alignment horizontal="left" vertical="top" wrapText="1"/>
    </xf>
    <xf numFmtId="4" fontId="10" fillId="0" borderId="12" xfId="3" applyNumberFormat="1" applyFont="1" applyFill="1" applyBorder="1" applyAlignment="1" applyProtection="1">
      <alignment horizontal="right" vertical="center" wrapText="1"/>
    </xf>
    <xf numFmtId="168" fontId="10" fillId="0" borderId="12" xfId="3" applyFont="1" applyFill="1" applyBorder="1" applyAlignment="1" applyProtection="1">
      <alignment horizontal="right" vertical="top"/>
    </xf>
    <xf numFmtId="2" fontId="10" fillId="0" borderId="0" xfId="2" applyNumberFormat="1" applyFont="1" applyFill="1" applyBorder="1" applyAlignment="1" applyProtection="1">
      <alignment horizontal="left" vertical="top" wrapText="1"/>
    </xf>
    <xf numFmtId="168" fontId="8" fillId="0" borderId="0" xfId="3" applyFont="1" applyFill="1" applyBorder="1" applyAlignment="1" applyProtection="1">
      <alignment horizontal="left" vertical="top" wrapText="1" indent="1"/>
    </xf>
    <xf numFmtId="2" fontId="3" fillId="0" borderId="0" xfId="2" applyNumberFormat="1" applyFont="1" applyFill="1" applyBorder="1" applyAlignment="1" applyProtection="1">
      <alignment horizontal="left" vertical="top" wrapText="1"/>
    </xf>
    <xf numFmtId="2" fontId="10" fillId="0" borderId="14" xfId="2" applyNumberFormat="1" applyFont="1" applyFill="1" applyBorder="1" applyAlignment="1" applyProtection="1">
      <alignment horizontal="left" vertical="top" wrapText="1"/>
    </xf>
    <xf numFmtId="0" fontId="10" fillId="0" borderId="14" xfId="2" applyFont="1" applyFill="1" applyBorder="1" applyAlignment="1" applyProtection="1">
      <alignment vertical="top"/>
    </xf>
    <xf numFmtId="4" fontId="10" fillId="0" borderId="14" xfId="3" applyNumberFormat="1" applyFont="1" applyFill="1" applyBorder="1" applyAlignment="1" applyProtection="1">
      <alignment horizontal="right" vertical="center"/>
    </xf>
    <xf numFmtId="168" fontId="10" fillId="0" borderId="14" xfId="3" applyFont="1" applyFill="1" applyBorder="1" applyAlignment="1" applyProtection="1">
      <alignment vertical="top"/>
    </xf>
    <xf numFmtId="168" fontId="10" fillId="0" borderId="0" xfId="3" applyFont="1" applyFill="1" applyBorder="1" applyAlignment="1" applyProtection="1">
      <alignment vertical="top"/>
    </xf>
    <xf numFmtId="49" fontId="10" fillId="0" borderId="12" xfId="2" applyNumberFormat="1" applyFont="1" applyFill="1" applyBorder="1" applyAlignment="1" applyProtection="1">
      <alignment horizontal="left" vertical="top" wrapText="1"/>
    </xf>
    <xf numFmtId="0" fontId="2" fillId="0" borderId="14" xfId="0" applyFont="1" applyFill="1" applyBorder="1" applyProtection="1"/>
    <xf numFmtId="4" fontId="10" fillId="0" borderId="0" xfId="2" applyNumberFormat="1" applyFont="1" applyFill="1" applyBorder="1" applyAlignment="1" applyProtection="1">
      <alignment horizontal="left" vertical="top"/>
    </xf>
    <xf numFmtId="0" fontId="34" fillId="0" borderId="0" xfId="0" applyFont="1" applyFill="1" applyProtection="1">
      <protection locked="0"/>
    </xf>
    <xf numFmtId="49" fontId="33" fillId="0" borderId="0" xfId="0" applyNumberFormat="1" applyFont="1" applyFill="1" applyBorder="1" applyAlignment="1" applyProtection="1">
      <alignment horizontal="left" vertical="top" wrapText="1"/>
    </xf>
    <xf numFmtId="168" fontId="33" fillId="0" borderId="0" xfId="3" applyFont="1" applyFill="1" applyBorder="1" applyAlignment="1" applyProtection="1">
      <alignment horizontal="center" vertical="top"/>
    </xf>
    <xf numFmtId="2" fontId="3" fillId="0" borderId="0" xfId="0" applyNumberFormat="1" applyFont="1" applyFill="1" applyAlignment="1" applyProtection="1">
      <alignment horizontal="left" vertical="top" wrapText="1" indent="1"/>
    </xf>
    <xf numFmtId="2" fontId="3" fillId="0" borderId="0" xfId="0" applyNumberFormat="1" applyFont="1" applyFill="1" applyAlignment="1" applyProtection="1">
      <alignment horizontal="center" vertical="center" wrapText="1"/>
    </xf>
    <xf numFmtId="4" fontId="3" fillId="0" borderId="0" xfId="3" applyNumberFormat="1" applyFont="1" applyFill="1" applyAlignment="1" applyProtection="1">
      <alignment horizontal="right" vertical="center" wrapText="1"/>
    </xf>
    <xf numFmtId="168" fontId="3" fillId="0" borderId="0" xfId="3" applyFont="1" applyFill="1" applyAlignment="1" applyProtection="1">
      <alignment horizontal="right" vertical="center" wrapText="1"/>
    </xf>
    <xf numFmtId="49" fontId="33" fillId="0" borderId="0" xfId="0" applyNumberFormat="1" applyFont="1" applyFill="1" applyBorder="1" applyAlignment="1" applyProtection="1">
      <alignment horizontal="center" vertical="top" wrapText="1"/>
    </xf>
    <xf numFmtId="2" fontId="2" fillId="0" borderId="0" xfId="0" applyNumberFormat="1" applyFont="1" applyFill="1" applyAlignment="1" applyProtection="1">
      <alignment horizontal="left" vertical="top" wrapText="1"/>
    </xf>
    <xf numFmtId="4" fontId="2" fillId="0" borderId="0" xfId="3" applyNumberFormat="1" applyFont="1" applyFill="1" applyAlignment="1" applyProtection="1">
      <alignment horizontal="right" vertical="center"/>
      <protection locked="0"/>
    </xf>
    <xf numFmtId="168" fontId="2" fillId="0" borderId="0" xfId="3" applyFont="1" applyFill="1" applyAlignment="1" applyProtection="1">
      <alignment horizontal="right" vertical="top"/>
    </xf>
    <xf numFmtId="49" fontId="2" fillId="0" borderId="0" xfId="0" applyNumberFormat="1" applyFont="1" applyFill="1" applyAlignment="1" applyProtection="1">
      <alignment horizontal="left" vertical="top" wrapText="1"/>
    </xf>
    <xf numFmtId="2" fontId="2" fillId="0" borderId="0" xfId="0" applyNumberFormat="1" applyFont="1" applyFill="1" applyAlignment="1" applyProtection="1">
      <alignment horizontal="right" vertical="top" wrapText="1"/>
    </xf>
    <xf numFmtId="4" fontId="3" fillId="0" borderId="0" xfId="3" applyNumberFormat="1" applyFont="1" applyFill="1" applyAlignment="1" applyProtection="1">
      <alignment horizontal="right" vertical="center" wrapText="1"/>
      <protection locked="0"/>
    </xf>
    <xf numFmtId="2" fontId="2" fillId="0" borderId="0" xfId="0" applyNumberFormat="1" applyFont="1" applyFill="1" applyBorder="1" applyAlignment="1" applyProtection="1">
      <alignment horizontal="left" vertical="top" wrapText="1"/>
    </xf>
    <xf numFmtId="168" fontId="2" fillId="0" borderId="0" xfId="3" applyFont="1" applyFill="1" applyBorder="1" applyAlignment="1" applyProtection="1">
      <alignment vertical="top"/>
    </xf>
    <xf numFmtId="0" fontId="2" fillId="0" borderId="0" xfId="0" applyFont="1" applyFill="1" applyBorder="1" applyAlignment="1" applyProtection="1">
      <alignment horizontal="center" vertical="center"/>
    </xf>
    <xf numFmtId="2" fontId="2" fillId="0" borderId="0" xfId="0" applyNumberFormat="1" applyFont="1" applyFill="1" applyBorder="1" applyAlignment="1" applyProtection="1">
      <alignment horizontal="center" vertical="center"/>
    </xf>
    <xf numFmtId="2" fontId="2" fillId="0" borderId="0" xfId="0" applyNumberFormat="1" applyFont="1" applyFill="1" applyAlignment="1" applyProtection="1">
      <alignment horizontal="center" vertical="center"/>
    </xf>
    <xf numFmtId="168" fontId="2" fillId="0" borderId="0" xfId="3" applyFont="1" applyFill="1" applyAlignment="1" applyProtection="1">
      <alignment horizontal="right" vertical="center" wrapText="1"/>
    </xf>
    <xf numFmtId="168" fontId="2" fillId="0" borderId="0" xfId="3" applyFont="1" applyFill="1" applyBorder="1" applyAlignment="1" applyProtection="1">
      <alignment horizontal="right" vertical="center"/>
    </xf>
    <xf numFmtId="3" fontId="2" fillId="0" borderId="0" xfId="0" applyNumberFormat="1" applyFont="1" applyFill="1" applyBorder="1" applyAlignment="1" applyProtection="1">
      <alignment horizontal="center" vertical="center"/>
    </xf>
    <xf numFmtId="4" fontId="2" fillId="0" borderId="0" xfId="3" applyNumberFormat="1" applyFont="1" applyFill="1" applyAlignment="1" applyProtection="1">
      <alignment horizontal="right" vertical="center"/>
    </xf>
    <xf numFmtId="168" fontId="2" fillId="0" borderId="0" xfId="3" applyFont="1" applyFill="1" applyProtection="1"/>
    <xf numFmtId="0" fontId="2" fillId="0" borderId="0" xfId="0" applyFont="1" applyFill="1" applyAlignment="1" applyProtection="1">
      <alignment horizontal="left" vertical="top"/>
    </xf>
    <xf numFmtId="0" fontId="9" fillId="0" borderId="0" xfId="0" applyFont="1" applyFill="1" applyProtection="1">
      <protection locked="0"/>
    </xf>
    <xf numFmtId="4" fontId="33" fillId="0" borderId="0" xfId="0" applyNumberFormat="1" applyFont="1" applyFill="1" applyBorder="1" applyAlignment="1" applyProtection="1">
      <alignment horizontal="center" vertical="top"/>
    </xf>
    <xf numFmtId="4" fontId="33" fillId="0" borderId="0" xfId="3" applyNumberFormat="1" applyFont="1" applyFill="1" applyBorder="1" applyAlignment="1" applyProtection="1">
      <alignment horizontal="right" vertical="center"/>
    </xf>
    <xf numFmtId="4" fontId="33" fillId="0" borderId="0" xfId="0" applyNumberFormat="1" applyFont="1" applyFill="1" applyBorder="1" applyAlignment="1" applyProtection="1">
      <alignment horizontal="right" vertical="top"/>
    </xf>
    <xf numFmtId="4" fontId="33" fillId="0" borderId="0" xfId="3" applyNumberFormat="1" applyFont="1" applyFill="1" applyBorder="1" applyAlignment="1" applyProtection="1">
      <alignment horizontal="right" vertical="center"/>
      <protection locked="0"/>
    </xf>
    <xf numFmtId="0" fontId="2" fillId="0" borderId="0" xfId="0" applyFont="1" applyFill="1" applyAlignment="1" applyProtection="1">
      <alignment horizontal="left" vertical="top"/>
      <protection locked="0"/>
    </xf>
    <xf numFmtId="168" fontId="2" fillId="0" borderId="0" xfId="3" applyFont="1" applyFill="1" applyProtection="1">
      <protection locked="0"/>
    </xf>
    <xf numFmtId="4" fontId="3" fillId="0" borderId="14" xfId="3" applyNumberFormat="1" applyFont="1" applyFill="1" applyBorder="1" applyAlignment="1" applyProtection="1">
      <alignment horizontal="right" vertical="center" wrapText="1"/>
      <protection locked="0"/>
    </xf>
    <xf numFmtId="0" fontId="2" fillId="0" borderId="12" xfId="0" applyFont="1" applyFill="1" applyBorder="1" applyAlignment="1" applyProtection="1">
      <alignment horizontal="right" vertical="center"/>
    </xf>
    <xf numFmtId="0" fontId="2" fillId="0" borderId="12" xfId="0" applyFont="1" applyFill="1" applyBorder="1" applyAlignment="1" applyProtection="1">
      <alignment horizontal="justify" vertical="center"/>
    </xf>
    <xf numFmtId="0" fontId="2" fillId="0" borderId="12" xfId="0" applyFont="1" applyFill="1" applyBorder="1" applyAlignment="1" applyProtection="1">
      <alignment horizontal="center" vertical="center"/>
    </xf>
    <xf numFmtId="3" fontId="2" fillId="0" borderId="12" xfId="0" applyNumberFormat="1" applyFont="1" applyFill="1" applyBorder="1" applyAlignment="1" applyProtection="1">
      <alignment horizontal="center" vertical="center"/>
    </xf>
    <xf numFmtId="3" fontId="3" fillId="0" borderId="12" xfId="0" applyNumberFormat="1" applyFont="1" applyFill="1" applyBorder="1" applyAlignment="1" applyProtection="1">
      <alignment vertical="center"/>
    </xf>
    <xf numFmtId="168" fontId="2" fillId="0" borderId="12" xfId="0" applyNumberFormat="1" applyFont="1" applyFill="1" applyBorder="1" applyAlignment="1" applyProtection="1">
      <alignment vertical="center"/>
    </xf>
    <xf numFmtId="0" fontId="2" fillId="0" borderId="4" xfId="0" applyFont="1" applyFill="1" applyBorder="1" applyAlignment="1" applyProtection="1">
      <alignment horizontal="right" vertical="center"/>
    </xf>
    <xf numFmtId="0" fontId="2" fillId="0" borderId="4" xfId="0" applyFont="1" applyFill="1" applyBorder="1" applyAlignment="1" applyProtection="1">
      <alignment horizontal="left" vertical="center"/>
    </xf>
    <xf numFmtId="0" fontId="2" fillId="0" borderId="4" xfId="0" applyFont="1" applyFill="1" applyBorder="1" applyAlignment="1" applyProtection="1">
      <alignment horizontal="center" vertical="center"/>
    </xf>
    <xf numFmtId="3" fontId="2" fillId="0" borderId="4" xfId="0" applyNumberFormat="1" applyFont="1" applyFill="1" applyBorder="1" applyAlignment="1" applyProtection="1">
      <alignment horizontal="center" vertical="center"/>
    </xf>
    <xf numFmtId="3" fontId="3" fillId="0" borderId="4" xfId="0" applyNumberFormat="1" applyFont="1" applyFill="1" applyBorder="1" applyAlignment="1" applyProtection="1">
      <alignment vertical="center"/>
    </xf>
    <xf numFmtId="168" fontId="2" fillId="0" borderId="4" xfId="0" applyNumberFormat="1" applyFont="1" applyFill="1" applyBorder="1" applyAlignment="1" applyProtection="1">
      <alignment vertical="center"/>
    </xf>
    <xf numFmtId="0" fontId="3" fillId="0" borderId="14" xfId="0" applyFont="1" applyFill="1" applyBorder="1" applyProtection="1"/>
    <xf numFmtId="0" fontId="3" fillId="0" borderId="14" xfId="0" applyFont="1" applyFill="1" applyBorder="1" applyAlignment="1" applyProtection="1">
      <alignment horizontal="center"/>
    </xf>
    <xf numFmtId="3" fontId="3" fillId="0" borderId="14" xfId="0" applyNumberFormat="1" applyFont="1" applyFill="1" applyBorder="1" applyAlignment="1" applyProtection="1">
      <alignment horizontal="center"/>
    </xf>
    <xf numFmtId="3" fontId="3" fillId="0" borderId="14" xfId="0" applyNumberFormat="1" applyFont="1" applyFill="1" applyBorder="1" applyAlignment="1" applyProtection="1"/>
    <xf numFmtId="168" fontId="3" fillId="0" borderId="14" xfId="0" applyNumberFormat="1" applyFont="1" applyFill="1" applyBorder="1" applyAlignment="1" applyProtection="1"/>
    <xf numFmtId="0" fontId="2" fillId="0" borderId="12" xfId="0" applyFont="1" applyFill="1" applyBorder="1" applyAlignment="1" applyProtection="1">
      <alignment horizontal="center"/>
      <protection locked="0"/>
    </xf>
    <xf numFmtId="0" fontId="8" fillId="0" borderId="12" xfId="0" applyFont="1" applyFill="1" applyBorder="1" applyAlignment="1" applyProtection="1">
      <alignment horizontal="right" vertical="center"/>
    </xf>
    <xf numFmtId="0" fontId="8" fillId="0" borderId="12"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10" fillId="0" borderId="12" xfId="0" applyFont="1" applyFill="1" applyBorder="1" applyAlignment="1" applyProtection="1">
      <alignment horizontal="justify" vertical="center"/>
    </xf>
    <xf numFmtId="0" fontId="10" fillId="0" borderId="12" xfId="0" applyFont="1" applyFill="1" applyBorder="1" applyAlignment="1" applyProtection="1">
      <alignment horizontal="center" vertical="center"/>
    </xf>
    <xf numFmtId="3" fontId="10" fillId="0" borderId="12" xfId="0" applyNumberFormat="1"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168" fontId="10" fillId="0" borderId="4" xfId="0" applyNumberFormat="1" applyFont="1" applyFill="1" applyBorder="1" applyAlignment="1" applyProtection="1">
      <alignment vertical="center"/>
    </xf>
    <xf numFmtId="0" fontId="10" fillId="0" borderId="14" xfId="0" applyFont="1" applyFill="1" applyBorder="1" applyProtection="1"/>
    <xf numFmtId="0" fontId="10" fillId="0" borderId="14" xfId="0" applyFont="1" applyFill="1" applyBorder="1" applyAlignment="1" applyProtection="1">
      <alignment horizontal="center"/>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vertical="center"/>
      <protection locked="0"/>
    </xf>
    <xf numFmtId="0" fontId="10" fillId="0" borderId="14" xfId="0" applyFont="1" applyFill="1" applyBorder="1" applyAlignment="1" applyProtection="1">
      <alignment vertical="center"/>
    </xf>
    <xf numFmtId="0" fontId="10" fillId="0" borderId="14" xfId="0" applyFont="1" applyFill="1" applyBorder="1" applyAlignment="1" applyProtection="1">
      <alignment horizontal="center" vertical="center"/>
    </xf>
    <xf numFmtId="3" fontId="10" fillId="0" borderId="14" xfId="0" applyNumberFormat="1" applyFont="1" applyFill="1" applyBorder="1" applyAlignment="1" applyProtection="1">
      <alignment horizontal="center" vertical="center"/>
    </xf>
    <xf numFmtId="0" fontId="35" fillId="0" borderId="14" xfId="0" applyFont="1" applyBorder="1" applyAlignment="1" applyProtection="1">
      <alignment horizontal="right" vertical="center"/>
    </xf>
    <xf numFmtId="0" fontId="37" fillId="0" borderId="2" xfId="0" applyFont="1" applyFill="1" applyBorder="1" applyAlignment="1" applyProtection="1">
      <alignment horizontal="left" vertical="center"/>
    </xf>
    <xf numFmtId="0" fontId="37" fillId="0" borderId="2" xfId="0" applyFont="1" applyFill="1" applyBorder="1" applyAlignment="1" applyProtection="1">
      <alignment horizontal="left" vertical="center" wrapText="1"/>
    </xf>
    <xf numFmtId="0" fontId="37" fillId="0" borderId="2" xfId="0" applyFont="1" applyFill="1" applyBorder="1" applyAlignment="1" applyProtection="1">
      <alignment horizontal="center" vertical="center" wrapText="1"/>
    </xf>
    <xf numFmtId="3" fontId="37" fillId="0" borderId="2" xfId="0" applyNumberFormat="1" applyFont="1" applyFill="1" applyBorder="1" applyAlignment="1" applyProtection="1">
      <alignment horizontal="center" vertical="center" wrapText="1"/>
    </xf>
    <xf numFmtId="4" fontId="37" fillId="0" borderId="2" xfId="0" applyNumberFormat="1" applyFont="1" applyFill="1" applyBorder="1" applyAlignment="1" applyProtection="1">
      <alignment horizontal="center" vertical="center" wrapText="1"/>
    </xf>
    <xf numFmtId="0" fontId="2" fillId="0" borderId="0" xfId="15" applyFont="1" applyFill="1" applyBorder="1" applyAlignment="1" applyProtection="1">
      <alignment horizontal="right" vertical="top"/>
    </xf>
    <xf numFmtId="0" fontId="2" fillId="0" borderId="0" xfId="15" applyFont="1" applyFill="1" applyBorder="1" applyAlignment="1" applyProtection="1">
      <alignment horizontal="left" vertical="justify"/>
    </xf>
    <xf numFmtId="0" fontId="2" fillId="0" borderId="0" xfId="15" applyFont="1" applyFill="1" applyBorder="1" applyAlignment="1" applyProtection="1">
      <alignment horizontal="center"/>
    </xf>
    <xf numFmtId="3" fontId="2" fillId="0" borderId="0" xfId="15" applyNumberFormat="1" applyFont="1" applyFill="1" applyBorder="1" applyAlignment="1" applyProtection="1">
      <alignment horizontal="center"/>
    </xf>
    <xf numFmtId="4" fontId="2" fillId="0" borderId="0" xfId="15" applyNumberFormat="1" applyFont="1" applyFill="1" applyBorder="1" applyAlignment="1" applyProtection="1">
      <alignment horizontal="right"/>
      <protection locked="0"/>
    </xf>
    <xf numFmtId="4" fontId="2" fillId="0" borderId="0" xfId="15" applyNumberFormat="1" applyFont="1" applyFill="1" applyBorder="1" applyAlignment="1" applyProtection="1">
      <alignment horizontal="right"/>
    </xf>
    <xf numFmtId="0" fontId="2" fillId="0" borderId="2" xfId="0" applyFont="1" applyFill="1" applyBorder="1" applyAlignment="1" applyProtection="1">
      <alignment horizontal="right" vertical="top"/>
    </xf>
    <xf numFmtId="0" fontId="2" fillId="0" borderId="2" xfId="0" applyFont="1" applyFill="1" applyBorder="1" applyAlignment="1" applyProtection="1">
      <alignment horizontal="center"/>
    </xf>
    <xf numFmtId="3" fontId="2" fillId="0" borderId="2" xfId="0" applyNumberFormat="1" applyFont="1" applyFill="1" applyBorder="1" applyAlignment="1" applyProtection="1">
      <alignment horizontal="center"/>
    </xf>
    <xf numFmtId="4" fontId="2" fillId="0" borderId="2" xfId="0" applyNumberFormat="1" applyFont="1" applyFill="1" applyBorder="1" applyAlignment="1" applyProtection="1">
      <alignment horizontal="right"/>
      <protection locked="0"/>
    </xf>
    <xf numFmtId="4" fontId="2" fillId="0" borderId="2" xfId="0" applyNumberFormat="1" applyFont="1" applyFill="1" applyBorder="1" applyAlignment="1" applyProtection="1">
      <alignment horizontal="right"/>
    </xf>
    <xf numFmtId="0" fontId="2" fillId="0" borderId="0" xfId="0" applyFont="1" applyFill="1" applyBorder="1" applyAlignment="1" applyProtection="1">
      <alignment horizontal="center" vertical="justify"/>
    </xf>
    <xf numFmtId="0" fontId="3" fillId="0" borderId="0"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2" fontId="2" fillId="0" borderId="0" xfId="0" applyNumberFormat="1" applyFont="1" applyFill="1" applyBorder="1" applyAlignment="1" applyProtection="1">
      <alignment horizontal="center" vertical="top"/>
    </xf>
    <xf numFmtId="2" fontId="2" fillId="0" borderId="15" xfId="0" applyNumberFormat="1" applyFont="1" applyFill="1" applyBorder="1" applyAlignment="1" applyProtection="1">
      <alignment horizontal="center" vertical="top"/>
    </xf>
    <xf numFmtId="0" fontId="2" fillId="0" borderId="15" xfId="0" applyFont="1" applyFill="1" applyBorder="1" applyAlignment="1" applyProtection="1">
      <alignment horizontal="center" vertical="top"/>
    </xf>
    <xf numFmtId="0" fontId="2" fillId="0" borderId="15" xfId="0" applyFont="1" applyFill="1" applyBorder="1" applyAlignment="1" applyProtection="1">
      <alignment horizontal="center"/>
    </xf>
    <xf numFmtId="0" fontId="2" fillId="0" borderId="3" xfId="0" applyFont="1" applyFill="1" applyBorder="1" applyAlignment="1" applyProtection="1">
      <alignment horizontal="left" vertical="top" wrapText="1"/>
    </xf>
    <xf numFmtId="0" fontId="2" fillId="0" borderId="19" xfId="0" applyFont="1" applyFill="1" applyBorder="1" applyAlignment="1" applyProtection="1">
      <alignment horizontal="left" vertical="top" wrapText="1"/>
    </xf>
    <xf numFmtId="0" fontId="37" fillId="0" borderId="6" xfId="0" applyFont="1" applyFill="1" applyBorder="1" applyAlignment="1" applyProtection="1">
      <alignment horizontal="left" vertical="center"/>
    </xf>
    <xf numFmtId="0" fontId="37" fillId="0" borderId="6" xfId="0" applyFont="1" applyFill="1" applyBorder="1" applyAlignment="1" applyProtection="1">
      <alignment horizontal="left" vertical="center" wrapText="1"/>
    </xf>
    <xf numFmtId="0" fontId="37" fillId="0" borderId="6" xfId="0" applyFont="1" applyFill="1" applyBorder="1" applyAlignment="1" applyProtection="1">
      <alignment horizontal="center" vertical="center" wrapText="1"/>
    </xf>
    <xf numFmtId="3" fontId="37" fillId="0" borderId="6" xfId="0" applyNumberFormat="1" applyFont="1" applyFill="1" applyBorder="1" applyAlignment="1" applyProtection="1">
      <alignment horizontal="center" vertical="center" wrapText="1"/>
    </xf>
    <xf numFmtId="4" fontId="37" fillId="0" borderId="6"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protection locked="0"/>
    </xf>
    <xf numFmtId="168" fontId="2" fillId="0" borderId="0" xfId="0" applyNumberFormat="1" applyFont="1" applyFill="1" applyBorder="1" applyAlignment="1" applyProtection="1">
      <alignment vertical="center"/>
    </xf>
    <xf numFmtId="0" fontId="2" fillId="0" borderId="17" xfId="0" applyFont="1" applyFill="1" applyBorder="1" applyAlignment="1" applyProtection="1">
      <alignment horizontal="center" vertical="center"/>
      <protection locked="0"/>
    </xf>
    <xf numFmtId="0" fontId="2" fillId="0" borderId="0" xfId="15" applyFont="1" applyFill="1" applyBorder="1" applyAlignment="1" applyProtection="1">
      <alignment horizontal="right" vertical="top"/>
      <protection locked="0"/>
    </xf>
    <xf numFmtId="0" fontId="2" fillId="0" borderId="20" xfId="0" applyFont="1" applyFill="1" applyBorder="1" applyAlignment="1" applyProtection="1">
      <alignment horizontal="center" vertical="top"/>
    </xf>
    <xf numFmtId="0" fontId="2" fillId="0" borderId="5" xfId="0" applyFont="1" applyFill="1" applyBorder="1" applyAlignment="1" applyProtection="1">
      <alignment horizontal="center"/>
    </xf>
    <xf numFmtId="0" fontId="2" fillId="0" borderId="3" xfId="0" applyFont="1" applyFill="1" applyBorder="1" applyAlignment="1" applyProtection="1">
      <alignment horizontal="left" vertical="justify"/>
    </xf>
    <xf numFmtId="0" fontId="2" fillId="0" borderId="5" xfId="0" applyFont="1" applyFill="1" applyBorder="1" applyAlignment="1" applyProtection="1">
      <alignment horizontal="center" vertical="top"/>
    </xf>
    <xf numFmtId="0" fontId="2" fillId="0" borderId="19" xfId="0" applyFont="1" applyFill="1" applyBorder="1" applyAlignment="1" applyProtection="1">
      <alignment horizontal="left" vertical="justify"/>
    </xf>
    <xf numFmtId="0" fontId="2" fillId="0" borderId="16" xfId="0" applyFont="1" applyFill="1" applyBorder="1" applyAlignment="1" applyProtection="1">
      <alignment horizontal="left" vertical="justify"/>
    </xf>
    <xf numFmtId="0" fontId="2" fillId="0" borderId="17" xfId="0" applyFont="1" applyFill="1" applyBorder="1" applyAlignment="1" applyProtection="1">
      <alignment horizontal="center" vertical="top"/>
    </xf>
    <xf numFmtId="0" fontId="3" fillId="0" borderId="14" xfId="0" applyFont="1" applyFill="1" applyBorder="1" applyAlignment="1" applyProtection="1">
      <alignment horizontal="left" vertical="justify"/>
    </xf>
    <xf numFmtId="0" fontId="3" fillId="0" borderId="14" xfId="0" applyFont="1" applyFill="1" applyBorder="1" applyAlignment="1" applyProtection="1">
      <alignment horizontal="center" vertical="top"/>
    </xf>
    <xf numFmtId="4" fontId="3" fillId="0" borderId="14" xfId="0" applyNumberFormat="1" applyFont="1" applyFill="1" applyBorder="1" applyAlignment="1" applyProtection="1">
      <alignment horizontal="right"/>
      <protection locked="0"/>
    </xf>
    <xf numFmtId="4" fontId="3" fillId="0" borderId="14" xfId="0" applyNumberFormat="1" applyFont="1" applyFill="1" applyBorder="1" applyAlignment="1" applyProtection="1">
      <alignment horizontal="right"/>
    </xf>
    <xf numFmtId="0" fontId="2" fillId="0" borderId="14" xfId="0" applyFont="1" applyFill="1" applyBorder="1" applyAlignment="1" applyProtection="1">
      <alignment horizontal="center" vertical="top"/>
    </xf>
    <xf numFmtId="0" fontId="2" fillId="0" borderId="14" xfId="0" applyFont="1" applyFill="1" applyBorder="1" applyAlignment="1" applyProtection="1">
      <alignment horizontal="center"/>
    </xf>
    <xf numFmtId="3" fontId="2" fillId="0" borderId="14" xfId="0" applyNumberFormat="1" applyFont="1" applyFill="1" applyBorder="1" applyAlignment="1" applyProtection="1">
      <alignment horizontal="center"/>
    </xf>
    <xf numFmtId="4" fontId="2" fillId="0" borderId="14" xfId="0" applyNumberFormat="1" applyFont="1" applyFill="1" applyBorder="1" applyAlignment="1" applyProtection="1">
      <alignment horizontal="right"/>
      <protection locked="0"/>
    </xf>
    <xf numFmtId="168" fontId="3" fillId="0" borderId="14" xfId="0" applyNumberFormat="1" applyFont="1" applyFill="1" applyBorder="1" applyAlignment="1" applyProtection="1">
      <alignment horizontal="right"/>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7" xfId="0" applyFont="1" applyFill="1" applyBorder="1" applyAlignment="1" applyProtection="1">
      <alignment vertical="center" wrapText="1"/>
    </xf>
    <xf numFmtId="2" fontId="2" fillId="0" borderId="17" xfId="0" applyNumberFormat="1" applyFont="1" applyFill="1" applyBorder="1" applyAlignment="1" applyProtection="1">
      <alignment horizontal="center" vertical="top"/>
    </xf>
    <xf numFmtId="2" fontId="2" fillId="0" borderId="20" xfId="0" applyNumberFormat="1" applyFont="1" applyFill="1" applyBorder="1" applyAlignment="1" applyProtection="1">
      <alignment horizontal="center" vertical="top"/>
    </xf>
    <xf numFmtId="0" fontId="2" fillId="0" borderId="15"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3" fontId="3" fillId="0" borderId="12" xfId="0" applyNumberFormat="1" applyFont="1" applyFill="1" applyBorder="1" applyAlignment="1" applyProtection="1">
      <alignment vertical="center"/>
      <protection locked="0"/>
    </xf>
    <xf numFmtId="3" fontId="3" fillId="0" borderId="4" xfId="0" applyNumberFormat="1" applyFont="1" applyFill="1" applyBorder="1" applyAlignment="1" applyProtection="1">
      <alignment vertical="center"/>
      <protection locked="0"/>
    </xf>
    <xf numFmtId="3" fontId="3" fillId="0" borderId="14" xfId="0" applyNumberFormat="1" applyFont="1" applyFill="1" applyBorder="1" applyAlignment="1" applyProtection="1">
      <protection locked="0"/>
    </xf>
    <xf numFmtId="0" fontId="8" fillId="0" borderId="0" xfId="15" applyFont="1" applyFill="1" applyBorder="1" applyAlignment="1" applyProtection="1">
      <alignment horizontal="right" vertical="top"/>
      <protection locked="0"/>
    </xf>
    <xf numFmtId="0" fontId="8" fillId="0" borderId="0" xfId="15" applyFont="1" applyFill="1" applyBorder="1" applyAlignment="1" applyProtection="1">
      <alignment horizontal="right" vertical="top"/>
    </xf>
    <xf numFmtId="0" fontId="8" fillId="0" borderId="0" xfId="15" applyFont="1" applyFill="1" applyBorder="1" applyAlignment="1" applyProtection="1">
      <alignment horizontal="left" vertical="justify"/>
    </xf>
    <xf numFmtId="0" fontId="8" fillId="0" borderId="0" xfId="15" applyFont="1" applyFill="1" applyBorder="1" applyAlignment="1" applyProtection="1">
      <alignment horizontal="center"/>
    </xf>
    <xf numFmtId="3" fontId="8" fillId="0" borderId="0" xfId="15" applyNumberFormat="1" applyFont="1" applyFill="1" applyBorder="1" applyAlignment="1" applyProtection="1">
      <alignment horizontal="center"/>
    </xf>
    <xf numFmtId="4" fontId="8" fillId="0" borderId="0" xfId="15" applyNumberFormat="1" applyFont="1" applyFill="1" applyBorder="1" applyAlignment="1" applyProtection="1">
      <alignment horizontal="right"/>
      <protection locked="0"/>
    </xf>
    <xf numFmtId="4" fontId="8" fillId="0" borderId="0" xfId="15" applyNumberFormat="1" applyFont="1" applyFill="1" applyBorder="1" applyAlignment="1" applyProtection="1">
      <alignment horizontal="right"/>
    </xf>
    <xf numFmtId="0" fontId="2" fillId="0" borderId="3" xfId="0" applyFont="1" applyFill="1" applyBorder="1" applyAlignment="1" applyProtection="1">
      <alignment vertical="top" wrapText="1"/>
    </xf>
    <xf numFmtId="49" fontId="2" fillId="0" borderId="19" xfId="0" applyNumberFormat="1" applyFont="1" applyFill="1" applyBorder="1" applyAlignment="1" applyProtection="1">
      <alignment horizontal="left" vertical="top" wrapText="1"/>
    </xf>
    <xf numFmtId="49" fontId="2" fillId="0" borderId="16" xfId="0" applyNumberFormat="1" applyFont="1" applyFill="1" applyBorder="1" applyAlignment="1" applyProtection="1">
      <alignment horizontal="left" vertical="top" wrapText="1"/>
    </xf>
    <xf numFmtId="2" fontId="3" fillId="0" borderId="14" xfId="0" applyNumberFormat="1" applyFont="1" applyFill="1" applyBorder="1" applyAlignment="1" applyProtection="1">
      <alignment horizontal="right" vertical="center" wrapText="1"/>
    </xf>
    <xf numFmtId="2" fontId="3" fillId="0" borderId="14" xfId="0" applyNumberFormat="1" applyFont="1" applyFill="1" applyBorder="1" applyAlignment="1" applyProtection="1">
      <alignment horizontal="left" vertical="center" wrapText="1"/>
    </xf>
    <xf numFmtId="168" fontId="3" fillId="0" borderId="14" xfId="3" applyFont="1" applyFill="1" applyBorder="1" applyAlignment="1" applyProtection="1">
      <alignment vertical="center"/>
    </xf>
    <xf numFmtId="0" fontId="2" fillId="0" borderId="0" xfId="0" applyFont="1" applyFill="1" applyAlignment="1" applyProtection="1">
      <alignment vertical="center"/>
      <protection locked="0"/>
    </xf>
    <xf numFmtId="0" fontId="3" fillId="0" borderId="14" xfId="0" applyFont="1" applyFill="1" applyBorder="1" applyAlignment="1" applyProtection="1">
      <alignment horizontal="right" vertical="justify"/>
    </xf>
    <xf numFmtId="0" fontId="3" fillId="0" borderId="14" xfId="0" applyFont="1" applyFill="1" applyBorder="1" applyAlignment="1" applyProtection="1">
      <alignment horizontal="right" vertical="center"/>
    </xf>
    <xf numFmtId="0" fontId="3" fillId="0" borderId="14" xfId="0" applyFont="1" applyFill="1" applyBorder="1" applyAlignment="1" applyProtection="1">
      <alignment horizontal="center" vertical="center"/>
    </xf>
    <xf numFmtId="3" fontId="3" fillId="0" borderId="14" xfId="0" applyNumberFormat="1" applyFont="1" applyFill="1" applyBorder="1" applyAlignment="1" applyProtection="1">
      <alignment horizontal="center" vertical="center"/>
    </xf>
    <xf numFmtId="4" fontId="3" fillId="0" borderId="14" xfId="0" applyNumberFormat="1" applyFont="1" applyFill="1" applyBorder="1" applyAlignment="1" applyProtection="1">
      <alignment horizontal="right" vertical="center"/>
      <protection locked="0"/>
    </xf>
    <xf numFmtId="168" fontId="3" fillId="0" borderId="14" xfId="0" applyNumberFormat="1" applyFont="1" applyFill="1" applyBorder="1" applyAlignment="1" applyProtection="1">
      <alignment horizontal="right" vertical="center"/>
    </xf>
    <xf numFmtId="0" fontId="2" fillId="0" borderId="20" xfId="0" applyFont="1" applyFill="1" applyBorder="1" applyAlignment="1" applyProtection="1">
      <alignment horizontal="center"/>
    </xf>
    <xf numFmtId="4" fontId="7" fillId="0" borderId="12" xfId="2" applyNumberFormat="1" applyFont="1" applyFill="1" applyBorder="1" applyAlignment="1" applyProtection="1">
      <alignment horizontal="left" vertical="top"/>
    </xf>
    <xf numFmtId="0" fontId="28" fillId="0" borderId="0" xfId="0" applyFont="1" applyFill="1" applyAlignment="1" applyProtection="1">
      <alignment vertical="top"/>
      <protection locked="0"/>
    </xf>
    <xf numFmtId="0" fontId="28" fillId="0" borderId="0" xfId="0" applyFont="1" applyFill="1" applyAlignment="1" applyProtection="1">
      <alignment horizontal="center"/>
      <protection locked="0"/>
    </xf>
    <xf numFmtId="0" fontId="28" fillId="0" borderId="0" xfId="0" applyFont="1" applyFill="1" applyProtection="1">
      <protection locked="0"/>
    </xf>
    <xf numFmtId="0" fontId="28" fillId="0" borderId="0" xfId="0" applyFont="1" applyFill="1" applyBorder="1" applyAlignment="1" applyProtection="1">
      <alignment vertical="top"/>
      <protection locked="0"/>
    </xf>
    <xf numFmtId="49" fontId="28" fillId="0" borderId="0" xfId="1" applyNumberFormat="1" applyFont="1" applyFill="1" applyAlignment="1" applyProtection="1">
      <alignment horizontal="left" vertical="center"/>
    </xf>
    <xf numFmtId="49" fontId="29" fillId="0" borderId="0" xfId="1" applyNumberFormat="1" applyFont="1" applyFill="1" applyAlignment="1" applyProtection="1">
      <alignment horizontal="center" wrapText="1"/>
    </xf>
    <xf numFmtId="49" fontId="29" fillId="0" borderId="0" xfId="1" applyNumberFormat="1" applyFont="1" applyFill="1" applyAlignment="1" applyProtection="1">
      <alignment wrapText="1"/>
    </xf>
    <xf numFmtId="49" fontId="2" fillId="0" borderId="0" xfId="1" applyNumberFormat="1" applyFont="1" applyFill="1" applyAlignment="1" applyProtection="1">
      <alignment horizontal="left" vertical="center"/>
    </xf>
    <xf numFmtId="2" fontId="3" fillId="0" borderId="0" xfId="1" applyNumberFormat="1" applyFont="1" applyFill="1" applyAlignment="1" applyProtection="1">
      <alignment horizontal="left" vertical="top"/>
    </xf>
    <xf numFmtId="49" fontId="3" fillId="0" borderId="0" xfId="1" applyNumberFormat="1" applyFont="1" applyFill="1" applyAlignment="1" applyProtection="1">
      <alignment horizontal="center" wrapText="1"/>
    </xf>
    <xf numFmtId="49" fontId="3" fillId="0" borderId="0" xfId="1" applyNumberFormat="1" applyFont="1" applyFill="1" applyAlignment="1" applyProtection="1">
      <alignment wrapText="1"/>
    </xf>
    <xf numFmtId="0" fontId="28" fillId="0" borderId="0" xfId="0" applyFont="1" applyFill="1" applyProtection="1"/>
    <xf numFmtId="0" fontId="28" fillId="0" borderId="0" xfId="0" applyFont="1" applyFill="1" applyAlignment="1" applyProtection="1">
      <alignment vertical="top"/>
    </xf>
    <xf numFmtId="0" fontId="28" fillId="0" borderId="0" xfId="0" applyFont="1" applyFill="1" applyAlignment="1" applyProtection="1">
      <alignment horizontal="center"/>
    </xf>
    <xf numFmtId="0" fontId="3" fillId="0" borderId="0" xfId="0" applyFont="1" applyFill="1" applyAlignment="1" applyProtection="1">
      <alignment vertical="top"/>
    </xf>
    <xf numFmtId="0" fontId="8" fillId="0" borderId="12" xfId="0" applyFont="1" applyFill="1" applyBorder="1" applyAlignment="1" applyProtection="1">
      <alignment vertical="center" wrapText="1"/>
    </xf>
    <xf numFmtId="0" fontId="10" fillId="0" borderId="12" xfId="0" applyFont="1" applyFill="1" applyBorder="1" applyAlignment="1" applyProtection="1">
      <alignment vertical="center"/>
    </xf>
    <xf numFmtId="0" fontId="8" fillId="0" borderId="4" xfId="0" applyFont="1" applyFill="1" applyBorder="1" applyAlignment="1" applyProtection="1">
      <alignment vertical="center" wrapText="1"/>
    </xf>
    <xf numFmtId="0" fontId="10" fillId="0" borderId="4" xfId="0" applyFont="1" applyFill="1" applyBorder="1" applyAlignment="1" applyProtection="1">
      <alignment vertical="center"/>
    </xf>
    <xf numFmtId="0" fontId="28"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168" fontId="28" fillId="0" borderId="0" xfId="0" applyNumberFormat="1" applyFont="1" applyFill="1" applyBorder="1" applyAlignment="1" applyProtection="1">
      <alignment vertical="center"/>
    </xf>
    <xf numFmtId="0" fontId="28" fillId="0" borderId="0" xfId="0" applyFont="1" applyFill="1" applyAlignment="1" applyProtection="1">
      <alignment wrapText="1"/>
    </xf>
    <xf numFmtId="0" fontId="10" fillId="0" borderId="14" xfId="0" applyFont="1" applyFill="1" applyBorder="1" applyAlignment="1" applyProtection="1">
      <alignment vertical="top"/>
    </xf>
    <xf numFmtId="168" fontId="10" fillId="0" borderId="14" xfId="0" applyNumberFormat="1" applyFont="1" applyFill="1" applyBorder="1" applyProtection="1"/>
    <xf numFmtId="0" fontId="9" fillId="0" borderId="2" xfId="14" applyFont="1" applyFill="1" applyBorder="1" applyProtection="1"/>
    <xf numFmtId="0" fontId="9" fillId="0" borderId="2" xfId="14" applyFont="1" applyFill="1" applyBorder="1" applyAlignment="1" applyProtection="1">
      <alignment vertical="top"/>
    </xf>
    <xf numFmtId="0" fontId="9" fillId="0" borderId="2" xfId="14" applyFont="1" applyFill="1" applyBorder="1" applyAlignment="1" applyProtection="1">
      <alignment horizontal="center"/>
    </xf>
    <xf numFmtId="0" fontId="9" fillId="0" borderId="0" xfId="14" applyFont="1" applyFill="1" applyBorder="1" applyAlignment="1" applyProtection="1">
      <alignment vertical="top"/>
    </xf>
    <xf numFmtId="0" fontId="9" fillId="0" borderId="0" xfId="14" applyFont="1" applyFill="1" applyBorder="1" applyAlignment="1" applyProtection="1">
      <alignment horizontal="center"/>
    </xf>
    <xf numFmtId="0" fontId="16" fillId="0" borderId="0" xfId="0" applyFont="1" applyFill="1" applyProtection="1"/>
    <xf numFmtId="4" fontId="28" fillId="0" borderId="0" xfId="0" applyNumberFormat="1" applyFont="1" applyFill="1" applyAlignment="1" applyProtection="1">
      <alignment horizontal="center"/>
    </xf>
    <xf numFmtId="4" fontId="28" fillId="0" borderId="0" xfId="0" applyNumberFormat="1" applyFont="1" applyFill="1" applyProtection="1">
      <protection locked="0"/>
    </xf>
    <xf numFmtId="4" fontId="28" fillId="0" borderId="0" xfId="0" applyNumberFormat="1" applyFont="1" applyFill="1" applyProtection="1"/>
    <xf numFmtId="0" fontId="9" fillId="0" borderId="0" xfId="0" applyFont="1" applyFill="1" applyAlignment="1" applyProtection="1">
      <alignment vertical="center"/>
      <protection locked="0"/>
    </xf>
    <xf numFmtId="0" fontId="28" fillId="0" borderId="2" xfId="0" applyFont="1" applyFill="1" applyBorder="1" applyProtection="1"/>
    <xf numFmtId="0" fontId="28" fillId="0" borderId="2" xfId="0" applyFont="1" applyFill="1" applyBorder="1" applyAlignment="1" applyProtection="1">
      <alignment vertical="top" wrapText="1"/>
    </xf>
    <xf numFmtId="0" fontId="28" fillId="0" borderId="2" xfId="0" applyFont="1" applyFill="1" applyBorder="1" applyAlignment="1" applyProtection="1">
      <alignment horizontal="center"/>
    </xf>
    <xf numFmtId="3" fontId="28" fillId="0" borderId="2" xfId="0" applyNumberFormat="1" applyFont="1" applyFill="1" applyBorder="1" applyAlignment="1" applyProtection="1">
      <alignment horizontal="center"/>
    </xf>
    <xf numFmtId="4" fontId="28" fillId="0" borderId="2" xfId="0" applyNumberFormat="1" applyFont="1" applyFill="1" applyBorder="1" applyProtection="1">
      <protection locked="0"/>
    </xf>
    <xf numFmtId="4" fontId="28" fillId="0" borderId="2" xfId="0" applyNumberFormat="1" applyFont="1" applyFill="1" applyBorder="1" applyProtection="1"/>
    <xf numFmtId="3" fontId="28" fillId="0" borderId="0" xfId="0" applyNumberFormat="1" applyFont="1" applyFill="1" applyAlignment="1" applyProtection="1">
      <alignment horizontal="center"/>
    </xf>
    <xf numFmtId="4" fontId="28" fillId="0" borderId="2" xfId="0" applyNumberFormat="1" applyFont="1" applyFill="1" applyBorder="1" applyAlignment="1" applyProtection="1">
      <alignment horizontal="center"/>
    </xf>
    <xf numFmtId="4" fontId="2" fillId="0" borderId="0" xfId="0" applyNumberFormat="1" applyFont="1" applyFill="1" applyBorder="1" applyAlignment="1" applyProtection="1">
      <alignment horizontal="center"/>
    </xf>
    <xf numFmtId="4" fontId="2" fillId="0" borderId="0" xfId="0" applyNumberFormat="1" applyFont="1" applyFill="1" applyBorder="1" applyProtection="1">
      <protection locked="0"/>
    </xf>
    <xf numFmtId="0" fontId="28" fillId="0" borderId="0" xfId="0" applyFont="1" applyFill="1" applyBorder="1" applyProtection="1"/>
    <xf numFmtId="0" fontId="28" fillId="0" borderId="0" xfId="0" applyFont="1" applyFill="1" applyBorder="1" applyAlignment="1" applyProtection="1">
      <alignment vertical="top" wrapText="1"/>
    </xf>
    <xf numFmtId="0" fontId="28" fillId="0" borderId="0" xfId="0" applyFont="1" applyFill="1" applyBorder="1" applyAlignment="1" applyProtection="1">
      <alignment horizontal="center"/>
    </xf>
    <xf numFmtId="4" fontId="28" fillId="0" borderId="0" xfId="0" applyNumberFormat="1" applyFont="1" applyFill="1" applyBorder="1" applyAlignment="1" applyProtection="1">
      <alignment horizontal="center"/>
    </xf>
    <xf numFmtId="4" fontId="28" fillId="0" borderId="0" xfId="0" applyNumberFormat="1" applyFont="1" applyFill="1" applyBorder="1" applyProtection="1">
      <protection locked="0"/>
    </xf>
    <xf numFmtId="4" fontId="28" fillId="0" borderId="0" xfId="0" applyNumberFormat="1" applyFont="1" applyFill="1" applyBorder="1" applyProtection="1"/>
    <xf numFmtId="3" fontId="28" fillId="0" borderId="0" xfId="0" applyNumberFormat="1" applyFont="1" applyFill="1" applyBorder="1" applyAlignment="1" applyProtection="1">
      <alignment horizontal="center"/>
    </xf>
    <xf numFmtId="4" fontId="28" fillId="0" borderId="0" xfId="0" applyNumberFormat="1" applyFont="1" applyFill="1" applyAlignment="1" applyProtection="1">
      <alignment horizontal="center"/>
      <protection locked="0"/>
    </xf>
    <xf numFmtId="0" fontId="10" fillId="0" borderId="0" xfId="0" applyFont="1" applyFill="1" applyProtection="1">
      <protection locked="0"/>
    </xf>
    <xf numFmtId="49" fontId="16" fillId="0" borderId="0" xfId="1" applyNumberFormat="1" applyFont="1" applyFill="1" applyAlignment="1" applyProtection="1">
      <alignment horizontal="center" wrapText="1"/>
    </xf>
    <xf numFmtId="49" fontId="16" fillId="0" borderId="0" xfId="1" applyNumberFormat="1" applyFont="1" applyFill="1" applyAlignment="1" applyProtection="1">
      <alignment wrapText="1"/>
    </xf>
    <xf numFmtId="4" fontId="10" fillId="0" borderId="12" xfId="0" applyNumberFormat="1" applyFont="1" applyFill="1" applyBorder="1" applyAlignment="1" applyProtection="1">
      <alignment horizontal="center" vertical="center"/>
    </xf>
    <xf numFmtId="0" fontId="8" fillId="0" borderId="0" xfId="0" applyFont="1" applyFill="1" applyAlignment="1" applyProtection="1">
      <alignment vertical="center"/>
      <protection locked="0"/>
    </xf>
    <xf numFmtId="4" fontId="10" fillId="0" borderId="4" xfId="0" applyNumberFormat="1" applyFont="1" applyFill="1" applyBorder="1" applyAlignment="1" applyProtection="1">
      <alignment horizontal="center" vertical="center"/>
    </xf>
    <xf numFmtId="0" fontId="3" fillId="0" borderId="0" xfId="0" applyFont="1" applyFill="1" applyBorder="1" applyAlignment="1" applyProtection="1">
      <alignment vertical="top"/>
    </xf>
    <xf numFmtId="0" fontId="3" fillId="0" borderId="0" xfId="0" applyFont="1" applyFill="1" applyBorder="1" applyProtection="1"/>
    <xf numFmtId="168" fontId="3" fillId="0" borderId="0" xfId="0" applyNumberFormat="1" applyFont="1" applyFill="1" applyBorder="1" applyProtection="1"/>
    <xf numFmtId="0" fontId="2" fillId="0" borderId="0" xfId="0" applyFont="1" applyFill="1" applyAlignment="1" applyProtection="1">
      <alignment wrapText="1"/>
    </xf>
    <xf numFmtId="4" fontId="2" fillId="0" borderId="14" xfId="0" applyNumberFormat="1" applyFont="1" applyFill="1" applyBorder="1" applyAlignment="1" applyProtection="1">
      <alignment horizontal="center"/>
    </xf>
    <xf numFmtId="0" fontId="2" fillId="0" borderId="0" xfId="14" applyFont="1" applyFill="1" applyProtection="1"/>
    <xf numFmtId="0" fontId="2" fillId="0" borderId="0" xfId="14" applyFont="1" applyFill="1" applyAlignment="1" applyProtection="1">
      <alignment vertical="top"/>
    </xf>
    <xf numFmtId="0" fontId="2" fillId="0" borderId="0" xfId="14" applyFont="1" applyFill="1" applyAlignment="1" applyProtection="1">
      <alignment horizontal="center"/>
    </xf>
    <xf numFmtId="0" fontId="3" fillId="0" borderId="0" xfId="0" applyFont="1" applyFill="1" applyProtection="1">
      <protection locked="0"/>
    </xf>
    <xf numFmtId="4" fontId="3" fillId="0" borderId="14" xfId="0" applyNumberFormat="1" applyFont="1" applyFill="1" applyBorder="1" applyAlignment="1" applyProtection="1">
      <alignment horizontal="center"/>
    </xf>
    <xf numFmtId="0" fontId="3" fillId="0" borderId="14" xfId="0" applyFont="1" applyFill="1" applyBorder="1" applyAlignment="1" applyProtection="1">
      <alignment horizontal="right" vertical="top"/>
    </xf>
    <xf numFmtId="0" fontId="28" fillId="0" borderId="0" xfId="0" applyFont="1" applyFill="1" applyAlignment="1" applyProtection="1">
      <alignment vertical="top" wrapText="1"/>
    </xf>
    <xf numFmtId="0" fontId="28" fillId="0" borderId="2" xfId="0" applyFont="1" applyFill="1" applyBorder="1" applyAlignment="1" applyProtection="1">
      <alignment vertical="top"/>
    </xf>
    <xf numFmtId="0" fontId="16" fillId="0" borderId="0" xfId="0" applyFont="1" applyFill="1" applyAlignment="1" applyProtection="1">
      <alignment vertical="center"/>
    </xf>
    <xf numFmtId="0" fontId="8" fillId="0" borderId="12" xfId="0" applyFont="1" applyFill="1" applyBorder="1" applyAlignment="1" applyProtection="1">
      <alignment vertical="center"/>
    </xf>
    <xf numFmtId="4" fontId="8" fillId="0" borderId="0" xfId="0" applyNumberFormat="1" applyFont="1" applyFill="1" applyAlignment="1" applyProtection="1">
      <alignment vertical="center"/>
      <protection locked="0"/>
    </xf>
    <xf numFmtId="0" fontId="8" fillId="0" borderId="4" xfId="0" applyFont="1" applyFill="1" applyBorder="1" applyAlignment="1" applyProtection="1">
      <alignment vertical="center"/>
    </xf>
    <xf numFmtId="0" fontId="3" fillId="0" borderId="0" xfId="0" applyFont="1" applyFill="1" applyBorder="1" applyAlignment="1" applyProtection="1">
      <alignment vertical="center"/>
    </xf>
    <xf numFmtId="0" fontId="2" fillId="0" borderId="0" xfId="0" applyFont="1" applyFill="1" applyBorder="1" applyAlignment="1" applyProtection="1">
      <alignment vertical="center"/>
    </xf>
    <xf numFmtId="4" fontId="2" fillId="0" borderId="0" xfId="0" applyNumberFormat="1" applyFont="1" applyFill="1" applyAlignment="1" applyProtection="1">
      <alignment vertical="center"/>
      <protection locked="0"/>
    </xf>
    <xf numFmtId="0" fontId="16" fillId="0" borderId="0" xfId="0" applyFont="1" applyFill="1" applyAlignment="1" applyProtection="1">
      <alignment vertical="top"/>
    </xf>
    <xf numFmtId="4" fontId="16" fillId="0" borderId="0" xfId="0" applyNumberFormat="1" applyFont="1" applyFill="1" applyAlignment="1" applyProtection="1">
      <alignment horizontal="center"/>
    </xf>
    <xf numFmtId="0" fontId="3" fillId="0" borderId="14" xfId="0" applyFont="1" applyFill="1" applyBorder="1" applyAlignment="1" applyProtection="1">
      <alignment vertical="top" wrapText="1"/>
    </xf>
    <xf numFmtId="0" fontId="28" fillId="0" borderId="0" xfId="0" applyFont="1" applyFill="1" applyAlignment="1" applyProtection="1">
      <alignment horizontal="right"/>
      <protection locked="0"/>
    </xf>
    <xf numFmtId="49" fontId="29" fillId="0" borderId="0" xfId="1" applyNumberFormat="1" applyFont="1" applyFill="1" applyAlignment="1" applyProtection="1">
      <alignment horizontal="right" wrapText="1"/>
    </xf>
    <xf numFmtId="0" fontId="28" fillId="0" borderId="0" xfId="0" applyFont="1" applyFill="1" applyAlignment="1" applyProtection="1">
      <alignment horizontal="right"/>
    </xf>
    <xf numFmtId="168" fontId="10" fillId="0" borderId="12" xfId="0" applyNumberFormat="1" applyFont="1" applyFill="1" applyBorder="1" applyAlignment="1" applyProtection="1">
      <alignment horizontal="right" vertical="center"/>
    </xf>
    <xf numFmtId="4" fontId="28" fillId="0" borderId="0" xfId="0" applyNumberFormat="1" applyFont="1" applyFill="1" applyAlignment="1" applyProtection="1">
      <alignment vertical="center"/>
      <protection locked="0"/>
    </xf>
    <xf numFmtId="168" fontId="10" fillId="0" borderId="4" xfId="0" applyNumberFormat="1" applyFont="1" applyFill="1" applyBorder="1" applyAlignment="1" applyProtection="1">
      <alignment horizontal="right" vertical="center"/>
    </xf>
    <xf numFmtId="168" fontId="2" fillId="0" borderId="0" xfId="0" applyNumberFormat="1" applyFont="1" applyFill="1" applyBorder="1" applyAlignment="1" applyProtection="1">
      <alignment horizontal="right" vertical="center"/>
    </xf>
    <xf numFmtId="0" fontId="8" fillId="0" borderId="14" xfId="0" applyFont="1" applyFill="1" applyBorder="1" applyAlignment="1" applyProtection="1">
      <alignment horizontal="center"/>
    </xf>
    <xf numFmtId="0" fontId="8" fillId="0" borderId="14" xfId="0" applyFont="1" applyFill="1" applyBorder="1" applyProtection="1"/>
    <xf numFmtId="168" fontId="10" fillId="0" borderId="14" xfId="0" applyNumberFormat="1" applyFont="1" applyFill="1" applyBorder="1" applyAlignment="1" applyProtection="1">
      <alignment horizontal="right"/>
    </xf>
    <xf numFmtId="4" fontId="8" fillId="0" borderId="0" xfId="0" applyNumberFormat="1" applyFont="1" applyFill="1" applyProtection="1">
      <protection locked="0"/>
    </xf>
    <xf numFmtId="0" fontId="8" fillId="0" borderId="0" xfId="0" applyFont="1" applyFill="1" applyProtection="1">
      <protection locked="0"/>
    </xf>
    <xf numFmtId="4" fontId="28" fillId="0" borderId="0" xfId="0" applyNumberFormat="1" applyFont="1" applyFill="1" applyAlignment="1" applyProtection="1">
      <alignment horizontal="right"/>
    </xf>
    <xf numFmtId="4" fontId="28" fillId="0" borderId="2" xfId="0" applyNumberFormat="1" applyFont="1" applyFill="1" applyBorder="1" applyAlignment="1" applyProtection="1">
      <alignment horizontal="right"/>
    </xf>
    <xf numFmtId="4" fontId="28" fillId="0" borderId="0" xfId="0" applyNumberFormat="1" applyFont="1" applyFill="1" applyBorder="1" applyAlignment="1" applyProtection="1">
      <alignment horizontal="right"/>
    </xf>
    <xf numFmtId="4" fontId="28" fillId="0" borderId="0" xfId="0" applyNumberFormat="1" applyFont="1" applyFill="1" applyAlignment="1" applyProtection="1">
      <alignment horizontal="right"/>
      <protection locked="0"/>
    </xf>
    <xf numFmtId="168" fontId="10" fillId="0" borderId="4" xfId="0" applyNumberFormat="1" applyFont="1" applyFill="1" applyBorder="1" applyAlignment="1" applyProtection="1">
      <alignment horizontal="right"/>
    </xf>
    <xf numFmtId="0" fontId="10" fillId="0" borderId="4" xfId="0" applyFont="1" applyFill="1" applyBorder="1" applyProtection="1"/>
    <xf numFmtId="0" fontId="10" fillId="0" borderId="4" xfId="0" applyFont="1" applyFill="1" applyBorder="1" applyAlignment="1" applyProtection="1">
      <alignment horizontal="center"/>
    </xf>
    <xf numFmtId="168" fontId="10" fillId="0" borderId="12" xfId="0" applyNumberFormat="1" applyFont="1" applyFill="1" applyBorder="1" applyAlignment="1" applyProtection="1">
      <alignment horizontal="right"/>
    </xf>
    <xf numFmtId="0" fontId="10" fillId="0" borderId="12" xfId="0" applyFont="1" applyFill="1" applyBorder="1" applyProtection="1"/>
    <xf numFmtId="0" fontId="10" fillId="0" borderId="12" xfId="0" applyFont="1" applyFill="1" applyBorder="1" applyAlignment="1" applyProtection="1">
      <alignment horizontal="center"/>
    </xf>
    <xf numFmtId="0" fontId="8" fillId="0" borderId="12" xfId="0" applyFont="1" applyFill="1" applyBorder="1" applyAlignment="1" applyProtection="1">
      <alignment horizontal="center"/>
    </xf>
    <xf numFmtId="0" fontId="8" fillId="0" borderId="12" xfId="0" applyFont="1" applyFill="1" applyBorder="1" applyProtection="1"/>
    <xf numFmtId="0" fontId="8" fillId="0" borderId="4" xfId="0" applyFont="1" applyFill="1" applyBorder="1" applyAlignment="1" applyProtection="1">
      <alignment horizontal="center"/>
    </xf>
    <xf numFmtId="0" fontId="8" fillId="0" borderId="4" xfId="0" applyFont="1" applyFill="1" applyBorder="1" applyProtection="1"/>
    <xf numFmtId="0" fontId="28" fillId="0" borderId="0" xfId="0" applyFont="1" applyFill="1" applyBorder="1" applyAlignment="1" applyProtection="1">
      <alignment vertical="top"/>
    </xf>
    <xf numFmtId="168" fontId="28" fillId="0" borderId="0" xfId="0" applyNumberFormat="1" applyFont="1" applyFill="1" applyBorder="1" applyAlignment="1" applyProtection="1">
      <alignment horizontal="right"/>
    </xf>
    <xf numFmtId="4" fontId="10" fillId="0" borderId="0" xfId="0" applyNumberFormat="1" applyFont="1" applyFill="1" applyProtection="1">
      <protection locked="0"/>
    </xf>
    <xf numFmtId="0" fontId="28" fillId="0" borderId="2" xfId="0" applyFont="1" applyFill="1" applyBorder="1" applyAlignment="1" applyProtection="1">
      <alignment horizontal="left" vertical="top" wrapText="1"/>
    </xf>
    <xf numFmtId="0" fontId="28" fillId="0" borderId="0" xfId="0" applyFont="1" applyFill="1" applyAlignment="1" applyProtection="1">
      <alignment horizontal="left" vertical="top"/>
    </xf>
    <xf numFmtId="0" fontId="28" fillId="0" borderId="0" xfId="0" applyFont="1" applyFill="1" applyAlignment="1" applyProtection="1">
      <alignment horizontal="left" vertical="top" wrapText="1"/>
    </xf>
    <xf numFmtId="0" fontId="28" fillId="0" borderId="0" xfId="0" applyFont="1" applyFill="1" applyAlignment="1" applyProtection="1">
      <alignment horizontal="left" vertical="top"/>
      <protection locked="0"/>
    </xf>
    <xf numFmtId="0" fontId="28" fillId="0" borderId="0" xfId="0" applyFont="1" applyFill="1" applyAlignment="1" applyProtection="1">
      <alignment horizontal="left" vertical="top" wrapText="1"/>
      <protection locked="0"/>
    </xf>
    <xf numFmtId="0" fontId="3" fillId="0" borderId="0" xfId="0" applyFont="1" applyFill="1" applyAlignment="1" applyProtection="1">
      <alignment horizontal="left" vertical="top"/>
    </xf>
    <xf numFmtId="168" fontId="10" fillId="0" borderId="12" xfId="0" applyNumberFormat="1" applyFont="1" applyFill="1" applyBorder="1" applyProtection="1"/>
    <xf numFmtId="168" fontId="10" fillId="0" borderId="4" xfId="0" applyNumberFormat="1" applyFont="1" applyFill="1" applyBorder="1" applyProtection="1"/>
    <xf numFmtId="4" fontId="2" fillId="0" borderId="0" xfId="0" applyNumberFormat="1" applyFont="1" applyFill="1" applyProtection="1">
      <protection locked="0"/>
    </xf>
    <xf numFmtId="0" fontId="2" fillId="0" borderId="0" xfId="0" applyFont="1" applyFill="1" applyAlignment="1" applyProtection="1">
      <alignment vertical="center"/>
    </xf>
    <xf numFmtId="49" fontId="2" fillId="0" borderId="0" xfId="1" applyNumberFormat="1" applyFont="1" applyFill="1" applyAlignment="1" applyProtection="1">
      <alignment horizontal="center" wrapText="1"/>
    </xf>
    <xf numFmtId="49" fontId="2" fillId="0" borderId="0" xfId="1" applyNumberFormat="1" applyFont="1" applyFill="1" applyAlignment="1" applyProtection="1">
      <alignment wrapText="1"/>
    </xf>
    <xf numFmtId="49" fontId="29" fillId="0" borderId="0" xfId="1" applyNumberFormat="1" applyFont="1" applyFill="1" applyAlignment="1" applyProtection="1">
      <alignment horizontal="center" vertical="center" wrapText="1"/>
    </xf>
    <xf numFmtId="49" fontId="29" fillId="0" borderId="0" xfId="1" applyNumberFormat="1" applyFont="1" applyFill="1" applyAlignment="1" applyProtection="1">
      <alignment vertical="center" wrapText="1"/>
    </xf>
    <xf numFmtId="49" fontId="29" fillId="0" borderId="0" xfId="1" applyNumberFormat="1" applyFont="1" applyFill="1" applyAlignment="1" applyProtection="1">
      <alignment horizontal="right" vertical="center" wrapText="1"/>
    </xf>
    <xf numFmtId="0" fontId="10" fillId="0" borderId="14" xfId="0" applyFont="1" applyFill="1" applyBorder="1" applyAlignment="1" applyProtection="1">
      <alignment horizontal="left" vertical="top"/>
    </xf>
    <xf numFmtId="168" fontId="2" fillId="0" borderId="0" xfId="0" applyNumberFormat="1" applyFont="1" applyFill="1" applyBorder="1" applyProtection="1"/>
    <xf numFmtId="0" fontId="9" fillId="0" borderId="2" xfId="14" applyFont="1" applyFill="1" applyBorder="1" applyAlignment="1" applyProtection="1">
      <alignment horizontal="left" vertical="top"/>
    </xf>
    <xf numFmtId="0" fontId="28" fillId="0" borderId="0" xfId="0" applyFont="1" applyFill="1" applyBorder="1" applyAlignment="1" applyProtection="1">
      <alignment horizontal="left" vertical="top" wrapText="1"/>
    </xf>
    <xf numFmtId="0" fontId="3" fillId="0" borderId="14" xfId="0" applyFont="1" applyFill="1" applyBorder="1" applyAlignment="1" applyProtection="1">
      <alignment horizontal="left" vertical="top" wrapText="1"/>
    </xf>
    <xf numFmtId="0" fontId="28" fillId="0" borderId="2" xfId="0" applyFont="1" applyFill="1" applyBorder="1" applyAlignment="1" applyProtection="1">
      <alignment horizontal="left" vertical="top"/>
    </xf>
    <xf numFmtId="2" fontId="2" fillId="0" borderId="0" xfId="0" applyNumberFormat="1" applyFont="1" applyFill="1" applyBorder="1" applyAlignment="1" applyProtection="1">
      <alignment horizontal="center"/>
      <protection locked="0"/>
    </xf>
    <xf numFmtId="164" fontId="2" fillId="0" borderId="0" xfId="0" applyNumberFormat="1" applyFont="1" applyFill="1" applyBorder="1" applyAlignment="1" applyProtection="1">
      <protection locked="0"/>
    </xf>
    <xf numFmtId="1" fontId="38" fillId="0" borderId="0" xfId="1" applyNumberFormat="1" applyFont="1" applyFill="1" applyBorder="1" applyAlignment="1" applyProtection="1">
      <alignment horizontal="left" vertical="top"/>
    </xf>
    <xf numFmtId="2" fontId="2" fillId="0" borderId="4" xfId="1" applyNumberFormat="1" applyFont="1" applyFill="1" applyBorder="1" applyAlignment="1" applyProtection="1">
      <alignment horizontal="center"/>
    </xf>
    <xf numFmtId="0" fontId="2" fillId="0" borderId="4" xfId="1" applyFont="1" applyFill="1" applyBorder="1" applyAlignment="1" applyProtection="1">
      <alignment horizontal="center"/>
    </xf>
    <xf numFmtId="164" fontId="7" fillId="0" borderId="14" xfId="0" applyNumberFormat="1" applyFont="1" applyFill="1" applyBorder="1" applyAlignment="1" applyProtection="1">
      <alignment horizontal="left" vertical="top"/>
    </xf>
    <xf numFmtId="2" fontId="2" fillId="0" borderId="14" xfId="1" applyNumberFormat="1" applyFont="1" applyFill="1" applyBorder="1" applyAlignment="1" applyProtection="1">
      <alignment horizontal="center"/>
    </xf>
    <xf numFmtId="0" fontId="2" fillId="0" borderId="14" xfId="1" applyFont="1" applyFill="1" applyBorder="1" applyAlignment="1" applyProtection="1">
      <alignment horizontal="center"/>
    </xf>
    <xf numFmtId="164" fontId="2" fillId="0" borderId="14" xfId="1" applyNumberFormat="1" applyFont="1" applyFill="1" applyBorder="1" applyAlignment="1" applyProtection="1"/>
    <xf numFmtId="168" fontId="7" fillId="0" borderId="14" xfId="1" applyNumberFormat="1" applyFont="1" applyFill="1" applyBorder="1" applyProtection="1"/>
    <xf numFmtId="0" fontId="37" fillId="0" borderId="0" xfId="0" applyFont="1" applyAlignment="1" applyProtection="1">
      <alignment vertical="center"/>
      <protection locked="0"/>
    </xf>
    <xf numFmtId="0" fontId="37" fillId="0" borderId="2" xfId="1" applyFont="1" applyFill="1" applyBorder="1" applyAlignment="1" applyProtection="1">
      <alignment vertical="center" wrapText="1"/>
    </xf>
    <xf numFmtId="1" fontId="37" fillId="0" borderId="2" xfId="1" applyNumberFormat="1" applyFont="1" applyFill="1" applyBorder="1" applyAlignment="1" applyProtection="1">
      <alignment horizontal="left" vertical="center"/>
    </xf>
    <xf numFmtId="2" fontId="37" fillId="0" borderId="2" xfId="1" applyNumberFormat="1" applyFont="1" applyFill="1" applyBorder="1" applyAlignment="1" applyProtection="1">
      <alignment horizontal="center" vertical="center"/>
    </xf>
    <xf numFmtId="0" fontId="37" fillId="0" borderId="2" xfId="1" applyFont="1" applyFill="1" applyBorder="1" applyAlignment="1" applyProtection="1">
      <alignment horizontal="center" vertical="center"/>
    </xf>
    <xf numFmtId="164" fontId="37" fillId="0" borderId="2" xfId="1" applyNumberFormat="1" applyFont="1" applyFill="1" applyBorder="1" applyAlignment="1" applyProtection="1">
      <alignment horizontal="center" vertical="center" wrapText="1"/>
    </xf>
    <xf numFmtId="4" fontId="37" fillId="0" borderId="2" xfId="1" applyNumberFormat="1" applyFont="1" applyFill="1" applyBorder="1" applyAlignment="1" applyProtection="1">
      <alignment horizontal="center" vertical="center" wrapText="1"/>
    </xf>
    <xf numFmtId="4" fontId="2" fillId="0" borderId="0" xfId="1" applyNumberFormat="1" applyFont="1" applyFill="1" applyBorder="1" applyAlignment="1" applyProtection="1"/>
    <xf numFmtId="4" fontId="2" fillId="0" borderId="0" xfId="1" applyNumberFormat="1" applyFont="1" applyFill="1" applyBorder="1" applyAlignment="1" applyProtection="1">
      <protection locked="0"/>
    </xf>
    <xf numFmtId="1" fontId="2" fillId="0" borderId="0" xfId="1" applyNumberFormat="1" applyFont="1" applyFill="1" applyBorder="1" applyAlignment="1" applyProtection="1">
      <alignment horizontal="left" vertical="top" wrapText="1"/>
    </xf>
    <xf numFmtId="1" fontId="2" fillId="0" borderId="0" xfId="1" applyNumberFormat="1" applyFont="1" applyFill="1" applyBorder="1" applyAlignment="1" applyProtection="1">
      <alignment horizontal="center"/>
    </xf>
    <xf numFmtId="1" fontId="3" fillId="0" borderId="0" xfId="1" applyNumberFormat="1" applyFont="1" applyFill="1" applyBorder="1" applyAlignment="1" applyProtection="1">
      <alignment horizontal="left" vertical="top" wrapText="1"/>
    </xf>
    <xf numFmtId="0" fontId="37" fillId="0" borderId="0" xfId="1" applyFont="1" applyFill="1" applyBorder="1" applyAlignment="1" applyProtection="1">
      <alignment vertical="center" wrapText="1"/>
    </xf>
    <xf numFmtId="1" fontId="37" fillId="0" borderId="0" xfId="1" applyNumberFormat="1" applyFont="1" applyFill="1" applyBorder="1" applyAlignment="1" applyProtection="1">
      <alignment horizontal="left" vertical="center"/>
    </xf>
    <xf numFmtId="2" fontId="37" fillId="0" borderId="0" xfId="1" applyNumberFormat="1" applyFont="1" applyFill="1" applyBorder="1" applyAlignment="1" applyProtection="1">
      <alignment horizontal="center" vertical="center"/>
    </xf>
    <xf numFmtId="0" fontId="37" fillId="0" borderId="0" xfId="1" applyFont="1" applyFill="1" applyBorder="1" applyAlignment="1" applyProtection="1">
      <alignment horizontal="center" vertical="center"/>
    </xf>
    <xf numFmtId="164" fontId="37" fillId="0" borderId="0" xfId="1" applyNumberFormat="1" applyFont="1" applyFill="1" applyBorder="1" applyAlignment="1" applyProtection="1">
      <alignment horizontal="center" vertical="center" wrapText="1"/>
    </xf>
    <xf numFmtId="4" fontId="37" fillId="0" borderId="0" xfId="1" applyNumberFormat="1" applyFont="1" applyFill="1" applyBorder="1" applyAlignment="1" applyProtection="1">
      <alignment horizontal="center" vertical="center" wrapText="1"/>
    </xf>
    <xf numFmtId="1" fontId="2" fillId="0" borderId="2" xfId="1" applyNumberFormat="1" applyFont="1" applyFill="1" applyBorder="1" applyAlignment="1" applyProtection="1">
      <alignment horizontal="left" vertical="top" wrapText="1"/>
    </xf>
    <xf numFmtId="1" fontId="2" fillId="0" borderId="2" xfId="1" applyNumberFormat="1" applyFont="1" applyFill="1" applyBorder="1" applyAlignment="1" applyProtection="1">
      <alignment horizontal="center"/>
    </xf>
    <xf numFmtId="0" fontId="2" fillId="0" borderId="2" xfId="1" applyFont="1" applyFill="1" applyBorder="1" applyAlignment="1" applyProtection="1">
      <alignment horizontal="center"/>
    </xf>
    <xf numFmtId="4" fontId="2" fillId="0" borderId="2" xfId="1" applyNumberFormat="1" applyFont="1" applyFill="1" applyBorder="1" applyAlignment="1" applyProtection="1">
      <protection locked="0"/>
    </xf>
    <xf numFmtId="4" fontId="2" fillId="0" borderId="2" xfId="1" applyNumberFormat="1" applyFont="1" applyFill="1" applyBorder="1" applyProtection="1"/>
    <xf numFmtId="1" fontId="2" fillId="0" borderId="0" xfId="1" applyNumberFormat="1" applyFont="1" applyFill="1" applyBorder="1" applyAlignment="1" applyProtection="1">
      <alignment horizontal="left" vertical="top"/>
    </xf>
    <xf numFmtId="2" fontId="2" fillId="0" borderId="2" xfId="1" applyNumberFormat="1" applyFont="1" applyFill="1" applyBorder="1" applyAlignment="1" applyProtection="1">
      <alignment horizontal="center"/>
    </xf>
    <xf numFmtId="4" fontId="2" fillId="0" borderId="4" xfId="1" applyNumberFormat="1" applyFont="1" applyFill="1" applyBorder="1" applyAlignment="1" applyProtection="1">
      <protection locked="0"/>
    </xf>
    <xf numFmtId="168" fontId="3" fillId="0" borderId="4" xfId="1" applyNumberFormat="1" applyFont="1" applyFill="1" applyBorder="1" applyProtection="1"/>
    <xf numFmtId="1" fontId="3" fillId="0" borderId="4" xfId="1" applyNumberFormat="1" applyFont="1" applyFill="1" applyBorder="1" applyAlignment="1" applyProtection="1">
      <alignment horizontal="right" vertical="top" wrapText="1"/>
    </xf>
    <xf numFmtId="1" fontId="3" fillId="0" borderId="0" xfId="1" applyNumberFormat="1" applyFont="1" applyFill="1" applyBorder="1" applyAlignment="1" applyProtection="1">
      <alignment horizontal="right" vertical="top" wrapText="1"/>
    </xf>
    <xf numFmtId="1" fontId="3" fillId="0" borderId="14" xfId="1" applyNumberFormat="1" applyFont="1" applyFill="1" applyBorder="1" applyAlignment="1" applyProtection="1">
      <alignment horizontal="right" vertical="top" wrapText="1"/>
    </xf>
    <xf numFmtId="4" fontId="2" fillId="0" borderId="14" xfId="1" applyNumberFormat="1" applyFont="1" applyFill="1" applyBorder="1" applyAlignment="1" applyProtection="1">
      <protection locked="0"/>
    </xf>
    <xf numFmtId="168" fontId="3" fillId="0" borderId="14" xfId="1" applyNumberFormat="1" applyFont="1" applyFill="1" applyBorder="1" applyProtection="1"/>
    <xf numFmtId="1" fontId="2" fillId="0" borderId="4" xfId="1" applyNumberFormat="1" applyFont="1" applyFill="1" applyBorder="1" applyAlignment="1" applyProtection="1">
      <alignment horizontal="center"/>
    </xf>
    <xf numFmtId="0" fontId="2" fillId="0" borderId="21" xfId="0" applyFont="1" applyFill="1" applyBorder="1" applyProtection="1">
      <protection locked="0"/>
    </xf>
    <xf numFmtId="0" fontId="2" fillId="0" borderId="21" xfId="0" applyFont="1" applyFill="1" applyBorder="1" applyAlignment="1" applyProtection="1">
      <alignment horizontal="left" vertical="top"/>
      <protection locked="0"/>
    </xf>
    <xf numFmtId="2" fontId="2" fillId="0" borderId="21" xfId="0" applyNumberFormat="1" applyFont="1" applyFill="1" applyBorder="1" applyAlignment="1" applyProtection="1">
      <alignment horizontal="center"/>
      <protection locked="0"/>
    </xf>
    <xf numFmtId="0" fontId="2" fillId="0" borderId="21" xfId="0" applyFont="1" applyFill="1" applyBorder="1" applyAlignment="1" applyProtection="1">
      <alignment horizontal="center"/>
      <protection locked="0"/>
    </xf>
    <xf numFmtId="164" fontId="2" fillId="0" borderId="21" xfId="0" applyNumberFormat="1" applyFont="1" applyFill="1" applyBorder="1" applyAlignment="1" applyProtection="1">
      <protection locked="0"/>
    </xf>
    <xf numFmtId="4" fontId="2" fillId="0" borderId="21" xfId="0" applyNumberFormat="1" applyFont="1" applyFill="1" applyBorder="1" applyProtection="1">
      <protection locked="0"/>
    </xf>
    <xf numFmtId="4" fontId="2" fillId="0" borderId="0" xfId="0" applyNumberFormat="1" applyFont="1" applyFill="1" applyBorder="1" applyAlignment="1" applyProtection="1">
      <protection locked="0"/>
    </xf>
    <xf numFmtId="1" fontId="38" fillId="0" borderId="0" xfId="1" applyNumberFormat="1" applyFont="1" applyFill="1" applyBorder="1" applyAlignment="1" applyProtection="1">
      <alignment horizontal="left" vertical="top"/>
      <protection locked="0"/>
    </xf>
    <xf numFmtId="2" fontId="2" fillId="0" borderId="0" xfId="1" applyNumberFormat="1" applyFont="1" applyFill="1" applyBorder="1" applyAlignment="1" applyProtection="1">
      <alignment horizontal="center"/>
      <protection locked="0"/>
    </xf>
    <xf numFmtId="0" fontId="2" fillId="0" borderId="0" xfId="1" applyFont="1" applyFill="1" applyBorder="1" applyAlignment="1" applyProtection="1">
      <alignment horizontal="center"/>
      <protection locked="0"/>
    </xf>
    <xf numFmtId="4" fontId="2" fillId="0" borderId="0" xfId="1" applyNumberFormat="1" applyFont="1" applyFill="1" applyBorder="1" applyProtection="1">
      <protection locked="0"/>
    </xf>
    <xf numFmtId="1" fontId="37" fillId="0" borderId="0" xfId="1" applyNumberFormat="1" applyFont="1" applyFill="1" applyBorder="1" applyAlignment="1" applyProtection="1">
      <alignment horizontal="left" vertical="top" wrapText="1"/>
      <protection locked="0"/>
    </xf>
    <xf numFmtId="0" fontId="2" fillId="0" borderId="0" xfId="1" applyFont="1" applyFill="1" applyBorder="1" applyAlignment="1" applyProtection="1">
      <alignment horizontal="left" vertical="top"/>
      <protection locked="0"/>
    </xf>
    <xf numFmtId="1" fontId="3" fillId="0" borderId="0" xfId="1" applyNumberFormat="1" applyFont="1" applyFill="1" applyBorder="1" applyAlignment="1" applyProtection="1">
      <alignment horizontal="left" vertical="top" wrapText="1"/>
      <protection locked="0"/>
    </xf>
    <xf numFmtId="1" fontId="37" fillId="0" borderId="0" xfId="0" applyNumberFormat="1"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1" fontId="3" fillId="0" borderId="4" xfId="1" applyNumberFormat="1" applyFont="1" applyFill="1" applyBorder="1" applyAlignment="1" applyProtection="1">
      <alignment horizontal="center" vertical="top" wrapText="1"/>
    </xf>
    <xf numFmtId="4" fontId="3" fillId="0" borderId="4" xfId="1" applyNumberFormat="1" applyFont="1" applyFill="1" applyBorder="1" applyAlignment="1" applyProtection="1">
      <alignment vertical="top" wrapText="1"/>
      <protection locked="0"/>
    </xf>
    <xf numFmtId="14" fontId="42" fillId="0" borderId="0" xfId="0" applyNumberFormat="1" applyFont="1" applyFill="1" applyAlignment="1" applyProtection="1">
      <alignment horizontal="center"/>
    </xf>
    <xf numFmtId="167" fontId="42" fillId="0" borderId="0" xfId="0" applyNumberFormat="1" applyFont="1" applyFill="1" applyAlignment="1" applyProtection="1">
      <alignment horizontal="center"/>
    </xf>
    <xf numFmtId="0" fontId="42" fillId="0" borderId="0" xfId="0" applyFont="1" applyFill="1" applyAlignment="1" applyProtection="1">
      <alignment horizontal="center"/>
    </xf>
    <xf numFmtId="0" fontId="0" fillId="0" borderId="0" xfId="0" applyFont="1" applyFill="1" applyProtection="1"/>
    <xf numFmtId="0" fontId="0" fillId="0" borderId="0" xfId="0" applyFont="1" applyFill="1" applyAlignment="1" applyProtection="1">
      <alignment horizontal="left" vertical="top"/>
    </xf>
    <xf numFmtId="0" fontId="0" fillId="0" borderId="0" xfId="0" applyFont="1" applyFill="1" applyAlignment="1" applyProtection="1">
      <alignment horizontal="center"/>
    </xf>
    <xf numFmtId="4" fontId="0" fillId="0" borderId="0" xfId="0" applyNumberFormat="1" applyFont="1" applyFill="1" applyAlignment="1" applyProtection="1">
      <protection locked="0"/>
    </xf>
    <xf numFmtId="0" fontId="0" fillId="0" borderId="0" xfId="0" applyFont="1" applyFill="1" applyAlignment="1" applyProtection="1"/>
    <xf numFmtId="0" fontId="42" fillId="0" borderId="0" xfId="0" applyFont="1" applyFill="1" applyProtection="1"/>
    <xf numFmtId="167" fontId="51" fillId="0" borderId="0" xfId="0" applyNumberFormat="1" applyFont="1" applyFill="1" applyAlignment="1" applyProtection="1">
      <alignment horizontal="center"/>
    </xf>
    <xf numFmtId="49" fontId="52" fillId="0" borderId="2" xfId="9" applyNumberFormat="1" applyFont="1" applyFill="1" applyBorder="1" applyAlignment="1" applyProtection="1">
      <alignment horizontal="center" vertical="center"/>
    </xf>
    <xf numFmtId="0" fontId="53" fillId="0" borderId="2" xfId="0" applyNumberFormat="1" applyFont="1" applyFill="1" applyBorder="1" applyAlignment="1" applyProtection="1">
      <alignment horizontal="center"/>
    </xf>
    <xf numFmtId="2" fontId="52" fillId="0" borderId="2" xfId="9" applyNumberFormat="1" applyFont="1" applyFill="1" applyBorder="1" applyAlignment="1" applyProtection="1">
      <alignment horizontal="center" vertical="center"/>
    </xf>
    <xf numFmtId="4" fontId="52" fillId="0" borderId="2" xfId="9" applyNumberFormat="1" applyFont="1" applyFill="1" applyBorder="1" applyAlignment="1" applyProtection="1">
      <alignment horizontal="center" vertical="center" wrapText="1"/>
      <protection locked="0"/>
    </xf>
    <xf numFmtId="4" fontId="52" fillId="0" borderId="2" xfId="9" applyNumberFormat="1" applyFont="1" applyFill="1" applyBorder="1" applyAlignment="1" applyProtection="1">
      <alignment horizontal="center" vertical="center"/>
    </xf>
    <xf numFmtId="0" fontId="52" fillId="0" borderId="0" xfId="0" applyFont="1" applyFill="1" applyBorder="1" applyProtection="1">
      <protection locked="0"/>
    </xf>
    <xf numFmtId="4" fontId="37" fillId="0" borderId="2" xfId="3" applyNumberFormat="1" applyFont="1" applyFill="1" applyBorder="1" applyAlignment="1" applyProtection="1">
      <alignment horizontal="right" vertical="center"/>
    </xf>
    <xf numFmtId="0" fontId="35" fillId="0" borderId="0" xfId="0" applyFont="1" applyFill="1" applyProtection="1">
      <protection locked="0"/>
    </xf>
    <xf numFmtId="1" fontId="25" fillId="0" borderId="2" xfId="0" applyNumberFormat="1" applyFont="1" applyFill="1" applyBorder="1" applyAlignment="1" applyProtection="1">
      <alignment horizontal="center" vertical="top"/>
    </xf>
    <xf numFmtId="0" fontId="25" fillId="0" borderId="2" xfId="0" applyNumberFormat="1" applyFont="1" applyFill="1" applyBorder="1" applyAlignment="1" applyProtection="1">
      <alignment horizontal="center" wrapText="1"/>
    </xf>
    <xf numFmtId="2" fontId="25" fillId="0" borderId="2" xfId="0" applyNumberFormat="1" applyFont="1" applyFill="1" applyBorder="1" applyAlignment="1" applyProtection="1">
      <alignment horizontal="center"/>
    </xf>
    <xf numFmtId="4" fontId="25" fillId="0" borderId="2" xfId="0" applyNumberFormat="1" applyFont="1" applyFill="1" applyBorder="1" applyAlignment="1" applyProtection="1">
      <protection locked="0"/>
    </xf>
    <xf numFmtId="170" fontId="25" fillId="0" borderId="2" xfId="0" applyNumberFormat="1" applyFont="1" applyFill="1" applyBorder="1" applyAlignment="1" applyProtection="1">
      <alignment horizontal="right"/>
    </xf>
    <xf numFmtId="0" fontId="25" fillId="0" borderId="2" xfId="0" applyNumberFormat="1" applyFont="1" applyFill="1" applyBorder="1" applyAlignment="1" applyProtection="1">
      <alignment horizontal="left" vertical="top" wrapText="1"/>
    </xf>
    <xf numFmtId="0" fontId="25" fillId="0" borderId="2" xfId="0" applyNumberFormat="1" applyFont="1" applyFill="1" applyBorder="1" applyAlignment="1" applyProtection="1">
      <alignment horizontal="center"/>
    </xf>
    <xf numFmtId="0" fontId="26" fillId="0" borderId="2" xfId="0" applyFont="1" applyFill="1" applyBorder="1" applyAlignment="1" applyProtection="1">
      <alignment horizontal="left" wrapText="1"/>
    </xf>
    <xf numFmtId="0" fontId="25" fillId="0" borderId="2" xfId="0" applyFont="1" applyFill="1" applyBorder="1" applyAlignment="1" applyProtection="1">
      <alignment horizontal="center"/>
    </xf>
    <xf numFmtId="49" fontId="26" fillId="0" borderId="2" xfId="0" applyNumberFormat="1" applyFont="1" applyFill="1" applyBorder="1" applyAlignment="1" applyProtection="1">
      <alignment vertical="top" wrapText="1"/>
    </xf>
    <xf numFmtId="49" fontId="26" fillId="0" borderId="2" xfId="0" applyNumberFormat="1" applyFont="1" applyFill="1" applyBorder="1" applyAlignment="1" applyProtection="1">
      <alignment horizontal="left" vertical="top" wrapText="1"/>
    </xf>
    <xf numFmtId="0" fontId="26" fillId="0" borderId="2" xfId="10" applyFont="1" applyFill="1" applyBorder="1" applyAlignment="1" applyProtection="1">
      <alignment vertical="top" wrapText="1"/>
    </xf>
    <xf numFmtId="2" fontId="25" fillId="0" borderId="2" xfId="0" applyNumberFormat="1" applyFont="1" applyFill="1" applyBorder="1" applyAlignment="1" applyProtection="1">
      <alignment vertical="top" wrapText="1"/>
    </xf>
    <xf numFmtId="49" fontId="25" fillId="0" borderId="2" xfId="0" applyNumberFormat="1" applyFont="1" applyFill="1" applyBorder="1" applyAlignment="1" applyProtection="1">
      <alignment horizontal="left" vertical="top" wrapText="1"/>
    </xf>
    <xf numFmtId="1" fontId="25" fillId="0" borderId="8" xfId="0" applyNumberFormat="1" applyFont="1" applyFill="1" applyBorder="1" applyAlignment="1" applyProtection="1">
      <alignment horizontal="center" vertical="top"/>
    </xf>
    <xf numFmtId="0" fontId="25" fillId="0" borderId="8" xfId="0" applyNumberFormat="1" applyFont="1" applyFill="1" applyBorder="1" applyAlignment="1" applyProtection="1">
      <alignment horizontal="left" vertical="top" wrapText="1"/>
    </xf>
    <xf numFmtId="0" fontId="25" fillId="0" borderId="8" xfId="0" applyNumberFormat="1" applyFont="1" applyFill="1" applyBorder="1" applyAlignment="1" applyProtection="1">
      <alignment horizontal="center"/>
    </xf>
    <xf numFmtId="2" fontId="25" fillId="0" borderId="8" xfId="0" applyNumberFormat="1" applyFont="1" applyFill="1" applyBorder="1" applyAlignment="1" applyProtection="1">
      <alignment horizontal="center"/>
    </xf>
    <xf numFmtId="4" fontId="25" fillId="0" borderId="8" xfId="0" applyNumberFormat="1" applyFont="1" applyFill="1" applyBorder="1" applyAlignment="1" applyProtection="1">
      <protection locked="0"/>
    </xf>
    <xf numFmtId="170" fontId="40" fillId="0" borderId="8" xfId="0" applyNumberFormat="1" applyFont="1" applyFill="1" applyBorder="1" applyAlignment="1" applyProtection="1">
      <alignment horizontal="right"/>
    </xf>
    <xf numFmtId="1" fontId="25" fillId="0" borderId="9" xfId="0" applyNumberFormat="1" applyFont="1" applyFill="1" applyBorder="1" applyAlignment="1" applyProtection="1">
      <alignment horizontal="center" vertical="top"/>
    </xf>
    <xf numFmtId="0" fontId="25" fillId="0" borderId="9" xfId="0" applyNumberFormat="1" applyFont="1" applyFill="1" applyBorder="1" applyAlignment="1" applyProtection="1">
      <alignment horizontal="center"/>
    </xf>
    <xf numFmtId="2" fontId="25" fillId="0" borderId="9" xfId="0" applyNumberFormat="1" applyFont="1" applyFill="1" applyBorder="1" applyAlignment="1" applyProtection="1">
      <alignment horizontal="center"/>
    </xf>
    <xf numFmtId="4" fontId="25" fillId="0" borderId="9" xfId="0" applyNumberFormat="1" applyFont="1" applyFill="1" applyBorder="1" applyAlignment="1" applyProtection="1">
      <protection locked="0"/>
    </xf>
    <xf numFmtId="170" fontId="40" fillId="0" borderId="9" xfId="0" applyNumberFormat="1" applyFont="1" applyFill="1" applyBorder="1" applyAlignment="1" applyProtection="1">
      <alignment horizontal="right"/>
    </xf>
    <xf numFmtId="49" fontId="26" fillId="0" borderId="9" xfId="0" applyNumberFormat="1" applyFont="1" applyFill="1" applyBorder="1" applyAlignment="1" applyProtection="1">
      <alignment horizontal="left" vertical="top" wrapText="1"/>
    </xf>
    <xf numFmtId="0" fontId="25" fillId="0" borderId="9" xfId="0" applyFont="1" applyFill="1" applyBorder="1" applyAlignment="1" applyProtection="1">
      <alignment horizontal="center"/>
    </xf>
    <xf numFmtId="170" fontId="25" fillId="0" borderId="9" xfId="0" applyNumberFormat="1" applyFont="1" applyFill="1" applyBorder="1" applyAlignment="1" applyProtection="1">
      <alignment horizontal="right"/>
    </xf>
    <xf numFmtId="1" fontId="25" fillId="0" borderId="7" xfId="0" applyNumberFormat="1" applyFont="1" applyFill="1" applyBorder="1" applyAlignment="1" applyProtection="1">
      <alignment horizontal="center" vertical="top"/>
    </xf>
    <xf numFmtId="49" fontId="26" fillId="0" borderId="7" xfId="0" applyNumberFormat="1" applyFont="1" applyFill="1" applyBorder="1" applyAlignment="1" applyProtection="1">
      <alignment horizontal="left" vertical="top" wrapText="1"/>
    </xf>
    <xf numFmtId="0" fontId="25" fillId="0" borderId="7" xfId="0" applyFont="1" applyFill="1" applyBorder="1" applyAlignment="1" applyProtection="1">
      <alignment horizontal="center"/>
    </xf>
    <xf numFmtId="2" fontId="25" fillId="0" borderId="7" xfId="0" applyNumberFormat="1" applyFont="1" applyFill="1" applyBorder="1" applyAlignment="1" applyProtection="1">
      <alignment horizontal="center"/>
    </xf>
    <xf numFmtId="4" fontId="25" fillId="0" borderId="7" xfId="0" applyNumberFormat="1" applyFont="1" applyFill="1" applyBorder="1" applyAlignment="1" applyProtection="1">
      <protection locked="0"/>
    </xf>
    <xf numFmtId="170" fontId="25" fillId="0" borderId="7" xfId="0" applyNumberFormat="1" applyFont="1" applyFill="1" applyBorder="1" applyAlignment="1" applyProtection="1">
      <alignment horizontal="right"/>
    </xf>
    <xf numFmtId="1" fontId="54" fillId="0" borderId="0" xfId="0" applyNumberFormat="1" applyFont="1" applyFill="1" applyBorder="1" applyAlignment="1" applyProtection="1">
      <alignment horizontal="center" vertical="top"/>
    </xf>
    <xf numFmtId="0" fontId="55" fillId="0" borderId="0" xfId="0" applyNumberFormat="1" applyFont="1" applyFill="1" applyBorder="1" applyAlignment="1" applyProtection="1">
      <alignment horizontal="justify"/>
      <protection locked="0"/>
    </xf>
    <xf numFmtId="170" fontId="55" fillId="0" borderId="0" xfId="0" applyNumberFormat="1" applyFont="1" applyFill="1" applyBorder="1" applyAlignment="1" applyProtection="1">
      <alignment horizontal="justify"/>
      <protection locked="0"/>
    </xf>
    <xf numFmtId="0" fontId="56" fillId="0" borderId="0" xfId="0" applyFont="1" applyFill="1" applyProtection="1">
      <protection locked="0"/>
    </xf>
    <xf numFmtId="0" fontId="43" fillId="0" borderId="0" xfId="0" applyFont="1" applyFill="1" applyAlignment="1" applyProtection="1">
      <alignment horizontal="center" vertical="top"/>
    </xf>
    <xf numFmtId="0" fontId="42" fillId="0" borderId="14" xfId="0" applyFont="1" applyFill="1" applyBorder="1" applyAlignment="1" applyProtection="1">
      <alignment vertical="top"/>
    </xf>
    <xf numFmtId="4" fontId="26" fillId="0" borderId="14" xfId="0" applyNumberFormat="1" applyFont="1" applyFill="1" applyBorder="1" applyAlignment="1" applyProtection="1">
      <protection locked="0"/>
    </xf>
    <xf numFmtId="168" fontId="42" fillId="0" borderId="14" xfId="0" applyNumberFormat="1" applyFont="1" applyFill="1" applyBorder="1" applyAlignment="1" applyProtection="1"/>
    <xf numFmtId="0" fontId="39" fillId="0" borderId="14" xfId="0" applyFont="1" applyFill="1" applyBorder="1" applyAlignment="1" applyProtection="1">
      <alignment vertical="top"/>
    </xf>
    <xf numFmtId="0" fontId="55" fillId="0" borderId="14" xfId="0" applyNumberFormat="1" applyFont="1" applyFill="1" applyBorder="1" applyAlignment="1" applyProtection="1">
      <alignment horizontal="center"/>
    </xf>
    <xf numFmtId="2" fontId="55" fillId="0" borderId="14" xfId="0" applyNumberFormat="1" applyFont="1" applyFill="1" applyBorder="1" applyAlignment="1" applyProtection="1">
      <alignment horizontal="center"/>
    </xf>
    <xf numFmtId="4" fontId="55" fillId="0" borderId="14" xfId="0" applyNumberFormat="1" applyFont="1" applyFill="1" applyBorder="1" applyAlignment="1" applyProtection="1">
      <protection locked="0"/>
    </xf>
    <xf numFmtId="170" fontId="54" fillId="0" borderId="14" xfId="0" applyNumberFormat="1" applyFont="1" applyFill="1" applyBorder="1" applyAlignment="1" applyProtection="1">
      <alignment horizontal="right"/>
    </xf>
    <xf numFmtId="0" fontId="19" fillId="0" borderId="14" xfId="0" applyNumberFormat="1" applyFont="1" applyFill="1" applyBorder="1" applyAlignment="1" applyProtection="1">
      <alignment horizontal="right" vertical="top"/>
    </xf>
    <xf numFmtId="0" fontId="24" fillId="0" borderId="14" xfId="0" applyNumberFormat="1" applyFont="1" applyFill="1" applyBorder="1" applyAlignment="1" applyProtection="1">
      <alignment horizontal="center"/>
    </xf>
    <xf numFmtId="2" fontId="24" fillId="0" borderId="14" xfId="0" applyNumberFormat="1" applyFont="1" applyFill="1" applyBorder="1" applyAlignment="1" applyProtection="1">
      <alignment horizontal="center"/>
    </xf>
    <xf numFmtId="4" fontId="24" fillId="0" borderId="14" xfId="0" applyNumberFormat="1" applyFont="1" applyFill="1" applyBorder="1" applyAlignment="1" applyProtection="1">
      <protection locked="0"/>
    </xf>
    <xf numFmtId="0" fontId="19" fillId="0" borderId="14" xfId="0" applyNumberFormat="1" applyFont="1" applyFill="1" applyBorder="1" applyAlignment="1" applyProtection="1">
      <alignment horizontal="right" vertical="top" wrapText="1"/>
    </xf>
    <xf numFmtId="0" fontId="24" fillId="0" borderId="14" xfId="0" applyNumberFormat="1" applyFont="1" applyFill="1" applyBorder="1" applyAlignment="1" applyProtection="1">
      <alignment horizontal="center" wrapText="1"/>
    </xf>
    <xf numFmtId="2" fontId="24" fillId="0" borderId="14" xfId="0" applyNumberFormat="1" applyFont="1" applyFill="1" applyBorder="1" applyAlignment="1" applyProtection="1">
      <alignment horizontal="center" wrapText="1"/>
    </xf>
    <xf numFmtId="9" fontId="25" fillId="0" borderId="8" xfId="0" applyNumberFormat="1" applyFont="1" applyFill="1" applyBorder="1" applyAlignment="1" applyProtection="1">
      <alignment horizontal="center" wrapText="1"/>
    </xf>
    <xf numFmtId="0" fontId="25" fillId="0" borderId="8" xfId="0" applyNumberFormat="1" applyFont="1" applyFill="1" applyBorder="1" applyAlignment="1" applyProtection="1">
      <alignment horizontal="justify"/>
    </xf>
    <xf numFmtId="0" fontId="25" fillId="0" borderId="7" xfId="0" applyNumberFormat="1" applyFont="1" applyFill="1" applyBorder="1" applyAlignment="1" applyProtection="1">
      <alignment vertical="top" wrapText="1"/>
    </xf>
    <xf numFmtId="0" fontId="25" fillId="0" borderId="7" xfId="0" applyNumberFormat="1" applyFont="1" applyFill="1" applyBorder="1" applyAlignment="1" applyProtection="1">
      <alignment horizontal="center" wrapText="1"/>
    </xf>
    <xf numFmtId="170" fontId="25" fillId="0" borderId="8" xfId="0" applyNumberFormat="1" applyFont="1" applyFill="1" applyBorder="1" applyAlignment="1" applyProtection="1">
      <alignment horizontal="justify"/>
    </xf>
    <xf numFmtId="0" fontId="41" fillId="0" borderId="8" xfId="0" applyFont="1" applyFill="1" applyBorder="1" applyAlignment="1" applyProtection="1">
      <alignment horizontal="center"/>
    </xf>
    <xf numFmtId="170" fontId="25" fillId="0" borderId="8" xfId="0" applyNumberFormat="1" applyFont="1" applyFill="1" applyBorder="1" applyAlignment="1" applyProtection="1">
      <alignment horizontal="right"/>
    </xf>
    <xf numFmtId="0" fontId="41" fillId="0" borderId="7" xfId="0" applyFont="1" applyFill="1" applyBorder="1" applyAlignment="1" applyProtection="1">
      <alignment horizontal="center"/>
    </xf>
    <xf numFmtId="0" fontId="41" fillId="0" borderId="2" xfId="0" applyFont="1" applyFill="1" applyBorder="1" applyAlignment="1" applyProtection="1">
      <alignment horizontal="center"/>
    </xf>
    <xf numFmtId="0" fontId="25" fillId="0" borderId="8" xfId="0" applyNumberFormat="1" applyFont="1" applyFill="1" applyBorder="1" applyAlignment="1" applyProtection="1">
      <alignment vertical="top"/>
    </xf>
    <xf numFmtId="0" fontId="25" fillId="0" borderId="8" xfId="0" applyNumberFormat="1" applyFont="1" applyFill="1" applyBorder="1" applyAlignment="1" applyProtection="1">
      <alignment vertical="top" wrapText="1"/>
    </xf>
    <xf numFmtId="9" fontId="25" fillId="0" borderId="7" xfId="0" applyNumberFormat="1" applyFont="1" applyFill="1" applyBorder="1" applyAlignment="1" applyProtection="1">
      <alignment horizontal="center" wrapText="1"/>
    </xf>
    <xf numFmtId="0" fontId="25" fillId="0" borderId="2" xfId="8" applyFont="1" applyFill="1" applyBorder="1" applyAlignment="1" applyProtection="1">
      <alignment horizontal="left" vertical="top" wrapText="1"/>
    </xf>
    <xf numFmtId="0" fontId="25" fillId="0" borderId="14" xfId="0" applyNumberFormat="1" applyFont="1" applyFill="1" applyBorder="1" applyAlignment="1" applyProtection="1">
      <alignment horizontal="center" wrapText="1"/>
    </xf>
    <xf numFmtId="2" fontId="25" fillId="0" borderId="14" xfId="0" applyNumberFormat="1" applyFont="1" applyFill="1" applyBorder="1" applyAlignment="1" applyProtection="1">
      <alignment horizontal="center" wrapText="1"/>
    </xf>
    <xf numFmtId="4" fontId="25" fillId="0" borderId="14" xfId="0" applyNumberFormat="1" applyFont="1" applyFill="1" applyBorder="1" applyAlignment="1" applyProtection="1">
      <protection locked="0"/>
    </xf>
    <xf numFmtId="0" fontId="40" fillId="0" borderId="14" xfId="0" applyNumberFormat="1" applyFont="1" applyFill="1" applyBorder="1" applyAlignment="1" applyProtection="1">
      <alignment horizontal="right" vertical="top" wrapText="1"/>
    </xf>
    <xf numFmtId="1" fontId="25" fillId="0" borderId="2" xfId="0" applyNumberFormat="1" applyFont="1" applyFill="1" applyBorder="1" applyAlignment="1" applyProtection="1">
      <alignment horizontal="center"/>
    </xf>
    <xf numFmtId="0" fontId="40" fillId="0" borderId="14" xfId="0" applyNumberFormat="1" applyFont="1" applyFill="1" applyBorder="1" applyAlignment="1" applyProtection="1">
      <alignment horizontal="right" vertical="top"/>
    </xf>
    <xf numFmtId="0" fontId="0" fillId="0" borderId="12" xfId="0" applyFill="1" applyBorder="1" applyAlignment="1" applyProtection="1"/>
    <xf numFmtId="169" fontId="40" fillId="0" borderId="12" xfId="0" applyNumberFormat="1" applyFont="1" applyFill="1" applyBorder="1" applyAlignment="1" applyProtection="1">
      <alignment horizontal="center" vertical="center"/>
    </xf>
    <xf numFmtId="0" fontId="54" fillId="0" borderId="0" xfId="0" applyNumberFormat="1" applyFont="1" applyFill="1" applyBorder="1" applyAlignment="1" applyProtection="1">
      <alignment vertical="top"/>
    </xf>
    <xf numFmtId="0" fontId="35" fillId="0" borderId="0" xfId="0" applyFont="1" applyFill="1" applyAlignment="1" applyProtection="1">
      <alignment vertical="center"/>
      <protection locked="0"/>
    </xf>
    <xf numFmtId="1" fontId="35" fillId="0" borderId="12" xfId="0" applyNumberFormat="1" applyFont="1" applyFill="1" applyBorder="1" applyAlignment="1" applyProtection="1">
      <alignment horizontal="center" vertical="center"/>
    </xf>
    <xf numFmtId="0" fontId="35" fillId="0" borderId="12" xfId="0" applyNumberFormat="1" applyFont="1" applyFill="1" applyBorder="1" applyAlignment="1" applyProtection="1">
      <alignment vertical="center"/>
    </xf>
    <xf numFmtId="0" fontId="35" fillId="0" borderId="12" xfId="0" applyNumberFormat="1" applyFont="1" applyFill="1" applyBorder="1" applyAlignment="1" applyProtection="1">
      <alignment horizontal="center" vertical="center"/>
    </xf>
    <xf numFmtId="2" fontId="35" fillId="0" borderId="12" xfId="0" applyNumberFormat="1" applyFont="1" applyFill="1" applyBorder="1" applyAlignment="1" applyProtection="1">
      <alignment horizontal="center" vertical="center"/>
    </xf>
    <xf numFmtId="4" fontId="35" fillId="0" borderId="12" xfId="0" applyNumberFormat="1" applyFont="1" applyFill="1" applyBorder="1" applyAlignment="1" applyProtection="1">
      <alignment vertical="center"/>
      <protection locked="0"/>
    </xf>
    <xf numFmtId="170" fontId="35" fillId="0" borderId="12" xfId="0" applyNumberFormat="1" applyFont="1" applyFill="1" applyBorder="1" applyAlignment="1" applyProtection="1">
      <alignment horizontal="right" vertical="center"/>
    </xf>
    <xf numFmtId="0" fontId="35" fillId="0" borderId="0" xfId="0" applyNumberFormat="1" applyFont="1" applyFill="1" applyBorder="1" applyAlignment="1" applyProtection="1">
      <alignment horizontal="justify" vertical="center"/>
      <protection locked="0"/>
    </xf>
    <xf numFmtId="170" fontId="35" fillId="0" borderId="0" xfId="0" applyNumberFormat="1" applyFont="1" applyFill="1" applyBorder="1" applyAlignment="1" applyProtection="1">
      <alignment horizontal="justify" vertical="center"/>
      <protection locked="0"/>
    </xf>
    <xf numFmtId="1" fontId="35" fillId="0" borderId="4" xfId="0" applyNumberFormat="1" applyFont="1" applyFill="1" applyBorder="1" applyAlignment="1" applyProtection="1">
      <alignment horizontal="center" vertical="center"/>
    </xf>
    <xf numFmtId="0" fontId="35" fillId="0" borderId="4" xfId="0" applyNumberFormat="1" applyFont="1" applyFill="1" applyBorder="1" applyAlignment="1" applyProtection="1">
      <alignment vertical="center"/>
    </xf>
    <xf numFmtId="0" fontId="35" fillId="0" borderId="4" xfId="0" applyNumberFormat="1" applyFont="1" applyFill="1" applyBorder="1" applyAlignment="1" applyProtection="1">
      <alignment horizontal="center" vertical="center" wrapText="1"/>
    </xf>
    <xf numFmtId="2" fontId="35" fillId="0" borderId="4" xfId="0" applyNumberFormat="1" applyFont="1" applyFill="1" applyBorder="1" applyAlignment="1" applyProtection="1">
      <alignment horizontal="center" vertical="center"/>
    </xf>
    <xf numFmtId="4" fontId="35" fillId="0" borderId="4" xfId="0" applyNumberFormat="1" applyFont="1" applyFill="1" applyBorder="1" applyAlignment="1" applyProtection="1">
      <alignment vertical="center"/>
      <protection locked="0"/>
    </xf>
    <xf numFmtId="170" fontId="35" fillId="0" borderId="4" xfId="0" applyNumberFormat="1" applyFont="1" applyFill="1" applyBorder="1" applyAlignment="1" applyProtection="1">
      <alignment horizontal="right" vertical="center"/>
    </xf>
    <xf numFmtId="0" fontId="35" fillId="0" borderId="4" xfId="0" applyNumberFormat="1" applyFont="1" applyFill="1" applyBorder="1" applyAlignment="1" applyProtection="1">
      <alignment horizontal="center" vertical="center"/>
    </xf>
    <xf numFmtId="1" fontId="35" fillId="0" borderId="13" xfId="0" applyNumberFormat="1" applyFont="1" applyFill="1" applyBorder="1" applyAlignment="1" applyProtection="1">
      <alignment horizontal="center" vertical="center"/>
    </xf>
    <xf numFmtId="0" fontId="35" fillId="0" borderId="13" xfId="0" applyNumberFormat="1" applyFont="1" applyFill="1" applyBorder="1" applyAlignment="1" applyProtection="1">
      <alignment vertical="center"/>
    </xf>
    <xf numFmtId="0" fontId="35" fillId="0" borderId="13" xfId="0" applyNumberFormat="1" applyFont="1" applyFill="1" applyBorder="1" applyAlignment="1" applyProtection="1">
      <alignment horizontal="center" vertical="center"/>
    </xf>
    <xf numFmtId="2" fontId="35" fillId="0" borderId="13" xfId="0" applyNumberFormat="1" applyFont="1" applyFill="1" applyBorder="1" applyAlignment="1" applyProtection="1">
      <alignment horizontal="center" vertical="center"/>
    </xf>
    <xf numFmtId="4" fontId="35" fillId="0" borderId="13" xfId="0" applyNumberFormat="1" applyFont="1" applyFill="1" applyBorder="1" applyAlignment="1" applyProtection="1">
      <alignment vertical="center"/>
      <protection locked="0"/>
    </xf>
    <xf numFmtId="170" fontId="35" fillId="0" borderId="13" xfId="0" applyNumberFormat="1" applyFont="1" applyFill="1" applyBorder="1" applyAlignment="1" applyProtection="1">
      <alignment horizontal="right" vertical="center"/>
    </xf>
    <xf numFmtId="4" fontId="35" fillId="0" borderId="0" xfId="0" applyNumberFormat="1" applyFont="1" applyFill="1" applyBorder="1" applyAlignment="1" applyProtection="1">
      <alignment horizontal="center" vertical="center"/>
      <protection locked="0"/>
    </xf>
    <xf numFmtId="4" fontId="35" fillId="0" borderId="0" xfId="0" quotePrefix="1" applyNumberFormat="1" applyFont="1" applyFill="1" applyBorder="1" applyAlignment="1" applyProtection="1">
      <alignment horizontal="center" vertical="center"/>
      <protection locked="0"/>
    </xf>
    <xf numFmtId="1" fontId="35" fillId="0" borderId="22" xfId="0" applyNumberFormat="1" applyFont="1" applyFill="1" applyBorder="1" applyAlignment="1" applyProtection="1">
      <alignment horizontal="center" vertical="center"/>
    </xf>
    <xf numFmtId="0" fontId="35" fillId="0" borderId="22" xfId="0" applyNumberFormat="1" applyFont="1" applyFill="1" applyBorder="1" applyAlignment="1" applyProtection="1">
      <alignment vertical="center"/>
    </xf>
    <xf numFmtId="0" fontId="35" fillId="0" borderId="22" xfId="0" applyNumberFormat="1" applyFont="1" applyFill="1" applyBorder="1" applyAlignment="1" applyProtection="1">
      <alignment horizontal="center" vertical="center"/>
    </xf>
    <xf numFmtId="2" fontId="35" fillId="0" borderId="22" xfId="0" applyNumberFormat="1" applyFont="1" applyFill="1" applyBorder="1" applyAlignment="1" applyProtection="1">
      <alignment horizontal="center" vertical="center"/>
    </xf>
    <xf numFmtId="4" fontId="35" fillId="0" borderId="22" xfId="0" applyNumberFormat="1" applyFont="1" applyFill="1" applyBorder="1" applyAlignment="1" applyProtection="1">
      <alignment vertical="center"/>
      <protection locked="0"/>
    </xf>
    <xf numFmtId="170" fontId="35" fillId="0" borderId="22" xfId="0" applyNumberFormat="1" applyFont="1" applyFill="1" applyBorder="1" applyAlignment="1" applyProtection="1">
      <alignment horizontal="right" vertical="center"/>
    </xf>
    <xf numFmtId="0" fontId="0" fillId="0" borderId="0" xfId="0" applyFill="1" applyAlignment="1" applyProtection="1">
      <alignment vertical="center"/>
      <protection locked="0"/>
    </xf>
    <xf numFmtId="1" fontId="25" fillId="0" borderId="0" xfId="0" applyNumberFormat="1" applyFont="1" applyFill="1" applyBorder="1" applyAlignment="1" applyProtection="1">
      <alignment horizontal="center" vertical="center"/>
    </xf>
    <xf numFmtId="0" fontId="39" fillId="0" borderId="14" xfId="0" applyFont="1" applyFill="1" applyBorder="1" applyAlignment="1" applyProtection="1">
      <alignment vertical="center"/>
    </xf>
    <xf numFmtId="0" fontId="55" fillId="0" borderId="14" xfId="0" applyNumberFormat="1" applyFont="1" applyFill="1" applyBorder="1" applyAlignment="1" applyProtection="1">
      <alignment horizontal="center" vertical="center"/>
    </xf>
    <xf numFmtId="2" fontId="55" fillId="0" borderId="14" xfId="0" applyNumberFormat="1" applyFont="1" applyFill="1" applyBorder="1" applyAlignment="1" applyProtection="1">
      <alignment horizontal="center" vertical="center"/>
    </xf>
    <xf numFmtId="4" fontId="55" fillId="0" borderId="14" xfId="0" applyNumberFormat="1" applyFont="1" applyFill="1" applyBorder="1" applyAlignment="1" applyProtection="1">
      <alignment vertical="center"/>
      <protection locked="0"/>
    </xf>
    <xf numFmtId="170" fontId="54" fillId="0" borderId="14" xfId="0" applyNumberFormat="1" applyFont="1" applyFill="1" applyBorder="1" applyAlignment="1" applyProtection="1">
      <alignment horizontal="right" vertical="center"/>
    </xf>
    <xf numFmtId="0" fontId="0" fillId="0" borderId="0" xfId="0" applyFill="1" applyBorder="1" applyAlignment="1" applyProtection="1">
      <alignment vertical="center"/>
      <protection locked="0"/>
    </xf>
    <xf numFmtId="0" fontId="26" fillId="0" borderId="2" xfId="0" applyFont="1" applyFill="1" applyBorder="1" applyAlignment="1" applyProtection="1">
      <alignment horizontal="center" vertical="top"/>
    </xf>
    <xf numFmtId="0" fontId="26" fillId="0" borderId="2" xfId="0" applyFont="1" applyFill="1" applyBorder="1" applyAlignment="1" applyProtection="1">
      <alignment vertical="top" wrapText="1"/>
    </xf>
    <xf numFmtId="0" fontId="26" fillId="0" borderId="2" xfId="0" applyFont="1" applyFill="1" applyBorder="1" applyAlignment="1" applyProtection="1">
      <alignment horizontal="center"/>
    </xf>
    <xf numFmtId="167" fontId="26" fillId="0" borderId="2" xfId="0" applyNumberFormat="1" applyFont="1" applyFill="1" applyBorder="1" applyAlignment="1" applyProtection="1">
      <alignment horizontal="center"/>
    </xf>
    <xf numFmtId="4" fontId="26" fillId="0" borderId="2" xfId="0" applyNumberFormat="1" applyFont="1" applyFill="1" applyBorder="1" applyAlignment="1" applyProtection="1">
      <protection locked="0"/>
    </xf>
    <xf numFmtId="168" fontId="26" fillId="0" borderId="2" xfId="0" applyNumberFormat="1" applyFont="1" applyFill="1" applyBorder="1" applyAlignment="1" applyProtection="1"/>
    <xf numFmtId="0" fontId="26" fillId="0" borderId="2" xfId="0" applyFont="1" applyFill="1" applyBorder="1" applyAlignment="1" applyProtection="1">
      <alignment horizontal="center" wrapText="1"/>
    </xf>
    <xf numFmtId="0" fontId="41" fillId="0" borderId="2" xfId="0" applyFont="1" applyFill="1" applyBorder="1" applyAlignment="1" applyProtection="1">
      <alignment horizontal="center" wrapText="1"/>
    </xf>
    <xf numFmtId="0" fontId="46" fillId="0" borderId="2" xfId="11" applyFont="1" applyFill="1" applyBorder="1" applyAlignment="1" applyProtection="1">
      <alignment horizontal="center" vertical="top" wrapText="1"/>
    </xf>
    <xf numFmtId="0" fontId="46" fillId="0" borderId="2" xfId="11" applyFont="1" applyFill="1" applyBorder="1" applyAlignment="1" applyProtection="1">
      <alignment horizontal="left" vertical="top" wrapText="1"/>
    </xf>
    <xf numFmtId="171" fontId="46" fillId="0" borderId="2" xfId="11" applyNumberFormat="1" applyFont="1" applyFill="1" applyBorder="1" applyAlignment="1" applyProtection="1">
      <alignment horizontal="center" wrapText="1"/>
    </xf>
    <xf numFmtId="0" fontId="26" fillId="0" borderId="0" xfId="0" applyFont="1" applyFill="1" applyBorder="1" applyAlignment="1" applyProtection="1">
      <alignment horizontal="left" vertical="top"/>
    </xf>
    <xf numFmtId="167" fontId="26" fillId="0" borderId="0" xfId="0" applyNumberFormat="1" applyFont="1" applyFill="1" applyBorder="1" applyAlignment="1" applyProtection="1">
      <alignment horizontal="center"/>
    </xf>
    <xf numFmtId="4" fontId="26" fillId="0" borderId="0" xfId="0" applyNumberFormat="1" applyFont="1" applyFill="1" applyBorder="1" applyAlignment="1" applyProtection="1">
      <protection locked="0"/>
    </xf>
    <xf numFmtId="168" fontId="26" fillId="0" borderId="0" xfId="0" applyNumberFormat="1" applyFont="1" applyFill="1" applyBorder="1" applyAlignment="1" applyProtection="1"/>
    <xf numFmtId="167" fontId="26" fillId="0" borderId="14" xfId="0" applyNumberFormat="1" applyFont="1" applyFill="1" applyBorder="1" applyAlignment="1" applyProtection="1">
      <alignment horizontal="center"/>
    </xf>
    <xf numFmtId="0" fontId="35" fillId="0" borderId="0" xfId="0" applyFont="1" applyFill="1" applyBorder="1" applyProtection="1">
      <protection locked="0"/>
    </xf>
    <xf numFmtId="1" fontId="26" fillId="0" borderId="2" xfId="0" applyNumberFormat="1" applyFont="1" applyFill="1" applyBorder="1" applyAlignment="1" applyProtection="1">
      <alignment horizontal="center"/>
    </xf>
    <xf numFmtId="49" fontId="26" fillId="0" borderId="2" xfId="0" applyNumberFormat="1" applyFont="1" applyFill="1" applyBorder="1" applyAlignment="1" applyProtection="1">
      <alignment horizontal="center" vertical="top"/>
    </xf>
    <xf numFmtId="4" fontId="26" fillId="0" borderId="2" xfId="0" applyNumberFormat="1" applyFont="1" applyFill="1" applyBorder="1" applyAlignment="1" applyProtection="1">
      <alignment horizontal="right"/>
    </xf>
    <xf numFmtId="172" fontId="26" fillId="0" borderId="2" xfId="0" applyNumberFormat="1" applyFont="1" applyFill="1" applyBorder="1" applyAlignment="1" applyProtection="1">
      <alignment horizontal="center"/>
    </xf>
    <xf numFmtId="0" fontId="25" fillId="0" borderId="0" xfId="0" applyNumberFormat="1" applyFont="1" applyFill="1" applyBorder="1" applyAlignment="1" applyProtection="1">
      <alignment wrapText="1"/>
    </xf>
    <xf numFmtId="0" fontId="26" fillId="0" borderId="2" xfId="0" applyFont="1" applyFill="1" applyBorder="1" applyAlignment="1" applyProtection="1">
      <alignment horizontal="left" vertical="top" wrapText="1"/>
    </xf>
    <xf numFmtId="0" fontId="26" fillId="0" borderId="9" xfId="0" applyFont="1" applyFill="1" applyBorder="1" applyAlignment="1" applyProtection="1">
      <alignment horizontal="left" vertical="top" wrapText="1"/>
    </xf>
    <xf numFmtId="0" fontId="26" fillId="0" borderId="0" xfId="0" applyFont="1" applyFill="1" applyAlignment="1" applyProtection="1">
      <alignment horizontal="left" vertical="top" wrapText="1"/>
    </xf>
    <xf numFmtId="0" fontId="41" fillId="0" borderId="8" xfId="0" applyFont="1" applyFill="1" applyBorder="1" applyAlignment="1" applyProtection="1">
      <alignment vertical="top"/>
    </xf>
    <xf numFmtId="0" fontId="41" fillId="0" borderId="7" xfId="0" applyFont="1" applyFill="1" applyBorder="1" applyAlignment="1" applyProtection="1">
      <alignment vertical="top"/>
    </xf>
    <xf numFmtId="0" fontId="41" fillId="0" borderId="2" xfId="0" applyFont="1" applyFill="1" applyBorder="1" applyAlignment="1" applyProtection="1">
      <alignment vertical="top"/>
    </xf>
    <xf numFmtId="0" fontId="40" fillId="0" borderId="0" xfId="0" applyNumberFormat="1" applyFont="1" applyFill="1" applyBorder="1" applyAlignment="1" applyProtection="1">
      <alignment horizontal="left" vertical="top"/>
    </xf>
    <xf numFmtId="0" fontId="25" fillId="0" borderId="7" xfId="0" applyNumberFormat="1" applyFont="1" applyFill="1" applyBorder="1" applyAlignment="1" applyProtection="1">
      <alignment horizontal="left" vertical="top" wrapText="1"/>
    </xf>
    <xf numFmtId="0" fontId="26" fillId="0" borderId="0" xfId="0" applyFont="1" applyFill="1" applyAlignment="1" applyProtection="1">
      <alignment horizontal="left"/>
    </xf>
    <xf numFmtId="0" fontId="42" fillId="0" borderId="0" xfId="0" applyFont="1" applyFill="1" applyAlignment="1" applyProtection="1">
      <alignment horizontal="left" vertical="top"/>
    </xf>
    <xf numFmtId="0" fontId="39" fillId="0" borderId="0" xfId="0" applyFont="1" applyFill="1" applyAlignment="1" applyProtection="1">
      <alignment horizontal="left" vertical="top"/>
    </xf>
    <xf numFmtId="0" fontId="43" fillId="0" borderId="0" xfId="0" applyFont="1" applyFill="1" applyAlignment="1" applyProtection="1">
      <alignment horizontal="center" vertical="center"/>
    </xf>
    <xf numFmtId="169" fontId="40" fillId="0" borderId="13" xfId="0" applyNumberFormat="1" applyFont="1" applyFill="1" applyBorder="1" applyAlignment="1" applyProtection="1">
      <alignment horizontal="center" vertical="center"/>
    </xf>
    <xf numFmtId="1" fontId="2" fillId="0" borderId="0" xfId="0" applyNumberFormat="1" applyFont="1" applyBorder="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horizontal="center" vertical="center"/>
    </xf>
    <xf numFmtId="4" fontId="2" fillId="0" borderId="0" xfId="0" applyNumberFormat="1" applyFont="1" applyBorder="1" applyAlignment="1" applyProtection="1">
      <alignment vertical="center"/>
    </xf>
    <xf numFmtId="1" fontId="10" fillId="0" borderId="12" xfId="0" applyNumberFormat="1" applyFont="1" applyBorder="1" applyAlignment="1" applyProtection="1">
      <alignment vertical="center" wrapText="1"/>
    </xf>
    <xf numFmtId="0" fontId="8" fillId="0" borderId="12" xfId="0" applyFont="1" applyBorder="1" applyAlignment="1" applyProtection="1">
      <alignment horizontal="center" vertical="center"/>
    </xf>
    <xf numFmtId="168" fontId="10" fillId="0" borderId="12" xfId="0" applyNumberFormat="1" applyFont="1" applyBorder="1" applyAlignment="1" applyProtection="1">
      <alignment vertical="center"/>
    </xf>
    <xf numFmtId="1" fontId="3" fillId="0" borderId="0" xfId="0" applyNumberFormat="1" applyFont="1" applyBorder="1" applyAlignment="1" applyProtection="1">
      <alignment horizontal="center" vertical="center"/>
    </xf>
    <xf numFmtId="1" fontId="3" fillId="0" borderId="12" xfId="0" applyNumberFormat="1" applyFont="1" applyBorder="1" applyAlignment="1" applyProtection="1">
      <alignment horizontal="right" vertical="center"/>
    </xf>
    <xf numFmtId="2" fontId="20" fillId="0" borderId="12" xfId="0" applyNumberFormat="1" applyFont="1" applyBorder="1" applyAlignment="1" applyProtection="1">
      <alignment horizontal="center" vertical="center"/>
    </xf>
    <xf numFmtId="1" fontId="20" fillId="0" borderId="12" xfId="0" applyNumberFormat="1" applyFont="1" applyBorder="1" applyAlignment="1" applyProtection="1">
      <alignment horizontal="center" vertical="center"/>
    </xf>
    <xf numFmtId="4" fontId="20" fillId="0" borderId="12" xfId="0" applyNumberFormat="1" applyFont="1" applyBorder="1" applyAlignment="1" applyProtection="1">
      <alignment vertical="center"/>
    </xf>
    <xf numFmtId="1" fontId="3" fillId="0" borderId="4" xfId="0" applyNumberFormat="1" applyFont="1" applyBorder="1" applyAlignment="1" applyProtection="1">
      <alignment horizontal="right" vertical="center"/>
    </xf>
    <xf numFmtId="1" fontId="10" fillId="0" borderId="4" xfId="0" applyNumberFormat="1" applyFont="1" applyBorder="1" applyAlignment="1" applyProtection="1">
      <alignment vertical="center" wrapText="1"/>
    </xf>
    <xf numFmtId="0" fontId="8" fillId="0" borderId="4" xfId="0" applyFont="1" applyBorder="1" applyAlignment="1" applyProtection="1">
      <alignment horizontal="center" vertical="center"/>
    </xf>
    <xf numFmtId="1" fontId="8" fillId="0" borderId="4" xfId="0" applyNumberFormat="1" applyFont="1" applyBorder="1" applyAlignment="1" applyProtection="1">
      <alignment horizontal="center" vertical="center"/>
    </xf>
    <xf numFmtId="4" fontId="8" fillId="0" borderId="4" xfId="0" applyNumberFormat="1" applyFont="1" applyBorder="1" applyAlignment="1" applyProtection="1">
      <alignment vertical="center"/>
    </xf>
    <xf numFmtId="168" fontId="10" fillId="0" borderId="4" xfId="0" applyNumberFormat="1" applyFont="1" applyBorder="1" applyAlignment="1" applyProtection="1">
      <alignment vertical="center"/>
    </xf>
    <xf numFmtId="1" fontId="3" fillId="0" borderId="22" xfId="0" applyNumberFormat="1" applyFont="1" applyBorder="1" applyAlignment="1" applyProtection="1">
      <alignment horizontal="right" vertical="center"/>
    </xf>
    <xf numFmtId="1" fontId="10" fillId="0" borderId="22" xfId="0" applyNumberFormat="1" applyFont="1" applyBorder="1" applyAlignment="1" applyProtection="1">
      <alignment vertical="center" wrapText="1"/>
    </xf>
    <xf numFmtId="0" fontId="8" fillId="0" borderId="22" xfId="0" applyFont="1" applyBorder="1" applyAlignment="1" applyProtection="1">
      <alignment horizontal="center" vertical="center"/>
    </xf>
    <xf numFmtId="4" fontId="8" fillId="0" borderId="22" xfId="0" applyNumberFormat="1" applyFont="1" applyBorder="1" applyAlignment="1" applyProtection="1">
      <alignment vertical="center"/>
    </xf>
    <xf numFmtId="168" fontId="10" fillId="0" borderId="22" xfId="0" applyNumberFormat="1" applyFont="1" applyBorder="1" applyAlignment="1" applyProtection="1">
      <alignment vertical="center"/>
    </xf>
    <xf numFmtId="1" fontId="37" fillId="0" borderId="2" xfId="0" applyNumberFormat="1" applyFont="1" applyBorder="1" applyAlignment="1" applyProtection="1">
      <alignment horizontal="center" vertical="top"/>
    </xf>
    <xf numFmtId="1" fontId="37" fillId="0" borderId="2" xfId="0" applyNumberFormat="1" applyFont="1" applyBorder="1" applyAlignment="1" applyProtection="1">
      <alignment vertical="top" wrapText="1"/>
    </xf>
    <xf numFmtId="2" fontId="37" fillId="0" borderId="2" xfId="0" applyNumberFormat="1" applyFont="1" applyBorder="1" applyAlignment="1" applyProtection="1">
      <alignment horizontal="center"/>
    </xf>
    <xf numFmtId="1" fontId="37" fillId="0" borderId="2" xfId="0" applyNumberFormat="1" applyFont="1" applyBorder="1" applyAlignment="1" applyProtection="1">
      <alignment horizontal="center"/>
    </xf>
    <xf numFmtId="2" fontId="37" fillId="0" borderId="2" xfId="0" applyNumberFormat="1" applyFont="1" applyBorder="1" applyAlignment="1" applyProtection="1">
      <alignment horizontal="right"/>
      <protection locked="0"/>
    </xf>
    <xf numFmtId="168" fontId="37" fillId="0" borderId="2" xfId="3" applyFont="1" applyFill="1" applyBorder="1" applyAlignment="1" applyProtection="1">
      <alignment horizontal="center" vertical="top"/>
    </xf>
    <xf numFmtId="1" fontId="37" fillId="0" borderId="0" xfId="0" applyNumberFormat="1" applyFont="1" applyBorder="1" applyAlignment="1" applyProtection="1">
      <alignment horizontal="center" vertical="top"/>
    </xf>
    <xf numFmtId="1" fontId="37" fillId="0" borderId="0" xfId="0" applyNumberFormat="1" applyFont="1" applyBorder="1" applyAlignment="1" applyProtection="1">
      <alignment vertical="top" wrapText="1"/>
    </xf>
    <xf numFmtId="2" fontId="37" fillId="0" borderId="0" xfId="0" applyNumberFormat="1" applyFont="1" applyBorder="1" applyAlignment="1" applyProtection="1">
      <alignment horizontal="center"/>
    </xf>
    <xf numFmtId="1" fontId="37" fillId="0" borderId="0" xfId="0" applyNumberFormat="1" applyFont="1" applyBorder="1" applyAlignment="1" applyProtection="1">
      <alignment horizontal="center"/>
    </xf>
    <xf numFmtId="2" fontId="37" fillId="0" borderId="0" xfId="0" applyNumberFormat="1" applyFont="1" applyBorder="1" applyAlignment="1" applyProtection="1">
      <alignment horizontal="right"/>
      <protection locked="0"/>
    </xf>
    <xf numFmtId="1" fontId="2" fillId="0" borderId="2" xfId="0" applyNumberFormat="1" applyFont="1" applyBorder="1" applyAlignment="1" applyProtection="1">
      <alignment horizontal="center" vertical="top"/>
    </xf>
    <xf numFmtId="0" fontId="2" fillId="0" borderId="2" xfId="8" applyFont="1" applyFill="1" applyBorder="1" applyAlignment="1" applyProtection="1">
      <alignment vertical="top" wrapText="1"/>
    </xf>
    <xf numFmtId="4" fontId="2" fillId="0" borderId="2" xfId="0" applyNumberFormat="1" applyFont="1" applyBorder="1" applyAlignment="1" applyProtection="1">
      <alignment horizontal="center"/>
    </xf>
    <xf numFmtId="4" fontId="2" fillId="0" borderId="2" xfId="0" applyNumberFormat="1" applyFont="1" applyBorder="1" applyAlignment="1" applyProtection="1">
      <alignment horizontal="right"/>
      <protection locked="0"/>
    </xf>
    <xf numFmtId="4" fontId="2" fillId="0" borderId="2" xfId="0" applyNumberFormat="1" applyFont="1" applyBorder="1" applyProtection="1"/>
    <xf numFmtId="1" fontId="2" fillId="0" borderId="8" xfId="0" applyNumberFormat="1" applyFont="1" applyBorder="1" applyAlignment="1" applyProtection="1">
      <alignment horizontal="center" vertical="top"/>
    </xf>
    <xf numFmtId="0" fontId="2" fillId="0" borderId="8" xfId="8" applyFont="1" applyFill="1" applyBorder="1" applyAlignment="1" applyProtection="1">
      <alignment vertical="top" wrapText="1"/>
    </xf>
    <xf numFmtId="4" fontId="2" fillId="0" borderId="8" xfId="0" applyNumberFormat="1" applyFont="1" applyBorder="1" applyAlignment="1" applyProtection="1">
      <alignment horizontal="center"/>
    </xf>
    <xf numFmtId="4" fontId="2" fillId="0" borderId="8" xfId="0" applyNumberFormat="1" applyFont="1" applyBorder="1" applyAlignment="1" applyProtection="1">
      <alignment horizontal="right"/>
      <protection locked="0"/>
    </xf>
    <xf numFmtId="4" fontId="2" fillId="0" borderId="8" xfId="0" applyNumberFormat="1" applyFont="1" applyBorder="1" applyProtection="1"/>
    <xf numFmtId="1" fontId="2" fillId="0" borderId="9" xfId="0" applyNumberFormat="1" applyFont="1" applyBorder="1" applyAlignment="1" applyProtection="1">
      <alignment horizontal="center" vertical="top"/>
    </xf>
    <xf numFmtId="0" fontId="2" fillId="0" borderId="9" xfId="8" quotePrefix="1" applyFont="1" applyFill="1" applyBorder="1" applyAlignment="1" applyProtection="1">
      <alignment vertical="top" wrapText="1"/>
    </xf>
    <xf numFmtId="165" fontId="2" fillId="0" borderId="9" xfId="0" applyNumberFormat="1" applyFont="1" applyBorder="1" applyAlignment="1" applyProtection="1">
      <alignment horizontal="center"/>
    </xf>
    <xf numFmtId="4" fontId="2" fillId="0" borderId="9" xfId="0" applyNumberFormat="1" applyFont="1" applyBorder="1" applyAlignment="1" applyProtection="1">
      <alignment horizontal="center"/>
    </xf>
    <xf numFmtId="4" fontId="2" fillId="0" borderId="9" xfId="0" applyNumberFormat="1" applyFont="1" applyBorder="1" applyAlignment="1" applyProtection="1">
      <alignment horizontal="right"/>
      <protection locked="0"/>
    </xf>
    <xf numFmtId="4" fontId="2" fillId="0" borderId="9" xfId="0" applyNumberFormat="1" applyFont="1" applyBorder="1" applyProtection="1"/>
    <xf numFmtId="1" fontId="2" fillId="0" borderId="9" xfId="0" quotePrefix="1" applyNumberFormat="1" applyFont="1" applyBorder="1" applyAlignment="1" applyProtection="1">
      <alignment wrapText="1"/>
    </xf>
    <xf numFmtId="1" fontId="2" fillId="0" borderId="7" xfId="0" applyNumberFormat="1" applyFont="1" applyBorder="1" applyAlignment="1" applyProtection="1">
      <alignment horizontal="center" vertical="top"/>
    </xf>
    <xf numFmtId="0" fontId="2" fillId="0" borderId="7" xfId="8" applyFont="1" applyFill="1" applyBorder="1" applyAlignment="1" applyProtection="1">
      <alignment vertical="top" wrapText="1"/>
    </xf>
    <xf numFmtId="165" fontId="2" fillId="0" borderId="7" xfId="0" applyNumberFormat="1" applyFont="1" applyBorder="1" applyAlignment="1" applyProtection="1">
      <alignment horizontal="center"/>
    </xf>
    <xf numFmtId="4" fontId="2" fillId="0" borderId="7" xfId="0" applyNumberFormat="1" applyFont="1" applyBorder="1" applyAlignment="1" applyProtection="1">
      <alignment horizontal="center"/>
    </xf>
    <xf numFmtId="4" fontId="2" fillId="0" borderId="7" xfId="0" applyNumberFormat="1" applyFont="1" applyBorder="1" applyAlignment="1" applyProtection="1">
      <alignment horizontal="right"/>
      <protection locked="0"/>
    </xf>
    <xf numFmtId="4" fontId="2" fillId="0" borderId="7" xfId="0" applyNumberFormat="1" applyFont="1" applyBorder="1" applyProtection="1"/>
    <xf numFmtId="1" fontId="2" fillId="0" borderId="2" xfId="0" applyNumberFormat="1" applyFont="1" applyBorder="1" applyAlignment="1" applyProtection="1">
      <alignment vertical="top" wrapText="1"/>
    </xf>
    <xf numFmtId="1" fontId="2" fillId="0" borderId="2" xfId="0" applyNumberFormat="1" applyFont="1" applyBorder="1" applyAlignment="1" applyProtection="1">
      <alignment horizontal="center"/>
    </xf>
    <xf numFmtId="4" fontId="2" fillId="0" borderId="2" xfId="0" applyNumberFormat="1" applyFont="1" applyBorder="1" applyProtection="1">
      <protection locked="0"/>
    </xf>
    <xf numFmtId="2" fontId="2" fillId="0" borderId="2" xfId="0" applyNumberFormat="1" applyFont="1" applyBorder="1" applyAlignment="1" applyProtection="1">
      <alignment horizontal="right"/>
      <protection locked="0"/>
    </xf>
    <xf numFmtId="2" fontId="3" fillId="0" borderId="14" xfId="0" applyNumberFormat="1" applyFont="1" applyBorder="1" applyAlignment="1" applyProtection="1">
      <alignment horizontal="center" vertical="center"/>
    </xf>
    <xf numFmtId="1" fontId="3" fillId="0" borderId="14" xfId="0" applyNumberFormat="1" applyFont="1" applyBorder="1" applyAlignment="1" applyProtection="1">
      <alignment horizontal="center" vertical="center"/>
    </xf>
    <xf numFmtId="2" fontId="3" fillId="0" borderId="14" xfId="0" applyNumberFormat="1" applyFont="1" applyBorder="1" applyAlignment="1" applyProtection="1">
      <alignment horizontal="right" vertical="center"/>
      <protection locked="0"/>
    </xf>
    <xf numFmtId="0" fontId="12" fillId="0" borderId="2" xfId="0" applyFont="1" applyBorder="1" applyAlignment="1" applyProtection="1">
      <alignment horizontal="left" vertical="top" wrapText="1"/>
    </xf>
    <xf numFmtId="2" fontId="2" fillId="0" borderId="2" xfId="0" applyNumberFormat="1" applyFont="1" applyBorder="1" applyAlignment="1" applyProtection="1">
      <alignment horizontal="center"/>
    </xf>
    <xf numFmtId="166" fontId="12" fillId="0" borderId="2" xfId="0" applyNumberFormat="1" applyFont="1" applyBorder="1" applyAlignment="1" applyProtection="1">
      <alignment horizontal="right"/>
      <protection locked="0"/>
    </xf>
    <xf numFmtId="1" fontId="2" fillId="0" borderId="2" xfId="0" applyNumberFormat="1" applyFont="1" applyFill="1" applyBorder="1" applyAlignment="1" applyProtection="1">
      <alignment horizontal="center" vertical="top"/>
    </xf>
    <xf numFmtId="0" fontId="2" fillId="0" borderId="2" xfId="0" applyFont="1" applyFill="1" applyBorder="1" applyAlignment="1" applyProtection="1">
      <alignment horizontal="left" vertical="top" wrapText="1"/>
    </xf>
    <xf numFmtId="0" fontId="2" fillId="0" borderId="2" xfId="0" applyFont="1" applyBorder="1" applyAlignment="1" applyProtection="1">
      <alignment horizontal="left" vertical="top" wrapText="1"/>
    </xf>
    <xf numFmtId="1" fontId="3" fillId="0" borderId="14" xfId="0" applyNumberFormat="1" applyFont="1" applyBorder="1" applyAlignment="1" applyProtection="1">
      <alignment horizontal="right" vertical="center" wrapText="1"/>
    </xf>
    <xf numFmtId="1" fontId="19" fillId="0" borderId="0" xfId="0" applyNumberFormat="1" applyFont="1" applyBorder="1" applyAlignment="1" applyProtection="1">
      <alignment horizontal="center" vertical="center"/>
    </xf>
    <xf numFmtId="0" fontId="2" fillId="0" borderId="0" xfId="0" applyFont="1" applyAlignment="1" applyProtection="1">
      <alignment horizontal="center" vertical="center"/>
    </xf>
    <xf numFmtId="0" fontId="8" fillId="0" borderId="0" xfId="0" applyFont="1" applyAlignment="1" applyProtection="1">
      <alignment vertical="center"/>
      <protection locked="0"/>
    </xf>
    <xf numFmtId="4" fontId="2" fillId="0" borderId="12" xfId="0" applyNumberFormat="1" applyFont="1" applyBorder="1" applyProtection="1">
      <protection locked="0"/>
    </xf>
    <xf numFmtId="1" fontId="21" fillId="0" borderId="0" xfId="0" applyNumberFormat="1" applyFont="1" applyBorder="1" applyAlignment="1" applyProtection="1">
      <alignment vertical="center"/>
    </xf>
    <xf numFmtId="2" fontId="21" fillId="0" borderId="0" xfId="0" applyNumberFormat="1" applyFont="1" applyBorder="1" applyAlignment="1" applyProtection="1">
      <alignment horizontal="center"/>
    </xf>
    <xf numFmtId="1" fontId="21" fillId="0" borderId="0" xfId="0" applyNumberFormat="1" applyFont="1" applyBorder="1" applyAlignment="1" applyProtection="1">
      <alignment horizontal="center"/>
    </xf>
    <xf numFmtId="4" fontId="21" fillId="0" borderId="0" xfId="0" applyNumberFormat="1" applyFont="1" applyBorder="1" applyProtection="1"/>
    <xf numFmtId="4" fontId="7" fillId="0" borderId="0" xfId="2" applyNumberFormat="1" applyFont="1" applyFill="1" applyBorder="1" applyAlignment="1" applyProtection="1">
      <alignment horizontal="left" vertical="top"/>
    </xf>
    <xf numFmtId="1" fontId="10" fillId="0" borderId="12" xfId="0" applyNumberFormat="1" applyFont="1" applyBorder="1" applyAlignment="1" applyProtection="1">
      <alignment horizontal="center" vertical="center"/>
    </xf>
    <xf numFmtId="0" fontId="8" fillId="0" borderId="12" xfId="0" applyFont="1" applyBorder="1" applyAlignment="1" applyProtection="1">
      <alignment vertical="center"/>
    </xf>
    <xf numFmtId="1" fontId="10" fillId="0" borderId="4" xfId="0" applyNumberFormat="1" applyFont="1" applyBorder="1" applyAlignment="1" applyProtection="1">
      <alignment horizontal="center" vertical="center"/>
    </xf>
    <xf numFmtId="0" fontId="2" fillId="0" borderId="2" xfId="0" applyNumberFormat="1" applyFont="1" applyBorder="1" applyAlignment="1" applyProtection="1">
      <alignment vertical="top" wrapText="1"/>
    </xf>
    <xf numFmtId="0" fontId="9" fillId="0" borderId="2" xfId="0" applyFont="1" applyBorder="1" applyAlignment="1" applyProtection="1">
      <alignment vertical="top" wrapText="1"/>
    </xf>
    <xf numFmtId="4" fontId="2" fillId="0" borderId="0" xfId="0" applyNumberFormat="1" applyFont="1" applyBorder="1" applyAlignment="1" applyProtection="1">
      <alignment vertical="center"/>
      <protection locked="0"/>
    </xf>
    <xf numFmtId="2" fontId="2" fillId="0" borderId="0" xfId="0" applyNumberFormat="1" applyFont="1" applyBorder="1" applyAlignment="1" applyProtection="1">
      <alignment horizontal="center" vertical="center"/>
    </xf>
    <xf numFmtId="2" fontId="2" fillId="0" borderId="0" xfId="0" applyNumberFormat="1" applyFont="1" applyBorder="1" applyAlignment="1" applyProtection="1">
      <alignment horizontal="right" vertical="center"/>
      <protection locked="0"/>
    </xf>
    <xf numFmtId="2" fontId="2" fillId="0" borderId="0" xfId="0" applyNumberFormat="1" applyFont="1" applyBorder="1" applyAlignment="1" applyProtection="1">
      <alignment horizontal="right" vertical="center"/>
    </xf>
    <xf numFmtId="2" fontId="3" fillId="0" borderId="11" xfId="0" applyNumberFormat="1" applyFont="1" applyFill="1" applyBorder="1" applyAlignment="1" applyProtection="1">
      <alignment horizontal="left" vertical="top" wrapText="1"/>
    </xf>
    <xf numFmtId="0" fontId="2" fillId="0" borderId="11" xfId="0" applyFont="1" applyFill="1" applyBorder="1" applyAlignment="1" applyProtection="1">
      <alignment horizontal="justify" vertical="top"/>
    </xf>
    <xf numFmtId="0" fontId="2" fillId="0" borderId="11" xfId="0" applyFont="1" applyFill="1" applyBorder="1" applyAlignment="1" applyProtection="1">
      <alignment horizontal="left" vertical="justify"/>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horizontal="center" vertical="center" wrapText="1"/>
    </xf>
    <xf numFmtId="3" fontId="37" fillId="0" borderId="0" xfId="0" applyNumberFormat="1" applyFont="1" applyFill="1" applyBorder="1" applyAlignment="1" applyProtection="1">
      <alignment horizontal="center" vertical="center" wrapText="1"/>
    </xf>
    <xf numFmtId="4" fontId="37" fillId="0" borderId="0" xfId="0" applyNumberFormat="1" applyFont="1" applyFill="1" applyBorder="1" applyAlignment="1" applyProtection="1">
      <alignment horizontal="center" vertical="center" wrapText="1"/>
    </xf>
    <xf numFmtId="0" fontId="16" fillId="0" borderId="23" xfId="0" applyFont="1" applyFill="1" applyBorder="1" applyProtection="1"/>
    <xf numFmtId="0" fontId="28" fillId="0" borderId="24" xfId="0" applyFont="1" applyFill="1" applyBorder="1" applyAlignment="1" applyProtection="1">
      <alignment vertical="top"/>
    </xf>
    <xf numFmtId="0" fontId="28" fillId="0" borderId="6" xfId="0" applyFont="1" applyFill="1" applyBorder="1" applyAlignment="1" applyProtection="1">
      <alignment vertical="top" wrapText="1"/>
    </xf>
    <xf numFmtId="0" fontId="16" fillId="0" borderId="0" xfId="0" applyFont="1" applyFill="1" applyBorder="1" applyAlignment="1" applyProtection="1">
      <alignment vertical="top"/>
    </xf>
    <xf numFmtId="1" fontId="8" fillId="0" borderId="11" xfId="1" applyNumberFormat="1" applyFont="1" applyFill="1" applyBorder="1" applyAlignment="1" applyProtection="1">
      <alignment horizontal="left" vertical="top"/>
    </xf>
    <xf numFmtId="0" fontId="6" fillId="0" borderId="11" xfId="0" applyNumberFormat="1" applyFont="1" applyFill="1" applyBorder="1" applyAlignment="1" applyProtection="1">
      <alignment vertical="top"/>
    </xf>
    <xf numFmtId="0" fontId="40" fillId="0" borderId="11" xfId="0" applyNumberFormat="1" applyFont="1" applyFill="1" applyBorder="1" applyAlignment="1" applyProtection="1">
      <alignment vertical="top"/>
    </xf>
    <xf numFmtId="0" fontId="45" fillId="0" borderId="11" xfId="0" applyFont="1" applyFill="1" applyBorder="1" applyAlignment="1" applyProtection="1">
      <alignment vertical="top"/>
    </xf>
    <xf numFmtId="0" fontId="3" fillId="0" borderId="0" xfId="1" applyFont="1" applyFill="1" applyBorder="1" applyAlignment="1" applyProtection="1">
      <alignment horizontal="justify" vertical="center"/>
    </xf>
    <xf numFmtId="0" fontId="3" fillId="0" borderId="0" xfId="1" applyFont="1" applyFill="1" applyBorder="1" applyAlignment="1" applyProtection="1">
      <alignment horizontal="justify" vertical="top"/>
    </xf>
    <xf numFmtId="2" fontId="3" fillId="0" borderId="0" xfId="1" applyNumberFormat="1" applyFont="1" applyFill="1" applyBorder="1" applyAlignment="1" applyProtection="1">
      <alignment horizontal="justify" vertical="center"/>
    </xf>
    <xf numFmtId="0" fontId="2" fillId="0" borderId="0" xfId="1" applyFont="1" applyFill="1" applyBorder="1" applyAlignment="1" applyProtection="1">
      <alignment horizontal="justify" vertical="center"/>
    </xf>
    <xf numFmtId="0" fontId="2" fillId="0" borderId="0" xfId="1" applyFont="1" applyFill="1" applyBorder="1" applyAlignment="1" applyProtection="1">
      <alignment horizontal="justify" vertical="top"/>
    </xf>
    <xf numFmtId="2" fontId="2" fillId="0" borderId="0" xfId="1" applyNumberFormat="1" applyFont="1" applyFill="1" applyBorder="1" applyAlignment="1" applyProtection="1">
      <alignment horizontal="justify" vertical="center"/>
    </xf>
    <xf numFmtId="164" fontId="2" fillId="0" borderId="0" xfId="1" applyNumberFormat="1" applyFont="1" applyFill="1" applyBorder="1" applyAlignment="1" applyProtection="1">
      <alignment horizontal="right" vertical="center"/>
    </xf>
    <xf numFmtId="0" fontId="2" fillId="0" borderId="12" xfId="4" applyFont="1" applyFill="1" applyBorder="1" applyProtection="1">
      <protection locked="0"/>
    </xf>
    <xf numFmtId="0" fontId="2" fillId="0" borderId="12" xfId="4" applyFont="1" applyFill="1" applyBorder="1" applyAlignment="1" applyProtection="1">
      <alignment horizontal="right"/>
      <protection locked="0"/>
    </xf>
    <xf numFmtId="49" fontId="10" fillId="0" borderId="13" xfId="2" applyNumberFormat="1" applyFont="1" applyFill="1" applyBorder="1" applyAlignment="1" applyProtection="1">
      <alignment horizontal="center" vertical="top" wrapText="1"/>
    </xf>
    <xf numFmtId="2" fontId="10" fillId="0" borderId="13" xfId="2" applyNumberFormat="1" applyFont="1" applyFill="1" applyBorder="1" applyAlignment="1" applyProtection="1">
      <alignment horizontal="left" vertical="top" wrapText="1"/>
    </xf>
    <xf numFmtId="4" fontId="10" fillId="0" borderId="13" xfId="3" applyNumberFormat="1" applyFont="1" applyFill="1" applyBorder="1" applyAlignment="1" applyProtection="1">
      <alignment horizontal="right" vertical="center" wrapText="1"/>
    </xf>
    <xf numFmtId="168" fontId="10" fillId="0" borderId="13" xfId="3" applyFont="1" applyFill="1" applyBorder="1" applyAlignment="1" applyProtection="1">
      <alignment horizontal="right" vertical="top"/>
    </xf>
    <xf numFmtId="0" fontId="10" fillId="0" borderId="22"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8" fillId="0" borderId="22" xfId="0" applyFont="1" applyFill="1" applyBorder="1" applyAlignment="1" applyProtection="1">
      <alignment vertical="center" wrapText="1"/>
    </xf>
    <xf numFmtId="0" fontId="10" fillId="0" borderId="22" xfId="0" applyFont="1" applyFill="1" applyBorder="1" applyAlignment="1" applyProtection="1">
      <alignment vertical="center"/>
    </xf>
    <xf numFmtId="168" fontId="10" fillId="0" borderId="22" xfId="0" applyNumberFormat="1" applyFont="1" applyFill="1" applyBorder="1" applyAlignment="1" applyProtection="1">
      <alignment vertical="center"/>
    </xf>
    <xf numFmtId="4" fontId="10" fillId="0" borderId="22" xfId="0" applyNumberFormat="1"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22" xfId="0" applyFont="1" applyFill="1" applyBorder="1" applyAlignment="1" applyProtection="1">
      <alignment vertical="center"/>
    </xf>
    <xf numFmtId="168" fontId="10" fillId="0" borderId="22" xfId="0" applyNumberFormat="1" applyFont="1" applyFill="1" applyBorder="1" applyAlignment="1" applyProtection="1">
      <alignment horizontal="right" vertical="center"/>
    </xf>
    <xf numFmtId="0" fontId="10" fillId="0" borderId="22" xfId="0" applyFont="1" applyFill="1" applyBorder="1" applyAlignment="1" applyProtection="1">
      <alignment horizontal="center"/>
    </xf>
    <xf numFmtId="0" fontId="10" fillId="0" borderId="22" xfId="0" applyFont="1" applyFill="1" applyBorder="1" applyProtection="1"/>
    <xf numFmtId="168" fontId="10" fillId="0" borderId="22" xfId="0" applyNumberFormat="1" applyFont="1" applyFill="1" applyBorder="1" applyAlignment="1" applyProtection="1">
      <alignment horizontal="right"/>
    </xf>
    <xf numFmtId="0" fontId="8" fillId="0" borderId="22" xfId="0" applyFont="1" applyFill="1" applyBorder="1" applyAlignment="1" applyProtection="1">
      <alignment horizontal="center"/>
    </xf>
    <xf numFmtId="0" fontId="8" fillId="0" borderId="22" xfId="0" applyFont="1" applyFill="1" applyBorder="1" applyProtection="1"/>
    <xf numFmtId="168" fontId="10" fillId="0" borderId="22" xfId="0" applyNumberFormat="1" applyFont="1" applyFill="1" applyBorder="1" applyProtection="1"/>
    <xf numFmtId="1" fontId="10" fillId="0" borderId="14" xfId="0" applyNumberFormat="1" applyFont="1" applyBorder="1" applyAlignment="1" applyProtection="1">
      <alignment vertical="top" wrapText="1"/>
    </xf>
    <xf numFmtId="0" fontId="20" fillId="0" borderId="14" xfId="0" applyFont="1" applyBorder="1" applyAlignment="1" applyProtection="1">
      <alignment horizontal="center"/>
    </xf>
    <xf numFmtId="0" fontId="10" fillId="0" borderId="14" xfId="0" applyFont="1" applyBorder="1" applyAlignment="1" applyProtection="1">
      <alignment horizontal="center"/>
    </xf>
    <xf numFmtId="4" fontId="20" fillId="0" borderId="14" xfId="0" applyNumberFormat="1" applyFont="1" applyBorder="1" applyProtection="1"/>
    <xf numFmtId="168" fontId="10" fillId="0" borderId="14" xfId="0" applyNumberFormat="1" applyFont="1" applyBorder="1" applyProtection="1"/>
    <xf numFmtId="1" fontId="10" fillId="0" borderId="22" xfId="0" applyNumberFormat="1" applyFont="1" applyBorder="1" applyAlignment="1" applyProtection="1">
      <alignment horizontal="center" vertical="center"/>
    </xf>
    <xf numFmtId="0" fontId="37" fillId="0" borderId="0" xfId="1" applyFont="1" applyFill="1" applyBorder="1" applyAlignment="1" applyProtection="1">
      <alignment vertical="center"/>
    </xf>
    <xf numFmtId="1" fontId="10" fillId="0" borderId="14" xfId="0" applyNumberFormat="1" applyFont="1" applyBorder="1" applyAlignment="1" applyProtection="1">
      <alignment vertical="center" wrapText="1"/>
    </xf>
    <xf numFmtId="0" fontId="20" fillId="0" borderId="14" xfId="0" applyFont="1" applyBorder="1" applyAlignment="1" applyProtection="1">
      <alignment horizontal="center" vertical="center"/>
    </xf>
    <xf numFmtId="1" fontId="10" fillId="0" borderId="14" xfId="0" applyNumberFormat="1" applyFont="1" applyBorder="1" applyAlignment="1" applyProtection="1">
      <alignment horizontal="center" vertical="center"/>
    </xf>
    <xf numFmtId="4" fontId="20" fillId="0" borderId="14" xfId="0" applyNumberFormat="1" applyFont="1" applyBorder="1" applyAlignment="1" applyProtection="1">
      <alignment vertical="center"/>
    </xf>
    <xf numFmtId="168" fontId="10" fillId="0" borderId="14" xfId="0" applyNumberFormat="1" applyFont="1" applyBorder="1" applyAlignment="1" applyProtection="1">
      <alignment vertical="center"/>
    </xf>
    <xf numFmtId="1" fontId="2" fillId="0" borderId="0" xfId="0" applyNumberFormat="1" applyFont="1" applyBorder="1" applyAlignment="1" applyProtection="1">
      <alignment horizontal="right" vertical="center"/>
    </xf>
    <xf numFmtId="1" fontId="2" fillId="0" borderId="25" xfId="0" applyNumberFormat="1" applyFont="1" applyBorder="1" applyAlignment="1" applyProtection="1">
      <alignment vertical="center" wrapText="1"/>
    </xf>
    <xf numFmtId="0" fontId="2" fillId="0" borderId="25" xfId="0" applyFont="1" applyBorder="1" applyAlignment="1" applyProtection="1">
      <alignment horizontal="center" vertical="center"/>
    </xf>
    <xf numFmtId="4" fontId="2" fillId="0" borderId="25" xfId="0" applyNumberFormat="1" applyFont="1" applyBorder="1" applyAlignment="1" applyProtection="1">
      <alignment vertical="center"/>
    </xf>
    <xf numFmtId="168" fontId="2" fillId="0" borderId="25" xfId="0" applyNumberFormat="1" applyFont="1" applyBorder="1" applyAlignment="1" applyProtection="1">
      <alignment vertical="center"/>
    </xf>
    <xf numFmtId="1" fontId="2" fillId="0" borderId="0" xfId="0" applyNumberFormat="1" applyFont="1" applyBorder="1" applyAlignment="1" applyProtection="1">
      <alignment vertical="center" wrapText="1"/>
    </xf>
    <xf numFmtId="168" fontId="2" fillId="0" borderId="0" xfId="0" applyNumberFormat="1" applyFont="1" applyBorder="1" applyAlignment="1" applyProtection="1">
      <alignment vertical="center"/>
    </xf>
    <xf numFmtId="0" fontId="2" fillId="0" borderId="0" xfId="1" applyFont="1" applyFill="1" applyBorder="1" applyAlignment="1" applyProtection="1">
      <alignment horizontal="right" vertical="center"/>
    </xf>
    <xf numFmtId="164" fontId="7" fillId="0" borderId="14" xfId="0" applyNumberFormat="1" applyFont="1" applyFill="1" applyBorder="1" applyAlignment="1" applyProtection="1">
      <alignment vertical="center"/>
    </xf>
    <xf numFmtId="2" fontId="2" fillId="0" borderId="14" xfId="1" applyNumberFormat="1" applyFont="1" applyFill="1" applyBorder="1" applyAlignment="1" applyProtection="1">
      <alignment vertical="center"/>
    </xf>
    <xf numFmtId="0" fontId="2" fillId="0" borderId="14" xfId="1" applyFont="1" applyFill="1" applyBorder="1" applyAlignment="1" applyProtection="1">
      <alignment vertical="center"/>
    </xf>
    <xf numFmtId="164" fontId="2" fillId="0" borderId="14" xfId="1" applyNumberFormat="1" applyFont="1" applyFill="1" applyBorder="1" applyAlignment="1" applyProtection="1">
      <alignment horizontal="right" vertical="center"/>
    </xf>
    <xf numFmtId="168" fontId="7" fillId="0" borderId="14" xfId="1" applyNumberFormat="1" applyFont="1" applyFill="1" applyBorder="1" applyAlignment="1" applyProtection="1">
      <alignment horizontal="right" vertical="center"/>
    </xf>
    <xf numFmtId="1" fontId="3" fillId="0" borderId="25" xfId="1" applyNumberFormat="1" applyFont="1" applyFill="1" applyBorder="1" applyAlignment="1" applyProtection="1">
      <alignment vertical="center"/>
    </xf>
    <xf numFmtId="2" fontId="3" fillId="0" borderId="25" xfId="1" applyNumberFormat="1" applyFont="1" applyFill="1" applyBorder="1" applyAlignment="1" applyProtection="1">
      <alignment vertical="center"/>
    </xf>
    <xf numFmtId="0" fontId="3" fillId="0" borderId="25" xfId="1" applyFont="1" applyFill="1" applyBorder="1" applyAlignment="1" applyProtection="1">
      <alignment vertical="center"/>
    </xf>
    <xf numFmtId="164" fontId="3" fillId="0" borderId="25" xfId="1" applyNumberFormat="1" applyFont="1" applyFill="1" applyBorder="1" applyAlignment="1" applyProtection="1">
      <alignment horizontal="right" vertical="center"/>
    </xf>
    <xf numFmtId="168" fontId="3" fillId="0" borderId="25" xfId="1" applyNumberFormat="1" applyFont="1" applyFill="1" applyBorder="1" applyAlignment="1" applyProtection="1">
      <alignment horizontal="right" vertical="center"/>
    </xf>
    <xf numFmtId="0" fontId="2" fillId="0" borderId="0" xfId="0" applyFont="1" applyBorder="1" applyProtection="1"/>
    <xf numFmtId="0" fontId="3" fillId="0" borderId="0" xfId="4" applyFont="1" applyFill="1" applyBorder="1" applyAlignment="1" applyProtection="1">
      <alignment horizontal="center"/>
    </xf>
    <xf numFmtId="0" fontId="3" fillId="0" borderId="0" xfId="5" applyFont="1" applyFill="1" applyBorder="1" applyAlignment="1" applyProtection="1">
      <alignment horizontal="left" vertical="top" wrapText="1"/>
    </xf>
    <xf numFmtId="0" fontId="9" fillId="0" borderId="12" xfId="4" applyFont="1" applyFill="1" applyBorder="1" applyAlignment="1" applyProtection="1">
      <alignment wrapText="1"/>
    </xf>
    <xf numFmtId="0" fontId="9" fillId="0" borderId="12" xfId="4" applyFont="1" applyFill="1" applyBorder="1" applyAlignment="1" applyProtection="1">
      <alignment horizontal="right" wrapText="1"/>
    </xf>
    <xf numFmtId="49" fontId="2" fillId="0" borderId="0" xfId="6" applyNumberFormat="1" applyFont="1" applyFill="1" applyBorder="1" applyAlignment="1" applyProtection="1">
      <alignment horizontal="center" vertical="top"/>
    </xf>
    <xf numFmtId="0" fontId="9" fillId="0" borderId="0" xfId="4" applyFont="1" applyFill="1" applyBorder="1" applyAlignment="1" applyProtection="1">
      <alignment wrapText="1"/>
    </xf>
    <xf numFmtId="0" fontId="9" fillId="0" borderId="0" xfId="4" applyFont="1" applyFill="1" applyBorder="1" applyAlignment="1" applyProtection="1">
      <alignment horizontal="right" wrapText="1"/>
    </xf>
    <xf numFmtId="0" fontId="3" fillId="0" borderId="0" xfId="4" applyFont="1" applyFill="1" applyBorder="1" applyAlignment="1" applyProtection="1">
      <alignment horizontal="center" vertical="top"/>
    </xf>
    <xf numFmtId="0" fontId="9" fillId="0" borderId="0" xfId="4" applyFont="1" applyFill="1" applyBorder="1" applyAlignment="1" applyProtection="1">
      <alignment horizontal="right" wrapText="1"/>
      <protection locked="0"/>
    </xf>
    <xf numFmtId="0" fontId="3" fillId="0" borderId="12" xfId="4" applyFont="1" applyFill="1" applyBorder="1" applyAlignment="1" applyProtection="1">
      <alignment horizontal="center" vertical="top"/>
    </xf>
    <xf numFmtId="0" fontId="3" fillId="0" borderId="12" xfId="5" applyFont="1" applyFill="1" applyBorder="1" applyAlignment="1" applyProtection="1">
      <alignment horizontal="left" vertical="top" wrapText="1"/>
    </xf>
    <xf numFmtId="0" fontId="9" fillId="0" borderId="12" xfId="4" applyFont="1" applyFill="1" applyBorder="1" applyAlignment="1" applyProtection="1">
      <alignment horizontal="right" wrapText="1"/>
      <protection locked="0"/>
    </xf>
    <xf numFmtId="4" fontId="2" fillId="0" borderId="12" xfId="5" applyNumberFormat="1" applyFont="1" applyFill="1" applyBorder="1" applyAlignment="1" applyProtection="1">
      <alignment horizontal="center" wrapText="1"/>
    </xf>
    <xf numFmtId="0" fontId="2" fillId="0" borderId="12" xfId="5" applyFont="1" applyFill="1" applyBorder="1" applyAlignment="1" applyProtection="1">
      <alignment horizontal="center" wrapText="1"/>
    </xf>
    <xf numFmtId="4" fontId="2" fillId="0" borderId="12" xfId="5" applyNumberFormat="1" applyFont="1" applyFill="1" applyBorder="1" applyAlignment="1" applyProtection="1">
      <alignment horizontal="right" wrapText="1"/>
      <protection locked="0"/>
    </xf>
    <xf numFmtId="4" fontId="2" fillId="0" borderId="12" xfId="5" applyNumberFormat="1" applyFont="1" applyFill="1" applyBorder="1" applyAlignment="1" applyProtection="1">
      <alignment horizontal="right" wrapText="1"/>
    </xf>
    <xf numFmtId="0" fontId="3" fillId="0" borderId="11" xfId="5" applyFont="1" applyFill="1" applyBorder="1" applyAlignment="1" applyProtection="1">
      <alignment horizontal="left" vertical="top" wrapText="1"/>
    </xf>
    <xf numFmtId="0" fontId="45" fillId="0" borderId="0" xfId="0" applyNumberFormat="1" applyFont="1" applyFill="1" applyBorder="1" applyAlignment="1" applyProtection="1">
      <alignment horizontal="center"/>
    </xf>
    <xf numFmtId="0" fontId="43" fillId="0" borderId="0" xfId="0" applyFont="1" applyFill="1" applyBorder="1" applyAlignment="1" applyProtection="1">
      <alignment horizontal="left"/>
    </xf>
    <xf numFmtId="0" fontId="26" fillId="0" borderId="0" xfId="0" applyFont="1" applyFill="1" applyBorder="1" applyAlignment="1" applyProtection="1">
      <alignment horizontal="center"/>
    </xf>
    <xf numFmtId="0" fontId="26" fillId="0" borderId="0" xfId="0" applyFont="1" applyFill="1" applyBorder="1" applyAlignment="1" applyProtection="1"/>
    <xf numFmtId="0" fontId="39" fillId="0" borderId="0" xfId="0" applyFont="1" applyFill="1" applyBorder="1" applyAlignment="1" applyProtection="1">
      <alignment horizontal="center"/>
    </xf>
    <xf numFmtId="4" fontId="39" fillId="0" borderId="0" xfId="0" applyNumberFormat="1" applyFont="1" applyFill="1" applyBorder="1" applyAlignment="1" applyProtection="1">
      <protection locked="0"/>
    </xf>
    <xf numFmtId="168" fontId="39" fillId="0" borderId="0" xfId="0" applyNumberFormat="1" applyFont="1" applyFill="1" applyBorder="1" applyAlignment="1" applyProtection="1"/>
    <xf numFmtId="4" fontId="2" fillId="0" borderId="0" xfId="5" applyNumberFormat="1" applyFont="1" applyFill="1" applyBorder="1" applyAlignment="1" applyProtection="1">
      <alignment horizontal="center" wrapText="1"/>
    </xf>
    <xf numFmtId="4" fontId="2" fillId="0" borderId="0" xfId="5" applyNumberFormat="1" applyFont="1" applyFill="1" applyBorder="1" applyAlignment="1" applyProtection="1">
      <alignment horizontal="right" wrapText="1"/>
      <protection locked="0"/>
    </xf>
    <xf numFmtId="4" fontId="2" fillId="0" borderId="0" xfId="5" applyNumberFormat="1" applyFont="1" applyFill="1" applyBorder="1" applyAlignment="1" applyProtection="1">
      <alignment horizontal="right" wrapText="1"/>
    </xf>
    <xf numFmtId="49" fontId="9" fillId="0" borderId="6" xfId="4" applyNumberFormat="1" applyFont="1" applyFill="1" applyBorder="1" applyAlignment="1" applyProtection="1">
      <alignment horizontal="center" vertical="top" wrapText="1"/>
    </xf>
    <xf numFmtId="0" fontId="2" fillId="0" borderId="6" xfId="5" applyFont="1" applyFill="1" applyBorder="1" applyAlignment="1" applyProtection="1">
      <alignment horizontal="center" wrapText="1"/>
    </xf>
    <xf numFmtId="4" fontId="2" fillId="0" borderId="6" xfId="5" applyNumberFormat="1" applyFont="1" applyFill="1" applyBorder="1" applyAlignment="1" applyProtection="1">
      <alignment horizontal="right" wrapText="1"/>
    </xf>
    <xf numFmtId="1" fontId="2" fillId="0" borderId="0" xfId="4" applyNumberFormat="1" applyFont="1" applyFill="1" applyBorder="1" applyAlignment="1" applyProtection="1">
      <alignment vertical="top" wrapText="1"/>
    </xf>
    <xf numFmtId="4" fontId="2" fillId="0" borderId="0" xfId="4" applyNumberFormat="1" applyFont="1" applyFill="1" applyBorder="1" applyAlignment="1" applyProtection="1">
      <alignment horizontal="right"/>
      <protection locked="0"/>
    </xf>
    <xf numFmtId="4" fontId="2" fillId="0" borderId="0" xfId="4" applyNumberFormat="1" applyFont="1" applyFill="1" applyBorder="1" applyAlignment="1" applyProtection="1">
      <alignment horizontal="right"/>
    </xf>
    <xf numFmtId="0" fontId="3" fillId="0" borderId="12" xfId="4" applyFont="1" applyFill="1" applyBorder="1" applyAlignment="1" applyProtection="1">
      <alignment horizontal="center"/>
    </xf>
    <xf numFmtId="0" fontId="3" fillId="0" borderId="12" xfId="4" applyFont="1" applyFill="1" applyBorder="1" applyAlignment="1" applyProtection="1">
      <alignment vertical="top" wrapText="1"/>
    </xf>
    <xf numFmtId="1" fontId="2" fillId="0" borderId="12" xfId="4" applyNumberFormat="1" applyFont="1" applyFill="1" applyBorder="1" applyAlignment="1" applyProtection="1">
      <alignment vertical="top" wrapText="1"/>
    </xf>
    <xf numFmtId="4" fontId="2" fillId="0" borderId="12" xfId="4" applyNumberFormat="1" applyFont="1" applyFill="1" applyBorder="1" applyAlignment="1" applyProtection="1">
      <alignment horizontal="right"/>
      <protection locked="0"/>
    </xf>
    <xf numFmtId="4" fontId="2" fillId="0" borderId="12" xfId="4" applyNumberFormat="1" applyFont="1" applyFill="1" applyBorder="1" applyAlignment="1" applyProtection="1">
      <alignment horizontal="right"/>
    </xf>
    <xf numFmtId="0" fontId="3" fillId="0" borderId="11" xfId="4" applyFont="1" applyFill="1" applyBorder="1" applyAlignment="1" applyProtection="1">
      <alignment vertical="top" wrapText="1"/>
    </xf>
    <xf numFmtId="49" fontId="14" fillId="0" borderId="0" xfId="4" applyNumberFormat="1" applyFont="1" applyFill="1" applyBorder="1" applyAlignment="1" applyProtection="1">
      <alignment horizontal="center" vertical="top"/>
    </xf>
    <xf numFmtId="0" fontId="2" fillId="0" borderId="0" xfId="5" quotePrefix="1" applyFont="1" applyFill="1" applyBorder="1" applyAlignment="1" applyProtection="1">
      <alignment horizontal="left" vertical="top" wrapText="1"/>
    </xf>
    <xf numFmtId="0" fontId="3" fillId="0" borderId="0" xfId="5" applyFont="1" applyFill="1" applyBorder="1" applyAlignment="1" applyProtection="1">
      <alignment horizontal="center" wrapText="1"/>
    </xf>
    <xf numFmtId="4" fontId="3" fillId="0" borderId="0" xfId="4" applyNumberFormat="1" applyFont="1" applyFill="1" applyBorder="1" applyAlignment="1" applyProtection="1">
      <alignment horizontal="right"/>
      <protection locked="0"/>
    </xf>
    <xf numFmtId="4" fontId="3" fillId="0" borderId="0" xfId="4" applyNumberFormat="1" applyFont="1" applyFill="1" applyBorder="1" applyAlignment="1" applyProtection="1">
      <alignment horizontal="right"/>
    </xf>
    <xf numFmtId="0" fontId="9" fillId="0" borderId="0" xfId="5" applyFont="1" applyFill="1" applyBorder="1" applyAlignment="1" applyProtection="1">
      <alignment horizontal="left" vertical="top" wrapText="1"/>
    </xf>
    <xf numFmtId="0" fontId="3" fillId="0" borderId="14" xfId="5" quotePrefix="1" applyFont="1" applyFill="1" applyBorder="1" applyAlignment="1" applyProtection="1">
      <alignment horizontal="right" vertical="top" wrapText="1"/>
    </xf>
    <xf numFmtId="0" fontId="3" fillId="0" borderId="14" xfId="5" applyFont="1" applyFill="1" applyBorder="1" applyAlignment="1" applyProtection="1">
      <alignment horizontal="center" wrapText="1"/>
    </xf>
    <xf numFmtId="4" fontId="3" fillId="0" borderId="14" xfId="4" applyNumberFormat="1" applyFont="1" applyFill="1" applyBorder="1" applyAlignment="1" applyProtection="1">
      <alignment horizontal="right"/>
      <protection locked="0"/>
    </xf>
    <xf numFmtId="0" fontId="2" fillId="0" borderId="7" xfId="4" quotePrefix="1" applyFont="1" applyFill="1" applyBorder="1" applyAlignment="1" applyProtection="1">
      <alignment vertical="top" wrapText="1"/>
    </xf>
    <xf numFmtId="49" fontId="9" fillId="0" borderId="0" xfId="4" applyNumberFormat="1" applyFont="1" applyFill="1" applyBorder="1" applyAlignment="1" applyProtection="1">
      <alignment horizontal="center" vertical="top" wrapText="1"/>
    </xf>
    <xf numFmtId="49" fontId="2" fillId="0" borderId="0" xfId="5" applyNumberFormat="1" applyFont="1" applyFill="1" applyBorder="1" applyAlignment="1" applyProtection="1">
      <alignment horizontal="left" vertical="top" wrapText="1"/>
    </xf>
    <xf numFmtId="4" fontId="2" fillId="0" borderId="0" xfId="1" applyNumberFormat="1" applyFont="1" applyFill="1" applyBorder="1" applyAlignment="1" applyProtection="1">
      <alignment horizontal="right"/>
      <protection locked="0"/>
    </xf>
    <xf numFmtId="49" fontId="3" fillId="0" borderId="14" xfId="5" applyNumberFormat="1" applyFont="1" applyFill="1" applyBorder="1" applyAlignment="1" applyProtection="1">
      <alignment horizontal="right" vertical="top" wrapText="1"/>
    </xf>
    <xf numFmtId="4" fontId="3" fillId="0" borderId="14" xfId="1" applyNumberFormat="1" applyFont="1" applyFill="1" applyBorder="1" applyAlignment="1" applyProtection="1">
      <alignment horizontal="right"/>
      <protection locked="0"/>
    </xf>
    <xf numFmtId="0" fontId="2" fillId="0" borderId="6" xfId="5" applyFont="1" applyFill="1" applyBorder="1" applyAlignment="1" applyProtection="1">
      <alignment horizontal="left" wrapText="1"/>
    </xf>
    <xf numFmtId="4" fontId="2" fillId="0" borderId="6" xfId="4" applyNumberFormat="1" applyFont="1" applyFill="1" applyBorder="1" applyAlignment="1" applyProtection="1">
      <alignment horizontal="right"/>
      <protection locked="0"/>
    </xf>
    <xf numFmtId="0" fontId="3" fillId="0" borderId="14" xfId="5" applyFont="1" applyFill="1" applyBorder="1" applyAlignment="1" applyProtection="1">
      <alignment horizontal="right" wrapText="1"/>
    </xf>
    <xf numFmtId="0" fontId="3" fillId="0" borderId="14" xfId="4" applyFont="1" applyFill="1" applyBorder="1" applyAlignment="1" applyProtection="1">
      <alignment horizontal="right"/>
    </xf>
    <xf numFmtId="0" fontId="3" fillId="0" borderId="14" xfId="4" applyFont="1" applyFill="1" applyBorder="1" applyProtection="1"/>
    <xf numFmtId="0" fontId="3" fillId="0" borderId="14" xfId="4" applyFont="1" applyFill="1" applyBorder="1" applyAlignment="1" applyProtection="1">
      <alignment horizontal="right"/>
      <protection locked="0"/>
    </xf>
    <xf numFmtId="0" fontId="8" fillId="0" borderId="12" xfId="1" applyFont="1" applyFill="1" applyBorder="1" applyAlignment="1" applyProtection="1">
      <alignment horizontal="right" vertical="center"/>
    </xf>
    <xf numFmtId="1" fontId="10" fillId="0" borderId="12" xfId="1" applyNumberFormat="1" applyFont="1" applyFill="1" applyBorder="1" applyAlignment="1" applyProtection="1">
      <alignment vertical="center"/>
    </xf>
    <xf numFmtId="2" fontId="10" fillId="0" borderId="12" xfId="1" applyNumberFormat="1" applyFont="1" applyFill="1" applyBorder="1" applyAlignment="1" applyProtection="1">
      <alignment vertical="center"/>
    </xf>
    <xf numFmtId="0" fontId="10" fillId="0" borderId="12" xfId="1" applyFont="1" applyFill="1" applyBorder="1" applyAlignment="1" applyProtection="1">
      <alignment vertical="center"/>
    </xf>
    <xf numFmtId="164" fontId="10" fillId="0" borderId="12" xfId="1" applyNumberFormat="1" applyFont="1" applyFill="1" applyBorder="1" applyAlignment="1" applyProtection="1">
      <alignment horizontal="right" vertical="center"/>
    </xf>
    <xf numFmtId="168" fontId="10" fillId="0" borderId="12" xfId="1" applyNumberFormat="1" applyFont="1" applyFill="1" applyBorder="1" applyAlignment="1" applyProtection="1">
      <alignment horizontal="right" vertical="center"/>
    </xf>
    <xf numFmtId="0" fontId="8" fillId="0" borderId="4" xfId="1" applyFont="1" applyFill="1" applyBorder="1" applyAlignment="1" applyProtection="1">
      <alignment horizontal="right" vertical="center"/>
    </xf>
    <xf numFmtId="1" fontId="10" fillId="0" borderId="4" xfId="1" applyNumberFormat="1" applyFont="1" applyFill="1" applyBorder="1" applyAlignment="1" applyProtection="1">
      <alignment vertical="center"/>
    </xf>
    <xf numFmtId="2" fontId="10" fillId="0" borderId="4" xfId="1" applyNumberFormat="1" applyFont="1" applyFill="1" applyBorder="1" applyAlignment="1" applyProtection="1">
      <alignment vertical="center"/>
    </xf>
    <xf numFmtId="0" fontId="10" fillId="0" borderId="4" xfId="1" applyFont="1" applyFill="1" applyBorder="1" applyAlignment="1" applyProtection="1">
      <alignment vertical="center"/>
    </xf>
    <xf numFmtId="164" fontId="10" fillId="0" borderId="4" xfId="1" applyNumberFormat="1" applyFont="1" applyFill="1" applyBorder="1" applyAlignment="1" applyProtection="1">
      <alignment horizontal="right" vertical="center"/>
    </xf>
    <xf numFmtId="168" fontId="10" fillId="0" borderId="4" xfId="1" applyNumberFormat="1" applyFont="1" applyFill="1" applyBorder="1" applyAlignment="1" applyProtection="1">
      <alignment horizontal="right" vertical="center"/>
    </xf>
    <xf numFmtId="0" fontId="8" fillId="0" borderId="13" xfId="0" applyFont="1" applyBorder="1" applyAlignment="1" applyProtection="1">
      <alignment horizontal="right" vertical="center" wrapText="1"/>
    </xf>
    <xf numFmtId="168" fontId="10" fillId="0" borderId="13" xfId="0" applyNumberFormat="1" applyFont="1" applyFill="1" applyBorder="1" applyAlignment="1" applyProtection="1">
      <alignment horizontal="right"/>
    </xf>
    <xf numFmtId="0" fontId="3" fillId="0" borderId="0" xfId="0" applyFont="1" applyBorder="1" applyAlignment="1" applyProtection="1">
      <alignment horizontal="right"/>
    </xf>
    <xf numFmtId="49" fontId="3" fillId="0" borderId="0" xfId="1" applyNumberFormat="1" applyFont="1" applyFill="1" applyBorder="1" applyAlignment="1" applyProtection="1">
      <alignment vertical="top" wrapText="1"/>
    </xf>
    <xf numFmtId="49" fontId="2" fillId="0" borderId="0" xfId="1" applyNumberFormat="1" applyFont="1" applyFill="1" applyBorder="1" applyAlignment="1" applyProtection="1">
      <alignment horizontal="center" wrapText="1"/>
    </xf>
    <xf numFmtId="4" fontId="2" fillId="0" borderId="0" xfId="1" applyNumberFormat="1" applyFont="1" applyFill="1" applyBorder="1" applyAlignment="1" applyProtection="1">
      <alignment horizontal="center" wrapText="1"/>
    </xf>
    <xf numFmtId="49" fontId="3" fillId="0" borderId="11" xfId="1" applyNumberFormat="1" applyFont="1" applyFill="1" applyBorder="1" applyAlignment="1" applyProtection="1">
      <alignment vertical="top" wrapText="1"/>
    </xf>
    <xf numFmtId="0" fontId="3" fillId="0" borderId="0" xfId="1" applyFont="1" applyBorder="1" applyAlignment="1" applyProtection="1">
      <alignment horizontal="left"/>
    </xf>
    <xf numFmtId="0" fontId="8" fillId="0" borderId="0" xfId="0" applyFont="1" applyBorder="1" applyAlignment="1" applyProtection="1">
      <alignment horizontal="right" vertical="center" wrapText="1"/>
    </xf>
    <xf numFmtId="168" fontId="10" fillId="0" borderId="0" xfId="0" applyNumberFormat="1" applyFont="1" applyFill="1" applyBorder="1" applyAlignment="1" applyProtection="1">
      <alignment horizontal="right"/>
    </xf>
    <xf numFmtId="49" fontId="2" fillId="0" borderId="0" xfId="1" applyNumberFormat="1" applyFont="1" applyFill="1" applyBorder="1" applyAlignment="1" applyProtection="1">
      <alignment horizontal="right" vertical="center" wrapText="1"/>
    </xf>
    <xf numFmtId="49" fontId="10" fillId="0" borderId="25" xfId="1" applyNumberFormat="1" applyFont="1" applyFill="1" applyBorder="1" applyAlignment="1" applyProtection="1">
      <alignment horizontal="left" vertical="center" wrapText="1"/>
    </xf>
    <xf numFmtId="0" fontId="10" fillId="0" borderId="25" xfId="0" applyFont="1" applyBorder="1" applyAlignment="1" applyProtection="1">
      <alignment wrapText="1"/>
    </xf>
    <xf numFmtId="49" fontId="10" fillId="0" borderId="14" xfId="1" applyNumberFormat="1" applyFont="1" applyFill="1" applyBorder="1" applyAlignment="1" applyProtection="1">
      <alignment horizontal="right" vertical="center" wrapText="1"/>
    </xf>
    <xf numFmtId="49" fontId="10" fillId="0" borderId="14" xfId="1" applyNumberFormat="1" applyFont="1" applyFill="1" applyBorder="1" applyAlignment="1" applyProtection="1">
      <alignment horizontal="left" vertical="center" wrapText="1"/>
    </xf>
    <xf numFmtId="0" fontId="2" fillId="0" borderId="0" xfId="4" applyFont="1" applyBorder="1" applyAlignment="1" applyProtection="1">
      <alignment wrapText="1"/>
    </xf>
    <xf numFmtId="49" fontId="2" fillId="0" borderId="0" xfId="0" applyNumberFormat="1" applyFont="1" applyBorder="1" applyAlignment="1" applyProtection="1">
      <alignment horizontal="right"/>
    </xf>
    <xf numFmtId="0" fontId="3" fillId="0" borderId="0" xfId="4" applyFont="1" applyBorder="1" applyAlignment="1" applyProtection="1">
      <alignment horizontal="center" vertical="center" textRotation="90"/>
    </xf>
    <xf numFmtId="2" fontId="3" fillId="0" borderId="0" xfId="4" applyNumberFormat="1" applyFont="1" applyBorder="1" applyAlignment="1" applyProtection="1">
      <alignment horizontal="center" vertical="center" textRotation="90"/>
    </xf>
    <xf numFmtId="4" fontId="3" fillId="0" borderId="0" xfId="4" applyNumberFormat="1" applyFont="1" applyBorder="1" applyAlignment="1" applyProtection="1">
      <alignment horizontal="center" vertical="center" wrapText="1"/>
    </xf>
    <xf numFmtId="49" fontId="2" fillId="0" borderId="12" xfId="0" applyNumberFormat="1" applyFont="1" applyBorder="1" applyAlignment="1" applyProtection="1">
      <alignment horizontal="right"/>
    </xf>
    <xf numFmtId="49" fontId="3" fillId="0" borderId="12" xfId="1" applyNumberFormat="1" applyFont="1" applyFill="1" applyBorder="1" applyAlignment="1" applyProtection="1">
      <alignment vertical="top" wrapText="1"/>
    </xf>
    <xf numFmtId="0" fontId="3" fillId="0" borderId="12" xfId="4" applyFont="1" applyBorder="1" applyAlignment="1" applyProtection="1">
      <alignment horizontal="center" vertical="center" textRotation="90"/>
    </xf>
    <xf numFmtId="2" fontId="3" fillId="0" borderId="12" xfId="4" applyNumberFormat="1" applyFont="1" applyBorder="1" applyAlignment="1" applyProtection="1">
      <alignment horizontal="center" vertical="center" textRotation="90"/>
    </xf>
    <xf numFmtId="4" fontId="3" fillId="0" borderId="12" xfId="4" applyNumberFormat="1" applyFont="1" applyBorder="1" applyAlignment="1" applyProtection="1">
      <alignment horizontal="center" vertical="center" wrapText="1"/>
    </xf>
    <xf numFmtId="168" fontId="2" fillId="0" borderId="6" xfId="0" applyNumberFormat="1" applyFont="1" applyFill="1" applyBorder="1" applyAlignment="1" applyProtection="1">
      <alignment horizontal="right"/>
    </xf>
    <xf numFmtId="0" fontId="8" fillId="0" borderId="12" xfId="0" applyFont="1" applyBorder="1" applyAlignment="1" applyProtection="1">
      <alignment horizontal="right" vertical="center" wrapText="1"/>
    </xf>
    <xf numFmtId="0" fontId="8" fillId="0" borderId="4" xfId="0" applyFont="1" applyBorder="1" applyAlignment="1" applyProtection="1">
      <alignment horizontal="right" vertical="center" wrapText="1"/>
    </xf>
    <xf numFmtId="0" fontId="8" fillId="0" borderId="6" xfId="0" applyFont="1" applyBorder="1" applyAlignment="1" applyProtection="1">
      <alignment horizontal="right" vertical="center" wrapText="1"/>
    </xf>
    <xf numFmtId="49" fontId="10" fillId="0" borderId="6" xfId="1" applyNumberFormat="1" applyFont="1" applyFill="1" applyBorder="1" applyAlignment="1" applyProtection="1">
      <alignment horizontal="left" vertical="center" wrapText="1"/>
    </xf>
    <xf numFmtId="0" fontId="10" fillId="0" borderId="6" xfId="0" applyFont="1" applyBorder="1" applyAlignment="1" applyProtection="1">
      <alignment wrapText="1"/>
    </xf>
    <xf numFmtId="168" fontId="10" fillId="0" borderId="6" xfId="0" applyNumberFormat="1" applyFont="1" applyFill="1" applyBorder="1" applyAlignment="1" applyProtection="1">
      <alignment horizontal="right"/>
    </xf>
    <xf numFmtId="0" fontId="2" fillId="0" borderId="0" xfId="0" applyFont="1" applyBorder="1" applyAlignment="1" applyProtection="1"/>
    <xf numFmtId="168" fontId="2" fillId="0" borderId="0" xfId="0" applyNumberFormat="1" applyFont="1" applyFill="1" applyBorder="1" applyAlignment="1" applyProtection="1">
      <alignment horizontal="right"/>
    </xf>
    <xf numFmtId="49" fontId="10" fillId="0" borderId="12" xfId="1" applyNumberFormat="1" applyFont="1" applyFill="1" applyBorder="1" applyAlignment="1" applyProtection="1">
      <alignment horizontal="left" vertical="center" wrapText="1"/>
    </xf>
    <xf numFmtId="0" fontId="10" fillId="0" borderId="12" xfId="0" applyFont="1" applyBorder="1" applyAlignment="1" applyProtection="1">
      <alignment wrapText="1"/>
    </xf>
    <xf numFmtId="49" fontId="10" fillId="0" borderId="4" xfId="1" applyNumberFormat="1" applyFont="1" applyFill="1" applyBorder="1" applyAlignment="1" applyProtection="1">
      <alignment horizontal="left" vertical="center" wrapText="1"/>
    </xf>
    <xf numFmtId="0" fontId="10" fillId="0" borderId="4" xfId="0" applyFont="1" applyBorder="1" applyAlignment="1" applyProtection="1">
      <alignment wrapText="1"/>
    </xf>
    <xf numFmtId="0" fontId="2" fillId="0" borderId="25" xfId="0" applyFont="1" applyBorder="1" applyAlignment="1" applyProtection="1">
      <alignment horizontal="right" vertical="center" wrapText="1"/>
    </xf>
    <xf numFmtId="49" fontId="3" fillId="0" borderId="25" xfId="1" applyNumberFormat="1" applyFont="1" applyFill="1" applyBorder="1" applyAlignment="1" applyProtection="1">
      <alignment horizontal="left" vertical="center" wrapText="1"/>
    </xf>
    <xf numFmtId="0" fontId="3" fillId="0" borderId="25" xfId="0" applyFont="1" applyBorder="1" applyAlignment="1" applyProtection="1">
      <alignment wrapText="1"/>
    </xf>
    <xf numFmtId="168" fontId="3" fillId="0" borderId="25" xfId="0" applyNumberFormat="1" applyFont="1" applyFill="1" applyBorder="1" applyAlignment="1" applyProtection="1">
      <alignment horizontal="right"/>
    </xf>
    <xf numFmtId="0" fontId="2" fillId="0" borderId="14" xfId="0" applyFont="1" applyBorder="1" applyAlignment="1" applyProtection="1"/>
    <xf numFmtId="49" fontId="2" fillId="0" borderId="6" xfId="1" applyNumberFormat="1" applyFont="1" applyFill="1" applyBorder="1" applyAlignment="1" applyProtection="1">
      <alignment vertical="top" wrapText="1"/>
    </xf>
    <xf numFmtId="49" fontId="2" fillId="0" borderId="6" xfId="1" applyNumberFormat="1" applyFont="1" applyFill="1" applyBorder="1" applyAlignment="1" applyProtection="1">
      <alignment horizontal="center" wrapText="1"/>
    </xf>
    <xf numFmtId="49" fontId="2" fillId="0" borderId="12" xfId="1" applyNumberFormat="1" applyFont="1" applyFill="1" applyBorder="1" applyAlignment="1" applyProtection="1">
      <alignment horizontal="center" wrapText="1"/>
    </xf>
    <xf numFmtId="4" fontId="2" fillId="0" borderId="12" xfId="1" applyNumberFormat="1" applyFont="1" applyFill="1" applyBorder="1" applyAlignment="1" applyProtection="1">
      <alignment horizontal="center" wrapText="1"/>
    </xf>
    <xf numFmtId="168" fontId="2" fillId="0" borderId="12" xfId="0" applyNumberFormat="1" applyFont="1" applyFill="1" applyBorder="1" applyAlignment="1" applyProtection="1">
      <alignment horizontal="right"/>
    </xf>
    <xf numFmtId="49" fontId="2" fillId="0" borderId="0" xfId="1" applyNumberFormat="1" applyFont="1" applyFill="1" applyBorder="1" applyAlignment="1" applyProtection="1">
      <alignment vertical="top" wrapText="1"/>
    </xf>
    <xf numFmtId="49" fontId="2" fillId="0" borderId="6" xfId="0" applyNumberFormat="1" applyFont="1" applyBorder="1" applyAlignment="1" applyProtection="1">
      <alignment horizontal="right" vertical="top"/>
    </xf>
    <xf numFmtId="3" fontId="2" fillId="0" borderId="6" xfId="1" applyNumberFormat="1" applyFont="1" applyFill="1" applyBorder="1" applyAlignment="1" applyProtection="1">
      <alignment horizontal="center" wrapText="1"/>
    </xf>
    <xf numFmtId="49" fontId="2" fillId="0" borderId="0" xfId="0" applyNumberFormat="1" applyFont="1" applyBorder="1" applyAlignment="1" applyProtection="1">
      <alignment horizontal="right" vertical="top"/>
    </xf>
    <xf numFmtId="49" fontId="3" fillId="0" borderId="14" xfId="1" applyNumberFormat="1" applyFont="1" applyFill="1" applyBorder="1" applyAlignment="1" applyProtection="1">
      <alignment horizontal="right" vertical="top" wrapText="1"/>
    </xf>
    <xf numFmtId="49" fontId="3" fillId="0" borderId="14" xfId="1" applyNumberFormat="1" applyFont="1" applyFill="1" applyBorder="1" applyAlignment="1" applyProtection="1">
      <alignment horizontal="center" wrapText="1"/>
    </xf>
    <xf numFmtId="3" fontId="3" fillId="0" borderId="14" xfId="1" applyNumberFormat="1" applyFont="1" applyFill="1" applyBorder="1" applyAlignment="1" applyProtection="1">
      <alignment horizontal="center" wrapText="1"/>
    </xf>
    <xf numFmtId="49" fontId="2" fillId="0" borderId="14" xfId="1" applyNumberFormat="1" applyFont="1" applyFill="1" applyBorder="1" applyAlignment="1" applyProtection="1">
      <alignment horizontal="center" wrapText="1"/>
    </xf>
    <xf numFmtId="4" fontId="2" fillId="0" borderId="14" xfId="1" applyNumberFormat="1" applyFont="1" applyFill="1" applyBorder="1" applyAlignment="1" applyProtection="1">
      <alignment horizontal="center" wrapText="1"/>
    </xf>
    <xf numFmtId="3" fontId="2" fillId="0" borderId="0" xfId="1" applyNumberFormat="1" applyFont="1" applyFill="1" applyBorder="1" applyAlignment="1" applyProtection="1">
      <alignment horizontal="center" wrapText="1"/>
    </xf>
    <xf numFmtId="164" fontId="3" fillId="0" borderId="0" xfId="1" applyNumberFormat="1" applyFont="1" applyFill="1" applyBorder="1" applyAlignment="1" applyProtection="1">
      <alignment horizontal="justify" vertical="center"/>
    </xf>
    <xf numFmtId="164" fontId="2" fillId="0" borderId="0" xfId="4" applyNumberFormat="1" applyFont="1" applyFill="1" applyBorder="1" applyProtection="1"/>
    <xf numFmtId="0" fontId="8" fillId="0" borderId="0" xfId="4" applyFont="1" applyFill="1" applyBorder="1" applyProtection="1"/>
    <xf numFmtId="0" fontId="0" fillId="0" borderId="0" xfId="0" applyFont="1" applyFill="1" applyBorder="1" applyProtection="1"/>
    <xf numFmtId="0" fontId="0" fillId="0" borderId="0" xfId="0" applyFont="1" applyFill="1" applyBorder="1" applyAlignment="1" applyProtection="1">
      <alignment horizontal="center"/>
    </xf>
    <xf numFmtId="0" fontId="2" fillId="0" borderId="12" xfId="1" applyFont="1" applyFill="1" applyBorder="1" applyProtection="1"/>
    <xf numFmtId="16" fontId="2" fillId="0" borderId="12" xfId="1" applyNumberFormat="1" applyFont="1" applyFill="1" applyBorder="1" applyProtection="1"/>
    <xf numFmtId="4" fontId="8" fillId="0" borderId="0" xfId="2" applyNumberFormat="1" applyFont="1" applyFill="1" applyBorder="1" applyAlignment="1" applyProtection="1">
      <alignment horizontal="left" vertical="top"/>
    </xf>
    <xf numFmtId="1" fontId="2" fillId="0" borderId="0" xfId="0" applyNumberFormat="1" applyFont="1" applyFill="1" applyBorder="1" applyAlignment="1" applyProtection="1">
      <alignment horizontal="left" vertical="top" wrapText="1"/>
    </xf>
    <xf numFmtId="0" fontId="8" fillId="0" borderId="6" xfId="0" applyFont="1" applyFill="1" applyBorder="1" applyAlignment="1" applyProtection="1">
      <alignment horizontal="right" vertical="center"/>
    </xf>
    <xf numFmtId="0" fontId="10" fillId="0" borderId="6" xfId="0" applyFont="1" applyFill="1" applyBorder="1" applyAlignment="1" applyProtection="1">
      <alignment horizontal="left" vertical="center"/>
    </xf>
    <xf numFmtId="0" fontId="10" fillId="0" borderId="6" xfId="0" applyFont="1" applyFill="1" applyBorder="1" applyAlignment="1" applyProtection="1">
      <alignment horizontal="center" vertical="center"/>
    </xf>
    <xf numFmtId="3" fontId="10" fillId="0" borderId="6" xfId="0" applyNumberFormat="1" applyFont="1" applyFill="1" applyBorder="1" applyAlignment="1" applyProtection="1">
      <alignment horizontal="center" vertical="center"/>
    </xf>
    <xf numFmtId="168" fontId="10" fillId="0" borderId="0" xfId="0" applyNumberFormat="1" applyFont="1" applyFill="1" applyBorder="1" applyAlignment="1" applyProtection="1">
      <alignment vertical="center"/>
    </xf>
    <xf numFmtId="0" fontId="8" fillId="0" borderId="0" xfId="0" applyFont="1" applyFill="1" applyBorder="1" applyAlignment="1" applyProtection="1">
      <alignment horizontal="right" vertical="center"/>
    </xf>
    <xf numFmtId="0" fontId="10" fillId="0" borderId="0" xfId="0" applyFont="1" applyFill="1" applyBorder="1" applyAlignment="1" applyProtection="1">
      <alignment horizontal="justify" vertical="center"/>
    </xf>
    <xf numFmtId="0" fontId="10" fillId="0" borderId="0" xfId="0" applyFont="1" applyFill="1" applyBorder="1" applyAlignment="1" applyProtection="1">
      <alignment horizontal="center" vertical="center"/>
    </xf>
    <xf numFmtId="3" fontId="10" fillId="0" borderId="0" xfId="0" applyNumberFormat="1" applyFont="1" applyFill="1" applyBorder="1" applyAlignment="1" applyProtection="1">
      <alignment horizontal="center" vertical="center"/>
    </xf>
    <xf numFmtId="0" fontId="10" fillId="0" borderId="12" xfId="0" applyFont="1" applyFill="1" applyBorder="1" applyAlignment="1" applyProtection="1">
      <alignment horizontal="left" vertical="center"/>
    </xf>
    <xf numFmtId="0" fontId="10" fillId="0" borderId="13" xfId="0" applyFont="1" applyFill="1" applyBorder="1" applyAlignment="1" applyProtection="1">
      <alignment horizontal="center" vertical="center"/>
    </xf>
    <xf numFmtId="0" fontId="10" fillId="0" borderId="6" xfId="0" applyFont="1" applyFill="1" applyBorder="1" applyAlignment="1" applyProtection="1">
      <alignment vertical="center"/>
    </xf>
    <xf numFmtId="168" fontId="10" fillId="0" borderId="6" xfId="0" applyNumberFormat="1" applyFont="1" applyFill="1" applyBorder="1" applyAlignment="1" applyProtection="1">
      <alignment vertical="center"/>
    </xf>
    <xf numFmtId="0" fontId="10" fillId="0" borderId="13" xfId="0" applyFont="1" applyFill="1" applyBorder="1" applyAlignment="1" applyProtection="1">
      <alignment vertical="center"/>
    </xf>
    <xf numFmtId="0" fontId="7" fillId="0" borderId="12" xfId="0" applyFont="1" applyFill="1" applyBorder="1" applyProtection="1">
      <protection locked="0"/>
    </xf>
    <xf numFmtId="2" fontId="3" fillId="0" borderId="0" xfId="0" applyNumberFormat="1" applyFont="1" applyFill="1" applyBorder="1" applyAlignment="1" applyProtection="1">
      <alignment horizontal="left" vertical="top" wrapText="1"/>
    </xf>
    <xf numFmtId="1" fontId="2" fillId="0" borderId="2" xfId="0" applyNumberFormat="1" applyFont="1" applyFill="1" applyBorder="1" applyAlignment="1" applyProtection="1">
      <alignment horizontal="center" vertical="center" wrapText="1"/>
    </xf>
    <xf numFmtId="4" fontId="2" fillId="0" borderId="2" xfId="3" applyNumberFormat="1" applyFont="1" applyFill="1" applyBorder="1" applyAlignment="1" applyProtection="1">
      <alignment horizontal="right" vertical="center"/>
      <protection locked="0"/>
    </xf>
    <xf numFmtId="168" fontId="2" fillId="0" borderId="2" xfId="3" applyFont="1" applyFill="1" applyBorder="1" applyAlignment="1" applyProtection="1">
      <alignment horizontal="right" vertical="top"/>
    </xf>
    <xf numFmtId="168" fontId="2" fillId="0" borderId="2" xfId="3" applyFont="1" applyFill="1" applyBorder="1" applyAlignment="1" applyProtection="1">
      <alignment vertical="top"/>
    </xf>
    <xf numFmtId="0" fontId="2" fillId="0" borderId="2" xfId="0" applyFont="1" applyFill="1" applyBorder="1" applyAlignment="1" applyProtection="1">
      <alignment horizontal="left" vertical="top"/>
    </xf>
    <xf numFmtId="1" fontId="2" fillId="0" borderId="2"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top"/>
      <protection locked="0"/>
    </xf>
    <xf numFmtId="4" fontId="10" fillId="0" borderId="0" xfId="2" applyNumberFormat="1" applyFont="1" applyFill="1" applyBorder="1" applyAlignment="1" applyProtection="1">
      <alignment horizontal="center" vertical="top" wrapText="1"/>
    </xf>
    <xf numFmtId="4" fontId="10" fillId="0" borderId="0" xfId="2" applyNumberFormat="1" applyFont="1" applyFill="1" applyBorder="1" applyAlignment="1" applyProtection="1">
      <alignment horizontal="center" vertical="top"/>
    </xf>
    <xf numFmtId="2" fontId="8" fillId="0" borderId="0" xfId="2" applyNumberFormat="1" applyFont="1" applyFill="1" applyBorder="1" applyAlignment="1" applyProtection="1">
      <alignment horizontal="center" vertical="top" wrapText="1"/>
    </xf>
    <xf numFmtId="2" fontId="10" fillId="0" borderId="12" xfId="2" applyNumberFormat="1" applyFont="1" applyFill="1" applyBorder="1" applyAlignment="1" applyProtection="1">
      <alignment horizontal="center" vertical="top" wrapText="1"/>
    </xf>
    <xf numFmtId="2" fontId="10" fillId="0" borderId="0" xfId="2" applyNumberFormat="1" applyFont="1" applyFill="1" applyBorder="1" applyAlignment="1" applyProtection="1">
      <alignment horizontal="center" vertical="top" wrapText="1"/>
    </xf>
    <xf numFmtId="2" fontId="3" fillId="0" borderId="0" xfId="2" applyNumberFormat="1" applyFont="1" applyFill="1" applyBorder="1" applyAlignment="1" applyProtection="1">
      <alignment horizontal="center" vertical="top" wrapText="1"/>
    </xf>
    <xf numFmtId="2" fontId="10" fillId="0" borderId="13" xfId="2" applyNumberFormat="1" applyFont="1" applyFill="1" applyBorder="1" applyAlignment="1" applyProtection="1">
      <alignment horizontal="center" vertical="top" wrapText="1"/>
    </xf>
    <xf numFmtId="2" fontId="10" fillId="0" borderId="14" xfId="2" applyNumberFormat="1" applyFont="1" applyFill="1" applyBorder="1" applyAlignment="1" applyProtection="1">
      <alignment horizontal="center" vertical="top" wrapText="1"/>
    </xf>
    <xf numFmtId="0" fontId="2" fillId="0" borderId="0" xfId="0" applyFont="1" applyFill="1" applyAlignment="1" applyProtection="1">
      <alignment horizontal="center" vertical="top"/>
    </xf>
    <xf numFmtId="2" fontId="3" fillId="0" borderId="0" xfId="0" applyNumberFormat="1" applyFont="1" applyFill="1" applyBorder="1" applyAlignment="1" applyProtection="1">
      <alignment horizontal="center" vertical="top" wrapText="1"/>
    </xf>
    <xf numFmtId="49" fontId="2" fillId="0" borderId="0" xfId="0" applyNumberFormat="1" applyFont="1" applyFill="1" applyAlignment="1" applyProtection="1">
      <alignment horizontal="center" vertical="top" wrapText="1"/>
    </xf>
    <xf numFmtId="2" fontId="3" fillId="0" borderId="14"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top" wrapText="1"/>
    </xf>
    <xf numFmtId="2" fontId="2" fillId="0" borderId="0" xfId="0" applyNumberFormat="1" applyFont="1" applyFill="1" applyAlignment="1" applyProtection="1">
      <alignment horizontal="center" vertical="top" wrapText="1"/>
    </xf>
    <xf numFmtId="0" fontId="2" fillId="0" borderId="2" xfId="0" applyFont="1" applyFill="1" applyBorder="1" applyAlignment="1" applyProtection="1">
      <alignment horizontal="center" vertical="top"/>
    </xf>
    <xf numFmtId="0" fontId="2" fillId="0" borderId="0" xfId="0" applyFont="1" applyFill="1" applyAlignment="1" applyProtection="1">
      <alignment horizontal="center" vertical="top"/>
      <protection locked="0"/>
    </xf>
    <xf numFmtId="2" fontId="2" fillId="0" borderId="2" xfId="0" applyNumberFormat="1" applyFont="1" applyFill="1" applyBorder="1" applyAlignment="1" applyProtection="1">
      <alignment horizontal="left" vertical="top" wrapText="1"/>
    </xf>
    <xf numFmtId="2" fontId="2" fillId="0" borderId="2" xfId="0" applyNumberFormat="1" applyFont="1" applyFill="1" applyBorder="1" applyAlignment="1" applyProtection="1">
      <alignment horizontal="center" vertical="top" wrapText="1"/>
    </xf>
    <xf numFmtId="168" fontId="2" fillId="0" borderId="2" xfId="3" applyFont="1" applyFill="1" applyBorder="1" applyAlignment="1" applyProtection="1">
      <alignment horizontal="right" vertical="center"/>
    </xf>
    <xf numFmtId="2" fontId="2" fillId="0" borderId="2" xfId="0" applyNumberFormat="1" applyFont="1" applyFill="1" applyBorder="1" applyAlignment="1" applyProtection="1">
      <alignment horizontal="center" vertical="center"/>
    </xf>
    <xf numFmtId="168" fontId="2" fillId="0" borderId="2" xfId="3" applyFont="1" applyFill="1" applyBorder="1" applyAlignment="1" applyProtection="1">
      <alignment horizontal="right" vertical="center" wrapText="1"/>
    </xf>
    <xf numFmtId="0" fontId="2" fillId="0" borderId="0" xfId="0" applyFont="1" applyFill="1" applyBorder="1" applyAlignment="1" applyProtection="1">
      <alignment horizontal="left"/>
      <protection locked="0"/>
    </xf>
    <xf numFmtId="49" fontId="8" fillId="0" borderId="0" xfId="2" applyNumberFormat="1" applyFont="1" applyFill="1" applyBorder="1" applyAlignment="1" applyProtection="1">
      <alignment horizontal="left" vertical="top" wrapText="1"/>
    </xf>
    <xf numFmtId="49" fontId="10" fillId="0" borderId="13" xfId="2" applyNumberFormat="1" applyFont="1" applyFill="1" applyBorder="1" applyAlignment="1" applyProtection="1">
      <alignment horizontal="left" vertical="top" wrapText="1"/>
    </xf>
    <xf numFmtId="2" fontId="10" fillId="0" borderId="0" xfId="2" applyNumberFormat="1" applyFont="1" applyFill="1" applyBorder="1" applyAlignment="1" applyProtection="1">
      <alignment horizontal="left" vertical="center" wrapText="1"/>
    </xf>
    <xf numFmtId="0" fontId="10" fillId="0" borderId="0" xfId="2" applyFont="1" applyFill="1" applyBorder="1" applyAlignment="1" applyProtection="1">
      <alignment horizontal="left" vertical="top"/>
    </xf>
    <xf numFmtId="0" fontId="2" fillId="0" borderId="0" xfId="0" applyFont="1" applyFill="1" applyAlignment="1" applyProtection="1">
      <alignment horizontal="left"/>
    </xf>
    <xf numFmtId="1" fontId="2" fillId="0" borderId="0" xfId="0" applyNumberFormat="1" applyFont="1" applyFill="1" applyAlignment="1" applyProtection="1">
      <alignment horizontal="left" vertical="center" wrapText="1"/>
    </xf>
    <xf numFmtId="1" fontId="2" fillId="0" borderId="0" xfId="0" applyNumberFormat="1" applyFont="1" applyFill="1" applyAlignment="1" applyProtection="1">
      <alignment horizontal="left" vertical="top" wrapText="1"/>
    </xf>
    <xf numFmtId="1" fontId="2" fillId="0" borderId="2" xfId="0" applyNumberFormat="1" applyFont="1" applyFill="1" applyBorder="1" applyAlignment="1" applyProtection="1">
      <alignment horizontal="left" vertical="top" wrapText="1"/>
    </xf>
    <xf numFmtId="0" fontId="2" fillId="0" borderId="0" xfId="0" applyFont="1" applyFill="1" applyAlignment="1" applyProtection="1">
      <alignment horizontal="left"/>
      <protection locked="0"/>
    </xf>
    <xf numFmtId="49" fontId="33"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center" wrapText="1"/>
    </xf>
    <xf numFmtId="1" fontId="2" fillId="0" borderId="2" xfId="0" applyNumberFormat="1" applyFont="1" applyFill="1" applyBorder="1" applyAlignment="1" applyProtection="1">
      <alignment horizontal="center" wrapText="1"/>
    </xf>
    <xf numFmtId="4" fontId="2" fillId="0" borderId="2" xfId="3" applyNumberFormat="1" applyFont="1" applyFill="1" applyBorder="1" applyAlignment="1" applyProtection="1">
      <alignment horizontal="right"/>
      <protection locked="0"/>
    </xf>
    <xf numFmtId="168" fontId="2" fillId="0" borderId="2" xfId="3" applyFont="1" applyFill="1" applyBorder="1" applyAlignment="1" applyProtection="1">
      <alignment horizontal="right"/>
    </xf>
    <xf numFmtId="49" fontId="2" fillId="0" borderId="2" xfId="0" applyNumberFormat="1" applyFont="1" applyFill="1" applyBorder="1" applyAlignment="1" applyProtection="1">
      <alignment horizontal="left" vertical="top" wrapText="1"/>
    </xf>
    <xf numFmtId="49" fontId="37" fillId="0" borderId="2" xfId="0" applyNumberFormat="1" applyFont="1" applyFill="1" applyBorder="1" applyAlignment="1" applyProtection="1">
      <alignment horizontal="center" vertical="top" wrapText="1"/>
    </xf>
    <xf numFmtId="4" fontId="37" fillId="0" borderId="2" xfId="0" applyNumberFormat="1" applyFont="1" applyFill="1" applyBorder="1" applyAlignment="1" applyProtection="1">
      <alignment horizontal="center" vertical="top"/>
    </xf>
    <xf numFmtId="49" fontId="37" fillId="0" borderId="2" xfId="0" applyNumberFormat="1" applyFont="1" applyFill="1" applyBorder="1" applyAlignment="1" applyProtection="1">
      <alignment horizontal="left" vertical="top" wrapText="1"/>
    </xf>
    <xf numFmtId="2" fontId="2" fillId="0" borderId="2" xfId="0" applyNumberFormat="1" applyFont="1" applyFill="1" applyBorder="1" applyAlignment="1" applyProtection="1">
      <alignment horizontal="center" wrapText="1"/>
    </xf>
    <xf numFmtId="168" fontId="2" fillId="0" borderId="2" xfId="3" applyFont="1" applyFill="1" applyBorder="1" applyAlignment="1" applyProtection="1"/>
    <xf numFmtId="2" fontId="2" fillId="0" borderId="2" xfId="0" applyNumberFormat="1" applyFont="1" applyFill="1" applyBorder="1" applyAlignment="1" applyProtection="1">
      <alignment horizontal="center"/>
    </xf>
    <xf numFmtId="1" fontId="2" fillId="0" borderId="2" xfId="0" applyNumberFormat="1" applyFont="1" applyFill="1" applyBorder="1" applyAlignment="1" applyProtection="1">
      <alignment horizontal="center"/>
    </xf>
    <xf numFmtId="168" fontId="2" fillId="0" borderId="2" xfId="3" applyFont="1" applyFill="1" applyBorder="1" applyAlignment="1" applyProtection="1">
      <alignment horizontal="right" wrapText="1"/>
    </xf>
    <xf numFmtId="4" fontId="2" fillId="0" borderId="2" xfId="0" applyNumberFormat="1" applyFont="1" applyFill="1" applyBorder="1" applyAlignment="1" applyProtection="1">
      <alignment horizontal="center"/>
    </xf>
    <xf numFmtId="4" fontId="2" fillId="0" borderId="2" xfId="3" applyNumberFormat="1" applyFont="1" applyFill="1" applyBorder="1" applyAlignment="1" applyProtection="1">
      <alignment horizontal="right" wrapText="1"/>
      <protection locked="0"/>
    </xf>
    <xf numFmtId="2" fontId="3" fillId="0" borderId="0" xfId="0" applyNumberFormat="1" applyFont="1" applyFill="1" applyAlignment="1" applyProtection="1">
      <alignment horizontal="center" vertical="top" wrapText="1"/>
    </xf>
    <xf numFmtId="49" fontId="37" fillId="0" borderId="0" xfId="0" applyNumberFormat="1" applyFont="1" applyFill="1" applyBorder="1" applyAlignment="1" applyProtection="1">
      <alignment horizontal="left" vertical="top" wrapText="1"/>
    </xf>
    <xf numFmtId="49" fontId="37" fillId="0" borderId="0" xfId="0" applyNumberFormat="1" applyFont="1" applyFill="1" applyBorder="1" applyAlignment="1" applyProtection="1">
      <alignment horizontal="center" vertical="top" wrapText="1"/>
    </xf>
    <xf numFmtId="4" fontId="37" fillId="0" borderId="0" xfId="0" applyNumberFormat="1" applyFont="1" applyFill="1" applyBorder="1" applyAlignment="1" applyProtection="1">
      <alignment horizontal="center" vertical="top"/>
    </xf>
    <xf numFmtId="4" fontId="37" fillId="0" borderId="0" xfId="3" applyNumberFormat="1" applyFont="1" applyFill="1" applyBorder="1" applyAlignment="1" applyProtection="1">
      <alignment horizontal="right" vertical="center"/>
    </xf>
    <xf numFmtId="168" fontId="37" fillId="0" borderId="0" xfId="3" applyFont="1" applyFill="1" applyBorder="1" applyAlignment="1" applyProtection="1">
      <alignment horizontal="center" vertical="top"/>
    </xf>
    <xf numFmtId="0" fontId="8" fillId="0" borderId="6" xfId="15" applyFont="1" applyFill="1" applyBorder="1" applyAlignment="1" applyProtection="1">
      <alignment horizontal="right" vertical="top"/>
    </xf>
    <xf numFmtId="0" fontId="8" fillId="0" borderId="6" xfId="15" applyFont="1" applyFill="1" applyBorder="1" applyAlignment="1" applyProtection="1">
      <alignment horizontal="left" vertical="justify"/>
    </xf>
    <xf numFmtId="0" fontId="8" fillId="0" borderId="6" xfId="15" applyFont="1" applyFill="1" applyBorder="1" applyAlignment="1" applyProtection="1">
      <alignment horizontal="center"/>
    </xf>
    <xf numFmtId="3" fontId="8" fillId="0" borderId="6" xfId="15" applyNumberFormat="1" applyFont="1" applyFill="1" applyBorder="1" applyAlignment="1" applyProtection="1">
      <alignment horizontal="center"/>
    </xf>
    <xf numFmtId="4" fontId="8" fillId="0" borderId="6" xfId="15" applyNumberFormat="1" applyFont="1" applyFill="1" applyBorder="1" applyAlignment="1" applyProtection="1">
      <alignment horizontal="right"/>
      <protection locked="0"/>
    </xf>
    <xf numFmtId="4" fontId="8" fillId="0" borderId="6" xfId="15" applyNumberFormat="1" applyFont="1" applyFill="1" applyBorder="1" applyAlignment="1" applyProtection="1">
      <alignment horizontal="right"/>
    </xf>
    <xf numFmtId="49" fontId="10" fillId="0" borderId="0" xfId="2" applyNumberFormat="1" applyFont="1" applyFill="1" applyBorder="1" applyAlignment="1" applyProtection="1">
      <alignment horizontal="left" vertical="top"/>
    </xf>
    <xf numFmtId="49" fontId="2" fillId="0" borderId="0" xfId="2" applyNumberFormat="1" applyFont="1" applyFill="1" applyBorder="1" applyAlignment="1" applyProtection="1">
      <alignment horizontal="left" vertical="top"/>
    </xf>
    <xf numFmtId="49" fontId="28" fillId="0" borderId="0" xfId="0" applyNumberFormat="1" applyFont="1" applyFill="1" applyProtection="1"/>
    <xf numFmtId="49" fontId="8" fillId="0" borderId="12" xfId="0" applyNumberFormat="1" applyFont="1" applyFill="1" applyBorder="1" applyAlignment="1" applyProtection="1">
      <alignment vertical="center" wrapText="1"/>
    </xf>
    <xf numFmtId="49" fontId="8" fillId="0" borderId="6" xfId="0" applyNumberFormat="1" applyFont="1" applyFill="1" applyBorder="1" applyAlignment="1" applyProtection="1">
      <alignment vertical="center" wrapText="1"/>
    </xf>
    <xf numFmtId="49" fontId="8" fillId="0" borderId="13" xfId="0" applyNumberFormat="1" applyFont="1" applyFill="1" applyBorder="1" applyAlignment="1" applyProtection="1">
      <alignment vertical="center" wrapText="1"/>
    </xf>
    <xf numFmtId="49" fontId="28" fillId="0" borderId="0" xfId="0" applyNumberFormat="1" applyFont="1" applyFill="1" applyBorder="1" applyAlignment="1" applyProtection="1">
      <alignment vertical="center" wrapText="1"/>
    </xf>
    <xf numFmtId="49" fontId="28" fillId="0" borderId="0" xfId="0" applyNumberFormat="1" applyFont="1" applyFill="1" applyAlignment="1" applyProtection="1">
      <alignment wrapText="1"/>
    </xf>
    <xf numFmtId="49" fontId="9" fillId="0" borderId="2" xfId="14" applyNumberFormat="1" applyFont="1" applyFill="1" applyBorder="1" applyProtection="1"/>
    <xf numFmtId="49" fontId="9" fillId="0" borderId="0" xfId="14" applyNumberFormat="1" applyFont="1" applyFill="1" applyBorder="1" applyProtection="1"/>
    <xf numFmtId="49" fontId="16" fillId="0" borderId="0" xfId="0" applyNumberFormat="1" applyFont="1" applyFill="1" applyProtection="1"/>
    <xf numFmtId="49" fontId="28" fillId="0" borderId="2" xfId="0" applyNumberFormat="1" applyFont="1" applyFill="1" applyBorder="1" applyProtection="1"/>
    <xf numFmtId="49" fontId="28" fillId="0" borderId="0" xfId="0" applyNumberFormat="1" applyFont="1" applyFill="1" applyBorder="1" applyProtection="1"/>
    <xf numFmtId="49" fontId="28" fillId="0" borderId="6" xfId="0" applyNumberFormat="1" applyFont="1" applyFill="1" applyBorder="1" applyProtection="1"/>
    <xf numFmtId="49" fontId="28" fillId="0" borderId="0" xfId="0" applyNumberFormat="1" applyFont="1" applyFill="1" applyProtection="1">
      <protection locked="0"/>
    </xf>
    <xf numFmtId="49" fontId="16" fillId="0" borderId="0" xfId="0" applyNumberFormat="1" applyFont="1" applyFill="1" applyBorder="1" applyProtection="1"/>
    <xf numFmtId="0" fontId="16" fillId="0" borderId="11" xfId="0" applyFont="1" applyFill="1" applyBorder="1" applyAlignment="1" applyProtection="1">
      <alignment vertical="top"/>
    </xf>
    <xf numFmtId="0" fontId="28" fillId="0" borderId="14" xfId="0" applyFont="1" applyFill="1" applyBorder="1" applyAlignment="1" applyProtection="1">
      <alignment horizontal="center"/>
    </xf>
    <xf numFmtId="4" fontId="3" fillId="0" borderId="0" xfId="0" applyNumberFormat="1" applyFont="1" applyFill="1" applyBorder="1" applyProtection="1"/>
    <xf numFmtId="49" fontId="9" fillId="0" borderId="0" xfId="0" applyNumberFormat="1" applyFont="1" applyFill="1" applyBorder="1" applyProtection="1"/>
    <xf numFmtId="0" fontId="14" fillId="0" borderId="0" xfId="0" applyFont="1" applyFill="1" applyBorder="1" applyAlignment="1" applyProtection="1">
      <alignment horizontal="right" vertical="center" wrapText="1"/>
    </xf>
    <xf numFmtId="0" fontId="14" fillId="0" borderId="0" xfId="0" applyFont="1" applyFill="1" applyBorder="1" applyAlignment="1" applyProtection="1">
      <alignment horizontal="center"/>
    </xf>
    <xf numFmtId="4" fontId="14" fillId="0" borderId="0" xfId="0" applyNumberFormat="1" applyFont="1" applyFill="1" applyBorder="1" applyAlignment="1" applyProtection="1">
      <alignment horizontal="center"/>
    </xf>
    <xf numFmtId="4" fontId="14" fillId="0" borderId="0" xfId="0" applyNumberFormat="1" applyFont="1" applyFill="1" applyBorder="1" applyProtection="1"/>
    <xf numFmtId="0" fontId="9" fillId="0" borderId="0" xfId="0" applyFont="1" applyFill="1" applyBorder="1" applyAlignment="1" applyProtection="1">
      <alignment vertical="top" wrapText="1"/>
    </xf>
    <xf numFmtId="0" fontId="9" fillId="0" borderId="0" xfId="0" applyFont="1" applyFill="1" applyBorder="1" applyAlignment="1" applyProtection="1">
      <alignment horizontal="center"/>
    </xf>
    <xf numFmtId="4" fontId="9" fillId="0" borderId="0" xfId="0" applyNumberFormat="1" applyFont="1" applyFill="1" applyBorder="1" applyAlignment="1" applyProtection="1">
      <alignment horizontal="center"/>
    </xf>
    <xf numFmtId="4" fontId="9" fillId="0" borderId="0" xfId="0" applyNumberFormat="1" applyFont="1" applyFill="1" applyBorder="1" applyProtection="1"/>
    <xf numFmtId="0" fontId="3" fillId="0" borderId="14" xfId="0" applyFont="1" applyFill="1" applyBorder="1" applyAlignment="1" applyProtection="1">
      <alignment horizontal="right" vertical="top" wrapText="1"/>
    </xf>
    <xf numFmtId="168" fontId="3" fillId="0" borderId="14" xfId="0" applyNumberFormat="1" applyFont="1" applyFill="1" applyBorder="1" applyProtection="1"/>
    <xf numFmtId="0" fontId="28" fillId="0" borderId="13" xfId="0" applyFont="1" applyFill="1" applyBorder="1" applyAlignment="1" applyProtection="1">
      <alignment vertical="top" wrapText="1"/>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right" vertical="top" wrapText="1"/>
    </xf>
    <xf numFmtId="0" fontId="28" fillId="0" borderId="6" xfId="0" applyFont="1" applyFill="1" applyBorder="1" applyAlignment="1" applyProtection="1">
      <alignment horizontal="center"/>
    </xf>
    <xf numFmtId="4" fontId="28" fillId="0" borderId="6" xfId="0" applyNumberFormat="1" applyFont="1" applyFill="1" applyBorder="1" applyAlignment="1" applyProtection="1">
      <alignment horizontal="center"/>
    </xf>
    <xf numFmtId="4" fontId="28" fillId="0" borderId="6" xfId="0" applyNumberFormat="1" applyFont="1" applyFill="1" applyBorder="1" applyProtection="1">
      <protection locked="0"/>
    </xf>
    <xf numFmtId="4" fontId="28" fillId="0" borderId="6" xfId="0" applyNumberFormat="1" applyFont="1" applyFill="1" applyBorder="1" applyProtection="1"/>
    <xf numFmtId="3" fontId="28" fillId="0" borderId="6" xfId="0" applyNumberFormat="1" applyFont="1" applyFill="1" applyBorder="1" applyAlignment="1" applyProtection="1">
      <alignment horizontal="center"/>
    </xf>
    <xf numFmtId="0" fontId="28" fillId="0" borderId="14" xfId="0" applyFont="1" applyFill="1" applyBorder="1" applyAlignment="1" applyProtection="1">
      <alignment vertical="top" wrapText="1"/>
    </xf>
    <xf numFmtId="0" fontId="28" fillId="0" borderId="6" xfId="0" applyFont="1" applyFill="1" applyBorder="1" applyAlignment="1" applyProtection="1">
      <alignment vertical="top"/>
    </xf>
    <xf numFmtId="4" fontId="3" fillId="0" borderId="0" xfId="0" applyNumberFormat="1" applyFont="1" applyFill="1" applyBorder="1" applyAlignment="1" applyProtection="1">
      <alignment horizontal="right"/>
      <protection locked="0"/>
    </xf>
    <xf numFmtId="4" fontId="28" fillId="0" borderId="6" xfId="0" applyNumberFormat="1" applyFont="1" applyFill="1" applyBorder="1" applyAlignment="1" applyProtection="1">
      <alignment horizontal="right"/>
    </xf>
    <xf numFmtId="49" fontId="8" fillId="0" borderId="4" xfId="0" applyNumberFormat="1" applyFont="1" applyFill="1" applyBorder="1" applyAlignment="1" applyProtection="1">
      <alignment vertical="center" wrapText="1"/>
    </xf>
    <xf numFmtId="49" fontId="8" fillId="0" borderId="22"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49" fontId="8" fillId="0" borderId="0" xfId="0" applyNumberFormat="1" applyFont="1" applyFill="1" applyAlignment="1" applyProtection="1">
      <alignment wrapText="1"/>
    </xf>
    <xf numFmtId="3" fontId="28" fillId="0" borderId="14" xfId="0" applyNumberFormat="1" applyFont="1" applyFill="1" applyBorder="1" applyAlignment="1" applyProtection="1">
      <alignment horizontal="center"/>
    </xf>
    <xf numFmtId="49" fontId="8" fillId="0" borderId="12" xfId="0" applyNumberFormat="1" applyFont="1" applyFill="1" applyBorder="1" applyAlignment="1" applyProtection="1">
      <alignment wrapText="1"/>
    </xf>
    <xf numFmtId="49" fontId="8" fillId="0" borderId="4" xfId="0" applyNumberFormat="1" applyFont="1" applyFill="1" applyBorder="1" applyAlignment="1" applyProtection="1">
      <alignment wrapText="1"/>
    </xf>
    <xf numFmtId="49" fontId="8" fillId="0" borderId="22" xfId="0" applyNumberFormat="1" applyFont="1" applyFill="1" applyBorder="1" applyAlignment="1" applyProtection="1">
      <alignment wrapText="1"/>
    </xf>
    <xf numFmtId="49" fontId="2" fillId="0" borderId="0" xfId="0" applyNumberFormat="1" applyFont="1" applyFill="1" applyBorder="1" applyAlignment="1" applyProtection="1">
      <alignment wrapText="1"/>
    </xf>
    <xf numFmtId="4" fontId="3" fillId="0" borderId="0" xfId="0" applyNumberFormat="1" applyFont="1" applyFill="1" applyBorder="1" applyAlignment="1" applyProtection="1">
      <alignment horizontal="right"/>
    </xf>
    <xf numFmtId="49" fontId="28" fillId="0" borderId="0" xfId="0" applyNumberFormat="1" applyFont="1" applyFill="1" applyBorder="1" applyAlignment="1" applyProtection="1">
      <alignment wrapText="1"/>
    </xf>
    <xf numFmtId="49" fontId="10" fillId="0" borderId="0" xfId="0" applyNumberFormat="1" applyFont="1" applyFill="1" applyAlignment="1" applyProtection="1">
      <alignment wrapText="1"/>
    </xf>
    <xf numFmtId="49" fontId="3" fillId="0" borderId="0" xfId="0" applyNumberFormat="1" applyFont="1" applyFill="1" applyBorder="1" applyProtection="1"/>
    <xf numFmtId="49" fontId="3" fillId="0" borderId="0" xfId="0" applyNumberFormat="1" applyFont="1" applyFill="1" applyProtection="1"/>
    <xf numFmtId="0" fontId="16" fillId="0" borderId="11" xfId="0" applyFont="1" applyFill="1" applyBorder="1" applyAlignment="1" applyProtection="1">
      <alignment horizontal="left" vertical="top"/>
    </xf>
    <xf numFmtId="0" fontId="16" fillId="0" borderId="0" xfId="0" applyFont="1" applyFill="1" applyBorder="1" applyAlignment="1" applyProtection="1">
      <alignment horizontal="left" vertical="top"/>
    </xf>
    <xf numFmtId="0" fontId="16" fillId="0" borderId="0" xfId="0" applyFont="1" applyFill="1" applyAlignment="1" applyProtection="1">
      <alignment horizontal="left" vertical="top"/>
    </xf>
    <xf numFmtId="0" fontId="28" fillId="0" borderId="6"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28" fillId="0" borderId="0" xfId="0" applyFont="1" applyFill="1" applyBorder="1" applyAlignment="1" applyProtection="1">
      <alignment horizontal="left" vertical="top"/>
    </xf>
    <xf numFmtId="4" fontId="2" fillId="0" borderId="0" xfId="0" applyNumberFormat="1" applyFont="1" applyBorder="1" applyAlignment="1" applyProtection="1">
      <alignment horizontal="center"/>
    </xf>
    <xf numFmtId="168" fontId="3" fillId="0" borderId="14" xfId="0" applyNumberFormat="1" applyFont="1" applyBorder="1" applyAlignment="1" applyProtection="1">
      <alignment vertical="center"/>
    </xf>
    <xf numFmtId="1" fontId="2" fillId="0" borderId="6" xfId="0" applyNumberFormat="1" applyFont="1" applyBorder="1" applyAlignment="1" applyProtection="1">
      <alignment vertical="top" wrapText="1"/>
    </xf>
    <xf numFmtId="1" fontId="2" fillId="0" borderId="6" xfId="0" applyNumberFormat="1" applyFont="1" applyBorder="1" applyAlignment="1" applyProtection="1">
      <alignment horizontal="center"/>
    </xf>
    <xf numFmtId="4" fontId="24" fillId="0" borderId="6" xfId="0" applyNumberFormat="1" applyFont="1" applyBorder="1" applyProtection="1">
      <protection locked="0"/>
    </xf>
    <xf numFmtId="4" fontId="2" fillId="0" borderId="6" xfId="0" applyNumberFormat="1" applyFont="1" applyBorder="1" applyAlignment="1" applyProtection="1"/>
    <xf numFmtId="0" fontId="2" fillId="0" borderId="6" xfId="0" applyFont="1" applyBorder="1" applyAlignment="1" applyProtection="1">
      <alignment horizontal="left" vertical="top" wrapText="1"/>
    </xf>
    <xf numFmtId="4" fontId="2" fillId="0" borderId="6" xfId="0" applyNumberFormat="1" applyFont="1" applyBorder="1" applyAlignment="1" applyProtection="1">
      <alignment horizontal="right"/>
      <protection locked="0"/>
    </xf>
    <xf numFmtId="4" fontId="2" fillId="0" borderId="6" xfId="0" applyNumberFormat="1" applyFont="1" applyBorder="1" applyProtection="1"/>
    <xf numFmtId="4" fontId="3" fillId="0" borderId="14" xfId="0" applyNumberFormat="1" applyFont="1" applyBorder="1" applyAlignment="1" applyProtection="1">
      <alignment vertical="center"/>
      <protection locked="0"/>
    </xf>
    <xf numFmtId="1" fontId="19" fillId="0" borderId="14" xfId="0" applyNumberFormat="1" applyFont="1" applyBorder="1" applyAlignment="1" applyProtection="1">
      <alignment horizontal="right" vertical="center" wrapText="1"/>
    </xf>
    <xf numFmtId="2" fontId="19" fillId="0" borderId="14" xfId="0" applyNumberFormat="1" applyFont="1" applyBorder="1" applyAlignment="1" applyProtection="1">
      <alignment horizontal="center" vertical="center"/>
    </xf>
    <xf numFmtId="4" fontId="19" fillId="0" borderId="14" xfId="0" applyNumberFormat="1" applyFont="1" applyBorder="1" applyAlignment="1" applyProtection="1">
      <alignment vertical="center"/>
      <protection locked="0"/>
    </xf>
    <xf numFmtId="168" fontId="19" fillId="0" borderId="14" xfId="0" applyNumberFormat="1" applyFont="1" applyBorder="1" applyAlignment="1" applyProtection="1">
      <alignment vertical="center"/>
    </xf>
    <xf numFmtId="1" fontId="9" fillId="0" borderId="6" xfId="0" applyNumberFormat="1" applyFont="1" applyBorder="1" applyAlignment="1" applyProtection="1">
      <alignment vertical="top" wrapText="1"/>
    </xf>
    <xf numFmtId="0" fontId="2" fillId="0" borderId="6" xfId="0" applyFont="1" applyBorder="1" applyProtection="1">
      <protection locked="0"/>
    </xf>
    <xf numFmtId="0" fontId="2" fillId="0" borderId="6" xfId="0" applyNumberFormat="1" applyFont="1" applyBorder="1" applyAlignment="1" applyProtection="1">
      <alignment vertical="top" wrapText="1"/>
    </xf>
    <xf numFmtId="1" fontId="19" fillId="0" borderId="14" xfId="0" applyNumberFormat="1" applyFont="1" applyBorder="1" applyAlignment="1" applyProtection="1">
      <alignment horizontal="right" vertical="top" wrapText="1"/>
    </xf>
    <xf numFmtId="2" fontId="19" fillId="0" borderId="14" xfId="0" applyNumberFormat="1" applyFont="1" applyBorder="1" applyAlignment="1" applyProtection="1">
      <alignment horizontal="center"/>
    </xf>
    <xf numFmtId="1" fontId="19" fillId="0" borderId="14" xfId="0" applyNumberFormat="1" applyFont="1" applyBorder="1" applyAlignment="1" applyProtection="1">
      <alignment horizontal="center"/>
    </xf>
    <xf numFmtId="4" fontId="19" fillId="0" borderId="14" xfId="0" applyNumberFormat="1" applyFont="1" applyBorder="1" applyProtection="1">
      <protection locked="0"/>
    </xf>
    <xf numFmtId="168" fontId="19" fillId="0" borderId="14" xfId="0" applyNumberFormat="1" applyFont="1" applyBorder="1" applyProtection="1"/>
    <xf numFmtId="1" fontId="3" fillId="0" borderId="14" xfId="0" applyNumberFormat="1" applyFont="1" applyBorder="1" applyAlignment="1" applyProtection="1">
      <alignment horizontal="right" vertical="top" wrapText="1"/>
    </xf>
    <xf numFmtId="2" fontId="3" fillId="0" borderId="14" xfId="0" applyNumberFormat="1" applyFont="1" applyBorder="1" applyAlignment="1" applyProtection="1">
      <alignment horizontal="center"/>
    </xf>
    <xf numFmtId="1" fontId="3" fillId="0" borderId="14" xfId="0" applyNumberFormat="1" applyFont="1" applyBorder="1" applyAlignment="1" applyProtection="1">
      <alignment horizontal="center"/>
    </xf>
    <xf numFmtId="4" fontId="3" fillId="0" borderId="14" xfId="0" applyNumberFormat="1" applyFont="1" applyBorder="1" applyProtection="1">
      <protection locked="0"/>
    </xf>
    <xf numFmtId="168" fontId="3" fillId="0" borderId="14" xfId="0" applyNumberFormat="1" applyFont="1" applyBorder="1" applyProtection="1"/>
    <xf numFmtId="0" fontId="19" fillId="0" borderId="14" xfId="8" applyFont="1" applyFill="1" applyBorder="1" applyAlignment="1" applyProtection="1">
      <alignment horizontal="right" vertical="top" wrapText="1"/>
    </xf>
    <xf numFmtId="168" fontId="3" fillId="0" borderId="14" xfId="4" applyNumberFormat="1" applyFont="1" applyFill="1" applyBorder="1" applyAlignment="1" applyProtection="1">
      <alignment horizontal="right"/>
    </xf>
    <xf numFmtId="168" fontId="3" fillId="0" borderId="14" xfId="5" applyNumberFormat="1" applyFont="1" applyFill="1" applyBorder="1" applyAlignment="1" applyProtection="1">
      <alignment horizontal="right" wrapText="1"/>
    </xf>
    <xf numFmtId="0" fontId="2" fillId="0" borderId="7" xfId="5" applyFont="1" applyFill="1" applyBorder="1" applyAlignment="1" applyProtection="1">
      <alignment horizontal="center" wrapText="1"/>
    </xf>
    <xf numFmtId="4" fontId="2" fillId="0" borderId="7" xfId="4" applyNumberFormat="1" applyFont="1" applyFill="1" applyBorder="1" applyAlignment="1" applyProtection="1">
      <alignment horizontal="right"/>
      <protection locked="0"/>
    </xf>
    <xf numFmtId="4" fontId="2" fillId="0" borderId="7" xfId="4" applyNumberFormat="1" applyFont="1" applyFill="1" applyBorder="1" applyAlignment="1" applyProtection="1">
      <alignment horizontal="right"/>
    </xf>
    <xf numFmtId="0" fontId="39" fillId="0" borderId="12" xfId="0" applyFont="1" applyFill="1" applyBorder="1" applyAlignment="1" applyProtection="1">
      <alignment vertical="top"/>
    </xf>
    <xf numFmtId="167" fontId="39" fillId="0" borderId="12" xfId="0" applyNumberFormat="1" applyFont="1" applyFill="1" applyBorder="1" applyAlignment="1" applyProtection="1">
      <alignment horizontal="center"/>
    </xf>
    <xf numFmtId="0" fontId="57" fillId="0" borderId="12" xfId="0" applyFont="1" applyFill="1" applyBorder="1" applyAlignment="1" applyProtection="1">
      <alignment horizontal="center"/>
    </xf>
    <xf numFmtId="4" fontId="57" fillId="0" borderId="12" xfId="0" applyNumberFormat="1" applyFont="1" applyFill="1" applyBorder="1" applyAlignment="1" applyProtection="1">
      <protection locked="0"/>
    </xf>
    <xf numFmtId="168" fontId="39" fillId="0" borderId="12" xfId="0" applyNumberFormat="1" applyFont="1" applyFill="1" applyBorder="1" applyAlignment="1" applyProtection="1"/>
    <xf numFmtId="167" fontId="39" fillId="0" borderId="0" xfId="0" applyNumberFormat="1" applyFont="1" applyFill="1" applyAlignment="1" applyProtection="1">
      <alignment horizontal="center"/>
    </xf>
    <xf numFmtId="0" fontId="57" fillId="0" borderId="0" xfId="0" applyFont="1" applyFill="1" applyAlignment="1" applyProtection="1">
      <alignment horizontal="center"/>
    </xf>
    <xf numFmtId="4" fontId="57" fillId="0" borderId="0" xfId="0" applyNumberFormat="1" applyFont="1" applyFill="1" applyAlignment="1" applyProtection="1">
      <protection locked="0"/>
    </xf>
    <xf numFmtId="0" fontId="57" fillId="0" borderId="0" xfId="0" applyFont="1" applyFill="1" applyAlignment="1" applyProtection="1"/>
    <xf numFmtId="0" fontId="39" fillId="0" borderId="13" xfId="0" applyFont="1" applyFill="1" applyBorder="1" applyAlignment="1" applyProtection="1">
      <alignment vertical="top"/>
    </xf>
    <xf numFmtId="167" fontId="39" fillId="0" borderId="13" xfId="0" applyNumberFormat="1" applyFont="1" applyFill="1" applyBorder="1" applyAlignment="1" applyProtection="1">
      <alignment horizontal="center"/>
    </xf>
    <xf numFmtId="0" fontId="57" fillId="0" borderId="13" xfId="0" applyFont="1" applyFill="1" applyBorder="1" applyAlignment="1" applyProtection="1">
      <alignment horizontal="center"/>
    </xf>
    <xf numFmtId="4" fontId="57" fillId="0" borderId="13" xfId="0" applyNumberFormat="1" applyFont="1" applyFill="1" applyBorder="1" applyAlignment="1" applyProtection="1">
      <protection locked="0"/>
    </xf>
    <xf numFmtId="168" fontId="39" fillId="0" borderId="13" xfId="0" applyNumberFormat="1" applyFont="1" applyFill="1" applyBorder="1" applyAlignment="1" applyProtection="1"/>
    <xf numFmtId="0" fontId="57" fillId="0" borderId="0" xfId="0" applyFont="1" applyFill="1" applyAlignment="1" applyProtection="1">
      <alignment vertical="top"/>
    </xf>
    <xf numFmtId="167" fontId="57" fillId="0" borderId="0" xfId="0" applyNumberFormat="1" applyFont="1" applyFill="1" applyAlignment="1" applyProtection="1">
      <alignment horizontal="center"/>
    </xf>
    <xf numFmtId="168" fontId="39" fillId="0" borderId="0" xfId="0" applyNumberFormat="1" applyFont="1" applyFill="1" applyAlignment="1" applyProtection="1"/>
    <xf numFmtId="167" fontId="39" fillId="0" borderId="14" xfId="0" applyNumberFormat="1" applyFont="1" applyFill="1" applyBorder="1" applyAlignment="1" applyProtection="1">
      <alignment horizontal="center"/>
    </xf>
    <xf numFmtId="0" fontId="57" fillId="0" borderId="14" xfId="0" applyFont="1" applyFill="1" applyBorder="1" applyAlignment="1" applyProtection="1">
      <alignment horizontal="center"/>
    </xf>
    <xf numFmtId="4" fontId="57" fillId="0" borderId="14" xfId="0" applyNumberFormat="1" applyFont="1" applyFill="1" applyBorder="1" applyAlignment="1" applyProtection="1">
      <protection locked="0"/>
    </xf>
    <xf numFmtId="168" fontId="39" fillId="0" borderId="14" xfId="0" applyNumberFormat="1" applyFont="1" applyFill="1" applyBorder="1" applyAlignment="1" applyProtection="1"/>
    <xf numFmtId="0" fontId="0" fillId="0" borderId="0" xfId="0" applyFont="1" applyFill="1" applyBorder="1" applyAlignment="1" applyProtection="1">
      <alignment horizontal="left" vertical="top"/>
    </xf>
    <xf numFmtId="4" fontId="0" fillId="0" borderId="0" xfId="0" applyNumberFormat="1" applyFont="1" applyFill="1" applyBorder="1" applyAlignment="1" applyProtection="1">
      <protection locked="0"/>
    </xf>
    <xf numFmtId="0" fontId="0" fillId="0" borderId="0" xfId="0" applyFont="1" applyFill="1" applyBorder="1" applyAlignment="1" applyProtection="1"/>
    <xf numFmtId="0" fontId="10" fillId="0" borderId="0" xfId="0" applyFont="1" applyFill="1" applyBorder="1" applyProtection="1">
      <protection locked="0"/>
    </xf>
    <xf numFmtId="0" fontId="2" fillId="0" borderId="12" xfId="0" applyFont="1" applyFill="1" applyBorder="1" applyAlignment="1" applyProtection="1">
      <alignment horizontal="left" vertical="top"/>
      <protection locked="0"/>
    </xf>
    <xf numFmtId="2" fontId="2" fillId="0" borderId="12" xfId="0" applyNumberFormat="1" applyFont="1" applyFill="1" applyBorder="1" applyAlignment="1" applyProtection="1">
      <alignment horizontal="center"/>
      <protection locked="0"/>
    </xf>
    <xf numFmtId="164" fontId="2" fillId="0" borderId="12" xfId="0" applyNumberFormat="1" applyFont="1" applyFill="1" applyBorder="1" applyAlignment="1" applyProtection="1">
      <protection locked="0"/>
    </xf>
    <xf numFmtId="4" fontId="2" fillId="0" borderId="12" xfId="0" applyNumberFormat="1" applyFont="1" applyFill="1" applyBorder="1" applyProtection="1">
      <protection locked="0"/>
    </xf>
    <xf numFmtId="0" fontId="8" fillId="0" borderId="12" xfId="1" applyFont="1" applyFill="1" applyBorder="1" applyAlignment="1" applyProtection="1">
      <alignment vertical="center"/>
    </xf>
    <xf numFmtId="1" fontId="10" fillId="0" borderId="12" xfId="1" applyNumberFormat="1" applyFont="1" applyFill="1" applyBorder="1" applyAlignment="1" applyProtection="1">
      <alignment horizontal="left" vertical="center"/>
    </xf>
    <xf numFmtId="2" fontId="10" fillId="0" borderId="12" xfId="1" applyNumberFormat="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164" fontId="10" fillId="0" borderId="12" xfId="1" applyNumberFormat="1" applyFont="1" applyFill="1" applyBorder="1" applyAlignment="1" applyProtection="1">
      <alignment vertical="center"/>
    </xf>
    <xf numFmtId="168" fontId="10" fillId="0" borderId="12" xfId="1" applyNumberFormat="1" applyFont="1" applyFill="1" applyBorder="1" applyAlignment="1" applyProtection="1">
      <alignment vertical="center"/>
    </xf>
    <xf numFmtId="0" fontId="8" fillId="0" borderId="0" xfId="1" applyFont="1" applyFill="1" applyBorder="1" applyAlignment="1" applyProtection="1">
      <alignment vertical="center"/>
      <protection locked="0"/>
    </xf>
    <xf numFmtId="0" fontId="8" fillId="0" borderId="4" xfId="1" applyFont="1" applyFill="1" applyBorder="1" applyAlignment="1" applyProtection="1">
      <alignment vertical="center"/>
    </xf>
    <xf numFmtId="1" fontId="10" fillId="0" borderId="4" xfId="1" applyNumberFormat="1" applyFont="1" applyFill="1" applyBorder="1" applyAlignment="1" applyProtection="1">
      <alignment horizontal="left" vertical="center"/>
    </xf>
    <xf numFmtId="2" fontId="10" fillId="0" borderId="4" xfId="1" applyNumberFormat="1" applyFont="1" applyFill="1" applyBorder="1" applyAlignment="1" applyProtection="1">
      <alignment horizontal="center" vertical="center"/>
    </xf>
    <xf numFmtId="0" fontId="10" fillId="0" borderId="4" xfId="1" applyFont="1" applyFill="1" applyBorder="1" applyAlignment="1" applyProtection="1">
      <alignment horizontal="center" vertical="center"/>
    </xf>
    <xf numFmtId="164" fontId="10" fillId="0" borderId="4" xfId="1" applyNumberFormat="1" applyFont="1" applyFill="1" applyBorder="1" applyAlignment="1" applyProtection="1">
      <alignment vertical="center"/>
    </xf>
    <xf numFmtId="168" fontId="10" fillId="0" borderId="4" xfId="1" applyNumberFormat="1" applyFont="1" applyFill="1" applyBorder="1" applyAlignment="1" applyProtection="1">
      <alignment vertical="center"/>
    </xf>
    <xf numFmtId="0" fontId="2" fillId="0" borderId="12" xfId="1" applyFont="1" applyFill="1" applyBorder="1" applyAlignment="1" applyProtection="1">
      <alignment vertical="center"/>
    </xf>
    <xf numFmtId="1" fontId="2" fillId="0" borderId="8" xfId="1" applyNumberFormat="1" applyFont="1" applyFill="1" applyBorder="1" applyAlignment="1" applyProtection="1">
      <alignment horizontal="left" vertical="top" wrapText="1"/>
    </xf>
    <xf numFmtId="1" fontId="2" fillId="0" borderId="8" xfId="1" applyNumberFormat="1" applyFont="1" applyFill="1" applyBorder="1" applyAlignment="1" applyProtection="1">
      <alignment horizontal="center"/>
    </xf>
    <xf numFmtId="0" fontId="2" fillId="0" borderId="8" xfId="1" applyFont="1" applyFill="1" applyBorder="1" applyAlignment="1" applyProtection="1">
      <alignment horizontal="center"/>
    </xf>
    <xf numFmtId="4" fontId="2" fillId="0" borderId="8" xfId="1" applyNumberFormat="1" applyFont="1" applyFill="1" applyBorder="1" applyAlignment="1" applyProtection="1">
      <protection locked="0"/>
    </xf>
    <xf numFmtId="4" fontId="2" fillId="0" borderId="8" xfId="1" applyNumberFormat="1" applyFont="1" applyFill="1" applyBorder="1" applyProtection="1"/>
    <xf numFmtId="164" fontId="3" fillId="0" borderId="0" xfId="0" applyNumberFormat="1" applyFont="1" applyFill="1" applyBorder="1" applyAlignment="1" applyProtection="1">
      <alignment horizontal="left" vertical="top"/>
    </xf>
    <xf numFmtId="168" fontId="2" fillId="0" borderId="0" xfId="1" applyNumberFormat="1" applyFont="1" applyFill="1" applyBorder="1" applyProtection="1"/>
    <xf numFmtId="168" fontId="3" fillId="0" borderId="0" xfId="1" applyNumberFormat="1" applyFont="1" applyFill="1" applyBorder="1" applyProtection="1"/>
    <xf numFmtId="4" fontId="10" fillId="0" borderId="0" xfId="2" applyNumberFormat="1" applyFont="1" applyFill="1" applyBorder="1" applyAlignment="1" applyProtection="1">
      <alignment horizontal="left" vertical="top"/>
    </xf>
    <xf numFmtId="0" fontId="2" fillId="0" borderId="0" xfId="0" applyFont="1" applyFill="1" applyBorder="1" applyAlignment="1" applyProtection="1">
      <alignment horizontal="left" vertical="top" wrapText="1"/>
    </xf>
    <xf numFmtId="168" fontId="10" fillId="0" borderId="12" xfId="0" applyNumberFormat="1" applyFont="1" applyFill="1" applyBorder="1" applyAlignment="1" applyProtection="1">
      <alignment vertical="center"/>
    </xf>
    <xf numFmtId="168" fontId="10" fillId="0" borderId="13" xfId="0" applyNumberFormat="1" applyFont="1" applyFill="1" applyBorder="1" applyAlignment="1" applyProtection="1">
      <alignment vertical="center"/>
    </xf>
    <xf numFmtId="4" fontId="7" fillId="0" borderId="12" xfId="2" applyNumberFormat="1" applyFont="1" applyFill="1" applyBorder="1" applyAlignment="1" applyProtection="1">
      <alignment horizontal="left" vertical="top"/>
    </xf>
    <xf numFmtId="0" fontId="2" fillId="0" borderId="0" xfId="7" quotePrefix="1" applyNumberFormat="1" applyFont="1" applyFill="1" applyBorder="1" applyAlignment="1" applyProtection="1">
      <alignment vertical="top" wrapText="1"/>
    </xf>
    <xf numFmtId="0" fontId="2" fillId="0" borderId="12" xfId="0" applyFont="1" applyBorder="1" applyProtection="1"/>
    <xf numFmtId="0" fontId="0" fillId="0" borderId="0" xfId="0" applyProtection="1"/>
    <xf numFmtId="2" fontId="37" fillId="0" borderId="2" xfId="0" applyNumberFormat="1" applyFont="1" applyBorder="1" applyAlignment="1" applyProtection="1">
      <alignment horizontal="right"/>
    </xf>
    <xf numFmtId="2" fontId="37" fillId="0" borderId="0" xfId="0" applyNumberFormat="1" applyFont="1" applyBorder="1" applyAlignment="1" applyProtection="1">
      <alignment horizontal="right"/>
    </xf>
    <xf numFmtId="4" fontId="2" fillId="0" borderId="0" xfId="1" applyNumberFormat="1" applyFont="1" applyFill="1" applyBorder="1" applyAlignment="1" applyProtection="1">
      <alignment horizontal="right" wrapText="1"/>
    </xf>
    <xf numFmtId="4" fontId="2" fillId="0" borderId="14" xfId="1" applyNumberFormat="1" applyFont="1" applyFill="1" applyBorder="1" applyAlignment="1" applyProtection="1">
      <alignment horizontal="right" wrapText="1"/>
    </xf>
    <xf numFmtId="4" fontId="2" fillId="0" borderId="12" xfId="1" applyNumberFormat="1" applyFont="1" applyFill="1" applyBorder="1" applyAlignment="1" applyProtection="1">
      <alignment horizontal="right" wrapText="1"/>
    </xf>
    <xf numFmtId="4" fontId="2" fillId="0" borderId="6" xfId="1" applyNumberFormat="1" applyFont="1" applyFill="1" applyBorder="1" applyAlignment="1" applyProtection="1">
      <alignment horizontal="right" wrapText="1"/>
    </xf>
    <xf numFmtId="4" fontId="3" fillId="0" borderId="14" xfId="1" applyNumberFormat="1" applyFont="1" applyFill="1" applyBorder="1" applyAlignment="1" applyProtection="1">
      <alignment horizontal="right" wrapText="1"/>
    </xf>
    <xf numFmtId="4" fontId="48" fillId="0" borderId="0" xfId="0" applyNumberFormat="1" applyFont="1" applyAlignment="1" applyProtection="1">
      <alignment horizontal="center"/>
    </xf>
    <xf numFmtId="0" fontId="3" fillId="0" borderId="14" xfId="0" applyFont="1" applyBorder="1" applyAlignment="1" applyProtection="1">
      <alignment horizontal="right"/>
    </xf>
    <xf numFmtId="0" fontId="3" fillId="0" borderId="14" xfId="0" applyFont="1" applyBorder="1" applyProtection="1"/>
    <xf numFmtId="0" fontId="2" fillId="0" borderId="0" xfId="0" applyFont="1" applyBorder="1" applyAlignment="1" applyProtection="1">
      <alignment horizontal="right"/>
    </xf>
    <xf numFmtId="4" fontId="48" fillId="0" borderId="0" xfId="0" applyNumberFormat="1" applyFont="1" applyFill="1" applyBorder="1" applyAlignment="1" applyProtection="1">
      <alignment horizontal="center"/>
    </xf>
    <xf numFmtId="0" fontId="3" fillId="0" borderId="14" xfId="0" applyFont="1" applyFill="1" applyBorder="1" applyAlignment="1" applyProtection="1">
      <alignment horizontal="left" vertical="top"/>
    </xf>
    <xf numFmtId="0" fontId="28" fillId="0" borderId="12" xfId="0" applyFont="1" applyFill="1" applyBorder="1" applyProtection="1"/>
    <xf numFmtId="49" fontId="0" fillId="0" borderId="0" xfId="0" applyNumberFormat="1" applyProtection="1"/>
    <xf numFmtId="0" fontId="3" fillId="0" borderId="14" xfId="0" applyFont="1" applyFill="1" applyBorder="1" applyAlignment="1" applyProtection="1">
      <alignment vertical="top"/>
    </xf>
    <xf numFmtId="0" fontId="28" fillId="0" borderId="12" xfId="0" applyFont="1" applyFill="1" applyBorder="1" applyAlignment="1" applyProtection="1">
      <alignment horizontal="right"/>
    </xf>
    <xf numFmtId="0" fontId="10" fillId="0" borderId="0" xfId="0" applyFont="1" applyFill="1" applyProtection="1"/>
    <xf numFmtId="0" fontId="0" fillId="0" borderId="0" xfId="0" applyAlignment="1" applyProtection="1">
      <alignment horizontal="right" vertical="top"/>
    </xf>
    <xf numFmtId="0" fontId="2" fillId="0" borderId="12" xfId="0" applyFont="1" applyFill="1" applyBorder="1" applyProtection="1"/>
    <xf numFmtId="0" fontId="2" fillId="0" borderId="12" xfId="0" applyFont="1" applyFill="1" applyBorder="1" applyAlignment="1" applyProtection="1">
      <alignment horizontal="right"/>
    </xf>
    <xf numFmtId="4" fontId="2" fillId="0" borderId="12" xfId="0" applyNumberFormat="1" applyFont="1" applyFill="1" applyBorder="1" applyAlignment="1" applyProtection="1">
      <alignment horizontal="right"/>
    </xf>
    <xf numFmtId="0" fontId="49" fillId="0" borderId="0" xfId="0" applyFont="1" applyProtection="1"/>
    <xf numFmtId="0" fontId="50" fillId="0" borderId="0" xfId="0" applyFont="1" applyProtection="1"/>
    <xf numFmtId="1" fontId="58" fillId="0" borderId="0" xfId="0" applyNumberFormat="1" applyFont="1" applyBorder="1" applyAlignment="1" applyProtection="1">
      <alignment horizontal="center" vertical="top"/>
    </xf>
    <xf numFmtId="0" fontId="58" fillId="0" borderId="0" xfId="0" applyFont="1" applyFill="1" applyBorder="1" applyProtection="1">
      <protection locked="0"/>
    </xf>
    <xf numFmtId="0" fontId="58" fillId="0" borderId="0" xfId="0" applyFont="1" applyFill="1" applyProtection="1">
      <protection locked="0"/>
    </xf>
    <xf numFmtId="0" fontId="58" fillId="0" borderId="0" xfId="0" applyFont="1" applyFill="1"/>
    <xf numFmtId="0" fontId="58" fillId="0" borderId="0" xfId="0" applyFont="1" applyFill="1" applyBorder="1" applyAlignment="1" applyProtection="1">
      <alignment horizontal="left" vertical="justify"/>
    </xf>
    <xf numFmtId="0" fontId="58" fillId="0" borderId="0" xfId="0" applyFont="1" applyProtection="1">
      <protection locked="0"/>
    </xf>
    <xf numFmtId="0" fontId="2" fillId="0" borderId="0" xfId="0" applyFont="1" applyFill="1" applyAlignment="1" applyProtection="1">
      <alignment vertical="top" wrapText="1"/>
    </xf>
    <xf numFmtId="0" fontId="59" fillId="0" borderId="0" xfId="0" applyFont="1"/>
    <xf numFmtId="0" fontId="3" fillId="0" borderId="0" xfId="0" applyFont="1" applyFill="1" applyBorder="1" applyAlignment="1" applyProtection="1">
      <alignment horizontal="center" vertical="justify"/>
    </xf>
    <xf numFmtId="4" fontId="3" fillId="0" borderId="0" xfId="0" applyNumberFormat="1" applyFont="1" applyFill="1" applyBorder="1" applyAlignment="1" applyProtection="1">
      <alignment horizontal="center" vertical="justify"/>
    </xf>
    <xf numFmtId="0" fontId="2" fillId="0" borderId="0" xfId="0" applyFont="1"/>
    <xf numFmtId="0" fontId="3" fillId="0" borderId="0" xfId="0" applyFont="1" applyFill="1" applyAlignment="1" applyProtection="1">
      <alignment vertical="center"/>
    </xf>
    <xf numFmtId="0" fontId="58" fillId="0" borderId="0" xfId="7" applyNumberFormat="1" applyFont="1" applyFill="1" applyBorder="1" applyAlignment="1" applyProtection="1">
      <alignment vertical="top" wrapText="1"/>
    </xf>
    <xf numFmtId="0" fontId="58" fillId="0" borderId="0" xfId="4" applyFont="1" applyBorder="1" applyAlignment="1" applyProtection="1">
      <alignment horizontal="center" wrapText="1"/>
    </xf>
    <xf numFmtId="0" fontId="58" fillId="0" borderId="0" xfId="4" applyFont="1" applyBorder="1" applyAlignment="1" applyProtection="1">
      <alignment wrapText="1"/>
    </xf>
    <xf numFmtId="0" fontId="3" fillId="0" borderId="12" xfId="1" applyFont="1" applyBorder="1" applyAlignment="1" applyProtection="1">
      <alignment horizontal="right"/>
      <protection locked="0"/>
    </xf>
    <xf numFmtId="168" fontId="2" fillId="0" borderId="2" xfId="1" applyNumberFormat="1" applyFont="1" applyBorder="1" applyAlignment="1" applyProtection="1">
      <alignment horizontal="right"/>
      <protection locked="0"/>
    </xf>
    <xf numFmtId="168" fontId="60" fillId="0" borderId="12" xfId="1" applyNumberFormat="1" applyFont="1" applyBorder="1" applyAlignment="1" applyProtection="1">
      <alignment horizontal="right"/>
      <protection locked="0"/>
    </xf>
    <xf numFmtId="168" fontId="35" fillId="0" borderId="14" xfId="0" applyNumberFormat="1" applyFont="1" applyBorder="1" applyAlignment="1" applyProtection="1">
      <alignment horizontal="right"/>
    </xf>
    <xf numFmtId="0" fontId="3" fillId="0" borderId="14" xfId="1" applyFont="1" applyBorder="1" applyAlignment="1" applyProtection="1">
      <alignment horizontal="right"/>
      <protection locked="0"/>
    </xf>
    <xf numFmtId="168" fontId="3" fillId="0" borderId="14" xfId="1" applyNumberFormat="1" applyFont="1" applyBorder="1" applyAlignment="1" applyProtection="1">
      <alignment horizontal="right"/>
      <protection locked="0"/>
    </xf>
    <xf numFmtId="0" fontId="3" fillId="0" borderId="0" xfId="0" applyFont="1" applyFill="1" applyAlignment="1" applyProtection="1">
      <alignment vertical="center" wrapText="1"/>
    </xf>
    <xf numFmtId="0" fontId="0" fillId="0" borderId="0" xfId="0" applyAlignment="1">
      <alignment wrapText="1"/>
    </xf>
    <xf numFmtId="0" fontId="2" fillId="0" borderId="26" xfId="0" applyFont="1" applyFill="1" applyBorder="1" applyAlignment="1" applyProtection="1">
      <alignment horizontal="right" vertical="center"/>
    </xf>
    <xf numFmtId="0" fontId="2" fillId="0" borderId="26" xfId="0" applyFont="1" applyFill="1" applyBorder="1" applyAlignment="1" applyProtection="1">
      <alignment horizontal="left" vertical="center"/>
    </xf>
    <xf numFmtId="0" fontId="2" fillId="0" borderId="26" xfId="0" applyFont="1" applyFill="1" applyBorder="1" applyAlignment="1" applyProtection="1">
      <alignment horizontal="center" vertical="center"/>
    </xf>
    <xf numFmtId="3" fontId="2" fillId="0" borderId="26" xfId="0" applyNumberFormat="1" applyFont="1" applyFill="1" applyBorder="1" applyAlignment="1" applyProtection="1">
      <alignment horizontal="center" vertical="center"/>
    </xf>
    <xf numFmtId="3" fontId="3" fillId="0" borderId="26" xfId="0" applyNumberFormat="1" applyFont="1" applyFill="1" applyBorder="1" applyAlignment="1" applyProtection="1">
      <alignment vertical="center"/>
    </xf>
    <xf numFmtId="168" fontId="2" fillId="0" borderId="26" xfId="0" applyNumberFormat="1" applyFont="1" applyFill="1" applyBorder="1" applyAlignment="1" applyProtection="1">
      <alignment vertical="center"/>
    </xf>
    <xf numFmtId="0" fontId="2" fillId="2" borderId="0" xfId="0" applyFont="1" applyFill="1" applyBorder="1" applyAlignment="1" applyProtection="1">
      <alignment horizontal="right" vertical="top"/>
      <protection locked="0"/>
    </xf>
    <xf numFmtId="0" fontId="2" fillId="2" borderId="2" xfId="0" applyFont="1" applyFill="1" applyBorder="1" applyAlignment="1" applyProtection="1">
      <alignment horizontal="right" vertical="top"/>
    </xf>
    <xf numFmtId="4" fontId="2" fillId="2" borderId="2" xfId="0" applyNumberFormat="1" applyFont="1" applyFill="1" applyBorder="1" applyAlignment="1" applyProtection="1">
      <alignment horizontal="right"/>
      <protection locked="0"/>
    </xf>
    <xf numFmtId="4" fontId="2" fillId="2" borderId="2" xfId="0" applyNumberFormat="1" applyFont="1" applyFill="1" applyBorder="1" applyAlignment="1" applyProtection="1">
      <alignment horizontal="right"/>
    </xf>
    <xf numFmtId="0" fontId="2" fillId="2" borderId="0" xfId="0" applyFont="1" applyFill="1" applyBorder="1" applyProtection="1">
      <protection locked="0"/>
    </xf>
    <xf numFmtId="0" fontId="58" fillId="2" borderId="0" xfId="0" applyFont="1" applyFill="1" applyBorder="1" applyProtection="1">
      <protection locked="0"/>
    </xf>
    <xf numFmtId="0" fontId="10" fillId="0" borderId="0" xfId="2" applyFont="1" applyFill="1" applyBorder="1" applyAlignment="1" applyProtection="1">
      <alignment vertical="top"/>
    </xf>
    <xf numFmtId="0" fontId="61" fillId="0" borderId="0" xfId="0" applyFont="1" applyFill="1" applyProtection="1">
      <protection locked="0"/>
    </xf>
    <xf numFmtId="0" fontId="2" fillId="0" borderId="2" xfId="5" applyFont="1" applyFill="1" applyBorder="1" applyAlignment="1" applyProtection="1">
      <alignment horizontal="left" wrapText="1"/>
    </xf>
    <xf numFmtId="0" fontId="58" fillId="0" borderId="0" xfId="0" applyFont="1" applyFill="1" applyBorder="1" applyAlignment="1" applyProtection="1">
      <protection locked="0"/>
    </xf>
    <xf numFmtId="0" fontId="0" fillId="0" borderId="2" xfId="0" applyBorder="1" applyAlignment="1">
      <alignment vertical="top"/>
    </xf>
    <xf numFmtId="0" fontId="2" fillId="2" borderId="2" xfId="0" applyFont="1" applyFill="1" applyBorder="1" applyAlignment="1" applyProtection="1">
      <alignment horizontal="center"/>
    </xf>
    <xf numFmtId="3" fontId="2" fillId="2" borderId="2" xfId="0" applyNumberFormat="1" applyFont="1" applyFill="1" applyBorder="1" applyAlignment="1" applyProtection="1">
      <alignment horizontal="center"/>
    </xf>
    <xf numFmtId="49" fontId="2" fillId="0" borderId="19" xfId="0" applyNumberFormat="1" applyFont="1" applyFill="1" applyBorder="1" applyAlignment="1" applyProtection="1">
      <alignment horizontal="left" vertical="justify"/>
    </xf>
    <xf numFmtId="49" fontId="2" fillId="0" borderId="18" xfId="0" applyNumberFormat="1" applyFont="1" applyFill="1" applyBorder="1" applyAlignment="1" applyProtection="1">
      <alignment horizontal="left" vertical="justify"/>
    </xf>
    <xf numFmtId="0" fontId="2" fillId="0" borderId="3" xfId="0" applyFont="1" applyBorder="1" applyAlignment="1">
      <alignment horizontal="left" vertical="top" wrapText="1"/>
    </xf>
    <xf numFmtId="0" fontId="2" fillId="0" borderId="5" xfId="0" applyFont="1" applyBorder="1"/>
    <xf numFmtId="0" fontId="2" fillId="0" borderId="0" xfId="0" applyFont="1" applyFill="1" applyProtection="1">
      <protection locked="0"/>
    </xf>
    <xf numFmtId="0" fontId="2" fillId="0" borderId="0" xfId="0" applyFont="1" applyFill="1" applyBorder="1" applyAlignment="1" applyProtection="1">
      <alignment horizontal="center"/>
    </xf>
    <xf numFmtId="0" fontId="2" fillId="0" borderId="0" xfId="0" applyFont="1" applyFill="1" applyBorder="1" applyProtection="1">
      <protection locked="0"/>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right" vertical="top"/>
      <protection locked="0"/>
    </xf>
    <xf numFmtId="4" fontId="2" fillId="0" borderId="0" xfId="0" applyNumberFormat="1" applyFont="1" applyFill="1" applyBorder="1" applyAlignment="1" applyProtection="1">
      <alignment horizontal="right"/>
      <protection locked="0"/>
    </xf>
    <xf numFmtId="0" fontId="2" fillId="0" borderId="0" xfId="0" applyFont="1" applyFill="1" applyBorder="1" applyAlignment="1" applyProtection="1">
      <alignment horizontal="right" vertical="top"/>
    </xf>
    <xf numFmtId="3" fontId="2" fillId="0" borderId="0" xfId="0" applyNumberFormat="1" applyFont="1" applyFill="1" applyBorder="1" applyAlignment="1" applyProtection="1">
      <alignment horizontal="center"/>
    </xf>
    <xf numFmtId="4" fontId="2" fillId="0" borderId="0" xfId="0" applyNumberFormat="1" applyFont="1" applyFill="1" applyBorder="1" applyAlignment="1" applyProtection="1">
      <alignment horizontal="right"/>
    </xf>
    <xf numFmtId="0" fontId="2" fillId="0" borderId="2" xfId="0" applyFont="1" applyFill="1" applyBorder="1" applyAlignment="1" applyProtection="1">
      <alignment horizontal="right" vertical="top"/>
    </xf>
    <xf numFmtId="0" fontId="2" fillId="0" borderId="2" xfId="0" applyFont="1" applyFill="1" applyBorder="1" applyAlignment="1" applyProtection="1">
      <alignment horizontal="center"/>
    </xf>
    <xf numFmtId="3" fontId="2" fillId="0" borderId="2" xfId="0" applyNumberFormat="1" applyFont="1" applyFill="1" applyBorder="1" applyAlignment="1" applyProtection="1">
      <alignment horizontal="center"/>
    </xf>
    <xf numFmtId="4" fontId="2" fillId="0" borderId="2" xfId="0" applyNumberFormat="1" applyFont="1" applyFill="1" applyBorder="1" applyAlignment="1" applyProtection="1">
      <alignment horizontal="right"/>
      <protection locked="0"/>
    </xf>
    <xf numFmtId="4" fontId="2" fillId="0" borderId="2" xfId="0" applyNumberFormat="1" applyFont="1" applyFill="1" applyBorder="1" applyAlignment="1" applyProtection="1">
      <alignment horizontal="right"/>
    </xf>
    <xf numFmtId="0" fontId="2" fillId="0" borderId="0" xfId="0" applyFont="1" applyFill="1" applyBorder="1" applyAlignment="1" applyProtection="1">
      <alignment horizontal="center" vertical="top"/>
    </xf>
    <xf numFmtId="0" fontId="2" fillId="0" borderId="3" xfId="0" applyFont="1" applyFill="1" applyBorder="1" applyAlignment="1" applyProtection="1">
      <alignment horizontal="left" vertical="top" wrapText="1"/>
    </xf>
    <xf numFmtId="0" fontId="2" fillId="0" borderId="5" xfId="0" applyFont="1" applyFill="1" applyBorder="1" applyAlignment="1" applyProtection="1">
      <alignment horizontal="center" vertical="top"/>
    </xf>
    <xf numFmtId="0" fontId="2" fillId="0" borderId="2" xfId="0" applyNumberFormat="1" applyFont="1" applyFill="1" applyBorder="1" applyAlignment="1" applyProtection="1">
      <alignment vertical="top" wrapText="1"/>
    </xf>
    <xf numFmtId="0" fontId="2" fillId="0" borderId="2" xfId="0" applyFont="1" applyBorder="1" applyAlignment="1">
      <alignment horizontal="center"/>
    </xf>
    <xf numFmtId="0" fontId="0" fillId="0" borderId="2" xfId="0" applyBorder="1" applyProtection="1">
      <protection locked="0"/>
    </xf>
    <xf numFmtId="0" fontId="63" fillId="0" borderId="0" xfId="0" applyFont="1" applyAlignment="1">
      <alignment horizontal="left" vertical="top" wrapText="1"/>
    </xf>
    <xf numFmtId="0" fontId="63" fillId="0" borderId="0" xfId="0" applyFont="1" applyAlignment="1">
      <alignment horizontal="left" vertical="top" wrapText="1" readingOrder="1"/>
    </xf>
    <xf numFmtId="0" fontId="65" fillId="0" borderId="0" xfId="0" applyFont="1" applyAlignment="1">
      <alignment horizontal="left" wrapText="1"/>
    </xf>
    <xf numFmtId="0" fontId="2" fillId="0" borderId="0" xfId="0" applyFont="1" applyFill="1" applyAlignment="1" applyProtection="1">
      <alignment vertical="top" wrapText="1"/>
    </xf>
    <xf numFmtId="0" fontId="0" fillId="0" borderId="0" xfId="0" applyAlignment="1">
      <alignment wrapText="1"/>
    </xf>
    <xf numFmtId="0" fontId="10" fillId="0" borderId="0" xfId="0" applyFont="1" applyAlignment="1" applyProtection="1">
      <alignment wrapText="1"/>
    </xf>
    <xf numFmtId="49" fontId="10" fillId="0" borderId="0" xfId="2" applyNumberFormat="1" applyFont="1" applyFill="1" applyBorder="1" applyAlignment="1" applyProtection="1">
      <alignment vertical="top" wrapText="1"/>
    </xf>
    <xf numFmtId="4" fontId="10" fillId="0" borderId="12" xfId="2" applyNumberFormat="1" applyFont="1" applyFill="1" applyBorder="1" applyAlignment="1" applyProtection="1">
      <alignment horizontal="left" vertical="top" wrapText="1"/>
    </xf>
    <xf numFmtId="4" fontId="10" fillId="0" borderId="0" xfId="2" applyNumberFormat="1" applyFont="1" applyFill="1" applyBorder="1" applyAlignment="1" applyProtection="1">
      <alignment horizontal="left" vertical="top"/>
    </xf>
    <xf numFmtId="168" fontId="10" fillId="0" borderId="12" xfId="0" applyNumberFormat="1" applyFont="1" applyFill="1" applyBorder="1" applyAlignment="1" applyProtection="1">
      <alignment vertical="center"/>
    </xf>
    <xf numFmtId="168" fontId="10" fillId="0" borderId="14" xfId="0" applyNumberFormat="1" applyFont="1" applyFill="1" applyBorder="1" applyAlignment="1" applyProtection="1">
      <alignment vertical="center"/>
    </xf>
    <xf numFmtId="0" fontId="3" fillId="0" borderId="0" xfId="0" applyFont="1" applyFill="1" applyAlignment="1" applyProtection="1">
      <alignment vertical="center" wrapText="1"/>
    </xf>
    <xf numFmtId="4" fontId="7" fillId="0" borderId="12" xfId="2" applyNumberFormat="1" applyFont="1" applyFill="1" applyBorder="1" applyAlignment="1" applyProtection="1">
      <alignment horizontal="left" vertical="top"/>
    </xf>
    <xf numFmtId="0" fontId="2" fillId="0" borderId="0" xfId="0" applyFont="1" applyFill="1" applyAlignment="1" applyProtection="1">
      <alignment horizontal="left" vertical="top" wrapText="1"/>
    </xf>
    <xf numFmtId="0" fontId="3" fillId="0" borderId="0" xfId="0" applyFont="1" applyBorder="1" applyAlignment="1" applyProtection="1">
      <alignment vertical="top" wrapText="1"/>
    </xf>
    <xf numFmtId="0" fontId="7" fillId="0" borderId="12" xfId="0" applyFont="1" applyFill="1" applyBorder="1" applyProtection="1"/>
    <xf numFmtId="0" fontId="58" fillId="0" borderId="0" xfId="0" applyNumberFormat="1" applyFont="1" applyBorder="1" applyAlignment="1" applyProtection="1">
      <alignment horizontal="left" wrapText="1"/>
    </xf>
    <xf numFmtId="1" fontId="3" fillId="0" borderId="0" xfId="0" applyNumberFormat="1" applyFont="1" applyBorder="1" applyAlignment="1" applyProtection="1">
      <alignment horizontal="left" wrapText="1"/>
    </xf>
    <xf numFmtId="49" fontId="10" fillId="0" borderId="13" xfId="1" applyNumberFormat="1" applyFont="1" applyFill="1" applyBorder="1" applyAlignment="1" applyProtection="1">
      <alignment horizontal="left" vertical="center" wrapText="1"/>
    </xf>
    <xf numFmtId="0" fontId="10" fillId="0" borderId="13" xfId="0" applyFont="1" applyBorder="1" applyAlignment="1" applyProtection="1">
      <alignment wrapText="1"/>
    </xf>
  </cellXfs>
  <cellStyles count="17">
    <cellStyle name="Navadno" xfId="0" builtinId="0" customBuiltin="1"/>
    <cellStyle name="Navadno 10 2" xfId="4"/>
    <cellStyle name="Navadno 12" xfId="7"/>
    <cellStyle name="Navadno 2" xfId="1"/>
    <cellStyle name="Navadno 3" xfId="12"/>
    <cellStyle name="Navadno 4" xfId="11"/>
    <cellStyle name="Navadno 5" xfId="13"/>
    <cellStyle name="Navadno 5 2" xfId="16"/>
    <cellStyle name="Navadno 6" xfId="6"/>
    <cellStyle name="Navadno 7" xfId="9"/>
    <cellStyle name="Navadno_Knjiga IV-NPr-S2-1" xfId="5"/>
    <cellStyle name="Nevtralno" xfId="15" builtinId="28"/>
    <cellStyle name="normal" xfId="10"/>
    <cellStyle name="Normal 2" xfId="2"/>
    <cellStyle name="Normal_Sheet1" xfId="8"/>
    <cellStyle name="Poudarek1 2" xfId="14"/>
    <cellStyle name="Valuta" xfId="3" builtinId="4"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83"/>
  <sheetViews>
    <sheetView tabSelected="1" view="pageBreakPreview" zoomScaleNormal="100" zoomScaleSheetLayoutView="100" workbookViewId="0">
      <selection activeCell="B10" sqref="B10:H10"/>
    </sheetView>
  </sheetViews>
  <sheetFormatPr defaultRowHeight="12.75"/>
  <cols>
    <col min="1" max="1" width="6" customWidth="1"/>
    <col min="8" max="8" width="22.85546875" customWidth="1"/>
  </cols>
  <sheetData>
    <row r="2" spans="2:8">
      <c r="B2" s="622" t="s">
        <v>48</v>
      </c>
      <c r="C2" s="240"/>
      <c r="D2" s="1477"/>
      <c r="E2" s="223"/>
      <c r="F2" s="223"/>
      <c r="G2" s="1477"/>
      <c r="H2" s="1478"/>
    </row>
    <row r="3" spans="2:8" s="1479" customFormat="1" ht="29.25" customHeight="1">
      <c r="B3" s="1538" t="s">
        <v>1083</v>
      </c>
      <c r="C3" s="1538"/>
      <c r="D3" s="1538"/>
      <c r="E3" s="1538"/>
      <c r="F3" s="1538"/>
      <c r="G3" s="1538"/>
      <c r="H3" s="1538"/>
    </row>
    <row r="4" spans="2:8" ht="142.5" customHeight="1">
      <c r="B4" s="1538" t="s">
        <v>1163</v>
      </c>
      <c r="C4" s="1538"/>
      <c r="D4" s="1538"/>
      <c r="E4" s="1538"/>
      <c r="F4" s="1538"/>
      <c r="G4" s="1538"/>
      <c r="H4" s="1538"/>
    </row>
    <row r="5" spans="2:8">
      <c r="B5" s="231"/>
      <c r="C5" s="1477"/>
      <c r="D5" s="1477"/>
      <c r="E5" s="223"/>
      <c r="F5" s="223"/>
      <c r="G5" s="1477"/>
      <c r="H5" s="1478"/>
    </row>
    <row r="6" spans="2:8">
      <c r="B6" s="1480" t="s">
        <v>749</v>
      </c>
      <c r="C6" s="1475"/>
      <c r="D6" s="1477"/>
      <c r="E6" s="223"/>
      <c r="F6" s="223"/>
      <c r="G6" s="1477"/>
      <c r="H6" s="1478"/>
    </row>
    <row r="7" spans="2:8" ht="144" customHeight="1">
      <c r="B7" s="1538" t="s">
        <v>750</v>
      </c>
      <c r="C7" s="1538"/>
      <c r="D7" s="1538"/>
      <c r="E7" s="1538"/>
      <c r="F7" s="1538"/>
      <c r="G7" s="1538"/>
      <c r="H7" s="1538"/>
    </row>
    <row r="8" spans="2:8">
      <c r="B8" s="231"/>
      <c r="C8" s="1477"/>
      <c r="D8" s="1477"/>
      <c r="E8" s="223"/>
      <c r="F8" s="223"/>
      <c r="G8" s="1477"/>
      <c r="H8" s="1478"/>
    </row>
    <row r="9" spans="2:8">
      <c r="B9" s="1480" t="s">
        <v>751</v>
      </c>
      <c r="C9" s="1475"/>
      <c r="D9" s="1477"/>
      <c r="E9" s="223"/>
      <c r="F9" s="223"/>
      <c r="G9" s="1477"/>
      <c r="H9" s="1478"/>
    </row>
    <row r="10" spans="2:8" ht="40.5" customHeight="1">
      <c r="B10" s="1538" t="s">
        <v>752</v>
      </c>
      <c r="C10" s="1538"/>
      <c r="D10" s="1538"/>
      <c r="E10" s="1538"/>
      <c r="F10" s="1538"/>
      <c r="G10" s="1538"/>
      <c r="H10" s="1538"/>
    </row>
    <row r="11" spans="2:8" s="1479" customFormat="1">
      <c r="B11" s="1469"/>
      <c r="C11" s="1481"/>
      <c r="D11" s="1482"/>
      <c r="E11" s="1482"/>
      <c r="F11" s="1483"/>
      <c r="G11" s="1483"/>
    </row>
    <row r="12" spans="2:8" ht="15">
      <c r="B12" s="1476" t="s">
        <v>1149</v>
      </c>
    </row>
    <row r="13" spans="2:8" ht="40.5" customHeight="1">
      <c r="B13" s="1539" t="s">
        <v>1150</v>
      </c>
      <c r="C13" s="1539"/>
      <c r="D13" s="1539"/>
      <c r="E13" s="1539"/>
      <c r="F13" s="1539"/>
      <c r="G13" s="1539"/>
      <c r="H13" s="1539"/>
    </row>
    <row r="14" spans="2:8">
      <c r="B14" t="s">
        <v>1162</v>
      </c>
    </row>
    <row r="15" spans="2:8">
      <c r="B15" t="s">
        <v>1161</v>
      </c>
    </row>
    <row r="16" spans="2:8">
      <c r="B16" t="s">
        <v>1160</v>
      </c>
    </row>
    <row r="17" spans="2:8">
      <c r="B17" t="s">
        <v>1159</v>
      </c>
    </row>
    <row r="19" spans="2:8" ht="15">
      <c r="B19" s="1476" t="s">
        <v>1194</v>
      </c>
    </row>
    <row r="20" spans="2:8" ht="78" customHeight="1">
      <c r="B20" s="1537" t="s">
        <v>1258</v>
      </c>
      <c r="C20" s="1537"/>
      <c r="D20" s="1537"/>
      <c r="E20" s="1537"/>
      <c r="F20" s="1537"/>
      <c r="G20" s="1537"/>
      <c r="H20" s="1537"/>
    </row>
    <row r="21" spans="2:8" ht="15" customHeight="1">
      <c r="B21" s="1536" t="s">
        <v>1195</v>
      </c>
      <c r="C21" s="1536"/>
      <c r="D21" s="1536"/>
      <c r="E21" s="1536"/>
      <c r="F21" s="1536"/>
      <c r="G21" s="1536"/>
      <c r="H21" s="1536"/>
    </row>
    <row r="22" spans="2:8" ht="15" customHeight="1">
      <c r="B22" s="1536" t="s">
        <v>1196</v>
      </c>
      <c r="C22" s="1536"/>
      <c r="D22" s="1536"/>
      <c r="E22" s="1536"/>
      <c r="F22" s="1536"/>
      <c r="G22" s="1536"/>
      <c r="H22" s="1536"/>
    </row>
    <row r="23" spans="2:8" ht="15" customHeight="1">
      <c r="B23" s="1535" t="s">
        <v>1197</v>
      </c>
      <c r="C23" s="1535"/>
      <c r="D23" s="1535"/>
      <c r="E23" s="1535"/>
      <c r="F23" s="1535"/>
      <c r="G23" s="1535"/>
      <c r="H23" s="1535"/>
    </row>
    <row r="24" spans="2:8" ht="15" customHeight="1">
      <c r="B24" s="1535" t="s">
        <v>1198</v>
      </c>
      <c r="C24" s="1535"/>
      <c r="D24" s="1535"/>
      <c r="E24" s="1535"/>
      <c r="F24" s="1535"/>
      <c r="G24" s="1535"/>
      <c r="H24" s="1535"/>
    </row>
    <row r="25" spans="2:8" ht="15" customHeight="1">
      <c r="B25" s="1535" t="s">
        <v>1199</v>
      </c>
      <c r="C25" s="1535"/>
      <c r="D25" s="1535"/>
      <c r="E25" s="1535"/>
      <c r="F25" s="1535"/>
      <c r="G25" s="1535"/>
      <c r="H25" s="1535"/>
    </row>
    <row r="26" spans="2:8" ht="40.5" customHeight="1">
      <c r="B26" s="1535" t="s">
        <v>1217</v>
      </c>
      <c r="C26" s="1535"/>
      <c r="D26" s="1535"/>
      <c r="E26" s="1535"/>
      <c r="F26" s="1535"/>
      <c r="G26" s="1535"/>
      <c r="H26" s="1535"/>
    </row>
    <row r="27" spans="2:8" ht="40.5" customHeight="1">
      <c r="B27" s="1535" t="s">
        <v>1218</v>
      </c>
      <c r="C27" s="1535"/>
      <c r="D27" s="1535"/>
      <c r="E27" s="1535"/>
      <c r="F27" s="1535"/>
      <c r="G27" s="1535"/>
      <c r="H27" s="1535"/>
    </row>
    <row r="28" spans="2:8" ht="51" customHeight="1">
      <c r="B28" s="1535" t="s">
        <v>1219</v>
      </c>
      <c r="C28" s="1535"/>
      <c r="D28" s="1535"/>
      <c r="E28" s="1535"/>
      <c r="F28" s="1535"/>
      <c r="G28" s="1535"/>
      <c r="H28" s="1535"/>
    </row>
    <row r="29" spans="2:8" ht="27" customHeight="1">
      <c r="B29" s="1535" t="s">
        <v>1220</v>
      </c>
      <c r="C29" s="1535"/>
      <c r="D29" s="1535"/>
      <c r="E29" s="1535"/>
      <c r="F29" s="1535"/>
      <c r="G29" s="1535"/>
      <c r="H29" s="1535"/>
    </row>
    <row r="30" spans="2:8" ht="40.5" customHeight="1">
      <c r="B30" s="1535" t="s">
        <v>1221</v>
      </c>
      <c r="C30" s="1535"/>
      <c r="D30" s="1535"/>
      <c r="E30" s="1535"/>
      <c r="F30" s="1535"/>
      <c r="G30" s="1535"/>
      <c r="H30" s="1535"/>
    </row>
    <row r="31" spans="2:8">
      <c r="B31" s="1535" t="s">
        <v>1200</v>
      </c>
      <c r="C31" s="1535"/>
      <c r="D31" s="1535"/>
      <c r="E31" s="1535"/>
      <c r="F31" s="1535"/>
      <c r="G31" s="1535"/>
      <c r="H31" s="1535"/>
    </row>
    <row r="32" spans="2:8" ht="39.75" customHeight="1">
      <c r="B32" s="1535" t="s">
        <v>1256</v>
      </c>
      <c r="C32" s="1535"/>
      <c r="D32" s="1535"/>
      <c r="E32" s="1535"/>
      <c r="F32" s="1535"/>
      <c r="G32" s="1535"/>
      <c r="H32" s="1535"/>
    </row>
    <row r="33" spans="2:8" ht="40.5" customHeight="1">
      <c r="B33" s="1535" t="s">
        <v>1222</v>
      </c>
      <c r="C33" s="1535"/>
      <c r="D33" s="1535"/>
      <c r="E33" s="1535"/>
      <c r="F33" s="1535"/>
      <c r="G33" s="1535"/>
      <c r="H33" s="1535"/>
    </row>
    <row r="34" spans="2:8">
      <c r="B34" s="1535" t="s">
        <v>1201</v>
      </c>
      <c r="C34" s="1535"/>
      <c r="D34" s="1535"/>
      <c r="E34" s="1535"/>
      <c r="F34" s="1535"/>
      <c r="G34" s="1535"/>
      <c r="H34" s="1535"/>
    </row>
    <row r="35" spans="2:8" ht="26.25" customHeight="1">
      <c r="B35" s="1535" t="s">
        <v>1223</v>
      </c>
      <c r="C35" s="1535"/>
      <c r="D35" s="1535"/>
      <c r="E35" s="1535"/>
      <c r="F35" s="1535"/>
      <c r="G35" s="1535"/>
      <c r="H35" s="1535"/>
    </row>
    <row r="36" spans="2:8" ht="27" customHeight="1">
      <c r="B36" s="1535" t="s">
        <v>1225</v>
      </c>
      <c r="C36" s="1535"/>
      <c r="D36" s="1535"/>
      <c r="E36" s="1535"/>
      <c r="F36" s="1535"/>
      <c r="G36" s="1535"/>
      <c r="H36" s="1535"/>
    </row>
    <row r="37" spans="2:8" ht="15.75" customHeight="1">
      <c r="B37" s="1535" t="s">
        <v>1202</v>
      </c>
      <c r="C37" s="1535"/>
      <c r="D37" s="1535"/>
      <c r="E37" s="1535"/>
      <c r="F37" s="1535"/>
      <c r="G37" s="1535"/>
      <c r="H37" s="1535"/>
    </row>
    <row r="38" spans="2:8" ht="30" customHeight="1">
      <c r="B38" s="1535" t="s">
        <v>1224</v>
      </c>
      <c r="C38" s="1535"/>
      <c r="D38" s="1535"/>
      <c r="E38" s="1535"/>
      <c r="F38" s="1535"/>
      <c r="G38" s="1535"/>
      <c r="H38" s="1535"/>
    </row>
    <row r="39" spans="2:8" ht="54" customHeight="1">
      <c r="B39" s="1535" t="s">
        <v>1226</v>
      </c>
      <c r="C39" s="1535"/>
      <c r="D39" s="1535"/>
      <c r="E39" s="1535"/>
      <c r="F39" s="1535"/>
      <c r="G39" s="1535"/>
      <c r="H39" s="1535"/>
    </row>
    <row r="40" spans="2:8" ht="28.5" customHeight="1">
      <c r="B40" s="1535" t="s">
        <v>1227</v>
      </c>
      <c r="C40" s="1535"/>
      <c r="D40" s="1535"/>
      <c r="E40" s="1535"/>
      <c r="F40" s="1535"/>
      <c r="G40" s="1535"/>
      <c r="H40" s="1535"/>
    </row>
    <row r="41" spans="2:8" ht="41.25" customHeight="1">
      <c r="B41" s="1535" t="s">
        <v>1228</v>
      </c>
      <c r="C41" s="1535"/>
      <c r="D41" s="1535"/>
      <c r="E41" s="1535"/>
      <c r="F41" s="1535"/>
      <c r="G41" s="1535"/>
      <c r="H41" s="1535"/>
    </row>
    <row r="42" spans="2:8" ht="40.5" customHeight="1">
      <c r="B42" s="1535" t="s">
        <v>1229</v>
      </c>
      <c r="C42" s="1535"/>
      <c r="D42" s="1535"/>
      <c r="E42" s="1535"/>
      <c r="F42" s="1535"/>
      <c r="G42" s="1535"/>
      <c r="H42" s="1535"/>
    </row>
    <row r="43" spans="2:8" ht="42" customHeight="1">
      <c r="B43" s="1535" t="s">
        <v>1230</v>
      </c>
      <c r="C43" s="1535"/>
      <c r="D43" s="1535"/>
      <c r="E43" s="1535"/>
      <c r="F43" s="1535"/>
      <c r="G43" s="1535"/>
      <c r="H43" s="1535"/>
    </row>
    <row r="44" spans="2:8" ht="52.5" customHeight="1">
      <c r="B44" s="1535" t="s">
        <v>1231</v>
      </c>
      <c r="C44" s="1535"/>
      <c r="D44" s="1535"/>
      <c r="E44" s="1535"/>
      <c r="F44" s="1535"/>
      <c r="G44" s="1535"/>
      <c r="H44" s="1535"/>
    </row>
    <row r="45" spans="2:8">
      <c r="B45" s="1535" t="s">
        <v>1203</v>
      </c>
      <c r="C45" s="1535"/>
      <c r="D45" s="1535"/>
      <c r="E45" s="1535"/>
      <c r="F45" s="1535"/>
      <c r="G45" s="1535"/>
      <c r="H45" s="1535"/>
    </row>
    <row r="46" spans="2:8" ht="39.75" customHeight="1">
      <c r="B46" s="1535" t="s">
        <v>1232</v>
      </c>
      <c r="C46" s="1535"/>
      <c r="D46" s="1535"/>
      <c r="E46" s="1535"/>
      <c r="F46" s="1535"/>
      <c r="G46" s="1535"/>
      <c r="H46" s="1535"/>
    </row>
    <row r="47" spans="2:8">
      <c r="B47" s="1535" t="s">
        <v>1204</v>
      </c>
      <c r="C47" s="1535"/>
      <c r="D47" s="1535"/>
      <c r="E47" s="1535"/>
      <c r="F47" s="1535"/>
      <c r="G47" s="1535"/>
      <c r="H47" s="1535"/>
    </row>
    <row r="48" spans="2:8" ht="65.25" customHeight="1">
      <c r="B48" s="1535" t="s">
        <v>1233</v>
      </c>
      <c r="C48" s="1535"/>
      <c r="D48" s="1535"/>
      <c r="E48" s="1535"/>
      <c r="F48" s="1535"/>
      <c r="G48" s="1535"/>
      <c r="H48" s="1535"/>
    </row>
    <row r="49" spans="2:8">
      <c r="B49" s="1535" t="s">
        <v>1205</v>
      </c>
      <c r="C49" s="1535"/>
      <c r="D49" s="1535"/>
      <c r="E49" s="1535"/>
      <c r="F49" s="1535"/>
      <c r="G49" s="1535"/>
      <c r="H49" s="1535"/>
    </row>
    <row r="50" spans="2:8">
      <c r="B50" s="1535" t="s">
        <v>1206</v>
      </c>
      <c r="C50" s="1535"/>
      <c r="D50" s="1535"/>
      <c r="E50" s="1535"/>
      <c r="F50" s="1535"/>
      <c r="G50" s="1535"/>
      <c r="H50" s="1535"/>
    </row>
    <row r="51" spans="2:8" ht="28.5" customHeight="1">
      <c r="B51" s="1535" t="s">
        <v>1234</v>
      </c>
      <c r="C51" s="1535"/>
      <c r="D51" s="1535"/>
      <c r="E51" s="1535"/>
      <c r="F51" s="1535"/>
      <c r="G51" s="1535"/>
      <c r="H51" s="1535"/>
    </row>
    <row r="52" spans="2:8">
      <c r="B52" s="1535" t="s">
        <v>1207</v>
      </c>
      <c r="C52" s="1535"/>
      <c r="D52" s="1535"/>
      <c r="E52" s="1535"/>
      <c r="F52" s="1535"/>
      <c r="G52" s="1535"/>
      <c r="H52" s="1535"/>
    </row>
    <row r="53" spans="2:8" ht="27.75" customHeight="1">
      <c r="B53" s="1535" t="s">
        <v>1235</v>
      </c>
      <c r="C53" s="1535"/>
      <c r="D53" s="1535"/>
      <c r="E53" s="1535"/>
      <c r="F53" s="1535"/>
      <c r="G53" s="1535"/>
      <c r="H53" s="1535"/>
    </row>
    <row r="54" spans="2:8" ht="27.75" customHeight="1">
      <c r="B54" s="1535" t="s">
        <v>1236</v>
      </c>
      <c r="C54" s="1535"/>
      <c r="D54" s="1535"/>
      <c r="E54" s="1535"/>
      <c r="F54" s="1535"/>
      <c r="G54" s="1535"/>
      <c r="H54" s="1535"/>
    </row>
    <row r="55" spans="2:8" ht="28.5" customHeight="1">
      <c r="B55" s="1535" t="s">
        <v>1237</v>
      </c>
      <c r="C55" s="1535"/>
      <c r="D55" s="1535"/>
      <c r="E55" s="1535"/>
      <c r="F55" s="1535"/>
      <c r="G55" s="1535"/>
      <c r="H55" s="1535"/>
    </row>
    <row r="56" spans="2:8" ht="26.25" customHeight="1">
      <c r="B56" s="1535" t="s">
        <v>1238</v>
      </c>
      <c r="C56" s="1535"/>
      <c r="D56" s="1535"/>
      <c r="E56" s="1535"/>
      <c r="F56" s="1535"/>
      <c r="G56" s="1535"/>
      <c r="H56" s="1535"/>
    </row>
    <row r="57" spans="2:8">
      <c r="B57" s="1535" t="s">
        <v>1208</v>
      </c>
      <c r="C57" s="1535"/>
      <c r="D57" s="1535"/>
      <c r="E57" s="1535"/>
      <c r="F57" s="1535"/>
      <c r="G57" s="1535"/>
      <c r="H57" s="1535"/>
    </row>
    <row r="58" spans="2:8" ht="41.25" customHeight="1">
      <c r="B58" s="1535" t="s">
        <v>1239</v>
      </c>
      <c r="C58" s="1535"/>
      <c r="D58" s="1535"/>
      <c r="E58" s="1535"/>
      <c r="F58" s="1535"/>
      <c r="G58" s="1535"/>
      <c r="H58" s="1535"/>
    </row>
    <row r="59" spans="2:8" ht="25.5" customHeight="1">
      <c r="B59" s="1535" t="s">
        <v>1240</v>
      </c>
      <c r="C59" s="1535"/>
      <c r="D59" s="1535"/>
      <c r="E59" s="1535"/>
      <c r="F59" s="1535"/>
      <c r="G59" s="1535"/>
      <c r="H59" s="1535"/>
    </row>
    <row r="60" spans="2:8">
      <c r="B60" s="1535" t="s">
        <v>1209</v>
      </c>
      <c r="C60" s="1535"/>
      <c r="D60" s="1535"/>
      <c r="E60" s="1535"/>
      <c r="F60" s="1535"/>
      <c r="G60" s="1535"/>
      <c r="H60" s="1535"/>
    </row>
    <row r="61" spans="2:8" ht="28.5" customHeight="1">
      <c r="B61" s="1535" t="s">
        <v>1241</v>
      </c>
      <c r="C61" s="1535"/>
      <c r="D61" s="1535"/>
      <c r="E61" s="1535"/>
      <c r="F61" s="1535"/>
      <c r="G61" s="1535"/>
      <c r="H61" s="1535"/>
    </row>
    <row r="62" spans="2:8" ht="27" customHeight="1">
      <c r="B62" s="1535" t="s">
        <v>1242</v>
      </c>
      <c r="C62" s="1535"/>
      <c r="D62" s="1535"/>
      <c r="E62" s="1535"/>
      <c r="F62" s="1535"/>
      <c r="G62" s="1535"/>
      <c r="H62" s="1535"/>
    </row>
    <row r="63" spans="2:8" ht="40.5" customHeight="1">
      <c r="B63" s="1535" t="s">
        <v>1243</v>
      </c>
      <c r="C63" s="1535"/>
      <c r="D63" s="1535"/>
      <c r="E63" s="1535"/>
      <c r="F63" s="1535"/>
      <c r="G63" s="1535"/>
      <c r="H63" s="1535"/>
    </row>
    <row r="64" spans="2:8" ht="27" customHeight="1">
      <c r="B64" s="1535" t="s">
        <v>1244</v>
      </c>
      <c r="C64" s="1535"/>
      <c r="D64" s="1535"/>
      <c r="E64" s="1535"/>
      <c r="F64" s="1535"/>
      <c r="G64" s="1535"/>
      <c r="H64" s="1535"/>
    </row>
    <row r="65" spans="2:8" ht="27" customHeight="1">
      <c r="B65" s="1535" t="s">
        <v>1257</v>
      </c>
      <c r="C65" s="1535"/>
      <c r="D65" s="1535"/>
      <c r="E65" s="1535"/>
      <c r="F65" s="1535"/>
      <c r="G65" s="1535"/>
      <c r="H65" s="1535"/>
    </row>
    <row r="66" spans="2:8" ht="39.75" customHeight="1">
      <c r="B66" s="1535" t="s">
        <v>1245</v>
      </c>
      <c r="C66" s="1535"/>
      <c r="D66" s="1535"/>
      <c r="E66" s="1535"/>
      <c r="F66" s="1535"/>
      <c r="G66" s="1535"/>
      <c r="H66" s="1535"/>
    </row>
    <row r="67" spans="2:8" ht="26.25" customHeight="1">
      <c r="B67" s="1535" t="s">
        <v>1246</v>
      </c>
      <c r="C67" s="1535"/>
      <c r="D67" s="1535"/>
      <c r="E67" s="1535"/>
      <c r="F67" s="1535"/>
      <c r="G67" s="1535"/>
      <c r="H67" s="1535"/>
    </row>
    <row r="68" spans="2:8">
      <c r="B68" s="1535" t="s">
        <v>1210</v>
      </c>
      <c r="C68" s="1535"/>
      <c r="D68" s="1535"/>
      <c r="E68" s="1535"/>
      <c r="F68" s="1535"/>
      <c r="G68" s="1535"/>
      <c r="H68" s="1535"/>
    </row>
    <row r="69" spans="2:8" ht="27.75" customHeight="1">
      <c r="B69" s="1535" t="s">
        <v>1247</v>
      </c>
      <c r="C69" s="1535"/>
      <c r="D69" s="1535"/>
      <c r="E69" s="1535"/>
      <c r="F69" s="1535"/>
      <c r="G69" s="1535"/>
      <c r="H69" s="1535"/>
    </row>
    <row r="70" spans="2:8">
      <c r="B70" s="1535" t="s">
        <v>1211</v>
      </c>
      <c r="C70" s="1535"/>
      <c r="D70" s="1535"/>
      <c r="E70" s="1535"/>
      <c r="F70" s="1535"/>
      <c r="G70" s="1535"/>
      <c r="H70" s="1535"/>
    </row>
    <row r="71" spans="2:8">
      <c r="B71" s="1535" t="s">
        <v>1212</v>
      </c>
      <c r="C71" s="1535"/>
      <c r="D71" s="1535"/>
      <c r="E71" s="1535"/>
      <c r="F71" s="1535"/>
      <c r="G71" s="1535"/>
      <c r="H71" s="1535"/>
    </row>
    <row r="72" spans="2:8" ht="27.75" customHeight="1">
      <c r="B72" s="1535" t="s">
        <v>1248</v>
      </c>
      <c r="C72" s="1535"/>
      <c r="D72" s="1535"/>
      <c r="E72" s="1535"/>
      <c r="F72" s="1535"/>
      <c r="G72" s="1535"/>
      <c r="H72" s="1535"/>
    </row>
    <row r="73" spans="2:8" ht="27" customHeight="1">
      <c r="B73" s="1535" t="s">
        <v>1249</v>
      </c>
      <c r="C73" s="1535"/>
      <c r="D73" s="1535"/>
      <c r="E73" s="1535"/>
      <c r="F73" s="1535"/>
      <c r="G73" s="1535"/>
      <c r="H73" s="1535"/>
    </row>
    <row r="74" spans="2:8" ht="27" customHeight="1">
      <c r="B74" s="1535" t="s">
        <v>1250</v>
      </c>
      <c r="C74" s="1535"/>
      <c r="D74" s="1535"/>
      <c r="E74" s="1535"/>
      <c r="F74" s="1535"/>
      <c r="G74" s="1535"/>
      <c r="H74" s="1535"/>
    </row>
    <row r="75" spans="2:8">
      <c r="B75" s="1535" t="s">
        <v>1213</v>
      </c>
      <c r="C75" s="1535"/>
      <c r="D75" s="1535"/>
      <c r="E75" s="1535"/>
      <c r="F75" s="1535"/>
      <c r="G75" s="1535"/>
      <c r="H75" s="1535"/>
    </row>
    <row r="76" spans="2:8" ht="24" customHeight="1">
      <c r="B76" s="1535" t="s">
        <v>1251</v>
      </c>
      <c r="C76" s="1535"/>
      <c r="D76" s="1535"/>
      <c r="E76" s="1535"/>
      <c r="F76" s="1535"/>
      <c r="G76" s="1535"/>
      <c r="H76" s="1535"/>
    </row>
    <row r="77" spans="2:8">
      <c r="B77" s="1535" t="s">
        <v>1214</v>
      </c>
      <c r="C77" s="1535"/>
      <c r="D77" s="1535"/>
      <c r="E77" s="1535"/>
      <c r="F77" s="1535"/>
      <c r="G77" s="1535"/>
      <c r="H77" s="1535"/>
    </row>
    <row r="78" spans="2:8">
      <c r="B78" s="1535" t="s">
        <v>1215</v>
      </c>
      <c r="C78" s="1535"/>
      <c r="D78" s="1535"/>
      <c r="E78" s="1535"/>
      <c r="F78" s="1535"/>
      <c r="G78" s="1535"/>
      <c r="H78" s="1535"/>
    </row>
    <row r="79" spans="2:8" ht="26.25" customHeight="1">
      <c r="B79" s="1535" t="s">
        <v>1252</v>
      </c>
      <c r="C79" s="1535"/>
      <c r="D79" s="1535"/>
      <c r="E79" s="1535"/>
      <c r="F79" s="1535"/>
      <c r="G79" s="1535"/>
      <c r="H79" s="1535"/>
    </row>
    <row r="80" spans="2:8" ht="15" customHeight="1">
      <c r="B80" s="1535" t="s">
        <v>1216</v>
      </c>
      <c r="C80" s="1535"/>
      <c r="D80" s="1535"/>
      <c r="E80" s="1535"/>
      <c r="F80" s="1535"/>
      <c r="G80" s="1535"/>
      <c r="H80" s="1535"/>
    </row>
    <row r="81" spans="2:8" ht="26.25" customHeight="1">
      <c r="B81" s="1535" t="s">
        <v>1253</v>
      </c>
      <c r="C81" s="1535"/>
      <c r="D81" s="1535"/>
      <c r="E81" s="1535"/>
      <c r="F81" s="1535"/>
      <c r="G81" s="1535"/>
      <c r="H81" s="1535"/>
    </row>
    <row r="82" spans="2:8" ht="26.25" customHeight="1">
      <c r="B82" s="1535" t="s">
        <v>1254</v>
      </c>
      <c r="C82" s="1535"/>
      <c r="D82" s="1535"/>
      <c r="E82" s="1535"/>
      <c r="F82" s="1535"/>
      <c r="G82" s="1535"/>
      <c r="H82" s="1535"/>
    </row>
    <row r="83" spans="2:8" ht="42" customHeight="1">
      <c r="B83" s="1535" t="s">
        <v>1255</v>
      </c>
      <c r="C83" s="1535"/>
      <c r="D83" s="1535"/>
      <c r="E83" s="1535"/>
      <c r="F83" s="1535"/>
      <c r="G83" s="1535"/>
      <c r="H83" s="1535"/>
    </row>
  </sheetData>
  <sheetProtection algorithmName="SHA-512" hashValue="SgpxQkzfuTIYiv/hJ4JAB+PDuq5YMOg3HkLeCAMopsxt6yCj9IRi9qB5RlKNHXStgMQm9TkpYgjERCCX5ypLcw==" saltValue="VPLq9aPTBNzd69CDD4COXg==" spinCount="100000" sheet="1" objects="1" scenarios="1"/>
  <mergeCells count="69">
    <mergeCell ref="B20:H20"/>
    <mergeCell ref="B3:H3"/>
    <mergeCell ref="B4:H4"/>
    <mergeCell ref="B7:H7"/>
    <mergeCell ref="B10:H10"/>
    <mergeCell ref="B13:H13"/>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B35:H35"/>
    <mergeCell ref="B36:H36"/>
    <mergeCell ref="B37:H37"/>
    <mergeCell ref="B38:H38"/>
    <mergeCell ref="B39:H39"/>
    <mergeCell ref="B40:H40"/>
    <mergeCell ref="B41:H41"/>
    <mergeCell ref="B42:H42"/>
    <mergeCell ref="B43:H43"/>
    <mergeCell ref="B44:H44"/>
    <mergeCell ref="B45:H45"/>
    <mergeCell ref="B46:H46"/>
    <mergeCell ref="B47:H47"/>
    <mergeCell ref="B48:H48"/>
    <mergeCell ref="B49:H49"/>
    <mergeCell ref="B50:H50"/>
    <mergeCell ref="B51:H51"/>
    <mergeCell ref="B52:H52"/>
    <mergeCell ref="B53:H53"/>
    <mergeCell ref="B54:H54"/>
    <mergeCell ref="B55:H55"/>
    <mergeCell ref="B56:H56"/>
    <mergeCell ref="B57:H57"/>
    <mergeCell ref="B58:H58"/>
    <mergeCell ref="B59:H59"/>
    <mergeCell ref="B60:H60"/>
    <mergeCell ref="B61:H61"/>
    <mergeCell ref="B62:H62"/>
    <mergeCell ref="B63:H63"/>
    <mergeCell ref="B64:H64"/>
    <mergeCell ref="B65:H65"/>
    <mergeCell ref="B66:H66"/>
    <mergeCell ref="B67:H67"/>
    <mergeCell ref="B68:H68"/>
    <mergeCell ref="B69:H69"/>
    <mergeCell ref="B70:H70"/>
    <mergeCell ref="B71:H71"/>
    <mergeCell ref="B72:H72"/>
    <mergeCell ref="B73:H73"/>
    <mergeCell ref="B74:H74"/>
    <mergeCell ref="B75:H75"/>
    <mergeCell ref="B81:H81"/>
    <mergeCell ref="B82:H82"/>
    <mergeCell ref="B83:H83"/>
    <mergeCell ref="B76:H76"/>
    <mergeCell ref="B77:H77"/>
    <mergeCell ref="B78:H78"/>
    <mergeCell ref="B79:H79"/>
    <mergeCell ref="B80:H8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0"/>
  <sheetViews>
    <sheetView showZeros="0" view="pageBreakPreview" zoomScaleNormal="100" zoomScaleSheetLayoutView="100" workbookViewId="0"/>
  </sheetViews>
  <sheetFormatPr defaultRowHeight="12.75"/>
  <cols>
    <col min="1" max="1" width="6.7109375" style="1305" customWidth="1"/>
    <col min="2" max="2" width="40.7109375" style="546" customWidth="1"/>
    <col min="3" max="3" width="5.7109375" style="547" customWidth="1"/>
    <col min="4" max="4" width="7.7109375" style="547" customWidth="1"/>
    <col min="5" max="5" width="12.7109375" style="548" customWidth="1"/>
    <col min="6" max="6" width="14.7109375" style="628" customWidth="1"/>
    <col min="7" max="16384" width="9.140625" style="3"/>
  </cols>
  <sheetData>
    <row r="1" spans="1:7">
      <c r="A1" s="1293"/>
      <c r="B1" s="558"/>
      <c r="C1" s="559"/>
      <c r="D1" s="559"/>
      <c r="E1" s="557"/>
      <c r="F1" s="630"/>
    </row>
    <row r="2" spans="1:7">
      <c r="A2" s="1293"/>
      <c r="B2" s="558"/>
      <c r="C2" s="559"/>
      <c r="D2" s="559"/>
      <c r="E2" s="557"/>
      <c r="F2" s="630"/>
    </row>
    <row r="3" spans="1:7" ht="15.75">
      <c r="A3" s="1547" t="s">
        <v>1045</v>
      </c>
      <c r="B3" s="1547"/>
      <c r="C3" s="1547"/>
      <c r="D3" s="1547"/>
      <c r="E3" s="1547"/>
      <c r="F3" s="1461"/>
    </row>
    <row r="4" spans="1:7">
      <c r="A4" s="1459"/>
      <c r="B4" s="558"/>
      <c r="C4" s="559"/>
      <c r="D4" s="559"/>
      <c r="E4" s="557"/>
      <c r="F4" s="630"/>
    </row>
    <row r="5" spans="1:7" ht="15">
      <c r="A5" s="1291" t="s">
        <v>16</v>
      </c>
      <c r="B5" s="558"/>
      <c r="C5" s="559"/>
      <c r="D5" s="559"/>
      <c r="E5" s="557"/>
      <c r="F5" s="630"/>
    </row>
    <row r="6" spans="1:7">
      <c r="A6" s="1292"/>
      <c r="B6" s="558"/>
      <c r="C6" s="559"/>
      <c r="D6" s="559"/>
      <c r="E6" s="557"/>
      <c r="F6" s="630"/>
    </row>
    <row r="7" spans="1:7">
      <c r="A7" s="1293"/>
      <c r="B7" s="558"/>
      <c r="C7" s="559"/>
      <c r="D7" s="559"/>
      <c r="E7" s="557"/>
      <c r="F7" s="630"/>
    </row>
    <row r="8" spans="1:7" s="537" customFormat="1" ht="15.75">
      <c r="A8" s="550" t="s">
        <v>376</v>
      </c>
      <c r="B8" s="276" t="s">
        <v>1046</v>
      </c>
      <c r="C8" s="669"/>
      <c r="D8" s="669"/>
      <c r="E8" s="670"/>
      <c r="F8" s="671"/>
    </row>
    <row r="9" spans="1:7">
      <c r="A9" s="1293"/>
      <c r="B9" s="558"/>
      <c r="C9" s="559"/>
      <c r="D9" s="559"/>
      <c r="E9" s="557"/>
      <c r="F9" s="630"/>
    </row>
    <row r="10" spans="1:7">
      <c r="A10" s="1293"/>
      <c r="B10" s="1549" t="s">
        <v>1156</v>
      </c>
      <c r="C10" s="1549"/>
      <c r="D10" s="1549"/>
      <c r="E10" s="1549"/>
      <c r="F10" s="1549"/>
    </row>
    <row r="11" spans="1:7">
      <c r="A11" s="1293"/>
      <c r="B11" s="560"/>
      <c r="C11" s="559"/>
      <c r="D11" s="559"/>
      <c r="E11" s="557"/>
      <c r="F11" s="630"/>
    </row>
    <row r="12" spans="1:7" s="639" customFormat="1" ht="15.95" customHeight="1">
      <c r="A12" s="1338">
        <v>1</v>
      </c>
      <c r="B12" s="562" t="s">
        <v>217</v>
      </c>
      <c r="C12" s="650"/>
      <c r="D12" s="650"/>
      <c r="E12" s="651"/>
      <c r="F12" s="647">
        <f>F31</f>
        <v>0</v>
      </c>
      <c r="G12" s="638"/>
    </row>
    <row r="13" spans="1:7" s="639" customFormat="1" ht="15.95" customHeight="1">
      <c r="A13" s="1339">
        <v>2</v>
      </c>
      <c r="B13" s="564" t="s">
        <v>200</v>
      </c>
      <c r="C13" s="652"/>
      <c r="D13" s="652"/>
      <c r="E13" s="653"/>
      <c r="F13" s="644">
        <f>F49</f>
        <v>0</v>
      </c>
      <c r="G13" s="638"/>
    </row>
    <row r="14" spans="1:7" s="639" customFormat="1" ht="15.95" customHeight="1">
      <c r="A14" s="1339">
        <v>4</v>
      </c>
      <c r="B14" s="564" t="s">
        <v>1021</v>
      </c>
      <c r="C14" s="652"/>
      <c r="D14" s="652"/>
      <c r="E14" s="653"/>
      <c r="F14" s="644">
        <f>F60</f>
        <v>0</v>
      </c>
      <c r="G14" s="638"/>
    </row>
    <row r="15" spans="1:7" s="639" customFormat="1" ht="15.95" customHeight="1" thickBot="1">
      <c r="A15" s="1340">
        <v>5</v>
      </c>
      <c r="B15" s="1027" t="s">
        <v>1022</v>
      </c>
      <c r="C15" s="1036"/>
      <c r="D15" s="1036"/>
      <c r="E15" s="1037"/>
      <c r="F15" s="1035">
        <f>F93</f>
        <v>0</v>
      </c>
      <c r="G15" s="638"/>
    </row>
    <row r="16" spans="1:7">
      <c r="A16" s="1343"/>
      <c r="B16" s="654"/>
      <c r="C16" s="593"/>
      <c r="D16" s="593"/>
      <c r="E16" s="591"/>
      <c r="F16" s="655"/>
      <c r="G16" s="578"/>
    </row>
    <row r="17" spans="1:7" s="599" customFormat="1" ht="15.75" thickBot="1">
      <c r="A17" s="1344"/>
      <c r="B17" s="569" t="s">
        <v>1047</v>
      </c>
      <c r="C17" s="456"/>
      <c r="D17" s="456"/>
      <c r="E17" s="455"/>
      <c r="F17" s="637">
        <f>SUM(F12:F15)</f>
        <v>0</v>
      </c>
      <c r="G17" s="656"/>
    </row>
    <row r="18" spans="1:7" ht="13.5" thickTop="1">
      <c r="A18" s="1298"/>
      <c r="B18" s="558"/>
      <c r="C18" s="559"/>
      <c r="D18" s="559"/>
      <c r="E18" s="557"/>
      <c r="F18" s="630"/>
    </row>
    <row r="19" spans="1:7" ht="89.25" customHeight="1">
      <c r="A19" s="1293"/>
      <c r="B19" s="1538" t="s">
        <v>755</v>
      </c>
      <c r="C19" s="1538"/>
      <c r="D19" s="1538"/>
      <c r="E19" s="1538"/>
      <c r="F19" s="630"/>
    </row>
    <row r="20" spans="1:7" s="421" customFormat="1" ht="12">
      <c r="A20" s="1299" t="s">
        <v>377</v>
      </c>
      <c r="B20" s="572" t="s">
        <v>378</v>
      </c>
      <c r="C20" s="573" t="s">
        <v>379</v>
      </c>
      <c r="D20" s="573" t="s">
        <v>47</v>
      </c>
      <c r="E20" s="573" t="s">
        <v>766</v>
      </c>
      <c r="F20" s="573" t="s">
        <v>1082</v>
      </c>
    </row>
    <row r="21" spans="1:7" ht="6.95" customHeight="1">
      <c r="A21" s="1301"/>
      <c r="B21" s="558"/>
      <c r="C21" s="559" t="s">
        <v>168</v>
      </c>
      <c r="D21" s="577" t="s">
        <v>168</v>
      </c>
      <c r="E21" s="578" t="s">
        <v>168</v>
      </c>
      <c r="F21" s="640" t="s">
        <v>168</v>
      </c>
    </row>
    <row r="22" spans="1:7" ht="3" customHeight="1" thickBot="1">
      <c r="A22" s="1301"/>
      <c r="B22" s="558"/>
      <c r="C22" s="559"/>
      <c r="D22" s="577"/>
      <c r="E22" s="578"/>
      <c r="F22" s="640"/>
    </row>
    <row r="23" spans="1:7" ht="13.5" thickBot="1">
      <c r="A23" s="1306" t="s">
        <v>1106</v>
      </c>
      <c r="B23" s="1307" t="s">
        <v>217</v>
      </c>
      <c r="C23" s="559" t="s">
        <v>168</v>
      </c>
      <c r="D23" s="577" t="s">
        <v>168</v>
      </c>
      <c r="E23" s="578" t="s">
        <v>168</v>
      </c>
      <c r="F23" s="640" t="s">
        <v>168</v>
      </c>
    </row>
    <row r="24" spans="1:7">
      <c r="A24" s="1306"/>
      <c r="B24" s="654"/>
      <c r="C24" s="559"/>
      <c r="D24" s="577"/>
      <c r="E24" s="578"/>
      <c r="F24" s="640"/>
    </row>
    <row r="25" spans="1:7">
      <c r="A25" s="1301" t="s">
        <v>1140</v>
      </c>
      <c r="B25" s="625" t="s">
        <v>218</v>
      </c>
      <c r="C25" s="559" t="s">
        <v>168</v>
      </c>
      <c r="D25" s="577" t="s">
        <v>168</v>
      </c>
      <c r="E25" s="578"/>
      <c r="F25" s="640" t="s">
        <v>168</v>
      </c>
    </row>
    <row r="26" spans="1:7" ht="25.5">
      <c r="A26" s="1302" t="s">
        <v>478</v>
      </c>
      <c r="B26" s="582" t="s">
        <v>479</v>
      </c>
      <c r="C26" s="583" t="s">
        <v>40</v>
      </c>
      <c r="D26" s="584">
        <v>1</v>
      </c>
      <c r="E26" s="585"/>
      <c r="F26" s="641">
        <f>E26*D26</f>
        <v>0</v>
      </c>
    </row>
    <row r="27" spans="1:7" ht="25.5">
      <c r="A27" s="1302" t="s">
        <v>384</v>
      </c>
      <c r="B27" s="582" t="s">
        <v>385</v>
      </c>
      <c r="C27" s="583" t="s">
        <v>40</v>
      </c>
      <c r="D27" s="584">
        <v>1</v>
      </c>
      <c r="E27" s="585"/>
      <c r="F27" s="641">
        <f>E27*D27</f>
        <v>0</v>
      </c>
    </row>
    <row r="28" spans="1:7">
      <c r="A28" s="1301" t="s">
        <v>1142</v>
      </c>
      <c r="B28" s="625" t="s">
        <v>1143</v>
      </c>
      <c r="C28" s="559" t="s">
        <v>168</v>
      </c>
      <c r="D28" s="577" t="s">
        <v>168</v>
      </c>
      <c r="E28" s="578"/>
      <c r="F28" s="640" t="s">
        <v>168</v>
      </c>
    </row>
    <row r="29" spans="1:7" ht="51" customHeight="1">
      <c r="A29" s="1302" t="s">
        <v>522</v>
      </c>
      <c r="B29" s="582" t="s">
        <v>814</v>
      </c>
      <c r="C29" s="583" t="s">
        <v>42</v>
      </c>
      <c r="D29" s="588">
        <v>12</v>
      </c>
      <c r="E29" s="585"/>
      <c r="F29" s="641">
        <f>E29*D29</f>
        <v>0</v>
      </c>
    </row>
    <row r="30" spans="1:7">
      <c r="A30" s="1303"/>
      <c r="B30" s="1005"/>
      <c r="C30" s="1324"/>
      <c r="D30" s="1325"/>
      <c r="E30" s="1326"/>
      <c r="F30" s="1332"/>
    </row>
    <row r="31" spans="1:7" ht="13.5" thickBot="1">
      <c r="A31" s="1303"/>
      <c r="B31" s="627"/>
      <c r="C31" s="442"/>
      <c r="D31" s="614"/>
      <c r="E31" s="506" t="s">
        <v>1009</v>
      </c>
      <c r="F31" s="512">
        <f>SUM(F26:F27,F29)</f>
        <v>0</v>
      </c>
    </row>
    <row r="32" spans="1:7" ht="13.5" thickTop="1">
      <c r="A32" s="1303"/>
      <c r="B32" s="592"/>
      <c r="C32" s="593"/>
      <c r="D32" s="594"/>
      <c r="E32" s="595"/>
      <c r="F32" s="642"/>
    </row>
    <row r="33" spans="1:6" ht="13.5" thickBot="1">
      <c r="A33" s="1303"/>
      <c r="B33" s="592"/>
      <c r="C33" s="593"/>
      <c r="D33" s="594"/>
      <c r="E33" s="595"/>
      <c r="F33" s="642"/>
    </row>
    <row r="34" spans="1:6" ht="13.5" thickBot="1">
      <c r="A34" s="1306" t="s">
        <v>1138</v>
      </c>
      <c r="B34" s="1307" t="s">
        <v>1139</v>
      </c>
      <c r="C34" s="559" t="s">
        <v>168</v>
      </c>
      <c r="D34" s="577" t="s">
        <v>168</v>
      </c>
      <c r="E34" s="578"/>
      <c r="F34" s="640" t="s">
        <v>168</v>
      </c>
    </row>
    <row r="35" spans="1:6">
      <c r="A35" s="1301"/>
      <c r="B35" s="558"/>
      <c r="C35" s="559"/>
      <c r="D35" s="577"/>
      <c r="E35" s="578"/>
      <c r="F35" s="640"/>
    </row>
    <row r="36" spans="1:6">
      <c r="A36" s="1301" t="s">
        <v>1132</v>
      </c>
      <c r="B36" s="625" t="s">
        <v>1144</v>
      </c>
      <c r="C36" s="559" t="s">
        <v>168</v>
      </c>
      <c r="D36" s="577" t="s">
        <v>168</v>
      </c>
      <c r="E36" s="578"/>
      <c r="F36" s="640" t="s">
        <v>168</v>
      </c>
    </row>
    <row r="37" spans="1:6" ht="25.5">
      <c r="A37" s="1302" t="s">
        <v>523</v>
      </c>
      <c r="B37" s="582" t="s">
        <v>524</v>
      </c>
      <c r="C37" s="583" t="s">
        <v>122</v>
      </c>
      <c r="D37" s="588">
        <v>40</v>
      </c>
      <c r="E37" s="585"/>
      <c r="F37" s="641">
        <f>E37*D37</f>
        <v>0</v>
      </c>
    </row>
    <row r="38" spans="1:6" ht="38.25">
      <c r="A38" s="1302" t="s">
        <v>525</v>
      </c>
      <c r="B38" s="582" t="s">
        <v>815</v>
      </c>
      <c r="C38" s="583" t="s">
        <v>122</v>
      </c>
      <c r="D38" s="588">
        <v>82</v>
      </c>
      <c r="E38" s="585"/>
      <c r="F38" s="641">
        <f>E38*D38</f>
        <v>0</v>
      </c>
    </row>
    <row r="39" spans="1:6" ht="38.25">
      <c r="A39" s="1302" t="s">
        <v>526</v>
      </c>
      <c r="B39" s="582" t="s">
        <v>816</v>
      </c>
      <c r="C39" s="583" t="s">
        <v>122</v>
      </c>
      <c r="D39" s="588">
        <v>80</v>
      </c>
      <c r="E39" s="585"/>
      <c r="F39" s="641">
        <f>E39*D39</f>
        <v>0</v>
      </c>
    </row>
    <row r="40" spans="1:6">
      <c r="A40" s="1301" t="s">
        <v>1133</v>
      </c>
      <c r="B40" s="625" t="s">
        <v>1108</v>
      </c>
      <c r="C40" s="559" t="s">
        <v>168</v>
      </c>
      <c r="D40" s="577" t="s">
        <v>168</v>
      </c>
      <c r="E40" s="578"/>
      <c r="F40" s="640" t="s">
        <v>168</v>
      </c>
    </row>
    <row r="41" spans="1:6" ht="25.5">
      <c r="A41" s="1302" t="s">
        <v>480</v>
      </c>
      <c r="B41" s="582" t="s">
        <v>481</v>
      </c>
      <c r="C41" s="583" t="s">
        <v>42</v>
      </c>
      <c r="D41" s="588">
        <v>41</v>
      </c>
      <c r="E41" s="585"/>
      <c r="F41" s="641">
        <f>E41*D41</f>
        <v>0</v>
      </c>
    </row>
    <row r="42" spans="1:6">
      <c r="A42" s="1301" t="s">
        <v>1111</v>
      </c>
      <c r="B42" s="625" t="s">
        <v>1112</v>
      </c>
      <c r="C42" s="559" t="s">
        <v>168</v>
      </c>
      <c r="D42" s="577" t="s">
        <v>168</v>
      </c>
      <c r="E42" s="578"/>
      <c r="F42" s="640" t="s">
        <v>168</v>
      </c>
    </row>
    <row r="43" spans="1:6" ht="38.25">
      <c r="A43" s="1302" t="s">
        <v>483</v>
      </c>
      <c r="B43" s="582" t="s">
        <v>817</v>
      </c>
      <c r="C43" s="583" t="s">
        <v>122</v>
      </c>
      <c r="D43" s="588">
        <v>46</v>
      </c>
      <c r="E43" s="585"/>
      <c r="F43" s="641">
        <f>E43*D43</f>
        <v>0</v>
      </c>
    </row>
    <row r="44" spans="1:6">
      <c r="A44" s="1302" t="s">
        <v>394</v>
      </c>
      <c r="B44" s="582" t="s">
        <v>527</v>
      </c>
      <c r="C44" s="583" t="s">
        <v>42</v>
      </c>
      <c r="D44" s="588">
        <v>30</v>
      </c>
      <c r="E44" s="585"/>
      <c r="F44" s="641">
        <f>E44*D44</f>
        <v>0</v>
      </c>
    </row>
    <row r="45" spans="1:6">
      <c r="A45" s="1301" t="s">
        <v>1113</v>
      </c>
      <c r="B45" s="625" t="s">
        <v>1114</v>
      </c>
      <c r="C45" s="559" t="s">
        <v>168</v>
      </c>
      <c r="D45" s="577" t="s">
        <v>168</v>
      </c>
      <c r="E45" s="578"/>
      <c r="F45" s="640" t="s">
        <v>168</v>
      </c>
    </row>
    <row r="46" spans="1:6" ht="51">
      <c r="A46" s="1302" t="s">
        <v>528</v>
      </c>
      <c r="B46" s="582" t="s">
        <v>818</v>
      </c>
      <c r="C46" s="583" t="s">
        <v>122</v>
      </c>
      <c r="D46" s="588">
        <v>48</v>
      </c>
      <c r="E46" s="585"/>
      <c r="F46" s="641">
        <f>E46*D46</f>
        <v>0</v>
      </c>
    </row>
    <row r="47" spans="1:6" ht="63.75">
      <c r="A47" s="1302" t="s">
        <v>399</v>
      </c>
      <c r="B47" s="582" t="s">
        <v>819</v>
      </c>
      <c r="C47" s="583" t="s">
        <v>122</v>
      </c>
      <c r="D47" s="588">
        <v>70</v>
      </c>
      <c r="E47" s="585"/>
      <c r="F47" s="641">
        <f>E47*D47</f>
        <v>0</v>
      </c>
    </row>
    <row r="48" spans="1:6">
      <c r="A48" s="1303"/>
      <c r="B48" s="1005"/>
      <c r="C48" s="1324"/>
      <c r="D48" s="1325"/>
      <c r="E48" s="1326"/>
      <c r="F48" s="1332"/>
    </row>
    <row r="49" spans="1:6" ht="13.5" thickBot="1">
      <c r="A49" s="1293"/>
      <c r="B49" s="627"/>
      <c r="C49" s="442"/>
      <c r="D49" s="614"/>
      <c r="E49" s="506" t="s">
        <v>1041</v>
      </c>
      <c r="F49" s="512">
        <f>SUM(F37:F39,F41,F43:F44,F46:F47)</f>
        <v>0</v>
      </c>
    </row>
    <row r="50" spans="1:6" ht="13.5" thickTop="1">
      <c r="A50" s="1293"/>
      <c r="B50" s="1322"/>
      <c r="C50" s="223"/>
      <c r="D50" s="226"/>
      <c r="E50" s="1331"/>
      <c r="F50" s="1342"/>
    </row>
    <row r="51" spans="1:6" ht="13.5" thickBot="1">
      <c r="A51" s="1293"/>
      <c r="B51" s="616"/>
      <c r="C51" s="559"/>
      <c r="D51" s="577"/>
      <c r="E51" s="578"/>
      <c r="F51" s="640"/>
    </row>
    <row r="52" spans="1:6" ht="13.5" thickBot="1">
      <c r="A52" s="1306" t="s">
        <v>1115</v>
      </c>
      <c r="B52" s="1307" t="s">
        <v>1021</v>
      </c>
      <c r="C52" s="559" t="s">
        <v>168</v>
      </c>
      <c r="D52" s="577" t="s">
        <v>168</v>
      </c>
      <c r="E52" s="578"/>
      <c r="F52" s="640" t="s">
        <v>168</v>
      </c>
    </row>
    <row r="53" spans="1:6">
      <c r="A53" s="1301"/>
      <c r="B53" s="558"/>
      <c r="C53" s="559"/>
      <c r="D53" s="577"/>
      <c r="E53" s="578"/>
      <c r="F53" s="640"/>
    </row>
    <row r="54" spans="1:6">
      <c r="A54" s="1301" t="s">
        <v>1134</v>
      </c>
      <c r="B54" s="625" t="s">
        <v>1117</v>
      </c>
      <c r="C54" s="559" t="s">
        <v>168</v>
      </c>
      <c r="D54" s="577" t="s">
        <v>168</v>
      </c>
      <c r="E54" s="578"/>
      <c r="F54" s="640" t="s">
        <v>168</v>
      </c>
    </row>
    <row r="55" spans="1:6" ht="63.75">
      <c r="A55" s="1302" t="s">
        <v>529</v>
      </c>
      <c r="B55" s="582" t="s">
        <v>820</v>
      </c>
      <c r="C55" s="583" t="s">
        <v>147</v>
      </c>
      <c r="D55" s="588">
        <v>93</v>
      </c>
      <c r="E55" s="585"/>
      <c r="F55" s="641">
        <f>E55*D55</f>
        <v>0</v>
      </c>
    </row>
    <row r="56" spans="1:6">
      <c r="A56" s="1302" t="s">
        <v>530</v>
      </c>
      <c r="B56" s="582" t="s">
        <v>531</v>
      </c>
      <c r="C56" s="583" t="s">
        <v>955</v>
      </c>
      <c r="D56" s="588">
        <v>2</v>
      </c>
      <c r="E56" s="585"/>
      <c r="F56" s="641">
        <f>E56*D56</f>
        <v>0</v>
      </c>
    </row>
    <row r="57" spans="1:6">
      <c r="A57" s="1301" t="s">
        <v>1145</v>
      </c>
      <c r="B57" s="625" t="s">
        <v>1119</v>
      </c>
      <c r="C57" s="559" t="s">
        <v>168</v>
      </c>
      <c r="D57" s="577" t="s">
        <v>168</v>
      </c>
      <c r="E57" s="578"/>
      <c r="F57" s="640" t="s">
        <v>168</v>
      </c>
    </row>
    <row r="58" spans="1:6" ht="38.25">
      <c r="A58" s="1302" t="s">
        <v>406</v>
      </c>
      <c r="B58" s="582" t="s">
        <v>821</v>
      </c>
      <c r="C58" s="583" t="s">
        <v>40</v>
      </c>
      <c r="D58" s="584">
        <v>2</v>
      </c>
      <c r="E58" s="585"/>
      <c r="F58" s="641">
        <f>E58*D58</f>
        <v>0</v>
      </c>
    </row>
    <row r="59" spans="1:6">
      <c r="A59" s="1303"/>
      <c r="B59" s="592"/>
      <c r="C59" s="593"/>
      <c r="D59" s="597"/>
      <c r="E59" s="595"/>
      <c r="F59" s="642"/>
    </row>
    <row r="60" spans="1:6" ht="13.5" thickBot="1">
      <c r="A60" s="1293"/>
      <c r="B60" s="627"/>
      <c r="C60" s="442"/>
      <c r="D60" s="443"/>
      <c r="E60" s="506" t="s">
        <v>1029</v>
      </c>
      <c r="F60" s="512">
        <f>SUM(F55:F56,F58)</f>
        <v>0</v>
      </c>
    </row>
    <row r="61" spans="1:6" ht="13.5" thickTop="1">
      <c r="A61" s="1293"/>
      <c r="B61" s="1322"/>
      <c r="C61" s="223"/>
      <c r="D61" s="224"/>
      <c r="E61" s="1331"/>
      <c r="F61" s="1342"/>
    </row>
    <row r="62" spans="1:6" ht="13.5" thickBot="1">
      <c r="A62" s="1293"/>
      <c r="B62" s="616"/>
      <c r="C62" s="559"/>
      <c r="D62" s="587"/>
      <c r="E62" s="578"/>
      <c r="F62" s="640"/>
    </row>
    <row r="63" spans="1:6" ht="13.5" thickBot="1">
      <c r="A63" s="1306" t="s">
        <v>1135</v>
      </c>
      <c r="B63" s="1307" t="s">
        <v>1022</v>
      </c>
      <c r="C63" s="559" t="s">
        <v>168</v>
      </c>
      <c r="D63" s="577" t="s">
        <v>168</v>
      </c>
      <c r="E63" s="578"/>
      <c r="F63" s="640" t="s">
        <v>168</v>
      </c>
    </row>
    <row r="64" spans="1:6">
      <c r="A64" s="1301"/>
      <c r="B64" s="558"/>
      <c r="C64" s="559"/>
      <c r="D64" s="577"/>
      <c r="E64" s="578"/>
      <c r="F64" s="640"/>
    </row>
    <row r="65" spans="1:6">
      <c r="A65" s="1301" t="s">
        <v>1120</v>
      </c>
      <c r="B65" s="625" t="s">
        <v>1121</v>
      </c>
      <c r="C65" s="559" t="s">
        <v>168</v>
      </c>
      <c r="D65" s="577" t="s">
        <v>168</v>
      </c>
      <c r="E65" s="578"/>
      <c r="F65" s="640" t="s">
        <v>168</v>
      </c>
    </row>
    <row r="66" spans="1:6" ht="25.5">
      <c r="A66" s="1302" t="s">
        <v>456</v>
      </c>
      <c r="B66" s="582" t="s">
        <v>822</v>
      </c>
      <c r="C66" s="583" t="s">
        <v>42</v>
      </c>
      <c r="D66" s="588">
        <v>15.5</v>
      </c>
      <c r="E66" s="585"/>
      <c r="F66" s="641">
        <f>E66*D66</f>
        <v>0</v>
      </c>
    </row>
    <row r="67" spans="1:6" ht="25.5">
      <c r="A67" s="1302" t="s">
        <v>506</v>
      </c>
      <c r="B67" s="582" t="s">
        <v>823</v>
      </c>
      <c r="C67" s="583" t="s">
        <v>42</v>
      </c>
      <c r="D67" s="588">
        <v>70</v>
      </c>
      <c r="E67" s="585"/>
      <c r="F67" s="641">
        <f>E67*D67</f>
        <v>0</v>
      </c>
    </row>
    <row r="68" spans="1:6" ht="25.5">
      <c r="A68" s="1302" t="s">
        <v>532</v>
      </c>
      <c r="B68" s="582" t="s">
        <v>533</v>
      </c>
      <c r="C68" s="583" t="s">
        <v>42</v>
      </c>
      <c r="D68" s="588">
        <v>75</v>
      </c>
      <c r="E68" s="585"/>
      <c r="F68" s="641">
        <f>E68*D68</f>
        <v>0</v>
      </c>
    </row>
    <row r="69" spans="1:6">
      <c r="A69" s="1301" t="s">
        <v>1136</v>
      </c>
      <c r="B69" s="625" t="s">
        <v>229</v>
      </c>
      <c r="C69" s="559" t="s">
        <v>168</v>
      </c>
      <c r="D69" s="577" t="s">
        <v>168</v>
      </c>
      <c r="E69" s="578"/>
      <c r="F69" s="640" t="s">
        <v>168</v>
      </c>
    </row>
    <row r="70" spans="1:6" ht="51">
      <c r="A70" s="1302" t="s">
        <v>416</v>
      </c>
      <c r="B70" s="582" t="s">
        <v>792</v>
      </c>
      <c r="C70" s="583" t="s">
        <v>580</v>
      </c>
      <c r="D70" s="588">
        <v>2900</v>
      </c>
      <c r="E70" s="585"/>
      <c r="F70" s="641">
        <f>E70*D70</f>
        <v>0</v>
      </c>
    </row>
    <row r="71" spans="1:6" ht="51">
      <c r="A71" s="1302" t="s">
        <v>463</v>
      </c>
      <c r="B71" s="582" t="s">
        <v>824</v>
      </c>
      <c r="C71" s="583" t="s">
        <v>580</v>
      </c>
      <c r="D71" s="588">
        <v>50</v>
      </c>
      <c r="E71" s="585"/>
      <c r="F71" s="641">
        <f>E71*D71</f>
        <v>0</v>
      </c>
    </row>
    <row r="72" spans="1:6">
      <c r="A72" s="1301" t="s">
        <v>1122</v>
      </c>
      <c r="B72" s="625" t="s">
        <v>227</v>
      </c>
      <c r="C72" s="559" t="s">
        <v>168</v>
      </c>
      <c r="D72" s="577" t="s">
        <v>168</v>
      </c>
      <c r="E72" s="578"/>
      <c r="F72" s="640" t="s">
        <v>168</v>
      </c>
    </row>
    <row r="73" spans="1:6" ht="25.5">
      <c r="A73" s="1302" t="s">
        <v>464</v>
      </c>
      <c r="B73" s="582" t="s">
        <v>534</v>
      </c>
      <c r="C73" s="583" t="s">
        <v>122</v>
      </c>
      <c r="D73" s="588">
        <v>3.4000000000000004</v>
      </c>
      <c r="E73" s="585"/>
      <c r="F73" s="641">
        <f>E73*D73</f>
        <v>0</v>
      </c>
    </row>
    <row r="74" spans="1:6" ht="63.75">
      <c r="A74" s="1302" t="s">
        <v>535</v>
      </c>
      <c r="B74" s="582" t="s">
        <v>825</v>
      </c>
      <c r="C74" s="583" t="s">
        <v>122</v>
      </c>
      <c r="D74" s="588">
        <v>22</v>
      </c>
      <c r="E74" s="585"/>
      <c r="F74" s="641">
        <f>E74*D74</f>
        <v>0</v>
      </c>
    </row>
    <row r="75" spans="1:6" ht="63.75">
      <c r="A75" s="1302" t="s">
        <v>536</v>
      </c>
      <c r="B75" s="582" t="s">
        <v>826</v>
      </c>
      <c r="C75" s="583" t="s">
        <v>122</v>
      </c>
      <c r="D75" s="588">
        <v>9.9</v>
      </c>
      <c r="E75" s="585"/>
      <c r="F75" s="641">
        <f>E75*D75</f>
        <v>0</v>
      </c>
    </row>
    <row r="76" spans="1:6" ht="63.75">
      <c r="A76" s="1302" t="s">
        <v>419</v>
      </c>
      <c r="B76" s="582" t="s">
        <v>827</v>
      </c>
      <c r="C76" s="583" t="s">
        <v>122</v>
      </c>
      <c r="D76" s="588">
        <v>19.2</v>
      </c>
      <c r="E76" s="585"/>
      <c r="F76" s="641">
        <f>E76*D76</f>
        <v>0</v>
      </c>
    </row>
    <row r="77" spans="1:6" ht="63.75">
      <c r="A77" s="1302" t="s">
        <v>469</v>
      </c>
      <c r="B77" s="582" t="s">
        <v>828</v>
      </c>
      <c r="C77" s="583" t="s">
        <v>122</v>
      </c>
      <c r="D77" s="588">
        <v>6.5</v>
      </c>
      <c r="E77" s="585"/>
      <c r="F77" s="641">
        <f>E77*D77</f>
        <v>0</v>
      </c>
    </row>
    <row r="78" spans="1:6">
      <c r="A78" s="1301" t="s">
        <v>1123</v>
      </c>
      <c r="B78" s="625" t="s">
        <v>1124</v>
      </c>
      <c r="C78" s="559" t="s">
        <v>168</v>
      </c>
      <c r="D78" s="577" t="s">
        <v>168</v>
      </c>
      <c r="E78" s="578"/>
      <c r="F78" s="640" t="s">
        <v>168</v>
      </c>
    </row>
    <row r="79" spans="1:6" ht="101.25" customHeight="1">
      <c r="A79" s="1302" t="s">
        <v>421</v>
      </c>
      <c r="B79" s="582" t="s">
        <v>829</v>
      </c>
      <c r="C79" s="583" t="s">
        <v>42</v>
      </c>
      <c r="D79" s="588">
        <v>140</v>
      </c>
      <c r="E79" s="585"/>
      <c r="F79" s="641">
        <f>E79*D79</f>
        <v>0</v>
      </c>
    </row>
    <row r="80" spans="1:6">
      <c r="A80" s="1301" t="s">
        <v>1125</v>
      </c>
      <c r="B80" s="625" t="s">
        <v>1126</v>
      </c>
      <c r="C80" s="559" t="s">
        <v>168</v>
      </c>
      <c r="D80" s="577" t="s">
        <v>168</v>
      </c>
      <c r="E80" s="578"/>
      <c r="F80" s="640" t="s">
        <v>168</v>
      </c>
    </row>
    <row r="81" spans="1:6" ht="63.75">
      <c r="A81" s="1302" t="s">
        <v>423</v>
      </c>
      <c r="B81" s="657" t="s">
        <v>834</v>
      </c>
      <c r="C81" s="583" t="s">
        <v>147</v>
      </c>
      <c r="D81" s="588">
        <v>70</v>
      </c>
      <c r="E81" s="585"/>
      <c r="F81" s="641">
        <f>E81*D81</f>
        <v>0</v>
      </c>
    </row>
    <row r="82" spans="1:6">
      <c r="A82" s="1301" t="s">
        <v>1127</v>
      </c>
      <c r="B82" s="625" t="s">
        <v>1128</v>
      </c>
      <c r="C82" s="559" t="s">
        <v>168</v>
      </c>
      <c r="D82" s="577" t="s">
        <v>168</v>
      </c>
      <c r="E82" s="578"/>
      <c r="F82" s="640" t="s">
        <v>168</v>
      </c>
    </row>
    <row r="83" spans="1:6" ht="25.5">
      <c r="A83" s="1302" t="s">
        <v>427</v>
      </c>
      <c r="B83" s="582" t="s">
        <v>428</v>
      </c>
      <c r="C83" s="583" t="s">
        <v>40</v>
      </c>
      <c r="D83" s="584">
        <v>12</v>
      </c>
      <c r="E83" s="585"/>
      <c r="F83" s="641">
        <f>E83*D83</f>
        <v>0</v>
      </c>
    </row>
    <row r="84" spans="1:6" ht="51">
      <c r="A84" s="1302" t="s">
        <v>537</v>
      </c>
      <c r="B84" s="582" t="s">
        <v>830</v>
      </c>
      <c r="C84" s="583" t="s">
        <v>40</v>
      </c>
      <c r="D84" s="584">
        <v>1</v>
      </c>
      <c r="E84" s="585"/>
      <c r="F84" s="641">
        <f>E84*D84</f>
        <v>0</v>
      </c>
    </row>
    <row r="85" spans="1:6">
      <c r="A85" s="1301" t="s">
        <v>1129</v>
      </c>
      <c r="B85" s="625" t="s">
        <v>1130</v>
      </c>
      <c r="C85" s="559" t="s">
        <v>168</v>
      </c>
      <c r="D85" s="577" t="s">
        <v>168</v>
      </c>
      <c r="E85" s="578"/>
      <c r="F85" s="640" t="s">
        <v>168</v>
      </c>
    </row>
    <row r="86" spans="1:6" ht="25.5">
      <c r="A86" s="1302" t="s">
        <v>516</v>
      </c>
      <c r="B86" s="582" t="s">
        <v>831</v>
      </c>
      <c r="C86" s="583" t="s">
        <v>147</v>
      </c>
      <c r="D86" s="588">
        <v>92.7</v>
      </c>
      <c r="E86" s="585"/>
      <c r="F86" s="641">
        <f t="shared" ref="F86:F91" si="0">E86*D86</f>
        <v>0</v>
      </c>
    </row>
    <row r="87" spans="1:6">
      <c r="A87" s="1302" t="s">
        <v>435</v>
      </c>
      <c r="B87" s="582" t="s">
        <v>538</v>
      </c>
      <c r="C87" s="583" t="s">
        <v>147</v>
      </c>
      <c r="D87" s="588">
        <v>5</v>
      </c>
      <c r="E87" s="585"/>
      <c r="F87" s="641">
        <f t="shared" si="0"/>
        <v>0</v>
      </c>
    </row>
    <row r="88" spans="1:6" ht="25.5">
      <c r="A88" s="1302" t="s">
        <v>431</v>
      </c>
      <c r="B88" s="582" t="s">
        <v>832</v>
      </c>
      <c r="C88" s="583" t="s">
        <v>42</v>
      </c>
      <c r="D88" s="588">
        <v>120</v>
      </c>
      <c r="E88" s="585"/>
      <c r="F88" s="641">
        <f t="shared" si="0"/>
        <v>0</v>
      </c>
    </row>
    <row r="89" spans="1:6" ht="38.25">
      <c r="A89" s="1302" t="s">
        <v>514</v>
      </c>
      <c r="B89" s="582" t="s">
        <v>515</v>
      </c>
      <c r="C89" s="583" t="s">
        <v>147</v>
      </c>
      <c r="D89" s="588">
        <v>4.5</v>
      </c>
      <c r="E89" s="585"/>
      <c r="F89" s="641">
        <f t="shared" si="0"/>
        <v>0</v>
      </c>
    </row>
    <row r="90" spans="1:6" ht="38.25">
      <c r="A90" s="1302" t="s">
        <v>539</v>
      </c>
      <c r="B90" s="582" t="s">
        <v>540</v>
      </c>
      <c r="C90" s="583" t="s">
        <v>147</v>
      </c>
      <c r="D90" s="588">
        <v>5</v>
      </c>
      <c r="E90" s="585"/>
      <c r="F90" s="641">
        <f t="shared" si="0"/>
        <v>0</v>
      </c>
    </row>
    <row r="91" spans="1:6" ht="25.5">
      <c r="A91" s="1302" t="s">
        <v>433</v>
      </c>
      <c r="B91" s="582" t="s">
        <v>833</v>
      </c>
      <c r="C91" s="583" t="s">
        <v>147</v>
      </c>
      <c r="D91" s="588">
        <v>60</v>
      </c>
      <c r="E91" s="585"/>
      <c r="F91" s="641">
        <f t="shared" si="0"/>
        <v>0</v>
      </c>
    </row>
    <row r="92" spans="1:6">
      <c r="A92" s="1303"/>
      <c r="B92" s="1005"/>
      <c r="C92" s="1324"/>
      <c r="D92" s="1325"/>
      <c r="E92" s="1327"/>
      <c r="F92" s="1332"/>
    </row>
    <row r="93" spans="1:6" ht="13.5" thickBot="1">
      <c r="A93" s="1293"/>
      <c r="B93" s="1460"/>
      <c r="C93" s="442"/>
      <c r="D93" s="614"/>
      <c r="E93" s="507" t="s">
        <v>1031</v>
      </c>
      <c r="F93" s="512">
        <f>SUM(F66:F68,F70:F71,F73:F77,F79,F81,F83:F84,F86:F91)</f>
        <v>0</v>
      </c>
    </row>
    <row r="94" spans="1:6" ht="13.5" thickTop="1">
      <c r="D94" s="598"/>
      <c r="E94" s="578"/>
      <c r="F94" s="640"/>
    </row>
    <row r="95" spans="1:6">
      <c r="D95" s="598"/>
      <c r="E95" s="578"/>
      <c r="F95" s="640"/>
    </row>
    <row r="96" spans="1:6">
      <c r="D96" s="598"/>
      <c r="E96" s="578"/>
      <c r="F96" s="640"/>
    </row>
    <row r="97" spans="4:6">
      <c r="D97" s="598"/>
      <c r="E97" s="578"/>
      <c r="F97" s="640"/>
    </row>
    <row r="98" spans="4:6">
      <c r="D98" s="598"/>
      <c r="E98" s="578"/>
      <c r="F98" s="640"/>
    </row>
    <row r="99" spans="4:6">
      <c r="D99" s="598"/>
      <c r="E99" s="578"/>
      <c r="F99" s="640"/>
    </row>
    <row r="100" spans="4:6">
      <c r="D100" s="598"/>
      <c r="E100" s="578"/>
      <c r="F100" s="640"/>
    </row>
    <row r="101" spans="4:6">
      <c r="D101" s="598"/>
      <c r="E101" s="578"/>
      <c r="F101" s="640"/>
    </row>
    <row r="102" spans="4:6">
      <c r="D102" s="598"/>
      <c r="E102" s="578"/>
      <c r="F102" s="640"/>
    </row>
    <row r="103" spans="4:6">
      <c r="D103" s="598"/>
      <c r="E103" s="578"/>
      <c r="F103" s="640"/>
    </row>
    <row r="104" spans="4:6">
      <c r="D104" s="598"/>
      <c r="E104" s="578"/>
      <c r="F104" s="640"/>
    </row>
    <row r="105" spans="4:6">
      <c r="D105" s="598"/>
      <c r="E105" s="578"/>
      <c r="F105" s="640"/>
    </row>
    <row r="106" spans="4:6">
      <c r="D106" s="598"/>
      <c r="E106" s="578"/>
      <c r="F106" s="640"/>
    </row>
    <row r="107" spans="4:6">
      <c r="D107" s="598"/>
      <c r="E107" s="578"/>
      <c r="F107" s="640"/>
    </row>
    <row r="108" spans="4:6">
      <c r="D108" s="598"/>
      <c r="E108" s="578"/>
      <c r="F108" s="640"/>
    </row>
    <row r="109" spans="4:6">
      <c r="D109" s="598"/>
      <c r="E109" s="578"/>
      <c r="F109" s="640"/>
    </row>
    <row r="110" spans="4:6">
      <c r="D110" s="598"/>
      <c r="E110" s="578"/>
      <c r="F110" s="640"/>
    </row>
    <row r="111" spans="4:6">
      <c r="D111" s="598"/>
      <c r="E111" s="578"/>
      <c r="F111" s="640"/>
    </row>
    <row r="112" spans="4:6">
      <c r="D112" s="598"/>
      <c r="E112" s="578"/>
      <c r="F112" s="640"/>
    </row>
    <row r="113" spans="4:6">
      <c r="D113" s="598"/>
      <c r="E113" s="578"/>
      <c r="F113" s="640"/>
    </row>
    <row r="114" spans="4:6">
      <c r="D114" s="598"/>
      <c r="E114" s="578"/>
      <c r="F114" s="640"/>
    </row>
    <row r="115" spans="4:6">
      <c r="D115" s="598"/>
      <c r="E115" s="578"/>
      <c r="F115" s="640"/>
    </row>
    <row r="116" spans="4:6">
      <c r="D116" s="598"/>
      <c r="E116" s="578"/>
      <c r="F116" s="640"/>
    </row>
    <row r="117" spans="4:6">
      <c r="D117" s="598"/>
      <c r="E117" s="578"/>
      <c r="F117" s="640"/>
    </row>
    <row r="118" spans="4:6">
      <c r="D118" s="598"/>
      <c r="E118" s="578"/>
      <c r="F118" s="640"/>
    </row>
    <row r="119" spans="4:6">
      <c r="D119" s="598"/>
      <c r="E119" s="578"/>
      <c r="F119" s="640"/>
    </row>
    <row r="120" spans="4:6">
      <c r="D120" s="598"/>
      <c r="E120" s="578"/>
      <c r="F120" s="640"/>
    </row>
    <row r="121" spans="4:6">
      <c r="D121" s="598"/>
      <c r="E121" s="578"/>
      <c r="F121" s="640"/>
    </row>
    <row r="122" spans="4:6">
      <c r="D122" s="598"/>
      <c r="E122" s="578"/>
      <c r="F122" s="640"/>
    </row>
    <row r="123" spans="4:6">
      <c r="D123" s="598"/>
      <c r="E123" s="578"/>
      <c r="F123" s="640"/>
    </row>
    <row r="124" spans="4:6">
      <c r="D124" s="598"/>
      <c r="E124" s="578"/>
      <c r="F124" s="640"/>
    </row>
    <row r="125" spans="4:6">
      <c r="D125" s="598"/>
      <c r="E125" s="578"/>
      <c r="F125" s="640"/>
    </row>
    <row r="126" spans="4:6">
      <c r="D126" s="598"/>
      <c r="E126" s="578"/>
      <c r="F126" s="640"/>
    </row>
    <row r="127" spans="4:6">
      <c r="D127" s="598"/>
      <c r="E127" s="578"/>
      <c r="F127" s="640"/>
    </row>
    <row r="128" spans="4:6">
      <c r="D128" s="598"/>
      <c r="E128" s="578"/>
      <c r="F128" s="640"/>
    </row>
    <row r="129" spans="4:6">
      <c r="D129" s="598"/>
      <c r="E129" s="578"/>
      <c r="F129" s="640"/>
    </row>
    <row r="130" spans="4:6">
      <c r="D130" s="598"/>
      <c r="E130" s="578"/>
      <c r="F130" s="640"/>
    </row>
    <row r="131" spans="4:6">
      <c r="D131" s="598"/>
      <c r="E131" s="578"/>
      <c r="F131" s="640"/>
    </row>
    <row r="132" spans="4:6">
      <c r="D132" s="598"/>
      <c r="E132" s="578"/>
      <c r="F132" s="640"/>
    </row>
    <row r="133" spans="4:6">
      <c r="D133" s="598"/>
      <c r="E133" s="578"/>
      <c r="F133" s="640"/>
    </row>
    <row r="134" spans="4:6">
      <c r="D134" s="598"/>
      <c r="E134" s="578"/>
      <c r="F134" s="640"/>
    </row>
    <row r="135" spans="4:6">
      <c r="D135" s="598"/>
      <c r="E135" s="578"/>
      <c r="F135" s="640"/>
    </row>
    <row r="136" spans="4:6">
      <c r="D136" s="598"/>
      <c r="E136" s="578"/>
      <c r="F136" s="640"/>
    </row>
    <row r="137" spans="4:6">
      <c r="D137" s="598"/>
      <c r="E137" s="578"/>
      <c r="F137" s="640"/>
    </row>
    <row r="138" spans="4:6">
      <c r="D138" s="598"/>
      <c r="E138" s="578"/>
      <c r="F138" s="640"/>
    </row>
    <row r="139" spans="4:6">
      <c r="D139" s="598"/>
      <c r="E139" s="578"/>
      <c r="F139" s="640"/>
    </row>
    <row r="140" spans="4:6">
      <c r="D140" s="598"/>
      <c r="E140" s="578"/>
      <c r="F140" s="640"/>
    </row>
    <row r="141" spans="4:6">
      <c r="D141" s="598"/>
      <c r="E141" s="578"/>
      <c r="F141" s="640"/>
    </row>
    <row r="142" spans="4:6">
      <c r="D142" s="598"/>
      <c r="E142" s="578"/>
      <c r="F142" s="640"/>
    </row>
    <row r="143" spans="4:6">
      <c r="D143" s="598"/>
      <c r="E143" s="578"/>
      <c r="F143" s="640"/>
    </row>
    <row r="144" spans="4:6">
      <c r="D144" s="598"/>
      <c r="E144" s="578"/>
      <c r="F144" s="640"/>
    </row>
    <row r="145" spans="4:6">
      <c r="D145" s="598"/>
      <c r="E145" s="578"/>
      <c r="F145" s="640"/>
    </row>
    <row r="146" spans="4:6">
      <c r="D146" s="598"/>
      <c r="E146" s="578"/>
      <c r="F146" s="640"/>
    </row>
    <row r="147" spans="4:6">
      <c r="D147" s="598"/>
      <c r="E147" s="578"/>
      <c r="F147" s="640"/>
    </row>
    <row r="148" spans="4:6">
      <c r="D148" s="598"/>
      <c r="E148" s="578"/>
      <c r="F148" s="640"/>
    </row>
    <row r="149" spans="4:6">
      <c r="D149" s="598"/>
      <c r="E149" s="578"/>
      <c r="F149" s="640"/>
    </row>
    <row r="150" spans="4:6">
      <c r="D150" s="598"/>
      <c r="E150" s="578"/>
      <c r="F150" s="640"/>
    </row>
    <row r="151" spans="4:6">
      <c r="D151" s="598"/>
      <c r="E151" s="578"/>
      <c r="F151" s="640"/>
    </row>
    <row r="152" spans="4:6">
      <c r="D152" s="598"/>
      <c r="E152" s="578"/>
      <c r="F152" s="640"/>
    </row>
    <row r="153" spans="4:6">
      <c r="D153" s="598"/>
      <c r="E153" s="578"/>
      <c r="F153" s="640"/>
    </row>
    <row r="154" spans="4:6">
      <c r="D154" s="598"/>
      <c r="E154" s="578"/>
      <c r="F154" s="640"/>
    </row>
    <row r="155" spans="4:6">
      <c r="D155" s="598"/>
      <c r="E155" s="578"/>
      <c r="F155" s="640"/>
    </row>
    <row r="156" spans="4:6">
      <c r="D156" s="598"/>
      <c r="E156" s="578"/>
      <c r="F156" s="640"/>
    </row>
    <row r="157" spans="4:6">
      <c r="D157" s="598"/>
      <c r="E157" s="578"/>
      <c r="F157" s="640"/>
    </row>
    <row r="158" spans="4:6">
      <c r="D158" s="598"/>
      <c r="E158" s="578"/>
      <c r="F158" s="640"/>
    </row>
    <row r="159" spans="4:6">
      <c r="D159" s="598"/>
      <c r="E159" s="578"/>
      <c r="F159" s="640"/>
    </row>
    <row r="160" spans="4:6">
      <c r="D160" s="598"/>
      <c r="E160" s="578"/>
      <c r="F160" s="640"/>
    </row>
    <row r="161" spans="4:6">
      <c r="D161" s="598"/>
      <c r="E161" s="578"/>
      <c r="F161" s="640"/>
    </row>
    <row r="162" spans="4:6">
      <c r="D162" s="598"/>
      <c r="E162" s="578"/>
      <c r="F162" s="640"/>
    </row>
    <row r="163" spans="4:6">
      <c r="D163" s="598"/>
      <c r="E163" s="578"/>
      <c r="F163" s="640"/>
    </row>
    <row r="164" spans="4:6">
      <c r="D164" s="598"/>
      <c r="E164" s="578"/>
      <c r="F164" s="640"/>
    </row>
    <row r="165" spans="4:6">
      <c r="D165" s="598"/>
      <c r="E165" s="578"/>
      <c r="F165" s="640"/>
    </row>
    <row r="166" spans="4:6">
      <c r="D166" s="598"/>
      <c r="E166" s="578"/>
      <c r="F166" s="640"/>
    </row>
    <row r="167" spans="4:6">
      <c r="D167" s="598"/>
      <c r="E167" s="578"/>
      <c r="F167" s="640"/>
    </row>
    <row r="168" spans="4:6">
      <c r="D168" s="598"/>
      <c r="E168" s="578"/>
      <c r="F168" s="640"/>
    </row>
    <row r="169" spans="4:6">
      <c r="D169" s="598"/>
      <c r="E169" s="578"/>
      <c r="F169" s="640"/>
    </row>
    <row r="170" spans="4:6">
      <c r="D170" s="598"/>
      <c r="E170" s="578"/>
      <c r="F170" s="640"/>
    </row>
    <row r="171" spans="4:6">
      <c r="D171" s="598"/>
      <c r="E171" s="578"/>
      <c r="F171" s="640"/>
    </row>
    <row r="172" spans="4:6">
      <c r="D172" s="598"/>
      <c r="E172" s="578"/>
      <c r="F172" s="640"/>
    </row>
    <row r="173" spans="4:6">
      <c r="D173" s="598"/>
      <c r="E173" s="578"/>
      <c r="F173" s="640"/>
    </row>
    <row r="174" spans="4:6">
      <c r="D174" s="598"/>
      <c r="E174" s="578"/>
      <c r="F174" s="640"/>
    </row>
    <row r="175" spans="4:6">
      <c r="D175" s="598"/>
      <c r="E175" s="578"/>
      <c r="F175" s="640"/>
    </row>
    <row r="176" spans="4:6">
      <c r="D176" s="598"/>
      <c r="E176" s="578"/>
      <c r="F176" s="640"/>
    </row>
    <row r="177" spans="4:6">
      <c r="D177" s="598"/>
      <c r="E177" s="578"/>
      <c r="F177" s="640"/>
    </row>
    <row r="178" spans="4:6">
      <c r="D178" s="598"/>
      <c r="E178" s="578"/>
      <c r="F178" s="640"/>
    </row>
    <row r="179" spans="4:6">
      <c r="D179" s="598"/>
      <c r="E179" s="578"/>
      <c r="F179" s="640"/>
    </row>
    <row r="180" spans="4:6">
      <c r="D180" s="598"/>
      <c r="E180" s="578"/>
      <c r="F180" s="640"/>
    </row>
    <row r="181" spans="4:6">
      <c r="D181" s="598"/>
      <c r="E181" s="578"/>
      <c r="F181" s="640"/>
    </row>
    <row r="182" spans="4:6">
      <c r="D182" s="598"/>
      <c r="E182" s="578"/>
      <c r="F182" s="640"/>
    </row>
    <row r="183" spans="4:6">
      <c r="D183" s="598"/>
      <c r="E183" s="578"/>
      <c r="F183" s="640"/>
    </row>
    <row r="184" spans="4:6">
      <c r="D184" s="598"/>
      <c r="E184" s="578"/>
      <c r="F184" s="640"/>
    </row>
    <row r="185" spans="4:6">
      <c r="D185" s="598"/>
      <c r="E185" s="578"/>
      <c r="F185" s="640"/>
    </row>
    <row r="186" spans="4:6">
      <c r="D186" s="598"/>
      <c r="E186" s="578"/>
      <c r="F186" s="640"/>
    </row>
    <row r="187" spans="4:6">
      <c r="D187" s="598"/>
      <c r="E187" s="578"/>
      <c r="F187" s="640"/>
    </row>
    <row r="188" spans="4:6">
      <c r="D188" s="598"/>
      <c r="E188" s="578"/>
      <c r="F188" s="640"/>
    </row>
    <row r="189" spans="4:6">
      <c r="D189" s="598"/>
      <c r="E189" s="578"/>
      <c r="F189" s="640"/>
    </row>
    <row r="190" spans="4:6">
      <c r="D190" s="598"/>
      <c r="E190" s="578"/>
      <c r="F190" s="640"/>
    </row>
    <row r="191" spans="4:6">
      <c r="D191" s="598"/>
      <c r="E191" s="578"/>
      <c r="F191" s="640"/>
    </row>
    <row r="192" spans="4:6">
      <c r="D192" s="598"/>
      <c r="E192" s="578"/>
      <c r="F192" s="640"/>
    </row>
    <row r="193" spans="4:6">
      <c r="D193" s="598"/>
      <c r="E193" s="578"/>
      <c r="F193" s="640"/>
    </row>
    <row r="194" spans="4:6">
      <c r="D194" s="598"/>
      <c r="E194" s="578"/>
      <c r="F194" s="640"/>
    </row>
    <row r="195" spans="4:6">
      <c r="D195" s="598"/>
      <c r="E195" s="578"/>
      <c r="F195" s="640"/>
    </row>
    <row r="196" spans="4:6">
      <c r="D196" s="598"/>
      <c r="E196" s="578"/>
      <c r="F196" s="640"/>
    </row>
    <row r="197" spans="4:6">
      <c r="D197" s="598"/>
      <c r="E197" s="578"/>
      <c r="F197" s="640"/>
    </row>
    <row r="198" spans="4:6">
      <c r="D198" s="598"/>
      <c r="E198" s="578"/>
      <c r="F198" s="640"/>
    </row>
    <row r="199" spans="4:6">
      <c r="D199" s="598"/>
      <c r="E199" s="578"/>
      <c r="F199" s="640"/>
    </row>
    <row r="200" spans="4:6">
      <c r="D200" s="598"/>
      <c r="E200" s="578"/>
      <c r="F200" s="640"/>
    </row>
    <row r="201" spans="4:6">
      <c r="D201" s="598"/>
      <c r="E201" s="578"/>
      <c r="F201" s="640"/>
    </row>
    <row r="202" spans="4:6">
      <c r="D202" s="598"/>
      <c r="E202" s="578"/>
      <c r="F202" s="640"/>
    </row>
    <row r="203" spans="4:6">
      <c r="D203" s="598"/>
      <c r="E203" s="578"/>
      <c r="F203" s="640"/>
    </row>
    <row r="204" spans="4:6">
      <c r="D204" s="598"/>
      <c r="E204" s="578"/>
      <c r="F204" s="640"/>
    </row>
    <row r="205" spans="4:6">
      <c r="D205" s="598"/>
      <c r="E205" s="578"/>
      <c r="F205" s="640"/>
    </row>
    <row r="206" spans="4:6">
      <c r="D206" s="598"/>
      <c r="E206" s="578"/>
      <c r="F206" s="640"/>
    </row>
    <row r="207" spans="4:6">
      <c r="D207" s="598"/>
      <c r="E207" s="578"/>
      <c r="F207" s="640"/>
    </row>
    <row r="208" spans="4:6">
      <c r="D208" s="598"/>
      <c r="E208" s="578"/>
      <c r="F208" s="640"/>
    </row>
    <row r="209" spans="4:6">
      <c r="D209" s="598"/>
      <c r="E209" s="578"/>
      <c r="F209" s="640"/>
    </row>
    <row r="210" spans="4:6">
      <c r="D210" s="598"/>
      <c r="E210" s="578"/>
      <c r="F210" s="640"/>
    </row>
    <row r="211" spans="4:6">
      <c r="D211" s="598"/>
      <c r="E211" s="578"/>
      <c r="F211" s="640"/>
    </row>
    <row r="212" spans="4:6">
      <c r="D212" s="598"/>
      <c r="E212" s="578"/>
      <c r="F212" s="640"/>
    </row>
    <row r="213" spans="4:6">
      <c r="D213" s="598"/>
      <c r="E213" s="578"/>
      <c r="F213" s="640"/>
    </row>
    <row r="214" spans="4:6">
      <c r="D214" s="598"/>
      <c r="E214" s="578"/>
      <c r="F214" s="640"/>
    </row>
    <row r="215" spans="4:6">
      <c r="D215" s="598"/>
      <c r="E215" s="578"/>
      <c r="F215" s="640"/>
    </row>
    <row r="216" spans="4:6">
      <c r="D216" s="598"/>
      <c r="E216" s="578"/>
      <c r="F216" s="640"/>
    </row>
    <row r="217" spans="4:6">
      <c r="D217" s="598"/>
      <c r="E217" s="578"/>
      <c r="F217" s="640"/>
    </row>
    <row r="218" spans="4:6">
      <c r="D218" s="598"/>
      <c r="E218" s="578"/>
      <c r="F218" s="640"/>
    </row>
    <row r="219" spans="4:6">
      <c r="D219" s="598"/>
      <c r="E219" s="578"/>
      <c r="F219" s="640"/>
    </row>
    <row r="220" spans="4:6">
      <c r="D220" s="598"/>
      <c r="E220" s="578"/>
      <c r="F220" s="640"/>
    </row>
    <row r="221" spans="4:6">
      <c r="D221" s="598"/>
      <c r="E221" s="578"/>
      <c r="F221" s="640"/>
    </row>
    <row r="222" spans="4:6">
      <c r="D222" s="598"/>
      <c r="E222" s="578"/>
      <c r="F222" s="640"/>
    </row>
    <row r="223" spans="4:6">
      <c r="D223" s="598"/>
      <c r="E223" s="578"/>
      <c r="F223" s="640"/>
    </row>
    <row r="224" spans="4:6">
      <c r="D224" s="598"/>
      <c r="E224" s="578"/>
      <c r="F224" s="640"/>
    </row>
    <row r="225" spans="4:6">
      <c r="D225" s="598"/>
      <c r="E225" s="578"/>
      <c r="F225" s="640"/>
    </row>
    <row r="226" spans="4:6">
      <c r="D226" s="598"/>
      <c r="E226" s="578"/>
      <c r="F226" s="640"/>
    </row>
    <row r="227" spans="4:6">
      <c r="D227" s="598"/>
      <c r="E227" s="578"/>
      <c r="F227" s="640"/>
    </row>
    <row r="228" spans="4:6">
      <c r="D228" s="598"/>
      <c r="E228" s="578"/>
      <c r="F228" s="640"/>
    </row>
    <row r="229" spans="4:6">
      <c r="D229" s="598"/>
      <c r="E229" s="578"/>
      <c r="F229" s="640"/>
    </row>
    <row r="230" spans="4:6">
      <c r="D230" s="598"/>
      <c r="E230" s="578"/>
      <c r="F230" s="640"/>
    </row>
    <row r="231" spans="4:6">
      <c r="D231" s="598"/>
      <c r="E231" s="578"/>
      <c r="F231" s="640"/>
    </row>
    <row r="232" spans="4:6">
      <c r="D232" s="598"/>
      <c r="E232" s="578"/>
      <c r="F232" s="640"/>
    </row>
    <row r="233" spans="4:6">
      <c r="D233" s="598"/>
      <c r="E233" s="578"/>
      <c r="F233" s="640"/>
    </row>
    <row r="234" spans="4:6">
      <c r="D234" s="598"/>
      <c r="E234" s="578"/>
      <c r="F234" s="640"/>
    </row>
    <row r="235" spans="4:6">
      <c r="D235" s="598"/>
      <c r="E235" s="578"/>
      <c r="F235" s="640"/>
    </row>
    <row r="236" spans="4:6">
      <c r="D236" s="598"/>
      <c r="E236" s="578"/>
      <c r="F236" s="640"/>
    </row>
    <row r="237" spans="4:6">
      <c r="D237" s="598"/>
      <c r="E237" s="578"/>
      <c r="F237" s="640"/>
    </row>
    <row r="238" spans="4:6">
      <c r="D238" s="598"/>
      <c r="E238" s="578"/>
      <c r="F238" s="640"/>
    </row>
    <row r="239" spans="4:6">
      <c r="D239" s="598"/>
      <c r="E239" s="578"/>
      <c r="F239" s="640"/>
    </row>
    <row r="240" spans="4:6">
      <c r="D240" s="598"/>
      <c r="E240" s="578"/>
      <c r="F240" s="640"/>
    </row>
    <row r="241" spans="4:6">
      <c r="D241" s="598"/>
      <c r="E241" s="578"/>
      <c r="F241" s="640"/>
    </row>
    <row r="242" spans="4:6">
      <c r="D242" s="598"/>
      <c r="E242" s="578"/>
      <c r="F242" s="640"/>
    </row>
    <row r="243" spans="4:6">
      <c r="D243" s="598"/>
      <c r="E243" s="578"/>
      <c r="F243" s="640"/>
    </row>
    <row r="244" spans="4:6">
      <c r="D244" s="598"/>
      <c r="E244" s="578"/>
      <c r="F244" s="640"/>
    </row>
    <row r="245" spans="4:6">
      <c r="D245" s="598"/>
      <c r="E245" s="578"/>
      <c r="F245" s="640"/>
    </row>
    <row r="246" spans="4:6">
      <c r="D246" s="598"/>
      <c r="E246" s="578"/>
      <c r="F246" s="640"/>
    </row>
    <row r="247" spans="4:6">
      <c r="D247" s="598"/>
      <c r="E247" s="578"/>
      <c r="F247" s="640"/>
    </row>
    <row r="248" spans="4:6">
      <c r="D248" s="598"/>
      <c r="E248" s="578"/>
      <c r="F248" s="640"/>
    </row>
    <row r="249" spans="4:6">
      <c r="D249" s="598"/>
      <c r="E249" s="578"/>
      <c r="F249" s="640"/>
    </row>
    <row r="250" spans="4:6">
      <c r="D250" s="598"/>
      <c r="E250" s="578"/>
      <c r="F250" s="640"/>
    </row>
    <row r="251" spans="4:6">
      <c r="D251" s="598"/>
      <c r="E251" s="578"/>
      <c r="F251" s="643"/>
    </row>
    <row r="252" spans="4:6">
      <c r="D252" s="598"/>
      <c r="E252" s="578"/>
      <c r="F252" s="643"/>
    </row>
    <row r="253" spans="4:6">
      <c r="D253" s="598"/>
      <c r="E253" s="578"/>
      <c r="F253" s="643"/>
    </row>
    <row r="254" spans="4:6">
      <c r="D254" s="598"/>
      <c r="E254" s="578"/>
      <c r="F254" s="643"/>
    </row>
    <row r="255" spans="4:6">
      <c r="D255" s="598"/>
      <c r="E255" s="578"/>
      <c r="F255" s="643"/>
    </row>
    <row r="256" spans="4:6">
      <c r="D256" s="598"/>
      <c r="E256" s="578"/>
      <c r="F256" s="643"/>
    </row>
    <row r="257" spans="4:6">
      <c r="D257" s="598"/>
      <c r="E257" s="578"/>
      <c r="F257" s="643"/>
    </row>
    <row r="258" spans="4:6">
      <c r="D258" s="598"/>
      <c r="E258" s="578"/>
      <c r="F258" s="643"/>
    </row>
    <row r="259" spans="4:6">
      <c r="D259" s="598"/>
      <c r="E259" s="578"/>
      <c r="F259" s="643"/>
    </row>
    <row r="260" spans="4:6">
      <c r="D260" s="598"/>
      <c r="E260" s="578"/>
      <c r="F260" s="643"/>
    </row>
    <row r="261" spans="4:6">
      <c r="D261" s="598"/>
      <c r="E261" s="578"/>
      <c r="F261" s="643"/>
    </row>
    <row r="262" spans="4:6">
      <c r="D262" s="598"/>
      <c r="E262" s="578"/>
      <c r="F262" s="643"/>
    </row>
    <row r="263" spans="4:6">
      <c r="D263" s="598"/>
      <c r="E263" s="578"/>
      <c r="F263" s="643"/>
    </row>
    <row r="264" spans="4:6">
      <c r="D264" s="598"/>
      <c r="E264" s="578"/>
      <c r="F264" s="643"/>
    </row>
    <row r="265" spans="4:6">
      <c r="D265" s="598"/>
      <c r="E265" s="578"/>
      <c r="F265" s="643"/>
    </row>
    <row r="266" spans="4:6">
      <c r="D266" s="598"/>
      <c r="E266" s="578"/>
      <c r="F266" s="643"/>
    </row>
    <row r="267" spans="4:6">
      <c r="D267" s="598"/>
      <c r="E267" s="578"/>
      <c r="F267" s="643"/>
    </row>
    <row r="268" spans="4:6">
      <c r="D268" s="598"/>
      <c r="E268" s="578"/>
      <c r="F268" s="643"/>
    </row>
    <row r="269" spans="4:6">
      <c r="D269" s="598"/>
      <c r="E269" s="578"/>
      <c r="F269" s="643"/>
    </row>
    <row r="270" spans="4:6">
      <c r="D270" s="598"/>
      <c r="E270" s="578"/>
      <c r="F270" s="643"/>
    </row>
    <row r="271" spans="4:6">
      <c r="D271" s="598"/>
      <c r="E271" s="578"/>
      <c r="F271" s="643"/>
    </row>
    <row r="272" spans="4:6">
      <c r="D272" s="598"/>
      <c r="E272" s="578"/>
      <c r="F272" s="643"/>
    </row>
    <row r="273" spans="4:6">
      <c r="D273" s="598"/>
      <c r="E273" s="578"/>
      <c r="F273" s="643"/>
    </row>
    <row r="274" spans="4:6">
      <c r="D274" s="598"/>
      <c r="E274" s="578"/>
      <c r="F274" s="643"/>
    </row>
    <row r="275" spans="4:6">
      <c r="D275" s="598"/>
      <c r="E275" s="578"/>
      <c r="F275" s="643"/>
    </row>
    <row r="276" spans="4:6">
      <c r="D276" s="598"/>
      <c r="E276" s="578"/>
      <c r="F276" s="643"/>
    </row>
    <row r="277" spans="4:6">
      <c r="D277" s="598"/>
      <c r="E277" s="578"/>
      <c r="F277" s="643"/>
    </row>
    <row r="278" spans="4:6">
      <c r="D278" s="598"/>
      <c r="E278" s="578"/>
      <c r="F278" s="643"/>
    </row>
    <row r="279" spans="4:6">
      <c r="D279" s="598"/>
      <c r="E279" s="578"/>
      <c r="F279" s="643"/>
    </row>
    <row r="280" spans="4:6">
      <c r="D280" s="598"/>
      <c r="E280" s="578"/>
      <c r="F280" s="643"/>
    </row>
    <row r="281" spans="4:6">
      <c r="D281" s="598"/>
      <c r="E281" s="578"/>
      <c r="F281" s="643"/>
    </row>
    <row r="282" spans="4:6">
      <c r="D282" s="598"/>
      <c r="E282" s="578"/>
      <c r="F282" s="643"/>
    </row>
    <row r="283" spans="4:6">
      <c r="D283" s="598"/>
      <c r="E283" s="578"/>
      <c r="F283" s="643"/>
    </row>
    <row r="284" spans="4:6">
      <c r="D284" s="598"/>
      <c r="E284" s="578"/>
      <c r="F284" s="643"/>
    </row>
    <row r="285" spans="4:6">
      <c r="D285" s="598"/>
      <c r="E285" s="578"/>
      <c r="F285" s="643"/>
    </row>
    <row r="286" spans="4:6">
      <c r="D286" s="598"/>
      <c r="E286" s="578"/>
      <c r="F286" s="643"/>
    </row>
    <row r="287" spans="4:6">
      <c r="D287" s="598"/>
      <c r="E287" s="578"/>
      <c r="F287" s="643"/>
    </row>
    <row r="288" spans="4:6">
      <c r="D288" s="598"/>
      <c r="E288" s="578"/>
      <c r="F288" s="643"/>
    </row>
    <row r="289" spans="4:6">
      <c r="D289" s="598"/>
      <c r="E289" s="578"/>
      <c r="F289" s="643"/>
    </row>
    <row r="290" spans="4:6">
      <c r="D290" s="598"/>
      <c r="E290" s="578"/>
      <c r="F290" s="643"/>
    </row>
  </sheetData>
  <sheetProtection algorithmName="SHA-512" hashValue="SfqBhFUPQsjmiZ2d2TkwgsMJpZTJdHM9Dxx8Go7Y08gi0sC/yluMKRjgUGg59+CiCOBjzZbHPlhnTciau1+AoQ==" saltValue="KUzBFNwKI85PZrXd5Ma6wQ==" spinCount="100000" sheet="1" objects="1" scenarios="1"/>
  <mergeCells count="3">
    <mergeCell ref="A3:E3"/>
    <mergeCell ref="B19:E19"/>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MV.VVZD.1&amp;R&amp;9&amp;P/&amp;N</oddFooter>
  </headerFooter>
  <rowBreaks count="2" manualBreakCount="2">
    <brk id="19" max="16383" man="1"/>
    <brk id="51"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8"/>
  <sheetViews>
    <sheetView showZeros="0" view="pageBreakPreview" zoomScaleNormal="100" zoomScaleSheetLayoutView="100" workbookViewId="0"/>
  </sheetViews>
  <sheetFormatPr defaultRowHeight="12.75"/>
  <cols>
    <col min="1" max="1" width="6.7109375" style="1305" customWidth="1"/>
    <col min="2" max="2" width="40.7109375" style="660" customWidth="1"/>
    <col min="3" max="3" width="5.7109375" style="547" customWidth="1"/>
    <col min="4" max="4" width="7.7109375" style="547" customWidth="1"/>
    <col min="5" max="5" width="12.7109375" style="548" customWidth="1"/>
    <col min="6" max="6" width="14.7109375" style="548" customWidth="1"/>
    <col min="7" max="16384" width="9.140625" style="3"/>
  </cols>
  <sheetData>
    <row r="1" spans="1:7">
      <c r="A1" s="1293"/>
      <c r="B1" s="558"/>
      <c r="C1" s="559"/>
      <c r="D1" s="559"/>
      <c r="E1" s="557"/>
      <c r="F1" s="557"/>
    </row>
    <row r="2" spans="1:7">
      <c r="A2" s="1293"/>
      <c r="B2" s="558"/>
      <c r="C2" s="559"/>
      <c r="D2" s="559"/>
      <c r="E2" s="557"/>
      <c r="F2" s="557"/>
    </row>
    <row r="3" spans="1:7" ht="15.75">
      <c r="A3" s="1547" t="s">
        <v>1048</v>
      </c>
      <c r="B3" s="1547"/>
      <c r="C3" s="1547"/>
      <c r="D3" s="1547"/>
      <c r="E3" s="1547"/>
      <c r="F3" s="1458"/>
    </row>
    <row r="4" spans="1:7">
      <c r="A4" s="1459"/>
      <c r="B4" s="558"/>
      <c r="C4" s="559"/>
      <c r="D4" s="559"/>
      <c r="E4" s="557"/>
      <c r="F4" s="557"/>
    </row>
    <row r="5" spans="1:7" ht="15">
      <c r="A5" s="1291" t="s">
        <v>16</v>
      </c>
      <c r="B5" s="558"/>
      <c r="C5" s="559"/>
      <c r="D5" s="559"/>
      <c r="E5" s="557"/>
      <c r="F5" s="557"/>
    </row>
    <row r="6" spans="1:7">
      <c r="A6" s="1293"/>
      <c r="B6" s="658"/>
      <c r="C6" s="559"/>
      <c r="D6" s="559"/>
      <c r="E6" s="557"/>
      <c r="F6" s="557"/>
    </row>
    <row r="7" spans="1:7">
      <c r="A7" s="1293"/>
      <c r="B7" s="658"/>
      <c r="C7" s="559"/>
      <c r="D7" s="559"/>
      <c r="E7" s="557"/>
      <c r="F7" s="557"/>
    </row>
    <row r="8" spans="1:7" s="537" customFormat="1" ht="15.75">
      <c r="A8" s="550" t="s">
        <v>376</v>
      </c>
      <c r="B8" s="276" t="s">
        <v>1049</v>
      </c>
      <c r="C8" s="669"/>
      <c r="D8" s="669"/>
      <c r="E8" s="670"/>
      <c r="F8" s="670"/>
    </row>
    <row r="9" spans="1:7">
      <c r="A9" s="1293"/>
      <c r="B9" s="658"/>
      <c r="C9" s="559"/>
      <c r="D9" s="559"/>
      <c r="E9" s="557"/>
      <c r="F9" s="557"/>
    </row>
    <row r="10" spans="1:7">
      <c r="A10" s="1293"/>
      <c r="B10" s="1549" t="s">
        <v>1156</v>
      </c>
      <c r="C10" s="1549"/>
      <c r="D10" s="1549"/>
      <c r="E10" s="1549"/>
      <c r="F10" s="1549"/>
    </row>
    <row r="11" spans="1:7">
      <c r="A11" s="1293"/>
      <c r="B11" s="662"/>
      <c r="C11" s="559"/>
      <c r="D11" s="559"/>
      <c r="E11" s="557"/>
      <c r="F11" s="557"/>
    </row>
    <row r="12" spans="1:7" ht="15.95" customHeight="1">
      <c r="A12" s="1338">
        <v>1</v>
      </c>
      <c r="B12" s="562" t="s">
        <v>217</v>
      </c>
      <c r="C12" s="649"/>
      <c r="D12" s="649"/>
      <c r="E12" s="648"/>
      <c r="F12" s="663">
        <f>F29</f>
        <v>0</v>
      </c>
      <c r="G12" s="578"/>
    </row>
    <row r="13" spans="1:7" ht="15.95" customHeight="1">
      <c r="A13" s="1339">
        <v>2</v>
      </c>
      <c r="B13" s="564" t="s">
        <v>200</v>
      </c>
      <c r="C13" s="646"/>
      <c r="D13" s="646"/>
      <c r="E13" s="645"/>
      <c r="F13" s="664">
        <f>F37</f>
        <v>0</v>
      </c>
      <c r="G13" s="578"/>
    </row>
    <row r="14" spans="1:7" ht="15.95" customHeight="1">
      <c r="A14" s="1339">
        <v>4</v>
      </c>
      <c r="B14" s="564" t="s">
        <v>1021</v>
      </c>
      <c r="C14" s="646"/>
      <c r="D14" s="646"/>
      <c r="E14" s="645"/>
      <c r="F14" s="664">
        <f>F45</f>
        <v>0</v>
      </c>
      <c r="G14" s="578"/>
    </row>
    <row r="15" spans="1:7" ht="15.95" customHeight="1" thickBot="1">
      <c r="A15" s="1340">
        <v>5</v>
      </c>
      <c r="B15" s="1027" t="s">
        <v>1022</v>
      </c>
      <c r="C15" s="1033"/>
      <c r="D15" s="1033"/>
      <c r="E15" s="1034"/>
      <c r="F15" s="1038">
        <f>F71</f>
        <v>0</v>
      </c>
      <c r="G15" s="578"/>
    </row>
    <row r="16" spans="1:7">
      <c r="A16" s="1341"/>
      <c r="B16" s="622"/>
      <c r="C16" s="20"/>
      <c r="D16" s="20"/>
      <c r="E16" s="227"/>
      <c r="F16" s="673"/>
      <c r="G16" s="665"/>
    </row>
    <row r="17" spans="1:7" s="599" customFormat="1" ht="15.75" thickBot="1">
      <c r="A17" s="1344"/>
      <c r="B17" s="672" t="s">
        <v>1051</v>
      </c>
      <c r="C17" s="456"/>
      <c r="D17" s="456"/>
      <c r="E17" s="455"/>
      <c r="F17" s="570">
        <f>SUM(F12:F15)</f>
        <v>0</v>
      </c>
      <c r="G17" s="656"/>
    </row>
    <row r="18" spans="1:7" ht="13.5" thickTop="1">
      <c r="A18" s="1298"/>
      <c r="B18" s="658"/>
      <c r="C18" s="559"/>
      <c r="D18" s="559"/>
      <c r="E18" s="557"/>
      <c r="F18" s="557"/>
    </row>
    <row r="19" spans="1:7" ht="89.25" customHeight="1">
      <c r="A19" s="1293"/>
      <c r="B19" s="1548" t="s">
        <v>755</v>
      </c>
      <c r="C19" s="1548"/>
      <c r="D19" s="1548"/>
      <c r="E19" s="1548"/>
      <c r="F19" s="557"/>
    </row>
    <row r="20" spans="1:7">
      <c r="A20" s="1299" t="s">
        <v>377</v>
      </c>
      <c r="B20" s="674" t="s">
        <v>378</v>
      </c>
      <c r="C20" s="573" t="s">
        <v>379</v>
      </c>
      <c r="D20" s="573" t="s">
        <v>47</v>
      </c>
      <c r="E20" s="573" t="s">
        <v>766</v>
      </c>
      <c r="F20" s="573" t="s">
        <v>1082</v>
      </c>
      <c r="G20" s="240"/>
    </row>
    <row r="21" spans="1:7" ht="6.95" customHeight="1">
      <c r="A21" s="1301"/>
      <c r="B21" s="658"/>
      <c r="C21" s="559" t="s">
        <v>168</v>
      </c>
      <c r="D21" s="577" t="s">
        <v>168</v>
      </c>
      <c r="E21" s="578" t="s">
        <v>168</v>
      </c>
      <c r="F21" s="579" t="s">
        <v>168</v>
      </c>
      <c r="G21" s="240"/>
    </row>
    <row r="22" spans="1:7" ht="3" customHeight="1" thickBot="1">
      <c r="A22" s="1301"/>
      <c r="B22" s="658"/>
      <c r="C22" s="559"/>
      <c r="D22" s="577"/>
      <c r="E22" s="578"/>
      <c r="F22" s="579"/>
      <c r="G22" s="240"/>
    </row>
    <row r="23" spans="1:7" ht="13.5" thickBot="1">
      <c r="A23" s="1306" t="s">
        <v>1106</v>
      </c>
      <c r="B23" s="1347" t="s">
        <v>217</v>
      </c>
      <c r="C23" s="559" t="s">
        <v>168</v>
      </c>
      <c r="D23" s="577" t="s">
        <v>168</v>
      </c>
      <c r="E23" s="578" t="s">
        <v>168</v>
      </c>
      <c r="F23" s="579" t="s">
        <v>168</v>
      </c>
      <c r="G23" s="240"/>
    </row>
    <row r="24" spans="1:7">
      <c r="A24" s="1306"/>
      <c r="B24" s="1348"/>
      <c r="C24" s="559"/>
      <c r="D24" s="577"/>
      <c r="E24" s="578"/>
      <c r="F24" s="579"/>
      <c r="G24" s="240"/>
    </row>
    <row r="25" spans="1:7">
      <c r="A25" s="1301" t="s">
        <v>1140</v>
      </c>
      <c r="B25" s="1349" t="s">
        <v>218</v>
      </c>
      <c r="C25" s="559" t="s">
        <v>168</v>
      </c>
      <c r="D25" s="577" t="s">
        <v>168</v>
      </c>
      <c r="E25" s="578" t="s">
        <v>168</v>
      </c>
      <c r="F25" s="579" t="s">
        <v>168</v>
      </c>
      <c r="G25" s="240"/>
    </row>
    <row r="26" spans="1:7" ht="25.5">
      <c r="A26" s="1302" t="s">
        <v>437</v>
      </c>
      <c r="B26" s="657" t="s">
        <v>438</v>
      </c>
      <c r="C26" s="583" t="s">
        <v>40</v>
      </c>
      <c r="D26" s="584">
        <v>1</v>
      </c>
      <c r="E26" s="585"/>
      <c r="F26" s="586">
        <f>E26*D26</f>
        <v>0</v>
      </c>
      <c r="G26" s="240"/>
    </row>
    <row r="27" spans="1:7" ht="25.5">
      <c r="A27" s="1302" t="s">
        <v>384</v>
      </c>
      <c r="B27" s="657" t="s">
        <v>385</v>
      </c>
      <c r="C27" s="583" t="s">
        <v>40</v>
      </c>
      <c r="D27" s="584">
        <v>1</v>
      </c>
      <c r="E27" s="585"/>
      <c r="F27" s="586">
        <f>E27*D27</f>
        <v>0</v>
      </c>
      <c r="G27" s="240"/>
    </row>
    <row r="28" spans="1:7">
      <c r="A28" s="1303"/>
      <c r="B28" s="1350"/>
      <c r="C28" s="1324"/>
      <c r="D28" s="1328"/>
      <c r="E28" s="1326"/>
      <c r="F28" s="1327"/>
      <c r="G28" s="240"/>
    </row>
    <row r="29" spans="1:7" s="613" customFormat="1" ht="13.5" thickBot="1">
      <c r="A29" s="1345"/>
      <c r="B29" s="676"/>
      <c r="C29" s="442"/>
      <c r="D29" s="443"/>
      <c r="E29" s="506" t="s">
        <v>1052</v>
      </c>
      <c r="F29" s="1320">
        <f>SUM(F26:F27)</f>
        <v>0</v>
      </c>
      <c r="G29" s="252"/>
    </row>
    <row r="30" spans="1:7" s="613" customFormat="1" ht="13.5" thickTop="1">
      <c r="A30" s="1345"/>
      <c r="B30" s="1351"/>
      <c r="C30" s="223"/>
      <c r="D30" s="224"/>
      <c r="E30" s="1331"/>
      <c r="F30" s="1309"/>
      <c r="G30" s="252"/>
    </row>
    <row r="31" spans="1:7" ht="13.5" thickBot="1">
      <c r="A31" s="1303"/>
      <c r="B31" s="675"/>
      <c r="C31" s="593"/>
      <c r="D31" s="597"/>
      <c r="E31" s="595"/>
      <c r="F31" s="596"/>
      <c r="G31" s="240"/>
    </row>
    <row r="32" spans="1:7" ht="13.5" thickBot="1">
      <c r="A32" s="1306" t="s">
        <v>1138</v>
      </c>
      <c r="B32" s="1347" t="s">
        <v>1139</v>
      </c>
      <c r="C32" s="559" t="s">
        <v>168</v>
      </c>
      <c r="D32" s="577" t="s">
        <v>168</v>
      </c>
      <c r="E32" s="578" t="s">
        <v>168</v>
      </c>
      <c r="F32" s="579" t="s">
        <v>168</v>
      </c>
      <c r="G32" s="240"/>
    </row>
    <row r="33" spans="1:7">
      <c r="A33" s="1301"/>
      <c r="B33" s="658"/>
      <c r="C33" s="559"/>
      <c r="D33" s="577"/>
      <c r="E33" s="578"/>
      <c r="F33" s="579"/>
      <c r="G33" s="240"/>
    </row>
    <row r="34" spans="1:7">
      <c r="A34" s="1301" t="s">
        <v>1132</v>
      </c>
      <c r="B34" s="1349" t="s">
        <v>1114</v>
      </c>
      <c r="C34" s="559" t="s">
        <v>168</v>
      </c>
      <c r="D34" s="577" t="s">
        <v>168</v>
      </c>
      <c r="E34" s="578" t="s">
        <v>168</v>
      </c>
      <c r="F34" s="579" t="s">
        <v>168</v>
      </c>
      <c r="G34" s="240"/>
    </row>
    <row r="35" spans="1:7" ht="63.75">
      <c r="A35" s="1302" t="s">
        <v>399</v>
      </c>
      <c r="B35" s="657" t="s">
        <v>835</v>
      </c>
      <c r="C35" s="583" t="s">
        <v>122</v>
      </c>
      <c r="D35" s="588">
        <v>40</v>
      </c>
      <c r="E35" s="585"/>
      <c r="F35" s="586">
        <f>E35*D35</f>
        <v>0</v>
      </c>
      <c r="G35" s="240"/>
    </row>
    <row r="36" spans="1:7">
      <c r="A36" s="1303"/>
      <c r="B36" s="675"/>
      <c r="C36" s="593"/>
      <c r="D36" s="594"/>
      <c r="E36" s="595"/>
      <c r="F36" s="596"/>
      <c r="G36" s="240"/>
    </row>
    <row r="37" spans="1:7" s="613" customFormat="1" ht="13.5" thickBot="1">
      <c r="A37" s="1346"/>
      <c r="B37" s="676"/>
      <c r="C37" s="442"/>
      <c r="D37" s="614"/>
      <c r="E37" s="506" t="s">
        <v>1041</v>
      </c>
      <c r="F37" s="1320">
        <f>SUM(F35)</f>
        <v>0</v>
      </c>
      <c r="G37" s="252"/>
    </row>
    <row r="38" spans="1:7" s="613" customFormat="1" ht="13.5" thickTop="1">
      <c r="A38" s="1346"/>
      <c r="B38" s="1351"/>
      <c r="C38" s="223"/>
      <c r="D38" s="226"/>
      <c r="E38" s="1331"/>
      <c r="F38" s="1309"/>
      <c r="G38" s="252"/>
    </row>
    <row r="39" spans="1:7" ht="13.5" thickBot="1">
      <c r="A39" s="1293"/>
      <c r="B39" s="659"/>
      <c r="C39" s="559"/>
      <c r="D39" s="577"/>
      <c r="E39" s="578"/>
      <c r="F39" s="579"/>
      <c r="G39" s="240"/>
    </row>
    <row r="40" spans="1:7" ht="13.5" thickBot="1">
      <c r="A40" s="1306" t="s">
        <v>1115</v>
      </c>
      <c r="B40" s="1347" t="s">
        <v>1021</v>
      </c>
      <c r="C40" s="559" t="s">
        <v>168</v>
      </c>
      <c r="D40" s="577" t="s">
        <v>168</v>
      </c>
      <c r="E40" s="578" t="s">
        <v>168</v>
      </c>
      <c r="F40" s="579" t="s">
        <v>168</v>
      </c>
      <c r="G40" s="240"/>
    </row>
    <row r="41" spans="1:7">
      <c r="A41" s="1301"/>
      <c r="B41" s="658"/>
      <c r="C41" s="559"/>
      <c r="D41" s="577"/>
      <c r="E41" s="578"/>
      <c r="F41" s="579"/>
      <c r="G41" s="240"/>
    </row>
    <row r="42" spans="1:7">
      <c r="A42" s="1301" t="s">
        <v>1134</v>
      </c>
      <c r="B42" s="1349" t="s">
        <v>1117</v>
      </c>
      <c r="C42" s="559" t="s">
        <v>168</v>
      </c>
      <c r="D42" s="577" t="s">
        <v>168</v>
      </c>
      <c r="E42" s="578" t="s">
        <v>168</v>
      </c>
      <c r="F42" s="579" t="s">
        <v>168</v>
      </c>
      <c r="G42" s="240"/>
    </row>
    <row r="43" spans="1:7" ht="76.5">
      <c r="A43" s="1302" t="s">
        <v>505</v>
      </c>
      <c r="B43" s="657" t="s">
        <v>836</v>
      </c>
      <c r="C43" s="583" t="s">
        <v>40</v>
      </c>
      <c r="D43" s="584">
        <v>12</v>
      </c>
      <c r="E43" s="585"/>
      <c r="F43" s="586">
        <f>E43*D43</f>
        <v>0</v>
      </c>
      <c r="G43" s="240"/>
    </row>
    <row r="44" spans="1:7">
      <c r="A44" s="1303"/>
      <c r="B44" s="675"/>
      <c r="C44" s="593"/>
      <c r="D44" s="597"/>
      <c r="E44" s="595"/>
      <c r="F44" s="596"/>
      <c r="G44" s="240"/>
    </row>
    <row r="45" spans="1:7" s="613" customFormat="1" ht="13.5" thickBot="1">
      <c r="A45" s="1346"/>
      <c r="B45" s="676"/>
      <c r="C45" s="442"/>
      <c r="D45" s="443"/>
      <c r="E45" s="506" t="s">
        <v>1029</v>
      </c>
      <c r="F45" s="1320">
        <f>SUM(F43)</f>
        <v>0</v>
      </c>
      <c r="G45" s="252"/>
    </row>
    <row r="46" spans="1:7" s="613" customFormat="1" ht="13.5" thickTop="1">
      <c r="A46" s="1346"/>
      <c r="B46" s="1351"/>
      <c r="C46" s="223"/>
      <c r="D46" s="224"/>
      <c r="E46" s="1331"/>
      <c r="F46" s="1309"/>
      <c r="G46" s="252"/>
    </row>
    <row r="47" spans="1:7" ht="13.5" thickBot="1">
      <c r="A47" s="1293"/>
      <c r="B47" s="659"/>
      <c r="C47" s="559"/>
      <c r="D47" s="587"/>
      <c r="E47" s="578"/>
      <c r="F47" s="579"/>
      <c r="G47" s="240"/>
    </row>
    <row r="48" spans="1:7" ht="13.5" thickBot="1">
      <c r="A48" s="1306" t="s">
        <v>1135</v>
      </c>
      <c r="B48" s="1347" t="s">
        <v>1022</v>
      </c>
      <c r="C48" s="559" t="s">
        <v>168</v>
      </c>
      <c r="D48" s="577" t="s">
        <v>168</v>
      </c>
      <c r="E48" s="578" t="s">
        <v>168</v>
      </c>
      <c r="F48" s="579" t="s">
        <v>168</v>
      </c>
      <c r="G48" s="240"/>
    </row>
    <row r="49" spans="1:7">
      <c r="A49" s="1301"/>
      <c r="B49" s="658"/>
      <c r="C49" s="559"/>
      <c r="D49" s="577"/>
      <c r="E49" s="578"/>
      <c r="F49" s="579"/>
      <c r="G49" s="240"/>
    </row>
    <row r="50" spans="1:7">
      <c r="A50" s="1301" t="s">
        <v>1120</v>
      </c>
      <c r="B50" s="1349" t="s">
        <v>1121</v>
      </c>
      <c r="C50" s="559" t="s">
        <v>168</v>
      </c>
      <c r="D50" s="577" t="s">
        <v>168</v>
      </c>
      <c r="E50" s="578" t="s">
        <v>168</v>
      </c>
      <c r="F50" s="579" t="s">
        <v>168</v>
      </c>
      <c r="G50" s="240"/>
    </row>
    <row r="51" spans="1:7" ht="38.25">
      <c r="A51" s="1302" t="s">
        <v>506</v>
      </c>
      <c r="B51" s="657" t="s">
        <v>837</v>
      </c>
      <c r="C51" s="583" t="s">
        <v>42</v>
      </c>
      <c r="D51" s="588">
        <v>13.5</v>
      </c>
      <c r="E51" s="585"/>
      <c r="F51" s="586">
        <f>E51*D51</f>
        <v>0</v>
      </c>
      <c r="G51" s="240"/>
    </row>
    <row r="52" spans="1:7" ht="38.25">
      <c r="A52" s="1302" t="s">
        <v>411</v>
      </c>
      <c r="B52" s="657" t="s">
        <v>838</v>
      </c>
      <c r="C52" s="583" t="s">
        <v>42</v>
      </c>
      <c r="D52" s="588">
        <v>23</v>
      </c>
      <c r="E52" s="585"/>
      <c r="F52" s="586">
        <f>E52*D52</f>
        <v>0</v>
      </c>
      <c r="G52" s="240"/>
    </row>
    <row r="53" spans="1:7">
      <c r="A53" s="1301" t="s">
        <v>1136</v>
      </c>
      <c r="B53" s="1349" t="s">
        <v>229</v>
      </c>
      <c r="C53" s="559" t="s">
        <v>168</v>
      </c>
      <c r="D53" s="577" t="s">
        <v>168</v>
      </c>
      <c r="E53" s="578"/>
      <c r="F53" s="579" t="s">
        <v>168</v>
      </c>
      <c r="G53" s="240"/>
    </row>
    <row r="54" spans="1:7" ht="76.5">
      <c r="A54" s="1302" t="s">
        <v>416</v>
      </c>
      <c r="B54" s="657" t="s">
        <v>839</v>
      </c>
      <c r="C54" s="583" t="s">
        <v>580</v>
      </c>
      <c r="D54" s="588">
        <v>572</v>
      </c>
      <c r="E54" s="585"/>
      <c r="F54" s="586">
        <f>E54*D54</f>
        <v>0</v>
      </c>
      <c r="G54" s="240"/>
    </row>
    <row r="55" spans="1:7" ht="65.099999999999994" customHeight="1">
      <c r="A55" s="1302" t="s">
        <v>415</v>
      </c>
      <c r="B55" s="657" t="s">
        <v>840</v>
      </c>
      <c r="C55" s="583" t="s">
        <v>580</v>
      </c>
      <c r="D55" s="588">
        <v>622</v>
      </c>
      <c r="E55" s="585"/>
      <c r="F55" s="586">
        <f>E55*D55</f>
        <v>0</v>
      </c>
      <c r="G55" s="240"/>
    </row>
    <row r="56" spans="1:7">
      <c r="A56" s="1301" t="s">
        <v>1122</v>
      </c>
      <c r="B56" s="1349" t="s">
        <v>227</v>
      </c>
      <c r="C56" s="559" t="s">
        <v>168</v>
      </c>
      <c r="D56" s="577" t="s">
        <v>168</v>
      </c>
      <c r="E56" s="578" t="s">
        <v>168</v>
      </c>
      <c r="F56" s="579" t="s">
        <v>168</v>
      </c>
      <c r="G56" s="240"/>
    </row>
    <row r="57" spans="1:7" ht="51">
      <c r="A57" s="1302" t="s">
        <v>418</v>
      </c>
      <c r="B57" s="657" t="s">
        <v>841</v>
      </c>
      <c r="C57" s="583" t="s">
        <v>122</v>
      </c>
      <c r="D57" s="588">
        <v>13</v>
      </c>
      <c r="E57" s="585"/>
      <c r="F57" s="586">
        <f>E57*D57</f>
        <v>0</v>
      </c>
      <c r="G57" s="240"/>
    </row>
    <row r="58" spans="1:7" ht="76.5">
      <c r="A58" s="1302" t="s">
        <v>419</v>
      </c>
      <c r="B58" s="657" t="s">
        <v>842</v>
      </c>
      <c r="C58" s="583" t="s">
        <v>122</v>
      </c>
      <c r="D58" s="588">
        <v>9</v>
      </c>
      <c r="E58" s="585"/>
      <c r="F58" s="586">
        <f>E58*D58</f>
        <v>0</v>
      </c>
      <c r="G58" s="240"/>
    </row>
    <row r="59" spans="1:7">
      <c r="A59" s="1301" t="s">
        <v>1123</v>
      </c>
      <c r="B59" s="1349" t="s">
        <v>1124</v>
      </c>
      <c r="C59" s="559" t="s">
        <v>168</v>
      </c>
      <c r="D59" s="577" t="s">
        <v>168</v>
      </c>
      <c r="E59" s="578"/>
      <c r="F59" s="579" t="s">
        <v>168</v>
      </c>
      <c r="G59" s="240"/>
    </row>
    <row r="60" spans="1:7" ht="63.75">
      <c r="A60" s="1302" t="s">
        <v>421</v>
      </c>
      <c r="B60" s="657" t="s">
        <v>843</v>
      </c>
      <c r="C60" s="583" t="s">
        <v>42</v>
      </c>
      <c r="D60" s="588">
        <v>80.2</v>
      </c>
      <c r="E60" s="585"/>
      <c r="F60" s="586">
        <f>E60*D60</f>
        <v>0</v>
      </c>
      <c r="G60" s="240"/>
    </row>
    <row r="61" spans="1:7">
      <c r="A61" s="1301" t="s">
        <v>1125</v>
      </c>
      <c r="B61" s="1349" t="s">
        <v>1126</v>
      </c>
      <c r="C61" s="559" t="s">
        <v>168</v>
      </c>
      <c r="D61" s="577" t="s">
        <v>168</v>
      </c>
      <c r="E61" s="578"/>
      <c r="F61" s="579" t="s">
        <v>168</v>
      </c>
      <c r="G61" s="240"/>
    </row>
    <row r="62" spans="1:7" ht="76.5">
      <c r="A62" s="1302" t="s">
        <v>423</v>
      </c>
      <c r="B62" s="657" t="s">
        <v>844</v>
      </c>
      <c r="C62" s="583" t="s">
        <v>147</v>
      </c>
      <c r="D62" s="588">
        <v>100</v>
      </c>
      <c r="E62" s="585"/>
      <c r="F62" s="586">
        <f>E62*D62</f>
        <v>0</v>
      </c>
      <c r="G62" s="240"/>
    </row>
    <row r="63" spans="1:7">
      <c r="A63" s="1301" t="s">
        <v>1127</v>
      </c>
      <c r="B63" s="1349" t="s">
        <v>1128</v>
      </c>
      <c r="C63" s="559" t="s">
        <v>168</v>
      </c>
      <c r="D63" s="577" t="s">
        <v>168</v>
      </c>
      <c r="E63" s="578" t="s">
        <v>168</v>
      </c>
      <c r="F63" s="579" t="s">
        <v>168</v>
      </c>
      <c r="G63" s="240"/>
    </row>
    <row r="64" spans="1:7" ht="25.5">
      <c r="A64" s="1302" t="s">
        <v>427</v>
      </c>
      <c r="B64" s="657" t="s">
        <v>428</v>
      </c>
      <c r="C64" s="583" t="s">
        <v>40</v>
      </c>
      <c r="D64" s="584">
        <v>4</v>
      </c>
      <c r="E64" s="585"/>
      <c r="F64" s="586">
        <f>E64*D64</f>
        <v>0</v>
      </c>
      <c r="G64" s="240"/>
    </row>
    <row r="65" spans="1:7" ht="51">
      <c r="A65" s="1302" t="s">
        <v>429</v>
      </c>
      <c r="B65" s="657" t="s">
        <v>845</v>
      </c>
      <c r="C65" s="583" t="s">
        <v>40</v>
      </c>
      <c r="D65" s="584">
        <v>1</v>
      </c>
      <c r="E65" s="585"/>
      <c r="F65" s="586">
        <f>E65*D65</f>
        <v>0</v>
      </c>
      <c r="G65" s="240"/>
    </row>
    <row r="66" spans="1:7">
      <c r="A66" s="1301" t="s">
        <v>1129</v>
      </c>
      <c r="B66" s="1349" t="s">
        <v>1130</v>
      </c>
      <c r="C66" s="559" t="s">
        <v>168</v>
      </c>
      <c r="D66" s="577" t="s">
        <v>168</v>
      </c>
      <c r="E66" s="578"/>
      <c r="F66" s="579" t="s">
        <v>168</v>
      </c>
      <c r="G66" s="240"/>
    </row>
    <row r="67" spans="1:7" ht="25.5">
      <c r="A67" s="1302" t="s">
        <v>431</v>
      </c>
      <c r="B67" s="657" t="s">
        <v>432</v>
      </c>
      <c r="C67" s="583" t="s">
        <v>42</v>
      </c>
      <c r="D67" s="588">
        <v>70</v>
      </c>
      <c r="E67" s="585"/>
      <c r="F67" s="586">
        <f>E67*D67</f>
        <v>0</v>
      </c>
      <c r="G67" s="240"/>
    </row>
    <row r="68" spans="1:7" ht="27.95" customHeight="1">
      <c r="A68" s="1302" t="s">
        <v>433</v>
      </c>
      <c r="B68" s="657" t="s">
        <v>541</v>
      </c>
      <c r="C68" s="583" t="s">
        <v>147</v>
      </c>
      <c r="D68" s="588">
        <v>36</v>
      </c>
      <c r="E68" s="585"/>
      <c r="F68" s="586">
        <f>E68*D68</f>
        <v>0</v>
      </c>
      <c r="G68" s="240"/>
    </row>
    <row r="69" spans="1:7">
      <c r="A69" s="1302" t="s">
        <v>435</v>
      </c>
      <c r="B69" s="677" t="s">
        <v>436</v>
      </c>
      <c r="C69" s="583" t="s">
        <v>147</v>
      </c>
      <c r="D69" s="588">
        <v>2.5</v>
      </c>
      <c r="E69" s="585"/>
      <c r="F69" s="586">
        <f>E69*D69</f>
        <v>0</v>
      </c>
      <c r="G69" s="240"/>
    </row>
    <row r="70" spans="1:7">
      <c r="A70" s="1303"/>
      <c r="B70" s="1352"/>
      <c r="C70" s="593"/>
      <c r="D70" s="594"/>
      <c r="E70" s="596"/>
      <c r="F70" s="596"/>
      <c r="G70" s="240"/>
    </row>
    <row r="71" spans="1:7" s="613" customFormat="1" ht="13.5" thickBot="1">
      <c r="A71" s="1346"/>
      <c r="B71" s="1457"/>
      <c r="C71" s="442"/>
      <c r="D71" s="614"/>
      <c r="E71" s="507" t="s">
        <v>1031</v>
      </c>
      <c r="F71" s="512">
        <f>SUM(F51:F52,F54:F55,F57:F58,F60,F62,F64:F65,F67:F69)</f>
        <v>0</v>
      </c>
      <c r="G71" s="252"/>
    </row>
    <row r="72" spans="1:7" ht="13.5" thickTop="1">
      <c r="B72" s="661"/>
      <c r="D72" s="598"/>
      <c r="E72" s="578"/>
      <c r="F72" s="579"/>
      <c r="G72" s="240"/>
    </row>
    <row r="73" spans="1:7">
      <c r="B73" s="661"/>
      <c r="D73" s="598"/>
      <c r="E73" s="578"/>
      <c r="F73" s="579"/>
      <c r="G73" s="240"/>
    </row>
    <row r="74" spans="1:7">
      <c r="B74" s="661"/>
      <c r="D74" s="598"/>
      <c r="E74" s="578"/>
      <c r="F74" s="579"/>
      <c r="G74" s="240"/>
    </row>
    <row r="75" spans="1:7">
      <c r="B75" s="661"/>
      <c r="D75" s="598"/>
      <c r="E75" s="578"/>
      <c r="F75" s="579"/>
      <c r="G75" s="240"/>
    </row>
    <row r="76" spans="1:7">
      <c r="D76" s="598"/>
      <c r="E76" s="578"/>
      <c r="F76" s="579"/>
      <c r="G76" s="240"/>
    </row>
    <row r="77" spans="1:7">
      <c r="D77" s="598"/>
      <c r="E77" s="578"/>
      <c r="F77" s="579"/>
      <c r="G77" s="240"/>
    </row>
    <row r="78" spans="1:7">
      <c r="D78" s="598"/>
      <c r="E78" s="578"/>
      <c r="F78" s="579"/>
      <c r="G78" s="240"/>
    </row>
    <row r="79" spans="1:7">
      <c r="D79" s="598"/>
      <c r="E79" s="578"/>
      <c r="F79" s="579"/>
      <c r="G79" s="240"/>
    </row>
    <row r="80" spans="1:7">
      <c r="D80" s="598"/>
      <c r="E80" s="578"/>
      <c r="F80" s="579"/>
      <c r="G80" s="240"/>
    </row>
    <row r="81" spans="4:7">
      <c r="D81" s="598"/>
      <c r="E81" s="578"/>
      <c r="F81" s="579"/>
      <c r="G81" s="240"/>
    </row>
    <row r="82" spans="4:7">
      <c r="D82" s="598"/>
      <c r="E82" s="578"/>
      <c r="F82" s="579"/>
      <c r="G82" s="240"/>
    </row>
    <row r="83" spans="4:7">
      <c r="D83" s="598"/>
      <c r="E83" s="578"/>
      <c r="F83" s="579"/>
      <c r="G83" s="240"/>
    </row>
    <row r="84" spans="4:7">
      <c r="D84" s="598"/>
      <c r="E84" s="578"/>
      <c r="F84" s="579"/>
      <c r="G84" s="240"/>
    </row>
    <row r="85" spans="4:7">
      <c r="D85" s="598"/>
      <c r="E85" s="578"/>
      <c r="F85" s="579"/>
      <c r="G85" s="240"/>
    </row>
    <row r="86" spans="4:7">
      <c r="D86" s="598"/>
      <c r="E86" s="578"/>
      <c r="F86" s="579"/>
      <c r="G86" s="240"/>
    </row>
    <row r="87" spans="4:7">
      <c r="D87" s="598"/>
      <c r="E87" s="578"/>
      <c r="F87" s="579"/>
      <c r="G87" s="240"/>
    </row>
    <row r="88" spans="4:7">
      <c r="D88" s="598"/>
      <c r="E88" s="578"/>
      <c r="F88" s="579"/>
      <c r="G88" s="240"/>
    </row>
    <row r="89" spans="4:7">
      <c r="D89" s="598"/>
      <c r="E89" s="578"/>
      <c r="F89" s="579"/>
      <c r="G89" s="240"/>
    </row>
    <row r="90" spans="4:7">
      <c r="D90" s="598"/>
      <c r="E90" s="578"/>
      <c r="F90" s="579"/>
      <c r="G90" s="240"/>
    </row>
    <row r="91" spans="4:7">
      <c r="D91" s="598"/>
      <c r="E91" s="578"/>
      <c r="F91" s="579"/>
      <c r="G91" s="240"/>
    </row>
    <row r="92" spans="4:7">
      <c r="D92" s="598"/>
      <c r="E92" s="578"/>
      <c r="F92" s="579"/>
      <c r="G92" s="240"/>
    </row>
    <row r="93" spans="4:7">
      <c r="D93" s="598"/>
      <c r="E93" s="578"/>
      <c r="F93" s="579"/>
      <c r="G93" s="240"/>
    </row>
    <row r="94" spans="4:7">
      <c r="D94" s="598"/>
      <c r="E94" s="578"/>
      <c r="F94" s="579"/>
      <c r="G94" s="240"/>
    </row>
    <row r="95" spans="4:7">
      <c r="D95" s="598"/>
      <c r="E95" s="578"/>
      <c r="F95" s="579"/>
      <c r="G95" s="240"/>
    </row>
    <row r="96" spans="4:7">
      <c r="D96" s="598"/>
      <c r="E96" s="578"/>
      <c r="F96" s="579"/>
      <c r="G96" s="240"/>
    </row>
    <row r="97" spans="4:7">
      <c r="D97" s="598"/>
      <c r="E97" s="578"/>
      <c r="F97" s="579"/>
      <c r="G97" s="240"/>
    </row>
    <row r="98" spans="4:7">
      <c r="D98" s="598"/>
      <c r="E98" s="578"/>
      <c r="F98" s="579"/>
      <c r="G98" s="240"/>
    </row>
    <row r="99" spans="4:7">
      <c r="D99" s="598"/>
      <c r="E99" s="578"/>
      <c r="F99" s="579"/>
      <c r="G99" s="240"/>
    </row>
    <row r="100" spans="4:7">
      <c r="D100" s="598"/>
      <c r="E100" s="578"/>
      <c r="F100" s="579"/>
      <c r="G100" s="240"/>
    </row>
    <row r="101" spans="4:7">
      <c r="D101" s="598"/>
      <c r="E101" s="578"/>
      <c r="F101" s="579"/>
      <c r="G101" s="240"/>
    </row>
    <row r="102" spans="4:7">
      <c r="D102" s="598"/>
      <c r="E102" s="578"/>
      <c r="F102" s="579"/>
      <c r="G102" s="240"/>
    </row>
    <row r="103" spans="4:7">
      <c r="D103" s="598"/>
      <c r="E103" s="578"/>
      <c r="F103" s="579"/>
      <c r="G103" s="240"/>
    </row>
    <row r="104" spans="4:7">
      <c r="D104" s="598"/>
      <c r="E104" s="578"/>
      <c r="F104" s="579"/>
      <c r="G104" s="240"/>
    </row>
    <row r="105" spans="4:7">
      <c r="D105" s="598"/>
      <c r="E105" s="578"/>
      <c r="F105" s="579"/>
      <c r="G105" s="240"/>
    </row>
    <row r="106" spans="4:7">
      <c r="D106" s="598"/>
      <c r="E106" s="578"/>
      <c r="F106" s="579"/>
      <c r="G106" s="240"/>
    </row>
    <row r="107" spans="4:7">
      <c r="D107" s="598"/>
      <c r="E107" s="578"/>
      <c r="F107" s="579"/>
      <c r="G107" s="240"/>
    </row>
    <row r="108" spans="4:7">
      <c r="D108" s="598"/>
      <c r="E108" s="578"/>
      <c r="F108" s="579"/>
      <c r="G108" s="240"/>
    </row>
    <row r="109" spans="4:7">
      <c r="D109" s="598"/>
      <c r="E109" s="578"/>
      <c r="F109" s="579"/>
      <c r="G109" s="240"/>
    </row>
    <row r="110" spans="4:7">
      <c r="D110" s="598"/>
      <c r="E110" s="578"/>
      <c r="F110" s="579"/>
      <c r="G110" s="240"/>
    </row>
    <row r="111" spans="4:7">
      <c r="D111" s="598"/>
      <c r="E111" s="578"/>
      <c r="F111" s="579"/>
      <c r="G111" s="240"/>
    </row>
    <row r="112" spans="4:7">
      <c r="D112" s="598"/>
      <c r="E112" s="578"/>
      <c r="F112" s="579"/>
      <c r="G112" s="240"/>
    </row>
    <row r="113" spans="4:7">
      <c r="D113" s="598"/>
      <c r="E113" s="578"/>
      <c r="F113" s="579"/>
      <c r="G113" s="240"/>
    </row>
    <row r="114" spans="4:7">
      <c r="D114" s="598"/>
      <c r="E114" s="578"/>
      <c r="F114" s="579"/>
      <c r="G114" s="240"/>
    </row>
    <row r="115" spans="4:7">
      <c r="D115" s="598"/>
      <c r="E115" s="578"/>
      <c r="F115" s="579"/>
      <c r="G115" s="240"/>
    </row>
    <row r="116" spans="4:7">
      <c r="D116" s="598"/>
      <c r="E116" s="578"/>
      <c r="F116" s="579"/>
      <c r="G116" s="240"/>
    </row>
    <row r="117" spans="4:7">
      <c r="D117" s="598"/>
      <c r="E117" s="578"/>
      <c r="F117" s="579"/>
      <c r="G117" s="240"/>
    </row>
    <row r="118" spans="4:7">
      <c r="D118" s="598"/>
      <c r="E118" s="578"/>
      <c r="F118" s="579"/>
      <c r="G118" s="240"/>
    </row>
    <row r="119" spans="4:7">
      <c r="D119" s="598"/>
      <c r="E119" s="578"/>
      <c r="F119" s="579"/>
      <c r="G119" s="240"/>
    </row>
    <row r="120" spans="4:7">
      <c r="D120" s="598"/>
      <c r="E120" s="578"/>
      <c r="F120" s="579"/>
      <c r="G120" s="240"/>
    </row>
    <row r="121" spans="4:7">
      <c r="D121" s="598"/>
      <c r="E121" s="578"/>
      <c r="F121" s="579"/>
      <c r="G121" s="240"/>
    </row>
    <row r="122" spans="4:7">
      <c r="D122" s="598"/>
      <c r="E122" s="578"/>
      <c r="F122" s="579"/>
      <c r="G122" s="240"/>
    </row>
    <row r="123" spans="4:7">
      <c r="D123" s="598"/>
      <c r="E123" s="578"/>
      <c r="F123" s="579"/>
      <c r="G123" s="240"/>
    </row>
    <row r="124" spans="4:7">
      <c r="D124" s="598"/>
      <c r="E124" s="578"/>
      <c r="F124" s="579"/>
      <c r="G124" s="240"/>
    </row>
    <row r="125" spans="4:7">
      <c r="D125" s="598"/>
      <c r="E125" s="578"/>
      <c r="F125" s="579"/>
      <c r="G125" s="240"/>
    </row>
    <row r="126" spans="4:7">
      <c r="D126" s="598"/>
      <c r="E126" s="578"/>
      <c r="F126" s="579"/>
      <c r="G126" s="240"/>
    </row>
    <row r="127" spans="4:7">
      <c r="D127" s="598"/>
      <c r="E127" s="578"/>
      <c r="F127" s="579"/>
      <c r="G127" s="240"/>
    </row>
    <row r="128" spans="4:7">
      <c r="D128" s="598"/>
      <c r="E128" s="578"/>
      <c r="F128" s="579"/>
      <c r="G128" s="240"/>
    </row>
    <row r="129" spans="4:7">
      <c r="D129" s="598"/>
      <c r="E129" s="578"/>
      <c r="F129" s="579"/>
      <c r="G129" s="240"/>
    </row>
    <row r="130" spans="4:7">
      <c r="D130" s="598"/>
      <c r="E130" s="578"/>
      <c r="F130" s="579"/>
      <c r="G130" s="240"/>
    </row>
    <row r="131" spans="4:7">
      <c r="D131" s="598"/>
      <c r="E131" s="578"/>
      <c r="F131" s="579"/>
      <c r="G131" s="240"/>
    </row>
    <row r="132" spans="4:7">
      <c r="D132" s="598"/>
      <c r="E132" s="578"/>
      <c r="F132" s="579"/>
      <c r="G132" s="240"/>
    </row>
    <row r="133" spans="4:7">
      <c r="D133" s="598"/>
      <c r="E133" s="578"/>
      <c r="F133" s="579"/>
      <c r="G133" s="240"/>
    </row>
    <row r="134" spans="4:7">
      <c r="D134" s="598"/>
      <c r="E134" s="578"/>
      <c r="F134" s="579"/>
      <c r="G134" s="240"/>
    </row>
    <row r="135" spans="4:7">
      <c r="D135" s="598"/>
      <c r="E135" s="578"/>
      <c r="F135" s="579"/>
      <c r="G135" s="240"/>
    </row>
    <row r="136" spans="4:7">
      <c r="D136" s="598"/>
      <c r="E136" s="578"/>
      <c r="F136" s="579"/>
      <c r="G136" s="240"/>
    </row>
    <row r="137" spans="4:7">
      <c r="D137" s="598"/>
      <c r="E137" s="578"/>
      <c r="F137" s="579"/>
      <c r="G137" s="240"/>
    </row>
    <row r="138" spans="4:7">
      <c r="D138" s="598"/>
      <c r="E138" s="578"/>
      <c r="F138" s="579"/>
      <c r="G138" s="240"/>
    </row>
    <row r="139" spans="4:7">
      <c r="D139" s="598"/>
      <c r="E139" s="578"/>
      <c r="F139" s="579"/>
      <c r="G139" s="240"/>
    </row>
    <row r="140" spans="4:7">
      <c r="D140" s="598"/>
      <c r="E140" s="578"/>
      <c r="F140" s="579"/>
      <c r="G140" s="240"/>
    </row>
    <row r="141" spans="4:7">
      <c r="D141" s="598"/>
      <c r="E141" s="578"/>
      <c r="F141" s="579"/>
      <c r="G141" s="240"/>
    </row>
    <row r="142" spans="4:7">
      <c r="D142" s="598"/>
      <c r="E142" s="578"/>
      <c r="F142" s="579"/>
      <c r="G142" s="240"/>
    </row>
    <row r="143" spans="4:7">
      <c r="D143" s="598"/>
      <c r="E143" s="578"/>
      <c r="F143" s="579"/>
      <c r="G143" s="240"/>
    </row>
    <row r="144" spans="4:7">
      <c r="D144" s="598"/>
      <c r="E144" s="578"/>
      <c r="F144" s="579"/>
      <c r="G144" s="240"/>
    </row>
    <row r="145" spans="4:7">
      <c r="D145" s="598"/>
      <c r="E145" s="578"/>
      <c r="F145" s="579"/>
      <c r="G145" s="240"/>
    </row>
    <row r="146" spans="4:7">
      <c r="D146" s="598"/>
      <c r="E146" s="578"/>
      <c r="F146" s="579"/>
      <c r="G146" s="240"/>
    </row>
    <row r="147" spans="4:7">
      <c r="D147" s="598"/>
      <c r="E147" s="578"/>
      <c r="F147" s="579"/>
      <c r="G147" s="240"/>
    </row>
    <row r="148" spans="4:7">
      <c r="D148" s="598"/>
      <c r="E148" s="578"/>
      <c r="F148" s="579"/>
      <c r="G148" s="240"/>
    </row>
    <row r="149" spans="4:7">
      <c r="D149" s="598"/>
      <c r="E149" s="578"/>
      <c r="F149" s="579"/>
      <c r="G149" s="240"/>
    </row>
    <row r="150" spans="4:7">
      <c r="D150" s="598"/>
      <c r="E150" s="578"/>
      <c r="F150" s="579"/>
      <c r="G150" s="240"/>
    </row>
    <row r="151" spans="4:7">
      <c r="D151" s="598"/>
      <c r="E151" s="578"/>
      <c r="F151" s="579"/>
      <c r="G151" s="240"/>
    </row>
    <row r="152" spans="4:7">
      <c r="D152" s="598"/>
      <c r="E152" s="578"/>
      <c r="F152" s="579"/>
      <c r="G152" s="240"/>
    </row>
    <row r="153" spans="4:7">
      <c r="D153" s="598"/>
      <c r="E153" s="578"/>
      <c r="F153" s="579"/>
      <c r="G153" s="240"/>
    </row>
    <row r="154" spans="4:7">
      <c r="D154" s="598"/>
      <c r="E154" s="578"/>
      <c r="F154" s="579"/>
      <c r="G154" s="240"/>
    </row>
    <row r="155" spans="4:7">
      <c r="D155" s="598"/>
      <c r="E155" s="578"/>
      <c r="F155" s="579"/>
      <c r="G155" s="240"/>
    </row>
    <row r="156" spans="4:7">
      <c r="D156" s="598"/>
      <c r="E156" s="578"/>
      <c r="F156" s="579"/>
      <c r="G156" s="240"/>
    </row>
    <row r="157" spans="4:7">
      <c r="D157" s="598"/>
      <c r="E157" s="578"/>
      <c r="F157" s="579"/>
      <c r="G157" s="240"/>
    </row>
    <row r="158" spans="4:7">
      <c r="D158" s="598"/>
      <c r="E158" s="578"/>
      <c r="F158" s="579"/>
      <c r="G158" s="240"/>
    </row>
    <row r="159" spans="4:7">
      <c r="D159" s="598"/>
      <c r="E159" s="578"/>
      <c r="F159" s="579"/>
      <c r="G159" s="240"/>
    </row>
    <row r="160" spans="4:7">
      <c r="D160" s="598"/>
      <c r="E160" s="578"/>
      <c r="F160" s="579"/>
      <c r="G160" s="240"/>
    </row>
    <row r="161" spans="4:7">
      <c r="D161" s="598"/>
      <c r="E161" s="578"/>
      <c r="F161" s="579"/>
      <c r="G161" s="240"/>
    </row>
    <row r="162" spans="4:7">
      <c r="D162" s="598"/>
      <c r="E162" s="578"/>
      <c r="F162" s="579"/>
      <c r="G162" s="240"/>
    </row>
    <row r="163" spans="4:7">
      <c r="D163" s="598"/>
      <c r="E163" s="578"/>
      <c r="F163" s="579"/>
      <c r="G163" s="240"/>
    </row>
    <row r="164" spans="4:7">
      <c r="D164" s="598"/>
      <c r="E164" s="578"/>
      <c r="F164" s="579"/>
      <c r="G164" s="240"/>
    </row>
    <row r="165" spans="4:7">
      <c r="D165" s="598"/>
      <c r="E165" s="578"/>
      <c r="F165" s="579"/>
      <c r="G165" s="240"/>
    </row>
    <row r="166" spans="4:7">
      <c r="D166" s="598"/>
      <c r="E166" s="578"/>
      <c r="F166" s="579"/>
      <c r="G166" s="240"/>
    </row>
    <row r="167" spans="4:7">
      <c r="D167" s="598"/>
      <c r="E167" s="578"/>
      <c r="F167" s="579"/>
      <c r="G167" s="240"/>
    </row>
    <row r="168" spans="4:7">
      <c r="D168" s="598"/>
      <c r="E168" s="578"/>
      <c r="F168" s="579"/>
      <c r="G168" s="240"/>
    </row>
    <row r="169" spans="4:7">
      <c r="D169" s="598"/>
      <c r="E169" s="578"/>
      <c r="F169" s="579"/>
      <c r="G169" s="240"/>
    </row>
    <row r="170" spans="4:7">
      <c r="D170" s="598"/>
      <c r="E170" s="578"/>
      <c r="F170" s="579"/>
      <c r="G170" s="240"/>
    </row>
    <row r="171" spans="4:7">
      <c r="D171" s="598"/>
      <c r="E171" s="578"/>
      <c r="F171" s="579"/>
      <c r="G171" s="240"/>
    </row>
    <row r="172" spans="4:7">
      <c r="D172" s="598"/>
      <c r="E172" s="578"/>
      <c r="F172" s="579"/>
      <c r="G172" s="240"/>
    </row>
    <row r="173" spans="4:7">
      <c r="D173" s="598"/>
      <c r="E173" s="578"/>
      <c r="F173" s="579"/>
      <c r="G173" s="240"/>
    </row>
    <row r="174" spans="4:7">
      <c r="D174" s="598"/>
      <c r="E174" s="578"/>
      <c r="F174" s="579"/>
      <c r="G174" s="240"/>
    </row>
    <row r="175" spans="4:7">
      <c r="D175" s="598"/>
      <c r="E175" s="578"/>
      <c r="F175" s="579"/>
      <c r="G175" s="240"/>
    </row>
    <row r="176" spans="4:7">
      <c r="D176" s="598"/>
      <c r="E176" s="578"/>
      <c r="F176" s="579"/>
      <c r="G176" s="240"/>
    </row>
    <row r="177" spans="4:7">
      <c r="D177" s="598"/>
      <c r="E177" s="578"/>
      <c r="F177" s="579"/>
      <c r="G177" s="240"/>
    </row>
    <row r="178" spans="4:7">
      <c r="D178" s="598"/>
      <c r="E178" s="578"/>
      <c r="F178" s="579"/>
      <c r="G178" s="240"/>
    </row>
    <row r="179" spans="4:7">
      <c r="D179" s="598"/>
      <c r="E179" s="578"/>
      <c r="F179" s="579"/>
      <c r="G179" s="240"/>
    </row>
    <row r="180" spans="4:7">
      <c r="D180" s="598"/>
      <c r="E180" s="578"/>
      <c r="F180" s="579"/>
      <c r="G180" s="240"/>
    </row>
    <row r="181" spans="4:7">
      <c r="D181" s="598"/>
      <c r="E181" s="578"/>
      <c r="F181" s="579"/>
      <c r="G181" s="240"/>
    </row>
    <row r="182" spans="4:7">
      <c r="D182" s="598"/>
      <c r="E182" s="578"/>
      <c r="F182" s="579"/>
      <c r="G182" s="240"/>
    </row>
    <row r="183" spans="4:7">
      <c r="D183" s="598"/>
      <c r="E183" s="578"/>
      <c r="F183" s="579"/>
      <c r="G183" s="240"/>
    </row>
    <row r="184" spans="4:7">
      <c r="D184" s="598"/>
      <c r="E184" s="578"/>
      <c r="F184" s="579"/>
      <c r="G184" s="240"/>
    </row>
    <row r="185" spans="4:7">
      <c r="D185" s="598"/>
      <c r="E185" s="578"/>
      <c r="F185" s="579"/>
      <c r="G185" s="240"/>
    </row>
    <row r="186" spans="4:7">
      <c r="D186" s="598"/>
      <c r="E186" s="578"/>
      <c r="F186" s="579"/>
      <c r="G186" s="240"/>
    </row>
    <row r="187" spans="4:7">
      <c r="D187" s="598"/>
      <c r="E187" s="578"/>
      <c r="F187" s="579"/>
      <c r="G187" s="240"/>
    </row>
    <row r="188" spans="4:7">
      <c r="D188" s="598"/>
      <c r="E188" s="578"/>
      <c r="F188" s="579"/>
      <c r="G188" s="240"/>
    </row>
    <row r="189" spans="4:7">
      <c r="D189" s="598"/>
      <c r="E189" s="578"/>
      <c r="F189" s="579"/>
      <c r="G189" s="240"/>
    </row>
    <row r="190" spans="4:7">
      <c r="D190" s="598"/>
      <c r="E190" s="578"/>
      <c r="F190" s="579"/>
      <c r="G190" s="240"/>
    </row>
    <row r="191" spans="4:7">
      <c r="D191" s="598"/>
      <c r="E191" s="578"/>
      <c r="F191" s="579"/>
      <c r="G191" s="240"/>
    </row>
    <row r="192" spans="4:7">
      <c r="D192" s="598"/>
      <c r="E192" s="578"/>
      <c r="F192" s="579"/>
      <c r="G192" s="240"/>
    </row>
    <row r="193" spans="4:7">
      <c r="D193" s="598"/>
      <c r="E193" s="578"/>
      <c r="F193" s="579"/>
      <c r="G193" s="240"/>
    </row>
    <row r="194" spans="4:7">
      <c r="D194" s="598"/>
      <c r="E194" s="578"/>
      <c r="F194" s="579"/>
      <c r="G194" s="240"/>
    </row>
    <row r="195" spans="4:7">
      <c r="D195" s="598"/>
      <c r="E195" s="578"/>
      <c r="F195" s="579"/>
      <c r="G195" s="240"/>
    </row>
    <row r="196" spans="4:7">
      <c r="D196" s="598"/>
      <c r="E196" s="578"/>
      <c r="F196" s="579"/>
      <c r="G196" s="240"/>
    </row>
    <row r="197" spans="4:7">
      <c r="D197" s="598"/>
      <c r="E197" s="578"/>
      <c r="F197" s="579"/>
      <c r="G197" s="240"/>
    </row>
    <row r="198" spans="4:7">
      <c r="D198" s="598"/>
      <c r="E198" s="578"/>
      <c r="F198" s="579"/>
      <c r="G198" s="240"/>
    </row>
    <row r="199" spans="4:7">
      <c r="D199" s="598"/>
      <c r="E199" s="578"/>
      <c r="F199" s="579"/>
      <c r="G199" s="240"/>
    </row>
    <row r="200" spans="4:7">
      <c r="D200" s="598"/>
      <c r="E200" s="578"/>
      <c r="F200" s="579"/>
      <c r="G200" s="240"/>
    </row>
    <row r="201" spans="4:7">
      <c r="D201" s="598"/>
      <c r="E201" s="578"/>
      <c r="F201" s="579"/>
      <c r="G201" s="240"/>
    </row>
    <row r="202" spans="4:7">
      <c r="D202" s="598"/>
      <c r="E202" s="578"/>
      <c r="F202" s="579"/>
      <c r="G202" s="240"/>
    </row>
    <row r="203" spans="4:7">
      <c r="D203" s="598"/>
      <c r="E203" s="578"/>
      <c r="F203" s="579"/>
      <c r="G203" s="240"/>
    </row>
    <row r="204" spans="4:7">
      <c r="D204" s="598"/>
      <c r="E204" s="578"/>
      <c r="F204" s="579"/>
      <c r="G204" s="240"/>
    </row>
    <row r="205" spans="4:7">
      <c r="D205" s="598"/>
      <c r="E205" s="578"/>
      <c r="F205" s="578"/>
    </row>
    <row r="206" spans="4:7">
      <c r="D206" s="598"/>
      <c r="E206" s="578"/>
      <c r="F206" s="578"/>
    </row>
    <row r="207" spans="4:7">
      <c r="D207" s="598"/>
      <c r="E207" s="578"/>
      <c r="F207" s="578"/>
    </row>
    <row r="208" spans="4:7">
      <c r="D208" s="598"/>
      <c r="E208" s="578"/>
      <c r="F208" s="578"/>
    </row>
    <row r="209" spans="4:6">
      <c r="D209" s="598"/>
      <c r="E209" s="578"/>
      <c r="F209" s="578"/>
    </row>
    <row r="210" spans="4:6">
      <c r="D210" s="598"/>
      <c r="E210" s="578"/>
      <c r="F210" s="578"/>
    </row>
    <row r="211" spans="4:6">
      <c r="D211" s="598"/>
      <c r="E211" s="578"/>
      <c r="F211" s="578"/>
    </row>
    <row r="212" spans="4:6">
      <c r="D212" s="598"/>
      <c r="E212" s="578"/>
      <c r="F212" s="578"/>
    </row>
    <row r="213" spans="4:6">
      <c r="D213" s="598"/>
      <c r="E213" s="578"/>
      <c r="F213" s="578"/>
    </row>
    <row r="214" spans="4:6">
      <c r="D214" s="598"/>
      <c r="E214" s="578"/>
      <c r="F214" s="578"/>
    </row>
    <row r="215" spans="4:6">
      <c r="D215" s="598"/>
      <c r="E215" s="578"/>
      <c r="F215" s="578"/>
    </row>
    <row r="216" spans="4:6">
      <c r="D216" s="598"/>
      <c r="E216" s="578"/>
      <c r="F216" s="578"/>
    </row>
    <row r="217" spans="4:6">
      <c r="D217" s="598"/>
      <c r="E217" s="578"/>
      <c r="F217" s="578"/>
    </row>
    <row r="218" spans="4:6">
      <c r="D218" s="598"/>
      <c r="E218" s="578"/>
      <c r="F218" s="578"/>
    </row>
    <row r="219" spans="4:6">
      <c r="D219" s="598"/>
      <c r="E219" s="578"/>
      <c r="F219" s="578"/>
    </row>
    <row r="220" spans="4:6">
      <c r="D220" s="598"/>
      <c r="E220" s="578"/>
      <c r="F220" s="578"/>
    </row>
    <row r="221" spans="4:6">
      <c r="D221" s="598"/>
      <c r="E221" s="578"/>
      <c r="F221" s="578"/>
    </row>
    <row r="222" spans="4:6">
      <c r="D222" s="598"/>
      <c r="E222" s="578"/>
      <c r="F222" s="578"/>
    </row>
    <row r="223" spans="4:6">
      <c r="D223" s="598"/>
      <c r="E223" s="578"/>
      <c r="F223" s="578"/>
    </row>
    <row r="224" spans="4:6">
      <c r="D224" s="598"/>
      <c r="E224" s="578"/>
      <c r="F224" s="578"/>
    </row>
    <row r="225" spans="4:6">
      <c r="D225" s="598"/>
      <c r="E225" s="578"/>
      <c r="F225" s="578"/>
    </row>
    <row r="226" spans="4:6">
      <c r="D226" s="598"/>
      <c r="E226" s="578"/>
      <c r="F226" s="578"/>
    </row>
    <row r="227" spans="4:6">
      <c r="D227" s="598"/>
      <c r="E227" s="578"/>
      <c r="F227" s="578"/>
    </row>
    <row r="228" spans="4:6">
      <c r="D228" s="598"/>
      <c r="E228" s="578"/>
      <c r="F228" s="578"/>
    </row>
    <row r="229" spans="4:6">
      <c r="D229" s="598"/>
      <c r="E229" s="578"/>
      <c r="F229" s="578"/>
    </row>
    <row r="230" spans="4:6">
      <c r="D230" s="598"/>
      <c r="E230" s="578"/>
      <c r="F230" s="578"/>
    </row>
    <row r="231" spans="4:6">
      <c r="D231" s="598"/>
      <c r="E231" s="578"/>
      <c r="F231" s="578"/>
    </row>
    <row r="232" spans="4:6">
      <c r="D232" s="598"/>
      <c r="E232" s="578"/>
      <c r="F232" s="578"/>
    </row>
    <row r="233" spans="4:6">
      <c r="D233" s="598"/>
      <c r="E233" s="578"/>
      <c r="F233" s="578"/>
    </row>
    <row r="234" spans="4:6">
      <c r="D234" s="598"/>
      <c r="E234" s="578"/>
      <c r="F234" s="578"/>
    </row>
    <row r="235" spans="4:6">
      <c r="D235" s="598"/>
      <c r="E235" s="578"/>
      <c r="F235" s="578"/>
    </row>
    <row r="236" spans="4:6">
      <c r="D236" s="598"/>
      <c r="E236" s="578"/>
      <c r="F236" s="578"/>
    </row>
    <row r="237" spans="4:6">
      <c r="D237" s="598"/>
      <c r="E237" s="578"/>
      <c r="F237" s="578"/>
    </row>
    <row r="238" spans="4:6">
      <c r="D238" s="598"/>
      <c r="E238" s="578"/>
      <c r="F238" s="578"/>
    </row>
    <row r="239" spans="4:6">
      <c r="D239" s="598"/>
      <c r="E239" s="578"/>
      <c r="F239" s="578"/>
    </row>
    <row r="240" spans="4:6">
      <c r="D240" s="598"/>
      <c r="E240" s="578"/>
      <c r="F240" s="578"/>
    </row>
    <row r="241" spans="4:6">
      <c r="D241" s="598"/>
      <c r="E241" s="578"/>
      <c r="F241" s="578"/>
    </row>
    <row r="242" spans="4:6">
      <c r="D242" s="598"/>
      <c r="E242" s="578"/>
      <c r="F242" s="578"/>
    </row>
    <row r="243" spans="4:6">
      <c r="D243" s="598"/>
      <c r="E243" s="578"/>
      <c r="F243" s="578"/>
    </row>
    <row r="244" spans="4:6">
      <c r="D244" s="598"/>
      <c r="E244" s="578"/>
      <c r="F244" s="578"/>
    </row>
    <row r="245" spans="4:6">
      <c r="D245" s="598"/>
      <c r="E245" s="578"/>
      <c r="F245" s="578"/>
    </row>
    <row r="246" spans="4:6">
      <c r="D246" s="598"/>
      <c r="E246" s="578"/>
      <c r="F246" s="578"/>
    </row>
    <row r="247" spans="4:6">
      <c r="D247" s="598"/>
      <c r="E247" s="578"/>
      <c r="F247" s="578"/>
    </row>
    <row r="248" spans="4:6">
      <c r="D248" s="598"/>
      <c r="E248" s="578"/>
      <c r="F248" s="578"/>
    </row>
    <row r="249" spans="4:6">
      <c r="D249" s="598"/>
      <c r="E249" s="578"/>
      <c r="F249" s="578"/>
    </row>
    <row r="250" spans="4:6">
      <c r="D250" s="598"/>
      <c r="E250" s="578"/>
      <c r="F250" s="578"/>
    </row>
    <row r="251" spans="4:6">
      <c r="D251" s="598"/>
      <c r="E251" s="578"/>
      <c r="F251" s="578"/>
    </row>
    <row r="252" spans="4:6">
      <c r="D252" s="598"/>
      <c r="E252" s="578"/>
      <c r="F252" s="578"/>
    </row>
    <row r="253" spans="4:6">
      <c r="D253" s="598"/>
      <c r="E253" s="578"/>
      <c r="F253" s="578"/>
    </row>
    <row r="254" spans="4:6">
      <c r="D254" s="598"/>
      <c r="E254" s="578"/>
      <c r="F254" s="578"/>
    </row>
    <row r="255" spans="4:6">
      <c r="D255" s="598"/>
      <c r="E255" s="578"/>
      <c r="F255" s="578"/>
    </row>
    <row r="256" spans="4:6">
      <c r="D256" s="598"/>
      <c r="E256" s="578"/>
      <c r="F256" s="578"/>
    </row>
    <row r="257" spans="4:6">
      <c r="D257" s="598"/>
      <c r="E257" s="578"/>
      <c r="F257" s="578"/>
    </row>
    <row r="258" spans="4:6">
      <c r="D258" s="598"/>
      <c r="E258" s="578"/>
      <c r="F258" s="578"/>
    </row>
    <row r="259" spans="4:6">
      <c r="D259" s="598"/>
      <c r="E259" s="578"/>
      <c r="F259" s="578"/>
    </row>
    <row r="260" spans="4:6">
      <c r="D260" s="598"/>
      <c r="E260" s="578"/>
      <c r="F260" s="578"/>
    </row>
    <row r="261" spans="4:6">
      <c r="D261" s="598"/>
      <c r="E261" s="578"/>
      <c r="F261" s="578"/>
    </row>
    <row r="262" spans="4:6">
      <c r="D262" s="598"/>
      <c r="E262" s="578"/>
      <c r="F262" s="578"/>
    </row>
    <row r="263" spans="4:6">
      <c r="D263" s="598"/>
      <c r="E263" s="578"/>
      <c r="F263" s="578"/>
    </row>
    <row r="264" spans="4:6">
      <c r="D264" s="598"/>
      <c r="E264" s="578"/>
      <c r="F264" s="578"/>
    </row>
    <row r="265" spans="4:6">
      <c r="D265" s="598"/>
      <c r="E265" s="578"/>
      <c r="F265" s="578"/>
    </row>
    <row r="266" spans="4:6">
      <c r="D266" s="598"/>
      <c r="E266" s="578"/>
      <c r="F266" s="578"/>
    </row>
    <row r="267" spans="4:6">
      <c r="D267" s="598"/>
      <c r="E267" s="578"/>
      <c r="F267" s="578"/>
    </row>
    <row r="268" spans="4:6">
      <c r="D268" s="598"/>
      <c r="E268" s="578"/>
      <c r="F268" s="578"/>
    </row>
    <row r="269" spans="4:6">
      <c r="D269" s="598"/>
      <c r="E269" s="578"/>
      <c r="F269" s="578"/>
    </row>
    <row r="270" spans="4:6">
      <c r="D270" s="598"/>
      <c r="E270" s="578"/>
      <c r="F270" s="578"/>
    </row>
    <row r="271" spans="4:6">
      <c r="D271" s="598"/>
      <c r="E271" s="578"/>
      <c r="F271" s="578"/>
    </row>
    <row r="272" spans="4:6">
      <c r="D272" s="598"/>
      <c r="E272" s="578"/>
      <c r="F272" s="578"/>
    </row>
    <row r="273" spans="4:6">
      <c r="D273" s="598"/>
      <c r="E273" s="578"/>
      <c r="F273" s="578"/>
    </row>
    <row r="274" spans="4:6">
      <c r="D274" s="598"/>
      <c r="E274" s="578"/>
      <c r="F274" s="578"/>
    </row>
    <row r="275" spans="4:6">
      <c r="D275" s="598"/>
      <c r="E275" s="578"/>
      <c r="F275" s="578"/>
    </row>
    <row r="276" spans="4:6">
      <c r="D276" s="598"/>
      <c r="E276" s="578"/>
      <c r="F276" s="578"/>
    </row>
    <row r="277" spans="4:6">
      <c r="D277" s="598"/>
      <c r="E277" s="578"/>
      <c r="F277" s="578"/>
    </row>
    <row r="278" spans="4:6">
      <c r="D278" s="598"/>
      <c r="E278" s="578"/>
      <c r="F278" s="578"/>
    </row>
    <row r="279" spans="4:6">
      <c r="D279" s="598"/>
      <c r="E279" s="578"/>
      <c r="F279" s="578"/>
    </row>
    <row r="280" spans="4:6">
      <c r="D280" s="598"/>
      <c r="E280" s="578"/>
      <c r="F280" s="578"/>
    </row>
    <row r="281" spans="4:6">
      <c r="D281" s="598"/>
      <c r="E281" s="578"/>
      <c r="F281" s="578"/>
    </row>
    <row r="282" spans="4:6">
      <c r="D282" s="598"/>
      <c r="E282" s="578"/>
      <c r="F282" s="578"/>
    </row>
    <row r="283" spans="4:6">
      <c r="D283" s="598"/>
      <c r="E283" s="578"/>
      <c r="F283" s="578"/>
    </row>
    <row r="284" spans="4:6">
      <c r="D284" s="598"/>
      <c r="E284" s="578"/>
      <c r="F284" s="578"/>
    </row>
    <row r="285" spans="4:6">
      <c r="D285" s="598"/>
      <c r="E285" s="578"/>
      <c r="F285" s="578"/>
    </row>
    <row r="286" spans="4:6">
      <c r="D286" s="598"/>
      <c r="E286" s="578"/>
      <c r="F286" s="578"/>
    </row>
    <row r="287" spans="4:6">
      <c r="D287" s="598"/>
      <c r="E287" s="578"/>
      <c r="F287" s="578"/>
    </row>
    <row r="288" spans="4:6">
      <c r="D288" s="598"/>
      <c r="E288" s="578"/>
      <c r="F288" s="578"/>
    </row>
  </sheetData>
  <sheetProtection algorithmName="SHA-512" hashValue="EVm+3bqcFXJmUf1A19pkaEYf9sPmtoYXoLpISYj0yMS7/ZJO+psuAQvXWj/KK/rJelchFqRHQGLelZx2n3kkQw==" saltValue="DW4RONOXlqSzvKTBA2VWMw==" spinCount="100000" sheet="1" objects="1" scenarios="1"/>
  <mergeCells count="3">
    <mergeCell ref="B19:E19"/>
    <mergeCell ref="A3:E3"/>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MV.VVZD.2&amp;R&amp;9&amp;P/&amp;N</oddFooter>
  </headerFooter>
  <rowBreaks count="1" manualBreakCount="1">
    <brk id="1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7"/>
  <sheetViews>
    <sheetView showZeros="0" view="pageBreakPreview" zoomScaleNormal="100" zoomScaleSheetLayoutView="100" workbookViewId="0"/>
  </sheetViews>
  <sheetFormatPr defaultRowHeight="12.75"/>
  <cols>
    <col min="1" max="1" width="4.5703125" style="4" customWidth="1"/>
    <col min="2" max="2" width="45.7109375" style="5" customWidth="1"/>
    <col min="3" max="3" width="7.7109375" style="6" customWidth="1"/>
    <col min="4" max="4" width="5.7109375" style="7" customWidth="1"/>
    <col min="5" max="5" width="9.7109375" style="8" customWidth="1"/>
    <col min="6" max="6" width="12.7109375" style="9" customWidth="1"/>
    <col min="7" max="7" width="9.140625" style="1"/>
    <col min="8" max="8" width="88.5703125" style="1" customWidth="1"/>
    <col min="9" max="16384" width="9.140625" style="1"/>
  </cols>
  <sheetData>
    <row r="1" spans="1:20">
      <c r="A1" s="31"/>
      <c r="B1" s="366"/>
      <c r="C1" s="678"/>
      <c r="D1" s="200"/>
      <c r="E1" s="679"/>
      <c r="F1" s="590"/>
    </row>
    <row r="2" spans="1:20">
      <c r="A2" s="31"/>
      <c r="B2" s="366"/>
      <c r="C2" s="678"/>
      <c r="D2" s="200"/>
      <c r="E2" s="679"/>
      <c r="F2" s="590"/>
    </row>
    <row r="3" spans="1:20" ht="15.75">
      <c r="A3" s="1223" t="s">
        <v>1053</v>
      </c>
      <c r="B3" s="1411"/>
      <c r="C3" s="1412"/>
      <c r="D3" s="446"/>
      <c r="E3" s="1413"/>
      <c r="F3" s="1414"/>
    </row>
    <row r="4" spans="1:20">
      <c r="A4" s="31"/>
      <c r="B4" s="366"/>
      <c r="C4" s="678"/>
      <c r="D4" s="200"/>
      <c r="E4" s="679"/>
      <c r="F4" s="590"/>
    </row>
    <row r="5" spans="1:20" ht="15">
      <c r="A5" s="1410" t="s">
        <v>16</v>
      </c>
      <c r="B5" s="366"/>
      <c r="C5" s="678"/>
      <c r="D5" s="200"/>
      <c r="E5" s="679"/>
      <c r="F5" s="590"/>
    </row>
    <row r="6" spans="1:20">
      <c r="A6" s="31"/>
      <c r="B6" s="366"/>
      <c r="C6" s="678"/>
      <c r="D6" s="200"/>
      <c r="E6" s="679"/>
      <c r="F6" s="590"/>
    </row>
    <row r="7" spans="1:20">
      <c r="A7" s="31"/>
      <c r="B7" s="366"/>
      <c r="C7" s="678"/>
      <c r="D7" s="200"/>
      <c r="E7" s="679"/>
      <c r="F7" s="590"/>
    </row>
    <row r="8" spans="1:20" ht="15">
      <c r="A8" s="17" t="s">
        <v>78</v>
      </c>
      <c r="B8" s="18"/>
      <c r="C8" s="19"/>
      <c r="D8" s="20"/>
      <c r="E8" s="21"/>
      <c r="F8" s="22"/>
      <c r="P8" s="3"/>
      <c r="Q8" s="2"/>
      <c r="R8" s="3"/>
      <c r="S8" s="3"/>
      <c r="T8" s="3"/>
    </row>
    <row r="9" spans="1:20">
      <c r="A9" s="16"/>
      <c r="B9" s="11"/>
      <c r="C9" s="12"/>
      <c r="D9" s="13"/>
      <c r="E9" s="14"/>
      <c r="F9" s="15"/>
      <c r="P9" s="3"/>
      <c r="Q9" s="2"/>
      <c r="R9" s="3"/>
      <c r="S9" s="3"/>
      <c r="T9" s="3"/>
    </row>
    <row r="10" spans="1:20">
      <c r="A10" s="16"/>
      <c r="B10" s="1549" t="s">
        <v>1156</v>
      </c>
      <c r="C10" s="1549"/>
      <c r="D10" s="1549"/>
      <c r="E10" s="1549"/>
      <c r="F10" s="1549"/>
      <c r="P10" s="3"/>
      <c r="Q10" s="2"/>
      <c r="R10" s="3"/>
      <c r="S10" s="3"/>
      <c r="T10" s="3"/>
    </row>
    <row r="11" spans="1:20">
      <c r="A11" s="16"/>
      <c r="B11" s="1434"/>
      <c r="C11" s="12"/>
      <c r="D11" s="13"/>
      <c r="E11" s="14"/>
      <c r="F11" s="15"/>
      <c r="P11" s="3"/>
      <c r="Q11" s="2"/>
      <c r="R11" s="3"/>
      <c r="S11" s="3"/>
      <c r="T11" s="3"/>
    </row>
    <row r="12" spans="1:20" s="979" customFormat="1" ht="15.95" customHeight="1">
      <c r="A12" s="1415" t="s">
        <v>216</v>
      </c>
      <c r="B12" s="1416" t="s">
        <v>217</v>
      </c>
      <c r="C12" s="1417"/>
      <c r="D12" s="1418"/>
      <c r="E12" s="1419"/>
      <c r="F12" s="1420">
        <f>F35</f>
        <v>0</v>
      </c>
      <c r="P12" s="603"/>
      <c r="Q12" s="1421"/>
      <c r="R12" s="603"/>
      <c r="S12" s="603"/>
      <c r="T12" s="603"/>
    </row>
    <row r="13" spans="1:20" s="979" customFormat="1" ht="15.95" customHeight="1">
      <c r="A13" s="1422" t="s">
        <v>224</v>
      </c>
      <c r="B13" s="1423" t="s">
        <v>180</v>
      </c>
      <c r="C13" s="1424"/>
      <c r="D13" s="1425"/>
      <c r="E13" s="1426"/>
      <c r="F13" s="1427">
        <f>F74</f>
        <v>0</v>
      </c>
      <c r="P13" s="603"/>
      <c r="Q13" s="1421"/>
      <c r="R13" s="603"/>
      <c r="S13" s="603"/>
      <c r="T13" s="603"/>
    </row>
    <row r="14" spans="1:20">
      <c r="A14" s="16"/>
      <c r="B14" s="711"/>
      <c r="C14" s="12"/>
      <c r="D14" s="13"/>
      <c r="E14" s="14"/>
      <c r="F14" s="1435"/>
      <c r="P14" s="3"/>
      <c r="Q14" s="2"/>
      <c r="R14" s="3"/>
      <c r="S14" s="3"/>
      <c r="T14" s="3"/>
    </row>
    <row r="15" spans="1:20" ht="17.100000000000001" customHeight="1" thickBot="1">
      <c r="A15" s="16"/>
      <c r="B15" s="683" t="s">
        <v>151</v>
      </c>
      <c r="C15" s="684"/>
      <c r="D15" s="685"/>
      <c r="E15" s="686"/>
      <c r="F15" s="687">
        <f>SUM(F12:F13)</f>
        <v>0</v>
      </c>
      <c r="P15" s="3"/>
      <c r="Q15" s="2"/>
      <c r="R15" s="3"/>
      <c r="S15" s="3"/>
      <c r="T15" s="3"/>
    </row>
    <row r="16" spans="1:20" ht="13.5" thickTop="1">
      <c r="A16" s="16"/>
      <c r="B16" s="1434"/>
      <c r="C16" s="12"/>
      <c r="D16" s="13"/>
      <c r="E16" s="14"/>
      <c r="F16" s="1436"/>
      <c r="P16" s="3"/>
      <c r="Q16" s="2"/>
      <c r="R16" s="3"/>
      <c r="S16" s="3"/>
      <c r="T16" s="3"/>
    </row>
    <row r="17" spans="1:20">
      <c r="A17" s="16"/>
      <c r="B17" s="711"/>
      <c r="C17" s="12"/>
      <c r="D17" s="13"/>
      <c r="E17" s="14"/>
      <c r="F17" s="15"/>
      <c r="P17" s="3"/>
      <c r="Q17" s="2"/>
      <c r="R17" s="3"/>
      <c r="S17" s="3"/>
      <c r="T17" s="3"/>
    </row>
    <row r="18" spans="1:20">
      <c r="A18" s="16"/>
      <c r="B18" s="11"/>
      <c r="C18" s="12"/>
      <c r="D18" s="13"/>
      <c r="E18" s="14"/>
      <c r="F18" s="15"/>
      <c r="P18" s="3"/>
      <c r="Q18" s="2"/>
      <c r="R18" s="3"/>
      <c r="S18" s="3"/>
      <c r="T18" s="3"/>
    </row>
    <row r="19" spans="1:20">
      <c r="A19" s="1428"/>
      <c r="B19" s="23"/>
      <c r="C19" s="24"/>
      <c r="D19" s="24"/>
      <c r="E19" s="25"/>
      <c r="F19" s="26"/>
      <c r="P19" s="3"/>
      <c r="Q19" s="3"/>
      <c r="R19" s="3"/>
      <c r="S19" s="3"/>
      <c r="T19" s="3"/>
    </row>
    <row r="20" spans="1:20" s="688" customFormat="1" ht="11.25">
      <c r="A20" s="689" t="s">
        <v>1054</v>
      </c>
      <c r="B20" s="690" t="s">
        <v>45</v>
      </c>
      <c r="C20" s="691" t="s">
        <v>47</v>
      </c>
      <c r="D20" s="692" t="s">
        <v>46</v>
      </c>
      <c r="E20" s="693" t="s">
        <v>1064</v>
      </c>
      <c r="F20" s="694" t="s">
        <v>1082</v>
      </c>
    </row>
    <row r="21" spans="1:20" s="688" customFormat="1" ht="5.0999999999999996" customHeight="1">
      <c r="A21" s="700"/>
      <c r="B21" s="701"/>
      <c r="C21" s="702"/>
      <c r="D21" s="703"/>
      <c r="E21" s="704"/>
      <c r="F21" s="705"/>
    </row>
    <row r="22" spans="1:20" s="688" customFormat="1" ht="3" customHeight="1" thickBot="1">
      <c r="A22" s="700"/>
      <c r="B22" s="701"/>
      <c r="C22" s="702"/>
      <c r="D22" s="703"/>
      <c r="E22" s="704"/>
      <c r="F22" s="705"/>
    </row>
    <row r="23" spans="1:20" ht="15" thickBot="1">
      <c r="A23" s="16" t="s">
        <v>216</v>
      </c>
      <c r="B23" s="1007" t="s">
        <v>217</v>
      </c>
      <c r="C23" s="12"/>
      <c r="D23" s="13"/>
      <c r="E23" s="695"/>
      <c r="F23" s="15"/>
    </row>
    <row r="24" spans="1:20" ht="15">
      <c r="A24" s="16"/>
      <c r="B24" s="680"/>
      <c r="C24" s="12"/>
      <c r="D24" s="13"/>
      <c r="E24" s="695"/>
      <c r="F24" s="15"/>
    </row>
    <row r="25" spans="1:20">
      <c r="A25" s="1206" t="s">
        <v>37</v>
      </c>
      <c r="B25" s="711" t="s">
        <v>218</v>
      </c>
      <c r="C25" s="12"/>
      <c r="D25" s="13"/>
      <c r="E25" s="696"/>
      <c r="F25" s="15"/>
    </row>
    <row r="26" spans="1:20" ht="25.5" customHeight="1">
      <c r="A26" s="16"/>
      <c r="B26" s="706" t="s">
        <v>219</v>
      </c>
      <c r="C26" s="707">
        <v>1</v>
      </c>
      <c r="D26" s="708" t="s">
        <v>40</v>
      </c>
      <c r="E26" s="709"/>
      <c r="F26" s="710">
        <f>C26*E26</f>
        <v>0</v>
      </c>
    </row>
    <row r="27" spans="1:20">
      <c r="A27" s="16"/>
      <c r="B27" s="706" t="s">
        <v>220</v>
      </c>
      <c r="C27" s="707">
        <v>4</v>
      </c>
      <c r="D27" s="708" t="s">
        <v>80</v>
      </c>
      <c r="E27" s="709"/>
      <c r="F27" s="710">
        <f>C27*E27</f>
        <v>0</v>
      </c>
    </row>
    <row r="28" spans="1:20">
      <c r="A28" s="16"/>
      <c r="B28" s="715" t="s">
        <v>1055</v>
      </c>
      <c r="C28" s="720"/>
      <c r="D28" s="682"/>
      <c r="E28" s="713"/>
      <c r="F28" s="714">
        <f>SUM(F26:F27)</f>
        <v>0</v>
      </c>
    </row>
    <row r="29" spans="1:20">
      <c r="A29" s="16"/>
      <c r="B29" s="699"/>
      <c r="C29" s="698"/>
      <c r="D29" s="13"/>
      <c r="E29" s="696"/>
      <c r="F29" s="15"/>
    </row>
    <row r="30" spans="1:20" s="129" customFormat="1">
      <c r="A30" s="1205" t="s">
        <v>39</v>
      </c>
      <c r="B30" s="711" t="s">
        <v>221</v>
      </c>
      <c r="C30" s="698"/>
      <c r="D30" s="13"/>
      <c r="E30" s="696"/>
      <c r="F30" s="15"/>
    </row>
    <row r="31" spans="1:20" s="129" customFormat="1">
      <c r="A31" s="16"/>
      <c r="B31" s="1429" t="s">
        <v>222</v>
      </c>
      <c r="C31" s="1430"/>
      <c r="D31" s="1431"/>
      <c r="E31" s="1432"/>
      <c r="F31" s="1433"/>
    </row>
    <row r="32" spans="1:20" s="129" customFormat="1" ht="25.5">
      <c r="A32" s="16"/>
      <c r="B32" s="706" t="s">
        <v>223</v>
      </c>
      <c r="C32" s="712">
        <v>3.5</v>
      </c>
      <c r="D32" s="708" t="s">
        <v>147</v>
      </c>
      <c r="E32" s="709"/>
      <c r="F32" s="710">
        <f>C32*E32</f>
        <v>0</v>
      </c>
    </row>
    <row r="33" spans="1:6" s="129" customFormat="1">
      <c r="A33" s="16"/>
      <c r="B33" s="715" t="s">
        <v>1056</v>
      </c>
      <c r="C33" s="681"/>
      <c r="D33" s="682"/>
      <c r="E33" s="713"/>
      <c r="F33" s="714">
        <f>SUM(F32:F32)</f>
        <v>0</v>
      </c>
    </row>
    <row r="34" spans="1:6" s="129" customFormat="1">
      <c r="A34" s="16"/>
      <c r="B34" s="699"/>
      <c r="C34" s="12"/>
      <c r="D34" s="13"/>
      <c r="E34" s="696"/>
      <c r="F34" s="15"/>
    </row>
    <row r="35" spans="1:6" s="129" customFormat="1" ht="13.5" thickBot="1">
      <c r="A35" s="16"/>
      <c r="B35" s="717" t="s">
        <v>1009</v>
      </c>
      <c r="C35" s="684"/>
      <c r="D35" s="685"/>
      <c r="E35" s="718"/>
      <c r="F35" s="719">
        <f>F33+F28</f>
        <v>0</v>
      </c>
    </row>
    <row r="36" spans="1:6" s="129" customFormat="1" ht="14.25" thickTop="1" thickBot="1">
      <c r="A36" s="16"/>
      <c r="B36" s="11"/>
      <c r="C36" s="12"/>
      <c r="D36" s="13"/>
      <c r="E36" s="696"/>
      <c r="F36" s="15"/>
    </row>
    <row r="37" spans="1:6" s="129" customFormat="1" ht="15" thickBot="1">
      <c r="A37" s="16" t="s">
        <v>224</v>
      </c>
      <c r="B37" s="1007" t="s">
        <v>200</v>
      </c>
      <c r="C37" s="12"/>
      <c r="D37" s="13"/>
      <c r="E37" s="696"/>
      <c r="F37" s="15"/>
    </row>
    <row r="38" spans="1:6" s="129" customFormat="1">
      <c r="A38" s="16"/>
      <c r="B38" s="711"/>
      <c r="C38" s="12"/>
      <c r="D38" s="13"/>
      <c r="E38" s="696"/>
      <c r="F38" s="15"/>
    </row>
    <row r="39" spans="1:6" s="129" customFormat="1" ht="38.85" customHeight="1">
      <c r="A39" s="16"/>
      <c r="B39" s="706" t="s">
        <v>225</v>
      </c>
      <c r="C39" s="712"/>
      <c r="D39" s="708"/>
      <c r="E39" s="709"/>
      <c r="F39" s="710"/>
    </row>
    <row r="40" spans="1:6" s="129" customFormat="1" ht="13.5" thickBot="1">
      <c r="A40" s="16"/>
      <c r="B40" s="11"/>
      <c r="C40" s="12"/>
      <c r="D40" s="13"/>
      <c r="E40" s="696"/>
      <c r="F40" s="15"/>
    </row>
    <row r="41" spans="1:6" s="129" customFormat="1" ht="15" thickBot="1">
      <c r="A41" s="16" t="s">
        <v>226</v>
      </c>
      <c r="B41" s="1007" t="s">
        <v>180</v>
      </c>
      <c r="C41" s="12"/>
      <c r="D41" s="13"/>
      <c r="E41" s="696"/>
      <c r="F41" s="15"/>
    </row>
    <row r="42" spans="1:6" s="129" customFormat="1">
      <c r="A42" s="16"/>
      <c r="B42" s="711"/>
      <c r="C42" s="12"/>
      <c r="D42" s="13"/>
      <c r="E42" s="696"/>
      <c r="F42" s="15"/>
    </row>
    <row r="43" spans="1:6" s="129" customFormat="1">
      <c r="A43" s="1205" t="s">
        <v>41</v>
      </c>
      <c r="B43" s="711" t="s">
        <v>227</v>
      </c>
      <c r="C43" s="12"/>
      <c r="D43" s="13"/>
      <c r="E43" s="696"/>
      <c r="F43" s="15"/>
    </row>
    <row r="44" spans="1:6" s="129" customFormat="1" ht="25.5">
      <c r="A44" s="16"/>
      <c r="B44" s="706" t="s">
        <v>228</v>
      </c>
      <c r="C44" s="712">
        <v>0.6</v>
      </c>
      <c r="D44" s="708" t="s">
        <v>122</v>
      </c>
      <c r="E44" s="709"/>
      <c r="F44" s="710">
        <f>C44*E44</f>
        <v>0</v>
      </c>
    </row>
    <row r="45" spans="1:6" s="129" customFormat="1">
      <c r="A45" s="16"/>
      <c r="B45" s="715" t="s">
        <v>1057</v>
      </c>
      <c r="C45" s="681"/>
      <c r="D45" s="682"/>
      <c r="E45" s="713"/>
      <c r="F45" s="714">
        <f>SUM(F44:F44)</f>
        <v>0</v>
      </c>
    </row>
    <row r="46" spans="1:6" s="129" customFormat="1">
      <c r="A46" s="16"/>
      <c r="B46" s="697"/>
      <c r="C46" s="12"/>
      <c r="D46" s="13"/>
      <c r="E46" s="696"/>
      <c r="F46" s="15"/>
    </row>
    <row r="47" spans="1:6" s="129" customFormat="1">
      <c r="A47" s="16"/>
      <c r="B47" s="11"/>
      <c r="C47" s="12"/>
      <c r="D47" s="13"/>
      <c r="E47" s="696"/>
      <c r="F47" s="15"/>
    </row>
    <row r="48" spans="1:6" s="129" customFormat="1">
      <c r="A48" s="1205" t="s">
        <v>43</v>
      </c>
      <c r="B48" s="711" t="s">
        <v>229</v>
      </c>
      <c r="C48" s="12"/>
      <c r="D48" s="13"/>
      <c r="E48" s="696"/>
      <c r="F48" s="15"/>
    </row>
    <row r="49" spans="1:6" s="129" customFormat="1" ht="38.25">
      <c r="A49" s="16"/>
      <c r="B49" s="706" t="s">
        <v>957</v>
      </c>
      <c r="C49" s="712">
        <v>21</v>
      </c>
      <c r="D49" s="708" t="s">
        <v>230</v>
      </c>
      <c r="E49" s="709"/>
      <c r="F49" s="710">
        <f>C49*E49</f>
        <v>0</v>
      </c>
    </row>
    <row r="50" spans="1:6" s="129" customFormat="1">
      <c r="A50" s="16"/>
      <c r="B50" s="715" t="s">
        <v>1058</v>
      </c>
      <c r="C50" s="681"/>
      <c r="D50" s="682"/>
      <c r="E50" s="713"/>
      <c r="F50" s="714">
        <f>SUM(F49:F49)</f>
        <v>0</v>
      </c>
    </row>
    <row r="51" spans="1:6">
      <c r="A51" s="16"/>
      <c r="B51" s="699"/>
      <c r="C51" s="12"/>
      <c r="D51" s="13"/>
      <c r="E51" s="696"/>
      <c r="F51" s="15"/>
    </row>
    <row r="52" spans="1:6">
      <c r="A52" s="1205" t="s">
        <v>231</v>
      </c>
      <c r="B52" s="711" t="s">
        <v>232</v>
      </c>
      <c r="C52" s="12"/>
      <c r="D52" s="13"/>
      <c r="E52" s="696"/>
      <c r="F52" s="15"/>
    </row>
    <row r="53" spans="1:6" ht="38.25">
      <c r="A53" s="16"/>
      <c r="B53" s="706" t="s">
        <v>958</v>
      </c>
      <c r="C53" s="707">
        <v>1</v>
      </c>
      <c r="D53" s="708" t="s">
        <v>40</v>
      </c>
      <c r="E53" s="709"/>
      <c r="F53" s="710">
        <f t="shared" ref="F53:F62" si="0">E53*C53</f>
        <v>0</v>
      </c>
    </row>
    <row r="54" spans="1:6" ht="25.5">
      <c r="A54" s="16"/>
      <c r="B54" s="706" t="s">
        <v>233</v>
      </c>
      <c r="C54" s="707">
        <v>1</v>
      </c>
      <c r="D54" s="708" t="s">
        <v>40</v>
      </c>
      <c r="E54" s="709"/>
      <c r="F54" s="710">
        <f t="shared" si="0"/>
        <v>0</v>
      </c>
    </row>
    <row r="55" spans="1:6" ht="38.25">
      <c r="A55" s="16"/>
      <c r="B55" s="706" t="s">
        <v>234</v>
      </c>
      <c r="C55" s="712">
        <v>4</v>
      </c>
      <c r="D55" s="708" t="s">
        <v>147</v>
      </c>
      <c r="E55" s="709"/>
      <c r="F55" s="710">
        <f t="shared" si="0"/>
        <v>0</v>
      </c>
    </row>
    <row r="56" spans="1:6" ht="38.25">
      <c r="A56" s="16"/>
      <c r="B56" s="706" t="s">
        <v>235</v>
      </c>
      <c r="C56" s="707">
        <v>1</v>
      </c>
      <c r="D56" s="708" t="s">
        <v>40</v>
      </c>
      <c r="E56" s="709"/>
      <c r="F56" s="710">
        <f t="shared" si="0"/>
        <v>0</v>
      </c>
    </row>
    <row r="57" spans="1:6" ht="38.25">
      <c r="A57" s="16"/>
      <c r="B57" s="706" t="s">
        <v>959</v>
      </c>
      <c r="C57" s="707">
        <v>1</v>
      </c>
      <c r="D57" s="708" t="s">
        <v>80</v>
      </c>
      <c r="E57" s="709"/>
      <c r="F57" s="710">
        <f t="shared" si="0"/>
        <v>0</v>
      </c>
    </row>
    <row r="58" spans="1:6" ht="25.5">
      <c r="A58" s="16"/>
      <c r="B58" s="706" t="s">
        <v>236</v>
      </c>
      <c r="C58" s="707">
        <v>1</v>
      </c>
      <c r="D58" s="708" t="s">
        <v>40</v>
      </c>
      <c r="E58" s="709"/>
      <c r="F58" s="710">
        <f t="shared" si="0"/>
        <v>0</v>
      </c>
    </row>
    <row r="59" spans="1:6" ht="63.75">
      <c r="A59" s="16"/>
      <c r="B59" s="706" t="s">
        <v>956</v>
      </c>
      <c r="C59" s="712">
        <v>9</v>
      </c>
      <c r="D59" s="708" t="s">
        <v>147</v>
      </c>
      <c r="E59" s="709"/>
      <c r="F59" s="710">
        <f t="shared" si="0"/>
        <v>0</v>
      </c>
    </row>
    <row r="60" spans="1:6" ht="114.75">
      <c r="A60" s="16"/>
      <c r="B60" s="706" t="s">
        <v>960</v>
      </c>
      <c r="C60" s="707">
        <v>1</v>
      </c>
      <c r="D60" s="708" t="s">
        <v>40</v>
      </c>
      <c r="E60" s="709"/>
      <c r="F60" s="710">
        <f t="shared" si="0"/>
        <v>0</v>
      </c>
    </row>
    <row r="61" spans="1:6" ht="89.25">
      <c r="A61" s="16"/>
      <c r="B61" s="706" t="s">
        <v>237</v>
      </c>
      <c r="C61" s="707">
        <v>1</v>
      </c>
      <c r="D61" s="708" t="s">
        <v>40</v>
      </c>
      <c r="E61" s="709"/>
      <c r="F61" s="710">
        <f t="shared" si="0"/>
        <v>0</v>
      </c>
    </row>
    <row r="62" spans="1:6" ht="63.75" customHeight="1">
      <c r="A62" s="16"/>
      <c r="B62" s="706" t="s">
        <v>238</v>
      </c>
      <c r="C62" s="712">
        <v>15</v>
      </c>
      <c r="D62" s="708" t="s">
        <v>147</v>
      </c>
      <c r="E62" s="709"/>
      <c r="F62" s="710">
        <f t="shared" si="0"/>
        <v>0</v>
      </c>
    </row>
    <row r="63" spans="1:6">
      <c r="A63" s="16"/>
      <c r="B63" s="715" t="s">
        <v>1059</v>
      </c>
      <c r="C63" s="681"/>
      <c r="D63" s="682"/>
      <c r="E63" s="713"/>
      <c r="F63" s="714">
        <f>SUM(F53:F62)</f>
        <v>0</v>
      </c>
    </row>
    <row r="64" spans="1:6">
      <c r="A64" s="16"/>
      <c r="B64" s="11"/>
      <c r="C64" s="12"/>
      <c r="D64" s="13"/>
      <c r="E64" s="696"/>
      <c r="F64" s="15"/>
    </row>
    <row r="65" spans="1:6">
      <c r="A65" s="1205" t="s">
        <v>1104</v>
      </c>
      <c r="B65" s="711" t="s">
        <v>239</v>
      </c>
      <c r="C65" s="12"/>
      <c r="D65" s="13"/>
      <c r="E65" s="696"/>
      <c r="F65" s="15"/>
    </row>
    <row r="66" spans="1:6" ht="63.75">
      <c r="A66" s="16"/>
      <c r="B66" s="706" t="s">
        <v>240</v>
      </c>
      <c r="C66" s="707">
        <v>1</v>
      </c>
      <c r="D66" s="708" t="s">
        <v>40</v>
      </c>
      <c r="E66" s="709"/>
      <c r="F66" s="710">
        <f t="shared" ref="F66:F71" si="1">E66*C66</f>
        <v>0</v>
      </c>
    </row>
    <row r="67" spans="1:6" ht="90" customHeight="1">
      <c r="A67" s="16"/>
      <c r="B67" s="706" t="s">
        <v>241</v>
      </c>
      <c r="C67" s="707">
        <v>1</v>
      </c>
      <c r="D67" s="708" t="s">
        <v>40</v>
      </c>
      <c r="E67" s="709"/>
      <c r="F67" s="710">
        <f t="shared" si="1"/>
        <v>0</v>
      </c>
    </row>
    <row r="68" spans="1:6" ht="38.25">
      <c r="A68" s="16"/>
      <c r="B68" s="706" t="s">
        <v>242</v>
      </c>
      <c r="C68" s="712">
        <v>14</v>
      </c>
      <c r="D68" s="708" t="s">
        <v>147</v>
      </c>
      <c r="E68" s="709"/>
      <c r="F68" s="710">
        <f t="shared" si="1"/>
        <v>0</v>
      </c>
    </row>
    <row r="69" spans="1:6" ht="12.75" customHeight="1">
      <c r="A69" s="16"/>
      <c r="B69" s="706" t="s">
        <v>243</v>
      </c>
      <c r="C69" s="712">
        <v>2</v>
      </c>
      <c r="D69" s="708" t="s">
        <v>147</v>
      </c>
      <c r="E69" s="709"/>
      <c r="F69" s="710">
        <f t="shared" si="1"/>
        <v>0</v>
      </c>
    </row>
    <row r="70" spans="1:6" ht="25.5">
      <c r="A70" s="16"/>
      <c r="B70" s="706" t="s">
        <v>961</v>
      </c>
      <c r="C70" s="712">
        <v>3</v>
      </c>
      <c r="D70" s="708" t="s">
        <v>147</v>
      </c>
      <c r="E70" s="709"/>
      <c r="F70" s="710">
        <f t="shared" si="1"/>
        <v>0</v>
      </c>
    </row>
    <row r="71" spans="1:6">
      <c r="A71" s="16"/>
      <c r="B71" s="706" t="s">
        <v>244</v>
      </c>
      <c r="C71" s="707">
        <v>1</v>
      </c>
      <c r="D71" s="708" t="s">
        <v>80</v>
      </c>
      <c r="E71" s="709"/>
      <c r="F71" s="710">
        <f t="shared" si="1"/>
        <v>0</v>
      </c>
    </row>
    <row r="72" spans="1:6">
      <c r="A72" s="716"/>
      <c r="B72" s="715" t="s">
        <v>1060</v>
      </c>
      <c r="C72" s="737"/>
      <c r="D72" s="737"/>
      <c r="E72" s="738"/>
      <c r="F72" s="714">
        <f>SUM(F66:F71)</f>
        <v>0</v>
      </c>
    </row>
    <row r="73" spans="1:6">
      <c r="A73" s="16"/>
      <c r="B73" s="18"/>
      <c r="C73" s="20"/>
      <c r="D73" s="20"/>
      <c r="E73" s="727"/>
      <c r="F73" s="22"/>
    </row>
    <row r="74" spans="1:6" ht="13.5" thickBot="1">
      <c r="A74" s="16"/>
      <c r="B74" s="717" t="s">
        <v>1061</v>
      </c>
      <c r="C74" s="684"/>
      <c r="D74" s="685"/>
      <c r="E74" s="718"/>
      <c r="F74" s="719">
        <f>F72+F63+F50+F45</f>
        <v>0</v>
      </c>
    </row>
    <row r="75" spans="1:6" ht="13.5" thickTop="1">
      <c r="A75" s="16"/>
      <c r="B75" s="699"/>
      <c r="C75" s="12"/>
      <c r="D75" s="13"/>
      <c r="E75" s="696"/>
      <c r="F75" s="15"/>
    </row>
    <row r="76" spans="1:6" ht="15">
      <c r="A76" s="2"/>
      <c r="B76" s="728"/>
      <c r="C76" s="729"/>
      <c r="D76" s="730"/>
      <c r="E76" s="696"/>
      <c r="F76" s="731"/>
    </row>
    <row r="77" spans="1:6">
      <c r="A77" s="2"/>
      <c r="B77" s="732"/>
      <c r="C77" s="730"/>
      <c r="D77" s="730"/>
      <c r="E77" s="696"/>
      <c r="F77" s="731"/>
    </row>
    <row r="78" spans="1:6">
      <c r="A78" s="2"/>
      <c r="B78" s="733"/>
      <c r="C78" s="730"/>
      <c r="D78" s="730"/>
      <c r="E78" s="696"/>
      <c r="F78" s="731"/>
    </row>
    <row r="79" spans="1:6">
      <c r="A79" s="2"/>
      <c r="B79" s="734"/>
      <c r="C79" s="729"/>
      <c r="D79" s="730"/>
      <c r="E79" s="696"/>
      <c r="F79" s="731"/>
    </row>
    <row r="80" spans="1:6">
      <c r="A80" s="31"/>
      <c r="B80" s="735"/>
      <c r="C80" s="678"/>
      <c r="D80" s="200"/>
      <c r="E80" s="679"/>
      <c r="F80" s="590"/>
    </row>
    <row r="81" spans="1:6">
      <c r="A81" s="31"/>
      <c r="B81" s="735"/>
      <c r="C81" s="678"/>
      <c r="D81" s="200"/>
      <c r="E81" s="679"/>
      <c r="F81" s="590"/>
    </row>
    <row r="82" spans="1:6">
      <c r="A82" s="31"/>
      <c r="B82" s="366"/>
      <c r="C82" s="200"/>
      <c r="D82" s="200"/>
      <c r="E82" s="736"/>
      <c r="F82" s="590"/>
    </row>
    <row r="83" spans="1:6">
      <c r="A83" s="31"/>
      <c r="B83" s="366"/>
      <c r="C83" s="200"/>
      <c r="D83" s="200"/>
      <c r="E83" s="736"/>
      <c r="F83" s="590"/>
    </row>
    <row r="84" spans="1:6">
      <c r="A84" s="31"/>
      <c r="B84" s="366"/>
      <c r="C84" s="200"/>
      <c r="D84" s="200"/>
      <c r="E84" s="736"/>
      <c r="F84" s="590"/>
    </row>
    <row r="85" spans="1:6">
      <c r="A85" s="31"/>
      <c r="B85" s="366"/>
      <c r="C85" s="200"/>
      <c r="D85" s="200"/>
      <c r="E85" s="736"/>
      <c r="F85" s="590"/>
    </row>
    <row r="86" spans="1:6">
      <c r="A86" s="31"/>
      <c r="B86" s="366"/>
      <c r="C86" s="200"/>
      <c r="D86" s="200"/>
      <c r="E86" s="736"/>
      <c r="F86" s="590"/>
    </row>
    <row r="87" spans="1:6">
      <c r="A87" s="31"/>
      <c r="B87" s="366"/>
      <c r="C87" s="200"/>
      <c r="D87" s="200"/>
      <c r="E87" s="736"/>
      <c r="F87" s="590"/>
    </row>
    <row r="88" spans="1:6">
      <c r="A88" s="31"/>
      <c r="B88" s="366"/>
      <c r="C88" s="200"/>
      <c r="D88" s="200"/>
      <c r="E88" s="736"/>
      <c r="F88" s="590"/>
    </row>
    <row r="89" spans="1:6">
      <c r="A89" s="31"/>
      <c r="B89" s="366"/>
      <c r="C89" s="200"/>
      <c r="D89" s="200"/>
      <c r="E89" s="736"/>
      <c r="F89" s="590"/>
    </row>
    <row r="90" spans="1:6">
      <c r="A90" s="31"/>
      <c r="B90" s="366"/>
      <c r="C90" s="200"/>
      <c r="D90" s="200"/>
      <c r="E90" s="736"/>
      <c r="F90" s="590"/>
    </row>
    <row r="91" spans="1:6">
      <c r="A91" s="31"/>
      <c r="B91" s="366"/>
      <c r="C91" s="200"/>
      <c r="D91" s="200"/>
      <c r="E91" s="736"/>
      <c r="F91" s="590"/>
    </row>
    <row r="92" spans="1:6" s="3" customFormat="1">
      <c r="A92" s="31"/>
      <c r="B92" s="366"/>
      <c r="C92" s="200"/>
      <c r="D92" s="200"/>
      <c r="E92" s="736"/>
      <c r="F92" s="590"/>
    </row>
    <row r="93" spans="1:6">
      <c r="A93" s="31"/>
      <c r="B93" s="366"/>
      <c r="C93" s="200"/>
      <c r="D93" s="200"/>
      <c r="E93" s="736"/>
      <c r="F93" s="590"/>
    </row>
    <row r="94" spans="1:6">
      <c r="A94" s="31"/>
      <c r="B94" s="366"/>
      <c r="C94" s="200"/>
      <c r="D94" s="200"/>
      <c r="E94" s="736"/>
      <c r="F94" s="590"/>
    </row>
    <row r="95" spans="1:6">
      <c r="A95" s="31"/>
      <c r="B95" s="366"/>
      <c r="C95" s="200"/>
      <c r="D95" s="200"/>
      <c r="E95" s="736"/>
      <c r="F95" s="590"/>
    </row>
    <row r="96" spans="1:6">
      <c r="A96" s="31"/>
      <c r="B96" s="366"/>
      <c r="C96" s="200"/>
      <c r="D96" s="200"/>
      <c r="E96" s="736"/>
      <c r="F96" s="590"/>
    </row>
    <row r="97" spans="1:6">
      <c r="A97" s="31"/>
      <c r="B97" s="366"/>
      <c r="C97" s="200"/>
      <c r="D97" s="200"/>
      <c r="E97" s="736"/>
      <c r="F97" s="590"/>
    </row>
    <row r="98" spans="1:6">
      <c r="A98" s="31"/>
      <c r="B98" s="366"/>
      <c r="C98" s="200"/>
      <c r="D98" s="200"/>
      <c r="E98" s="736"/>
      <c r="F98" s="590"/>
    </row>
    <row r="99" spans="1:6">
      <c r="A99" s="31"/>
      <c r="B99" s="366"/>
      <c r="C99" s="200"/>
      <c r="D99" s="200"/>
      <c r="E99" s="736"/>
      <c r="F99" s="590"/>
    </row>
    <row r="100" spans="1:6">
      <c r="A100" s="31"/>
      <c r="B100" s="366"/>
      <c r="C100" s="200"/>
      <c r="D100" s="200"/>
      <c r="E100" s="736"/>
      <c r="F100" s="590"/>
    </row>
    <row r="101" spans="1:6">
      <c r="A101" s="31"/>
      <c r="B101" s="366"/>
      <c r="C101" s="200"/>
      <c r="D101" s="200"/>
      <c r="E101" s="736"/>
      <c r="F101" s="590"/>
    </row>
    <row r="102" spans="1:6">
      <c r="A102" s="31"/>
      <c r="B102" s="366"/>
      <c r="C102" s="200"/>
      <c r="D102" s="200"/>
      <c r="E102" s="736"/>
      <c r="F102" s="590"/>
    </row>
    <row r="103" spans="1:6">
      <c r="A103" s="31"/>
      <c r="B103" s="366"/>
      <c r="C103" s="200"/>
      <c r="D103" s="200"/>
      <c r="E103" s="736"/>
      <c r="F103" s="590"/>
    </row>
    <row r="104" spans="1:6">
      <c r="A104" s="31"/>
      <c r="B104" s="366"/>
      <c r="C104" s="200"/>
      <c r="D104" s="200"/>
      <c r="E104" s="736"/>
      <c r="F104" s="590"/>
    </row>
    <row r="105" spans="1:6">
      <c r="A105" s="31"/>
      <c r="B105" s="366"/>
      <c r="C105" s="200"/>
      <c r="D105" s="200"/>
      <c r="E105" s="736"/>
      <c r="F105" s="590"/>
    </row>
    <row r="106" spans="1:6">
      <c r="A106" s="31"/>
      <c r="B106" s="366"/>
      <c r="C106" s="200"/>
      <c r="D106" s="200"/>
      <c r="E106" s="736"/>
      <c r="F106" s="590"/>
    </row>
    <row r="107" spans="1:6">
      <c r="A107" s="31"/>
      <c r="B107" s="366"/>
      <c r="C107" s="200"/>
      <c r="D107" s="200"/>
      <c r="E107" s="736"/>
      <c r="F107" s="590"/>
    </row>
    <row r="108" spans="1:6">
      <c r="A108" s="31"/>
      <c r="B108" s="366"/>
      <c r="C108" s="200"/>
      <c r="D108" s="200"/>
      <c r="E108" s="736"/>
      <c r="F108" s="590"/>
    </row>
    <row r="109" spans="1:6">
      <c r="A109" s="31"/>
      <c r="B109" s="366"/>
      <c r="C109" s="200"/>
      <c r="D109" s="200"/>
      <c r="E109" s="736"/>
      <c r="F109" s="590"/>
    </row>
    <row r="110" spans="1:6">
      <c r="A110" s="31"/>
      <c r="B110" s="366"/>
      <c r="C110" s="200"/>
      <c r="D110" s="200"/>
      <c r="E110" s="736"/>
      <c r="F110" s="590"/>
    </row>
    <row r="111" spans="1:6">
      <c r="A111" s="31"/>
      <c r="B111" s="366"/>
      <c r="C111" s="200"/>
      <c r="D111" s="200"/>
      <c r="E111" s="736"/>
      <c r="F111" s="590"/>
    </row>
    <row r="112" spans="1:6">
      <c r="A112" s="31"/>
      <c r="B112" s="366"/>
      <c r="C112" s="200"/>
      <c r="D112" s="200"/>
      <c r="E112" s="736"/>
      <c r="F112" s="590"/>
    </row>
    <row r="113" spans="1:6">
      <c r="A113" s="31"/>
      <c r="B113" s="366"/>
      <c r="C113" s="200"/>
      <c r="D113" s="200"/>
      <c r="E113" s="736"/>
      <c r="F113" s="590"/>
    </row>
    <row r="114" spans="1:6">
      <c r="A114" s="31"/>
      <c r="B114" s="366"/>
      <c r="C114" s="200"/>
      <c r="D114" s="200"/>
      <c r="E114" s="736"/>
      <c r="F114" s="590"/>
    </row>
    <row r="115" spans="1:6">
      <c r="A115" s="31"/>
      <c r="B115" s="366"/>
      <c r="C115" s="200"/>
      <c r="D115" s="200"/>
      <c r="E115" s="736"/>
      <c r="F115" s="590"/>
    </row>
    <row r="116" spans="1:6">
      <c r="A116" s="31"/>
      <c r="B116" s="366"/>
      <c r="C116" s="200"/>
      <c r="D116" s="200"/>
      <c r="E116" s="736"/>
      <c r="F116" s="590"/>
    </row>
    <row r="117" spans="1:6">
      <c r="A117" s="31"/>
      <c r="B117" s="366"/>
      <c r="C117" s="200"/>
      <c r="D117" s="200"/>
      <c r="E117" s="736"/>
      <c r="F117" s="590"/>
    </row>
    <row r="118" spans="1:6">
      <c r="A118" s="31"/>
      <c r="B118" s="366"/>
      <c r="C118" s="200"/>
      <c r="D118" s="200"/>
      <c r="E118" s="736"/>
      <c r="F118" s="590"/>
    </row>
    <row r="119" spans="1:6">
      <c r="A119" s="31"/>
      <c r="B119" s="366"/>
      <c r="C119" s="200"/>
      <c r="D119" s="200"/>
      <c r="E119" s="736"/>
      <c r="F119" s="590"/>
    </row>
    <row r="120" spans="1:6">
      <c r="A120" s="31"/>
      <c r="B120" s="366"/>
      <c r="C120" s="200"/>
      <c r="D120" s="200"/>
      <c r="E120" s="736"/>
      <c r="F120" s="590"/>
    </row>
    <row r="121" spans="1:6">
      <c r="A121" s="31"/>
      <c r="B121" s="366"/>
      <c r="C121" s="200"/>
      <c r="D121" s="200"/>
      <c r="E121" s="736"/>
      <c r="F121" s="590"/>
    </row>
    <row r="122" spans="1:6">
      <c r="A122" s="31"/>
      <c r="B122" s="366"/>
      <c r="C122" s="200"/>
      <c r="D122" s="200"/>
      <c r="E122" s="736"/>
      <c r="F122" s="590"/>
    </row>
    <row r="123" spans="1:6">
      <c r="A123" s="31"/>
      <c r="B123" s="366"/>
      <c r="C123" s="200"/>
      <c r="D123" s="200"/>
      <c r="E123" s="736"/>
      <c r="F123" s="590"/>
    </row>
    <row r="124" spans="1:6">
      <c r="A124" s="31"/>
      <c r="B124" s="366"/>
      <c r="C124" s="200"/>
      <c r="D124" s="200"/>
      <c r="E124" s="736"/>
      <c r="F124" s="590"/>
    </row>
    <row r="125" spans="1:6">
      <c r="A125" s="31"/>
      <c r="B125" s="366"/>
      <c r="C125" s="200"/>
      <c r="D125" s="200"/>
      <c r="E125" s="736"/>
      <c r="F125" s="590"/>
    </row>
    <row r="126" spans="1:6">
      <c r="A126" s="31"/>
      <c r="B126" s="366"/>
      <c r="C126" s="200"/>
      <c r="D126" s="200"/>
      <c r="E126" s="736"/>
      <c r="F126" s="590"/>
    </row>
    <row r="127" spans="1:6">
      <c r="A127" s="31"/>
      <c r="B127" s="366"/>
      <c r="C127" s="200"/>
      <c r="D127" s="200"/>
      <c r="E127" s="736"/>
      <c r="F127" s="590"/>
    </row>
    <row r="128" spans="1:6">
      <c r="A128" s="31"/>
      <c r="B128" s="366"/>
      <c r="C128" s="200"/>
      <c r="D128" s="200"/>
      <c r="E128" s="736"/>
      <c r="F128" s="590"/>
    </row>
    <row r="129" spans="1:6">
      <c r="A129" s="31"/>
      <c r="B129" s="366"/>
      <c r="C129" s="200"/>
      <c r="D129" s="200"/>
      <c r="E129" s="736"/>
      <c r="F129" s="590"/>
    </row>
    <row r="130" spans="1:6">
      <c r="A130" s="31"/>
      <c r="B130" s="366"/>
      <c r="C130" s="200"/>
      <c r="D130" s="200"/>
      <c r="E130" s="736"/>
      <c r="F130" s="590"/>
    </row>
    <row r="131" spans="1:6">
      <c r="A131" s="31"/>
      <c r="B131" s="366"/>
      <c r="C131" s="200"/>
      <c r="D131" s="200"/>
      <c r="E131" s="736"/>
      <c r="F131" s="590"/>
    </row>
    <row r="132" spans="1:6">
      <c r="A132" s="31"/>
      <c r="B132" s="366"/>
      <c r="C132" s="200"/>
      <c r="D132" s="200"/>
      <c r="E132" s="736"/>
      <c r="F132" s="590"/>
    </row>
    <row r="133" spans="1:6">
      <c r="A133" s="31"/>
      <c r="B133" s="366"/>
      <c r="C133" s="200"/>
      <c r="D133" s="200"/>
      <c r="E133" s="736"/>
      <c r="F133" s="590"/>
    </row>
    <row r="134" spans="1:6">
      <c r="A134" s="31"/>
      <c r="B134" s="366"/>
      <c r="C134" s="200"/>
      <c r="D134" s="200"/>
      <c r="E134" s="736"/>
      <c r="F134" s="590"/>
    </row>
    <row r="135" spans="1:6">
      <c r="A135" s="31"/>
      <c r="B135" s="366"/>
      <c r="C135" s="200"/>
      <c r="D135" s="200"/>
      <c r="E135" s="736"/>
      <c r="F135" s="590"/>
    </row>
    <row r="136" spans="1:6">
      <c r="A136" s="31"/>
      <c r="B136" s="366"/>
      <c r="C136" s="200"/>
      <c r="D136" s="200"/>
      <c r="E136" s="736"/>
      <c r="F136" s="590"/>
    </row>
    <row r="137" spans="1:6">
      <c r="A137" s="31"/>
      <c r="B137" s="366"/>
      <c r="C137" s="200"/>
      <c r="D137" s="200"/>
      <c r="E137" s="736"/>
      <c r="F137" s="590"/>
    </row>
    <row r="138" spans="1:6">
      <c r="A138" s="31"/>
      <c r="B138" s="366"/>
      <c r="C138" s="200"/>
      <c r="D138" s="200"/>
      <c r="E138" s="736"/>
      <c r="F138" s="590"/>
    </row>
    <row r="139" spans="1:6">
      <c r="A139" s="31"/>
      <c r="B139" s="366"/>
      <c r="C139" s="200"/>
      <c r="D139" s="200"/>
      <c r="E139" s="736"/>
      <c r="F139" s="590"/>
    </row>
    <row r="140" spans="1:6">
      <c r="A140" s="31"/>
      <c r="B140" s="366"/>
      <c r="C140" s="200"/>
      <c r="D140" s="200"/>
      <c r="E140" s="736"/>
      <c r="F140" s="590"/>
    </row>
    <row r="141" spans="1:6">
      <c r="A141" s="31"/>
      <c r="B141" s="366"/>
      <c r="C141" s="200"/>
      <c r="D141" s="200"/>
      <c r="E141" s="736"/>
      <c r="F141" s="590"/>
    </row>
    <row r="142" spans="1:6">
      <c r="A142" s="31"/>
      <c r="B142" s="366"/>
      <c r="C142" s="200"/>
      <c r="D142" s="200"/>
      <c r="E142" s="736"/>
      <c r="F142" s="590"/>
    </row>
    <row r="143" spans="1:6">
      <c r="A143" s="31"/>
      <c r="B143" s="366"/>
      <c r="C143" s="200"/>
      <c r="D143" s="200"/>
      <c r="E143" s="736"/>
      <c r="F143" s="590"/>
    </row>
    <row r="144" spans="1:6">
      <c r="A144" s="31"/>
      <c r="B144" s="366"/>
      <c r="C144" s="200"/>
      <c r="D144" s="200"/>
      <c r="E144" s="736"/>
      <c r="F144" s="590"/>
    </row>
    <row r="145" spans="1:6">
      <c r="A145" s="31"/>
      <c r="B145" s="366"/>
      <c r="C145" s="200"/>
      <c r="D145" s="200"/>
      <c r="E145" s="736"/>
      <c r="F145" s="590"/>
    </row>
    <row r="146" spans="1:6">
      <c r="A146" s="31"/>
      <c r="B146" s="366"/>
      <c r="C146" s="200"/>
      <c r="D146" s="200"/>
      <c r="E146" s="736"/>
      <c r="F146" s="590"/>
    </row>
    <row r="147" spans="1:6">
      <c r="A147" s="31"/>
      <c r="B147" s="366"/>
      <c r="C147" s="200"/>
      <c r="D147" s="200"/>
      <c r="E147" s="736"/>
      <c r="F147" s="590"/>
    </row>
    <row r="148" spans="1:6">
      <c r="A148" s="31"/>
      <c r="B148" s="366"/>
      <c r="C148" s="200"/>
      <c r="D148" s="200"/>
      <c r="E148" s="736"/>
      <c r="F148" s="590"/>
    </row>
    <row r="149" spans="1:6">
      <c r="A149" s="31"/>
      <c r="B149" s="366"/>
      <c r="C149" s="200"/>
      <c r="D149" s="200"/>
      <c r="E149" s="736"/>
      <c r="F149" s="590"/>
    </row>
    <row r="150" spans="1:6">
      <c r="A150" s="31"/>
      <c r="B150" s="366"/>
      <c r="C150" s="200"/>
      <c r="D150" s="200"/>
      <c r="E150" s="736"/>
      <c r="F150" s="590"/>
    </row>
    <row r="151" spans="1:6">
      <c r="A151" s="31"/>
      <c r="B151" s="366"/>
      <c r="C151" s="200"/>
      <c r="D151" s="200"/>
      <c r="E151" s="736"/>
      <c r="F151" s="590"/>
    </row>
    <row r="152" spans="1:6">
      <c r="A152" s="31"/>
      <c r="B152" s="366"/>
      <c r="C152" s="200"/>
      <c r="D152" s="200"/>
      <c r="E152" s="736"/>
      <c r="F152" s="590"/>
    </row>
    <row r="153" spans="1:6">
      <c r="A153" s="31"/>
      <c r="B153" s="366"/>
      <c r="C153" s="200"/>
      <c r="D153" s="200"/>
      <c r="E153" s="736"/>
      <c r="F153" s="590"/>
    </row>
    <row r="154" spans="1:6">
      <c r="A154" s="31"/>
      <c r="B154" s="366"/>
      <c r="C154" s="200"/>
      <c r="D154" s="200"/>
      <c r="E154" s="736"/>
      <c r="F154" s="590"/>
    </row>
    <row r="155" spans="1:6">
      <c r="A155" s="31"/>
      <c r="B155" s="366"/>
      <c r="C155" s="200"/>
      <c r="D155" s="200"/>
      <c r="E155" s="736"/>
      <c r="F155" s="590"/>
    </row>
    <row r="156" spans="1:6">
      <c r="A156" s="31"/>
      <c r="B156" s="366"/>
      <c r="C156" s="200"/>
      <c r="D156" s="200"/>
      <c r="E156" s="736"/>
      <c r="F156" s="590"/>
    </row>
    <row r="157" spans="1:6">
      <c r="A157" s="31"/>
      <c r="B157" s="366"/>
      <c r="C157" s="200"/>
      <c r="D157" s="200"/>
      <c r="E157" s="736"/>
      <c r="F157" s="590"/>
    </row>
    <row r="158" spans="1:6">
      <c r="A158" s="31"/>
      <c r="B158" s="366"/>
      <c r="C158" s="200"/>
      <c r="D158" s="200"/>
      <c r="E158" s="736"/>
      <c r="F158" s="590"/>
    </row>
    <row r="159" spans="1:6">
      <c r="A159" s="31"/>
      <c r="B159" s="366"/>
      <c r="C159" s="200"/>
      <c r="D159" s="200"/>
      <c r="E159" s="736"/>
      <c r="F159" s="590"/>
    </row>
    <row r="160" spans="1:6">
      <c r="A160" s="31"/>
      <c r="B160" s="366"/>
      <c r="C160" s="200"/>
      <c r="D160" s="200"/>
      <c r="E160" s="736"/>
      <c r="F160" s="590"/>
    </row>
    <row r="161" spans="1:6">
      <c r="A161" s="31"/>
      <c r="B161" s="366"/>
      <c r="C161" s="200"/>
      <c r="D161" s="200"/>
      <c r="E161" s="736"/>
      <c r="F161" s="590"/>
    </row>
    <row r="162" spans="1:6">
      <c r="A162" s="31"/>
      <c r="B162" s="366"/>
      <c r="C162" s="200"/>
      <c r="D162" s="200"/>
      <c r="E162" s="736"/>
      <c r="F162" s="590"/>
    </row>
    <row r="163" spans="1:6">
      <c r="A163" s="31"/>
      <c r="B163" s="366"/>
      <c r="C163" s="200"/>
      <c r="D163" s="200"/>
      <c r="E163" s="736"/>
      <c r="F163" s="590"/>
    </row>
    <row r="164" spans="1:6">
      <c r="A164" s="31"/>
      <c r="B164" s="366"/>
      <c r="C164" s="200"/>
      <c r="D164" s="200"/>
      <c r="E164" s="736"/>
      <c r="F164" s="590"/>
    </row>
    <row r="165" spans="1:6">
      <c r="A165" s="31"/>
      <c r="B165" s="366"/>
      <c r="C165" s="200"/>
      <c r="D165" s="200"/>
      <c r="E165" s="736"/>
      <c r="F165" s="590"/>
    </row>
    <row r="166" spans="1:6">
      <c r="A166" s="31"/>
      <c r="B166" s="366"/>
      <c r="C166" s="678"/>
      <c r="D166" s="200"/>
      <c r="E166" s="679"/>
      <c r="F166" s="590"/>
    </row>
    <row r="167" spans="1:6">
      <c r="A167" s="721"/>
      <c r="B167" s="722"/>
      <c r="C167" s="723"/>
      <c r="D167" s="724"/>
      <c r="E167" s="725"/>
      <c r="F167" s="726"/>
    </row>
  </sheetData>
  <sheetProtection algorithmName="SHA-512" hashValue="Ka/ara4sVhK3KM58tdoAeR1cKMSltHbwwMBAGkz+dtXiRMAh9qvmxKl2mSfOD4r+u596kfZu2SttPwiFbHCeCg==" saltValue="z75iXib50u6CEL40L9SZ0A==" spinCount="100000" sheet="1" objects="1" scenarios="1"/>
  <mergeCells count="1">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vodomerne postaje v Polhovem Gradcu&amp;R&amp;9&amp;P/&amp;N</oddFooter>
  </headerFooter>
  <rowBreaks count="3" manualBreakCount="3">
    <brk id="19" max="5" man="1"/>
    <brk id="51" max="5" man="1"/>
    <brk id="64"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67"/>
  <sheetViews>
    <sheetView showZeros="0" view="pageBreakPreview" zoomScaleNormal="100" zoomScaleSheetLayoutView="100" workbookViewId="0">
      <selection activeCell="B1" sqref="B1"/>
    </sheetView>
  </sheetViews>
  <sheetFormatPr defaultRowHeight="12.75"/>
  <cols>
    <col min="1" max="1" width="7.5703125" style="28" customWidth="1"/>
    <col min="2" max="2" width="4.7109375" style="88" customWidth="1"/>
    <col min="3" max="3" width="41.85546875" style="89" customWidth="1"/>
    <col min="4" max="4" width="5.28515625" style="90" customWidth="1"/>
    <col min="5" max="5" width="7.7109375" style="90" customWidth="1"/>
    <col min="6" max="6" width="10.7109375" style="38" customWidth="1"/>
    <col min="7" max="7" width="14.7109375" style="52" customWidth="1"/>
    <col min="8" max="8" width="9.140625" style="32"/>
    <col min="9" max="9" width="87.5703125" style="28" customWidth="1"/>
    <col min="10" max="16384" width="9.140625" style="28"/>
  </cols>
  <sheetData>
    <row r="1" spans="2:9">
      <c r="B1" s="548"/>
      <c r="C1" s="546"/>
      <c r="D1" s="547"/>
      <c r="E1" s="547"/>
      <c r="F1" s="548"/>
    </row>
    <row r="2" spans="2:9">
      <c r="B2" s="548"/>
      <c r="C2" s="546"/>
      <c r="D2" s="547"/>
      <c r="E2" s="547"/>
      <c r="F2" s="548"/>
    </row>
    <row r="3" spans="2:9" ht="15.75">
      <c r="B3" s="1547" t="s">
        <v>1062</v>
      </c>
      <c r="C3" s="1547"/>
      <c r="D3" s="1547"/>
      <c r="E3" s="1547"/>
      <c r="F3" s="1547"/>
      <c r="G3" s="830"/>
    </row>
    <row r="4" spans="2:9">
      <c r="B4" s="10"/>
      <c r="C4" s="546"/>
      <c r="D4" s="547"/>
      <c r="E4" s="547"/>
      <c r="F4" s="548"/>
    </row>
    <row r="5" spans="2:9" ht="15">
      <c r="B5" s="395" t="s">
        <v>16</v>
      </c>
      <c r="C5" s="546"/>
      <c r="D5" s="547"/>
      <c r="E5" s="547"/>
      <c r="F5" s="548"/>
    </row>
    <row r="6" spans="2:9" s="162" customFormat="1">
      <c r="B6" s="742"/>
      <c r="C6" s="743"/>
      <c r="D6" s="744"/>
      <c r="E6" s="744"/>
      <c r="F6" s="745"/>
      <c r="G6" s="746"/>
      <c r="H6" s="170"/>
    </row>
    <row r="7" spans="2:9" s="162" customFormat="1">
      <c r="B7" s="739"/>
      <c r="C7" s="87"/>
      <c r="D7" s="740"/>
      <c r="E7" s="741"/>
      <c r="F7" s="29"/>
      <c r="G7" s="41"/>
      <c r="H7" s="30"/>
    </row>
    <row r="8" spans="2:9" s="162" customFormat="1">
      <c r="B8" s="747"/>
      <c r="C8" s="100"/>
      <c r="D8" s="748"/>
      <c r="E8" s="741"/>
      <c r="F8" s="29"/>
      <c r="G8" s="41"/>
      <c r="H8" s="30"/>
    </row>
    <row r="9" spans="2:9" s="3" customFormat="1" ht="17.100000000000001" customHeight="1">
      <c r="B9" s="831" t="s">
        <v>162</v>
      </c>
      <c r="C9" s="1386" t="s">
        <v>159</v>
      </c>
      <c r="D9" s="1387"/>
      <c r="E9" s="1388"/>
      <c r="F9" s="1389"/>
      <c r="G9" s="1390">
        <f>G28</f>
        <v>0</v>
      </c>
      <c r="H9" s="31"/>
    </row>
    <row r="10" spans="2:9" s="3" customFormat="1" ht="9.9499999999999993" customHeight="1">
      <c r="B10" s="904"/>
      <c r="C10" s="86"/>
      <c r="D10" s="1391"/>
      <c r="E10" s="1392"/>
      <c r="F10" s="1393"/>
      <c r="G10" s="1394"/>
      <c r="H10" s="31"/>
    </row>
    <row r="11" spans="2:9" s="3" customFormat="1" ht="17.100000000000001" customHeight="1" thickBot="1">
      <c r="B11" s="905" t="s">
        <v>202</v>
      </c>
      <c r="C11" s="1395" t="s">
        <v>161</v>
      </c>
      <c r="D11" s="1396"/>
      <c r="E11" s="1397"/>
      <c r="F11" s="1398"/>
      <c r="G11" s="1399">
        <f>G154</f>
        <v>0</v>
      </c>
      <c r="H11" s="31"/>
    </row>
    <row r="12" spans="2:9" s="162" customFormat="1" ht="9.9499999999999993" customHeight="1">
      <c r="B12" s="795"/>
      <c r="C12" s="1400"/>
      <c r="D12" s="1401"/>
      <c r="E12" s="1392"/>
      <c r="F12" s="1393"/>
      <c r="G12" s="1402"/>
      <c r="H12" s="170"/>
    </row>
    <row r="13" spans="2:9" ht="15.75" thickBot="1">
      <c r="B13" s="60"/>
      <c r="C13" s="799" t="s">
        <v>881</v>
      </c>
      <c r="D13" s="1403"/>
      <c r="E13" s="1404"/>
      <c r="F13" s="1405"/>
      <c r="G13" s="1406">
        <f>G9+G11</f>
        <v>0</v>
      </c>
    </row>
    <row r="14" spans="2:9" ht="15.75" thickTop="1">
      <c r="B14" s="60"/>
      <c r="C14" s="60"/>
      <c r="D14" s="59"/>
      <c r="E14" s="58"/>
      <c r="F14" s="27"/>
      <c r="G14" s="42"/>
    </row>
    <row r="15" spans="2:9" s="170" customFormat="1">
      <c r="B15" s="1203"/>
      <c r="C15" s="1407"/>
      <c r="D15" s="1204"/>
      <c r="E15" s="1204"/>
      <c r="F15" s="1408"/>
      <c r="G15" s="1409"/>
    </row>
    <row r="16" spans="2:9" s="162" customFormat="1">
      <c r="B16" s="61"/>
      <c r="C16" s="1549" t="s">
        <v>1156</v>
      </c>
      <c r="D16" s="1549"/>
      <c r="E16" s="1549"/>
      <c r="F16" s="1549"/>
      <c r="G16" s="1549"/>
      <c r="H16" s="34"/>
      <c r="I16" s="35"/>
    </row>
    <row r="17" spans="2:9" s="162" customFormat="1">
      <c r="B17" s="67"/>
      <c r="C17" s="87"/>
      <c r="D17" s="63"/>
      <c r="E17" s="64"/>
      <c r="F17" s="33"/>
      <c r="G17" s="46"/>
      <c r="H17" s="34"/>
      <c r="I17" s="35"/>
    </row>
    <row r="18" spans="2:9" s="162" customFormat="1">
      <c r="B18" s="67"/>
      <c r="C18" s="87"/>
      <c r="D18" s="63"/>
      <c r="E18" s="64"/>
      <c r="F18" s="33"/>
      <c r="G18" s="46"/>
      <c r="H18" s="34"/>
      <c r="I18" s="35"/>
    </row>
    <row r="19" spans="2:9" ht="15">
      <c r="B19" s="67"/>
      <c r="C19" s="832" t="s">
        <v>1072</v>
      </c>
      <c r="D19" s="63"/>
      <c r="E19" s="64"/>
      <c r="F19" s="33"/>
      <c r="G19" s="44"/>
      <c r="H19" s="34"/>
      <c r="I19" s="35"/>
    </row>
    <row r="20" spans="2:9">
      <c r="B20" s="67"/>
      <c r="C20" s="65"/>
      <c r="D20" s="63"/>
      <c r="E20" s="64"/>
      <c r="F20" s="33"/>
      <c r="G20" s="46"/>
      <c r="H20" s="34"/>
      <c r="I20" s="35"/>
    </row>
    <row r="21" spans="2:9">
      <c r="B21" s="67"/>
      <c r="C21" s="78"/>
      <c r="D21" s="63"/>
      <c r="E21" s="64"/>
      <c r="F21" s="33"/>
      <c r="G21" s="47"/>
      <c r="H21" s="34"/>
      <c r="I21" s="35"/>
    </row>
    <row r="22" spans="2:9" s="833" customFormat="1" ht="17.100000000000001" customHeight="1">
      <c r="B22" s="834" t="s">
        <v>158</v>
      </c>
      <c r="C22" s="835" t="s">
        <v>165</v>
      </c>
      <c r="D22" s="836"/>
      <c r="E22" s="837"/>
      <c r="F22" s="838"/>
      <c r="G22" s="839">
        <f>G46</f>
        <v>0</v>
      </c>
      <c r="H22" s="840"/>
      <c r="I22" s="841"/>
    </row>
    <row r="23" spans="2:9" s="833" customFormat="1" ht="17.100000000000001" customHeight="1">
      <c r="B23" s="842" t="s">
        <v>160</v>
      </c>
      <c r="C23" s="843" t="s">
        <v>200</v>
      </c>
      <c r="D23" s="844"/>
      <c r="E23" s="845"/>
      <c r="F23" s="846"/>
      <c r="G23" s="847">
        <f>G72</f>
        <v>0</v>
      </c>
      <c r="H23" s="840"/>
      <c r="I23" s="841"/>
    </row>
    <row r="24" spans="2:9" s="833" customFormat="1" ht="17.100000000000001" customHeight="1">
      <c r="B24" s="842" t="s">
        <v>1067</v>
      </c>
      <c r="C24" s="843" t="s">
        <v>180</v>
      </c>
      <c r="D24" s="848"/>
      <c r="E24" s="845"/>
      <c r="F24" s="846"/>
      <c r="G24" s="847">
        <f>G81</f>
        <v>0</v>
      </c>
      <c r="H24" s="840"/>
      <c r="I24" s="841"/>
    </row>
    <row r="25" spans="2:9" s="833" customFormat="1" ht="17.100000000000001" customHeight="1">
      <c r="B25" s="842" t="s">
        <v>182</v>
      </c>
      <c r="C25" s="843" t="s">
        <v>859</v>
      </c>
      <c r="D25" s="848"/>
      <c r="E25" s="845"/>
      <c r="F25" s="846"/>
      <c r="G25" s="847">
        <f>G116</f>
        <v>0</v>
      </c>
      <c r="H25" s="840"/>
      <c r="I25" s="841"/>
    </row>
    <row r="26" spans="2:9" s="833" customFormat="1" ht="17.100000000000001" customHeight="1" thickBot="1">
      <c r="B26" s="849" t="s">
        <v>194</v>
      </c>
      <c r="C26" s="850" t="s">
        <v>201</v>
      </c>
      <c r="D26" s="851"/>
      <c r="E26" s="852"/>
      <c r="F26" s="853"/>
      <c r="G26" s="854">
        <f>G139</f>
        <v>0</v>
      </c>
      <c r="H26" s="840"/>
      <c r="I26" s="841"/>
    </row>
    <row r="27" spans="2:9">
      <c r="B27" s="66"/>
      <c r="C27" s="62"/>
      <c r="D27" s="63"/>
      <c r="E27" s="64"/>
      <c r="F27" s="33"/>
      <c r="G27" s="47"/>
      <c r="H27" s="34"/>
      <c r="I27" s="35"/>
    </row>
    <row r="28" spans="2:9" s="794" customFormat="1" ht="15.75" thickBot="1">
      <c r="B28" s="791"/>
      <c r="C28" s="799" t="s">
        <v>882</v>
      </c>
      <c r="D28" s="800"/>
      <c r="E28" s="801"/>
      <c r="F28" s="802"/>
      <c r="G28" s="803">
        <f>SUM(G22:G26)</f>
        <v>0</v>
      </c>
      <c r="H28" s="792"/>
      <c r="I28" s="793"/>
    </row>
    <row r="29" spans="2:9" ht="13.5" thickTop="1">
      <c r="B29" s="61"/>
      <c r="C29" s="62"/>
      <c r="D29" s="63"/>
      <c r="E29" s="64"/>
      <c r="F29" s="33"/>
      <c r="G29" s="43"/>
      <c r="H29" s="34"/>
      <c r="I29" s="35"/>
    </row>
    <row r="30" spans="2:9">
      <c r="B30" s="61"/>
      <c r="C30" s="62"/>
      <c r="D30" s="63"/>
      <c r="E30" s="64"/>
      <c r="F30" s="33"/>
      <c r="G30" s="43"/>
      <c r="H30" s="34"/>
      <c r="I30" s="35"/>
    </row>
    <row r="31" spans="2:9">
      <c r="B31" s="61"/>
      <c r="C31" s="62"/>
      <c r="D31" s="63"/>
      <c r="E31" s="64"/>
      <c r="F31" s="33"/>
      <c r="G31" s="43"/>
      <c r="H31" s="34"/>
      <c r="I31" s="35"/>
    </row>
    <row r="32" spans="2:9">
      <c r="B32" s="61"/>
      <c r="C32" s="62"/>
      <c r="D32" s="63"/>
      <c r="E32" s="64"/>
      <c r="F32" s="33"/>
      <c r="G32" s="43"/>
      <c r="H32" s="34"/>
      <c r="I32" s="35"/>
    </row>
    <row r="33" spans="2:9">
      <c r="B33" s="61"/>
      <c r="C33" s="62"/>
      <c r="D33" s="63"/>
      <c r="E33" s="64"/>
      <c r="F33" s="33"/>
      <c r="G33" s="43"/>
      <c r="H33" s="34"/>
      <c r="I33" s="35"/>
    </row>
    <row r="34" spans="2:9">
      <c r="B34" s="61"/>
      <c r="C34" s="62"/>
      <c r="D34" s="63"/>
      <c r="E34" s="64"/>
      <c r="F34" s="33"/>
      <c r="G34" s="43"/>
      <c r="H34" s="34"/>
      <c r="I34" s="35"/>
    </row>
    <row r="35" spans="2:9">
      <c r="B35" s="61" t="s">
        <v>162</v>
      </c>
      <c r="C35" s="65" t="s">
        <v>1147</v>
      </c>
      <c r="D35" s="63"/>
      <c r="E35" s="64"/>
      <c r="F35" s="33"/>
      <c r="G35" s="43"/>
      <c r="H35" s="34"/>
      <c r="I35" s="35"/>
    </row>
    <row r="36" spans="2:9">
      <c r="B36" s="61"/>
      <c r="C36" s="65"/>
      <c r="D36" s="63"/>
      <c r="E36" s="64"/>
      <c r="F36" s="33"/>
      <c r="G36" s="43"/>
      <c r="H36" s="34"/>
      <c r="I36" s="35"/>
    </row>
    <row r="37" spans="2:9" s="396" customFormat="1" ht="12">
      <c r="B37" s="749" t="s">
        <v>163</v>
      </c>
      <c r="C37" s="749" t="s">
        <v>164</v>
      </c>
      <c r="D37" s="750" t="s">
        <v>144</v>
      </c>
      <c r="E37" s="751" t="s">
        <v>143</v>
      </c>
      <c r="F37" s="752" t="s">
        <v>1063</v>
      </c>
      <c r="G37" s="753" t="s">
        <v>1082</v>
      </c>
      <c r="H37" s="754"/>
    </row>
    <row r="38" spans="2:9" ht="6.95" customHeight="1">
      <c r="B38" s="61"/>
      <c r="C38" s="62"/>
      <c r="D38" s="63"/>
      <c r="E38" s="64"/>
      <c r="F38" s="33"/>
      <c r="G38" s="44"/>
      <c r="H38" s="34"/>
    </row>
    <row r="39" spans="2:9" ht="3" customHeight="1" thickBot="1">
      <c r="B39" s="61"/>
      <c r="C39" s="62"/>
      <c r="D39" s="63"/>
      <c r="E39" s="64"/>
      <c r="F39" s="33"/>
      <c r="G39" s="44"/>
      <c r="H39" s="34"/>
    </row>
    <row r="40" spans="2:9" ht="13.5" thickBot="1">
      <c r="B40" s="66" t="s">
        <v>158</v>
      </c>
      <c r="C40" s="1008" t="s">
        <v>165</v>
      </c>
      <c r="D40" s="63"/>
      <c r="E40" s="64"/>
      <c r="F40" s="33"/>
      <c r="G40" s="44"/>
      <c r="H40" s="34"/>
    </row>
    <row r="41" spans="2:9">
      <c r="B41" s="67"/>
      <c r="C41" s="68"/>
      <c r="D41" s="64"/>
      <c r="E41" s="64"/>
      <c r="F41" s="33"/>
      <c r="G41" s="45"/>
      <c r="H41" s="36"/>
    </row>
    <row r="42" spans="2:9" ht="51">
      <c r="B42" s="757">
        <v>2</v>
      </c>
      <c r="C42" s="762" t="s">
        <v>166</v>
      </c>
      <c r="D42" s="763" t="s">
        <v>147</v>
      </c>
      <c r="E42" s="759">
        <v>35</v>
      </c>
      <c r="F42" s="760"/>
      <c r="G42" s="761">
        <f>F42*E42</f>
        <v>0</v>
      </c>
      <c r="H42" s="36"/>
    </row>
    <row r="43" spans="2:9">
      <c r="B43" s="67"/>
      <c r="C43" s="68"/>
      <c r="D43" s="63"/>
      <c r="E43" s="64"/>
      <c r="F43" s="33"/>
      <c r="G43" s="44"/>
      <c r="H43" s="34"/>
    </row>
    <row r="44" spans="2:9" ht="38.25">
      <c r="B44" s="757">
        <v>3</v>
      </c>
      <c r="C44" s="762" t="s">
        <v>167</v>
      </c>
      <c r="D44" s="763" t="s">
        <v>40</v>
      </c>
      <c r="E44" s="759">
        <v>4</v>
      </c>
      <c r="F44" s="760"/>
      <c r="G44" s="761">
        <f>F44*E44</f>
        <v>0</v>
      </c>
      <c r="H44" s="36"/>
    </row>
    <row r="45" spans="2:9">
      <c r="B45" s="67"/>
      <c r="C45" s="892"/>
      <c r="D45" s="63"/>
      <c r="E45" s="64"/>
      <c r="F45" s="33"/>
      <c r="G45" s="44"/>
      <c r="H45" s="34"/>
    </row>
    <row r="46" spans="2:9" ht="13.5" thickBot="1">
      <c r="B46" s="71"/>
      <c r="C46" s="804" t="s">
        <v>1065</v>
      </c>
      <c r="D46" s="805"/>
      <c r="E46" s="806"/>
      <c r="F46" s="807"/>
      <c r="G46" s="50">
        <f>SUM(G41:G45)</f>
        <v>0</v>
      </c>
      <c r="H46" s="34"/>
    </row>
    <row r="47" spans="2:9" ht="14.25" thickTop="1" thickBot="1">
      <c r="B47" s="67"/>
      <c r="C47" s="62"/>
      <c r="D47" s="63"/>
      <c r="E47" s="64"/>
      <c r="F47" s="33"/>
      <c r="G47" s="46"/>
      <c r="H47" s="34"/>
    </row>
    <row r="48" spans="2:9" ht="13.5" thickBot="1">
      <c r="B48" s="72" t="s">
        <v>160</v>
      </c>
      <c r="C48" s="1009" t="s">
        <v>169</v>
      </c>
      <c r="D48" s="63"/>
      <c r="E48" s="64"/>
      <c r="F48" s="33"/>
      <c r="G48" s="46"/>
      <c r="H48" s="34"/>
    </row>
    <row r="49" spans="2:8">
      <c r="B49" s="67"/>
      <c r="C49" s="62"/>
      <c r="D49" s="63"/>
      <c r="E49" s="64"/>
      <c r="F49" s="33"/>
      <c r="G49" s="47"/>
      <c r="H49" s="34"/>
    </row>
    <row r="50" spans="2:8" ht="25.5">
      <c r="B50" s="757">
        <v>1</v>
      </c>
      <c r="C50" s="893" t="s">
        <v>170</v>
      </c>
      <c r="D50" s="765" t="s">
        <v>122</v>
      </c>
      <c r="E50" s="759">
        <v>8.8800000000000008</v>
      </c>
      <c r="F50" s="760"/>
      <c r="G50" s="761">
        <f>F50*E50</f>
        <v>0</v>
      </c>
      <c r="H50" s="36"/>
    </row>
    <row r="51" spans="2:8">
      <c r="B51" s="67"/>
      <c r="C51" s="62"/>
      <c r="D51" s="63"/>
      <c r="E51" s="64"/>
      <c r="F51" s="33"/>
      <c r="G51" s="46"/>
      <c r="H51" s="34"/>
    </row>
    <row r="52" spans="2:8" ht="51" customHeight="1">
      <c r="B52" s="771">
        <v>2</v>
      </c>
      <c r="C52" s="772" t="s">
        <v>847</v>
      </c>
      <c r="D52" s="773"/>
      <c r="E52" s="774"/>
      <c r="F52" s="775"/>
      <c r="G52" s="776"/>
      <c r="H52" s="34"/>
    </row>
    <row r="53" spans="2:8">
      <c r="B53" s="777"/>
      <c r="C53" s="894"/>
      <c r="D53" s="778"/>
      <c r="E53" s="779"/>
      <c r="F53" s="780"/>
      <c r="G53" s="781"/>
      <c r="H53" s="34"/>
    </row>
    <row r="54" spans="2:8">
      <c r="B54" s="777"/>
      <c r="C54" s="894" t="s">
        <v>171</v>
      </c>
      <c r="D54" s="778"/>
      <c r="E54" s="779"/>
      <c r="F54" s="780"/>
      <c r="G54" s="781"/>
      <c r="H54" s="34"/>
    </row>
    <row r="55" spans="2:8">
      <c r="B55" s="777"/>
      <c r="C55" s="782" t="s">
        <v>172</v>
      </c>
      <c r="D55" s="783" t="s">
        <v>122</v>
      </c>
      <c r="E55" s="779">
        <v>65.930000000000007</v>
      </c>
      <c r="F55" s="780"/>
      <c r="G55" s="784">
        <f>F55*E55</f>
        <v>0</v>
      </c>
      <c r="H55" s="36"/>
    </row>
    <row r="56" spans="2:8">
      <c r="B56" s="785"/>
      <c r="C56" s="786" t="s">
        <v>173</v>
      </c>
      <c r="D56" s="787" t="s">
        <v>122</v>
      </c>
      <c r="E56" s="788">
        <v>7.33</v>
      </c>
      <c r="F56" s="789"/>
      <c r="G56" s="790">
        <f>F56*E56</f>
        <v>0</v>
      </c>
      <c r="H56" s="36"/>
    </row>
    <row r="57" spans="2:8">
      <c r="B57" s="67"/>
      <c r="C57" s="895"/>
      <c r="D57" s="63"/>
      <c r="E57" s="64"/>
      <c r="F57" s="33"/>
      <c r="G57" s="46"/>
      <c r="H57" s="34"/>
    </row>
    <row r="58" spans="2:8" ht="25.5">
      <c r="B58" s="757">
        <v>3</v>
      </c>
      <c r="C58" s="766" t="s">
        <v>174</v>
      </c>
      <c r="D58" s="765" t="s">
        <v>42</v>
      </c>
      <c r="E58" s="759">
        <v>126</v>
      </c>
      <c r="F58" s="760"/>
      <c r="G58" s="761">
        <f>F58*E58</f>
        <v>0</v>
      </c>
      <c r="H58" s="36"/>
    </row>
    <row r="59" spans="2:8">
      <c r="B59" s="67"/>
      <c r="C59" s="75"/>
      <c r="D59" s="63"/>
      <c r="E59" s="64"/>
      <c r="F59" s="33"/>
      <c r="G59" s="46"/>
      <c r="H59" s="34"/>
    </row>
    <row r="60" spans="2:8">
      <c r="B60" s="757">
        <v>4</v>
      </c>
      <c r="C60" s="767" t="s">
        <v>175</v>
      </c>
      <c r="D60" s="765" t="s">
        <v>42</v>
      </c>
      <c r="E60" s="759">
        <v>36</v>
      </c>
      <c r="F60" s="760"/>
      <c r="G60" s="761">
        <f>F60*E60</f>
        <v>0</v>
      </c>
      <c r="H60" s="36"/>
    </row>
    <row r="61" spans="2:8">
      <c r="B61" s="67"/>
      <c r="C61" s="74"/>
      <c r="D61" s="73"/>
      <c r="E61" s="64"/>
      <c r="F61" s="33"/>
      <c r="G61" s="45"/>
      <c r="H61" s="36"/>
    </row>
    <row r="62" spans="2:8" ht="27.6" customHeight="1">
      <c r="B62" s="757">
        <v>5</v>
      </c>
      <c r="C62" s="768" t="s">
        <v>176</v>
      </c>
      <c r="D62" s="765" t="s">
        <v>122</v>
      </c>
      <c r="E62" s="759">
        <v>3.56</v>
      </c>
      <c r="F62" s="760"/>
      <c r="G62" s="761">
        <f>F62*E62</f>
        <v>0</v>
      </c>
      <c r="H62" s="36"/>
    </row>
    <row r="63" spans="2:8">
      <c r="B63" s="67"/>
      <c r="C63" s="74"/>
      <c r="D63" s="73"/>
      <c r="E63" s="64"/>
      <c r="F63" s="33"/>
      <c r="G63" s="47"/>
      <c r="H63" s="36"/>
    </row>
    <row r="64" spans="2:8" ht="25.5">
      <c r="B64" s="757">
        <v>6</v>
      </c>
      <c r="C64" s="768" t="s">
        <v>177</v>
      </c>
      <c r="D64" s="765" t="s">
        <v>122</v>
      </c>
      <c r="E64" s="759">
        <v>3.56</v>
      </c>
      <c r="F64" s="760"/>
      <c r="G64" s="761">
        <f>F64*E64</f>
        <v>0</v>
      </c>
      <c r="H64" s="36"/>
    </row>
    <row r="65" spans="2:8">
      <c r="B65" s="67"/>
      <c r="C65" s="62"/>
      <c r="D65" s="63"/>
      <c r="E65" s="64"/>
      <c r="F65" s="33"/>
      <c r="G65" s="47"/>
      <c r="H65" s="34"/>
    </row>
    <row r="66" spans="2:8" ht="63.75" customHeight="1">
      <c r="B66" s="757">
        <v>7</v>
      </c>
      <c r="C66" s="769" t="s">
        <v>178</v>
      </c>
      <c r="D66" s="765" t="s">
        <v>122</v>
      </c>
      <c r="E66" s="759">
        <v>10.63</v>
      </c>
      <c r="F66" s="760"/>
      <c r="G66" s="761">
        <f>F66*E66</f>
        <v>0</v>
      </c>
      <c r="H66" s="36"/>
    </row>
    <row r="67" spans="2:8">
      <c r="B67" s="67"/>
      <c r="C67" s="68"/>
      <c r="D67" s="69"/>
      <c r="E67" s="64"/>
      <c r="F67" s="33"/>
      <c r="G67" s="44"/>
      <c r="H67" s="34"/>
    </row>
    <row r="68" spans="2:8" ht="51">
      <c r="B68" s="757">
        <v>8</v>
      </c>
      <c r="C68" s="770" t="s">
        <v>848</v>
      </c>
      <c r="D68" s="765" t="s">
        <v>122</v>
      </c>
      <c r="E68" s="759">
        <v>58.86</v>
      </c>
      <c r="F68" s="760"/>
      <c r="G68" s="761">
        <f>F68*E68</f>
        <v>0</v>
      </c>
      <c r="H68" s="36"/>
    </row>
    <row r="69" spans="2:8" ht="12.75" customHeight="1">
      <c r="B69" s="67"/>
      <c r="C69" s="62"/>
      <c r="D69" s="63"/>
      <c r="E69" s="64"/>
      <c r="F69" s="33"/>
      <c r="G69" s="48"/>
      <c r="H69" s="34"/>
    </row>
    <row r="70" spans="2:8" ht="25.5">
      <c r="B70" s="757">
        <v>9</v>
      </c>
      <c r="C70" s="762" t="s">
        <v>1193</v>
      </c>
      <c r="D70" s="765" t="s">
        <v>122</v>
      </c>
      <c r="E70" s="759">
        <v>14.4</v>
      </c>
      <c r="F70" s="760"/>
      <c r="G70" s="761">
        <f>F70*E70</f>
        <v>0</v>
      </c>
      <c r="H70" s="36"/>
    </row>
    <row r="71" spans="2:8">
      <c r="B71" s="67"/>
      <c r="C71" s="76"/>
      <c r="D71" s="73"/>
      <c r="E71" s="64"/>
      <c r="F71" s="33"/>
      <c r="G71" s="45"/>
      <c r="H71" s="36"/>
    </row>
    <row r="72" spans="2:8" ht="13.5" thickBot="1">
      <c r="B72" s="67"/>
      <c r="C72" s="804" t="s">
        <v>1066</v>
      </c>
      <c r="D72" s="805"/>
      <c r="E72" s="806"/>
      <c r="F72" s="807"/>
      <c r="G72" s="50">
        <f>SUM(G50:G71)</f>
        <v>0</v>
      </c>
      <c r="H72" s="34"/>
    </row>
    <row r="73" spans="2:8" ht="13.5" thickTop="1">
      <c r="B73" s="67"/>
      <c r="C73" s="68"/>
      <c r="D73" s="69"/>
      <c r="E73" s="64"/>
      <c r="F73" s="33"/>
      <c r="G73" s="44"/>
      <c r="H73" s="36"/>
    </row>
    <row r="74" spans="2:8" ht="13.5" thickBot="1">
      <c r="B74" s="67"/>
      <c r="C74" s="78"/>
      <c r="D74" s="63"/>
      <c r="E74" s="64"/>
      <c r="F74" s="33"/>
      <c r="G74" s="44"/>
      <c r="H74" s="34"/>
    </row>
    <row r="75" spans="2:8" ht="13.5" thickBot="1">
      <c r="B75" s="66" t="s">
        <v>1067</v>
      </c>
      <c r="C75" s="1009" t="s">
        <v>180</v>
      </c>
      <c r="D75" s="63"/>
      <c r="E75" s="64"/>
      <c r="F75" s="33"/>
      <c r="G75" s="44"/>
      <c r="H75" s="34"/>
    </row>
    <row r="76" spans="2:8">
      <c r="B76" s="67"/>
      <c r="C76" s="62"/>
      <c r="D76" s="63"/>
      <c r="E76" s="64"/>
      <c r="F76" s="33"/>
      <c r="G76" s="47"/>
      <c r="H76" s="34"/>
    </row>
    <row r="77" spans="2:8" ht="38.25">
      <c r="B77" s="757">
        <v>1</v>
      </c>
      <c r="C77" s="762" t="s">
        <v>181</v>
      </c>
      <c r="D77" s="758" t="s">
        <v>40</v>
      </c>
      <c r="E77" s="759">
        <v>4</v>
      </c>
      <c r="F77" s="760"/>
      <c r="G77" s="761">
        <f>F77*E77</f>
        <v>0</v>
      </c>
      <c r="H77" s="36"/>
    </row>
    <row r="78" spans="2:8" ht="12.75" customHeight="1">
      <c r="B78" s="67"/>
      <c r="C78" s="76"/>
      <c r="D78" s="73"/>
      <c r="E78" s="64"/>
      <c r="F78" s="33"/>
      <c r="G78" s="45"/>
      <c r="H78" s="36"/>
    </row>
    <row r="79" spans="2:8" ht="25.5">
      <c r="B79" s="757">
        <v>2</v>
      </c>
      <c r="C79" s="770" t="s">
        <v>1187</v>
      </c>
      <c r="D79" s="765" t="s">
        <v>147</v>
      </c>
      <c r="E79" s="759">
        <v>35</v>
      </c>
      <c r="F79" s="760"/>
      <c r="G79" s="761">
        <f>F79*E79</f>
        <v>0</v>
      </c>
      <c r="H79" s="36"/>
    </row>
    <row r="80" spans="2:8">
      <c r="B80" s="67"/>
      <c r="C80" s="68"/>
      <c r="D80" s="69"/>
      <c r="E80" s="64"/>
      <c r="F80" s="33"/>
      <c r="G80" s="45"/>
      <c r="H80" s="36"/>
    </row>
    <row r="81" spans="2:8" ht="13.5" thickBot="1">
      <c r="B81" s="71"/>
      <c r="C81" s="808" t="s">
        <v>1068</v>
      </c>
      <c r="D81" s="809"/>
      <c r="E81" s="810"/>
      <c r="F81" s="807"/>
      <c r="G81" s="50">
        <f>SUM(G77:G80)</f>
        <v>0</v>
      </c>
      <c r="H81" s="34"/>
    </row>
    <row r="82" spans="2:8" ht="13.5" thickTop="1">
      <c r="B82" s="67"/>
      <c r="C82" s="79"/>
      <c r="D82" s="69"/>
      <c r="E82" s="80"/>
      <c r="F82" s="33"/>
      <c r="G82" s="44"/>
      <c r="H82" s="34"/>
    </row>
    <row r="83" spans="2:8" ht="13.5" thickBot="1">
      <c r="B83" s="67"/>
      <c r="C83" s="79"/>
      <c r="D83" s="69"/>
      <c r="E83" s="80"/>
      <c r="F83" s="33"/>
      <c r="G83" s="44"/>
      <c r="H83" s="34"/>
    </row>
    <row r="84" spans="2:8" ht="13.5" thickBot="1">
      <c r="B84" s="66" t="s">
        <v>182</v>
      </c>
      <c r="C84" s="1009" t="s">
        <v>183</v>
      </c>
      <c r="D84" s="81"/>
      <c r="E84" s="64"/>
      <c r="F84" s="33"/>
      <c r="G84" s="44"/>
      <c r="H84" s="34"/>
    </row>
    <row r="85" spans="2:8">
      <c r="B85" s="67"/>
      <c r="C85" s="79"/>
      <c r="D85" s="82"/>
      <c r="E85" s="64"/>
      <c r="F85" s="33"/>
      <c r="G85" s="44"/>
      <c r="H85" s="34"/>
    </row>
    <row r="86" spans="2:8">
      <c r="B86" s="771">
        <v>1</v>
      </c>
      <c r="C86" s="772" t="s">
        <v>849</v>
      </c>
      <c r="D86" s="811"/>
      <c r="E86" s="774"/>
      <c r="F86" s="775"/>
      <c r="G86" s="812"/>
      <c r="H86" s="34"/>
    </row>
    <row r="87" spans="2:8">
      <c r="B87" s="785"/>
      <c r="C87" s="813" t="s">
        <v>184</v>
      </c>
      <c r="D87" s="814" t="s">
        <v>147</v>
      </c>
      <c r="E87" s="788">
        <v>35</v>
      </c>
      <c r="F87" s="789"/>
      <c r="G87" s="790">
        <f>F87*E87</f>
        <v>0</v>
      </c>
      <c r="H87" s="36"/>
    </row>
    <row r="88" spans="2:8">
      <c r="B88" s="67"/>
      <c r="C88" s="68"/>
      <c r="D88" s="69"/>
      <c r="E88" s="64"/>
      <c r="F88" s="33"/>
      <c r="G88" s="45"/>
      <c r="H88" s="36"/>
    </row>
    <row r="89" spans="2:8">
      <c r="B89" s="771" t="s">
        <v>31</v>
      </c>
      <c r="C89" s="772" t="s">
        <v>850</v>
      </c>
      <c r="D89" s="811"/>
      <c r="E89" s="774"/>
      <c r="F89" s="775"/>
      <c r="G89" s="815"/>
      <c r="H89" s="34"/>
    </row>
    <row r="90" spans="2:8">
      <c r="B90" s="785"/>
      <c r="C90" s="813" t="s">
        <v>185</v>
      </c>
      <c r="D90" s="814" t="s">
        <v>147</v>
      </c>
      <c r="E90" s="788">
        <v>29.61</v>
      </c>
      <c r="F90" s="789"/>
      <c r="G90" s="790">
        <f>F90*E90</f>
        <v>0</v>
      </c>
      <c r="H90" s="36"/>
    </row>
    <row r="91" spans="2:8">
      <c r="B91" s="67"/>
      <c r="C91" s="68"/>
      <c r="D91" s="69"/>
      <c r="E91" s="64"/>
      <c r="F91" s="33"/>
      <c r="G91" s="45"/>
      <c r="H91" s="36"/>
    </row>
    <row r="92" spans="2:8">
      <c r="B92" s="757">
        <v>4</v>
      </c>
      <c r="C92" s="898" t="s">
        <v>851</v>
      </c>
      <c r="D92" s="819" t="s">
        <v>40</v>
      </c>
      <c r="E92" s="759">
        <v>2</v>
      </c>
      <c r="F92" s="760"/>
      <c r="G92" s="761">
        <f>F92*E92</f>
        <v>0</v>
      </c>
      <c r="H92" s="36"/>
    </row>
    <row r="93" spans="2:8">
      <c r="B93" s="67"/>
      <c r="C93" s="78"/>
      <c r="D93" s="63"/>
      <c r="E93" s="64"/>
      <c r="F93" s="33"/>
      <c r="G93" s="44"/>
      <c r="H93" s="34"/>
    </row>
    <row r="94" spans="2:8">
      <c r="B94" s="771">
        <v>5</v>
      </c>
      <c r="C94" s="896" t="s">
        <v>852</v>
      </c>
      <c r="D94" s="816"/>
      <c r="E94" s="774"/>
      <c r="F94" s="775"/>
      <c r="G94" s="817"/>
      <c r="H94" s="36"/>
    </row>
    <row r="95" spans="2:8">
      <c r="B95" s="785"/>
      <c r="C95" s="897" t="s">
        <v>853</v>
      </c>
      <c r="D95" s="818" t="s">
        <v>40</v>
      </c>
      <c r="E95" s="788">
        <v>1</v>
      </c>
      <c r="F95" s="789"/>
      <c r="G95" s="790">
        <f>F95*E95</f>
        <v>0</v>
      </c>
      <c r="H95" s="36"/>
    </row>
    <row r="96" spans="2:8">
      <c r="B96" s="67"/>
      <c r="C96" s="78"/>
      <c r="D96" s="63"/>
      <c r="E96" s="64"/>
      <c r="F96" s="33"/>
      <c r="G96" s="44"/>
      <c r="H96" s="34"/>
    </row>
    <row r="97" spans="2:8">
      <c r="B97" s="771">
        <v>6</v>
      </c>
      <c r="C97" s="820" t="s">
        <v>187</v>
      </c>
      <c r="D97" s="811"/>
      <c r="E97" s="774"/>
      <c r="F97" s="775"/>
      <c r="G97" s="815"/>
      <c r="H97" s="34"/>
    </row>
    <row r="98" spans="2:8">
      <c r="B98" s="785"/>
      <c r="C98" s="897" t="s">
        <v>188</v>
      </c>
      <c r="D98" s="818" t="s">
        <v>40</v>
      </c>
      <c r="E98" s="788">
        <v>1</v>
      </c>
      <c r="F98" s="789"/>
      <c r="G98" s="790">
        <f>F98*E98</f>
        <v>0</v>
      </c>
      <c r="H98" s="36"/>
    </row>
    <row r="99" spans="2:8">
      <c r="B99" s="67"/>
      <c r="C99" s="110"/>
      <c r="D99" s="82"/>
      <c r="E99" s="64"/>
      <c r="F99" s="33"/>
      <c r="G99" s="44"/>
      <c r="H99" s="34"/>
    </row>
    <row r="100" spans="2:8">
      <c r="B100" s="771">
        <v>7</v>
      </c>
      <c r="C100" s="820" t="s">
        <v>189</v>
      </c>
      <c r="D100" s="811"/>
      <c r="E100" s="774"/>
      <c r="F100" s="775"/>
      <c r="G100" s="815"/>
      <c r="H100" s="34"/>
    </row>
    <row r="101" spans="2:8">
      <c r="B101" s="785"/>
      <c r="C101" s="897" t="s">
        <v>190</v>
      </c>
      <c r="D101" s="818" t="s">
        <v>40</v>
      </c>
      <c r="E101" s="788">
        <v>1</v>
      </c>
      <c r="F101" s="789"/>
      <c r="G101" s="790">
        <f>F101*E101</f>
        <v>0</v>
      </c>
      <c r="H101" s="36"/>
    </row>
    <row r="102" spans="2:8">
      <c r="B102" s="67"/>
      <c r="C102" s="47"/>
      <c r="D102" s="82"/>
      <c r="E102" s="64"/>
      <c r="F102" s="33"/>
      <c r="G102" s="45"/>
      <c r="H102" s="36"/>
    </row>
    <row r="103" spans="2:8">
      <c r="B103" s="67"/>
      <c r="C103" s="79" t="s">
        <v>191</v>
      </c>
      <c r="D103" s="82"/>
      <c r="E103" s="64"/>
      <c r="F103" s="33"/>
      <c r="G103" s="44"/>
      <c r="H103" s="34"/>
    </row>
    <row r="104" spans="2:8">
      <c r="B104" s="67"/>
      <c r="C104" s="79"/>
      <c r="D104" s="82"/>
      <c r="E104" s="64"/>
      <c r="F104" s="33"/>
      <c r="G104" s="44"/>
      <c r="H104" s="34"/>
    </row>
    <row r="105" spans="2:8" ht="51">
      <c r="B105" s="771">
        <v>1</v>
      </c>
      <c r="C105" s="821" t="s">
        <v>192</v>
      </c>
      <c r="D105" s="811"/>
      <c r="E105" s="774"/>
      <c r="F105" s="775"/>
      <c r="G105" s="817"/>
      <c r="H105" s="34"/>
    </row>
    <row r="106" spans="2:8">
      <c r="B106" s="785"/>
      <c r="C106" s="813" t="s">
        <v>854</v>
      </c>
      <c r="D106" s="822" t="s">
        <v>40</v>
      </c>
      <c r="E106" s="788">
        <v>1</v>
      </c>
      <c r="F106" s="789"/>
      <c r="G106" s="790">
        <f>F106*E106</f>
        <v>0</v>
      </c>
      <c r="H106" s="36"/>
    </row>
    <row r="107" spans="2:8">
      <c r="B107" s="67"/>
      <c r="C107" s="79"/>
      <c r="D107" s="82"/>
      <c r="E107" s="64"/>
      <c r="F107" s="33"/>
      <c r="G107" s="44"/>
      <c r="H107" s="34"/>
    </row>
    <row r="108" spans="2:8" ht="25.5">
      <c r="B108" s="771">
        <v>2</v>
      </c>
      <c r="C108" s="821" t="s">
        <v>855</v>
      </c>
      <c r="D108" s="811"/>
      <c r="E108" s="774"/>
      <c r="F108" s="775"/>
      <c r="G108" s="815"/>
      <c r="H108" s="34"/>
    </row>
    <row r="109" spans="2:8">
      <c r="B109" s="785"/>
      <c r="C109" s="813" t="s">
        <v>854</v>
      </c>
      <c r="D109" s="822" t="s">
        <v>40</v>
      </c>
      <c r="E109" s="788">
        <v>1</v>
      </c>
      <c r="F109" s="789"/>
      <c r="G109" s="790">
        <f>F109*E109</f>
        <v>0</v>
      </c>
      <c r="H109" s="36"/>
    </row>
    <row r="110" spans="2:8">
      <c r="B110" s="67"/>
      <c r="C110" s="68"/>
      <c r="D110" s="82"/>
      <c r="E110" s="64"/>
      <c r="F110" s="33"/>
      <c r="G110" s="47"/>
      <c r="H110" s="36"/>
    </row>
    <row r="111" spans="2:8" ht="89.25">
      <c r="B111" s="757">
        <v>3</v>
      </c>
      <c r="C111" s="823" t="s">
        <v>856</v>
      </c>
      <c r="D111" s="758" t="s">
        <v>40</v>
      </c>
      <c r="E111" s="759">
        <v>1</v>
      </c>
      <c r="F111" s="760"/>
      <c r="G111" s="761">
        <f>F111*E111</f>
        <v>0</v>
      </c>
      <c r="H111" s="36"/>
    </row>
    <row r="112" spans="2:8">
      <c r="B112" s="67"/>
      <c r="C112" s="79"/>
      <c r="D112" s="82"/>
      <c r="E112" s="64"/>
      <c r="F112" s="33"/>
      <c r="G112" s="44"/>
      <c r="H112" s="34"/>
    </row>
    <row r="113" spans="2:8" ht="38.25">
      <c r="B113" s="771">
        <v>4</v>
      </c>
      <c r="C113" s="821" t="s">
        <v>857</v>
      </c>
      <c r="D113" s="811"/>
      <c r="E113" s="774"/>
      <c r="F113" s="775"/>
      <c r="G113" s="815"/>
      <c r="H113" s="34"/>
    </row>
    <row r="114" spans="2:8">
      <c r="B114" s="785"/>
      <c r="C114" s="813" t="s">
        <v>193</v>
      </c>
      <c r="D114" s="822" t="s">
        <v>40</v>
      </c>
      <c r="E114" s="788">
        <v>1</v>
      </c>
      <c r="F114" s="789"/>
      <c r="G114" s="790">
        <f>F114*E114</f>
        <v>0</v>
      </c>
      <c r="H114" s="36"/>
    </row>
    <row r="115" spans="2:8">
      <c r="B115" s="67"/>
      <c r="C115" s="68"/>
      <c r="D115" s="82"/>
      <c r="E115" s="64"/>
      <c r="F115" s="33"/>
      <c r="G115" s="45"/>
      <c r="H115" s="36"/>
    </row>
    <row r="116" spans="2:8" ht="13.5" thickBot="1">
      <c r="B116" s="77"/>
      <c r="C116" s="827" t="s">
        <v>1069</v>
      </c>
      <c r="D116" s="824"/>
      <c r="E116" s="825"/>
      <c r="F116" s="826"/>
      <c r="G116" s="51">
        <f>SUM(G87:G115)</f>
        <v>0</v>
      </c>
      <c r="H116" s="34"/>
    </row>
    <row r="117" spans="2:8" ht="14.25" thickTop="1" thickBot="1">
      <c r="B117" s="84"/>
      <c r="C117" s="79"/>
      <c r="D117" s="69"/>
      <c r="E117" s="80"/>
      <c r="F117" s="33"/>
      <c r="G117" s="44"/>
      <c r="H117" s="34"/>
    </row>
    <row r="118" spans="2:8" ht="13.5" thickBot="1">
      <c r="B118" s="66" t="s">
        <v>194</v>
      </c>
      <c r="C118" s="1009" t="s">
        <v>1071</v>
      </c>
      <c r="D118" s="63"/>
      <c r="E118" s="64"/>
      <c r="F118" s="33"/>
      <c r="G118" s="44"/>
      <c r="H118" s="34"/>
    </row>
    <row r="119" spans="2:8">
      <c r="B119" s="67"/>
      <c r="C119" s="62"/>
      <c r="D119" s="63"/>
      <c r="E119" s="64"/>
      <c r="F119" s="33"/>
      <c r="G119" s="47"/>
      <c r="H119" s="34"/>
    </row>
    <row r="120" spans="2:8">
      <c r="B120" s="757">
        <v>4</v>
      </c>
      <c r="C120" s="762" t="s">
        <v>1189</v>
      </c>
      <c r="D120" s="758" t="s">
        <v>40</v>
      </c>
      <c r="E120" s="759">
        <v>2</v>
      </c>
      <c r="F120" s="760"/>
      <c r="G120" s="761">
        <f>F120*E120</f>
        <v>0</v>
      </c>
      <c r="H120" s="36"/>
    </row>
    <row r="121" spans="2:8">
      <c r="B121" s="67"/>
      <c r="C121" s="899"/>
      <c r="D121" s="63"/>
      <c r="E121" s="64"/>
      <c r="F121" s="33"/>
      <c r="G121" s="44"/>
      <c r="H121" s="34"/>
    </row>
    <row r="122" spans="2:8" ht="38.25">
      <c r="B122" s="771">
        <v>5</v>
      </c>
      <c r="C122" s="772" t="s">
        <v>195</v>
      </c>
      <c r="D122" s="773"/>
      <c r="E122" s="773"/>
      <c r="F122" s="775"/>
      <c r="G122" s="812"/>
      <c r="H122" s="34"/>
    </row>
    <row r="123" spans="2:8">
      <c r="B123" s="785"/>
      <c r="C123" s="900" t="s">
        <v>186</v>
      </c>
      <c r="D123" s="814" t="s">
        <v>147</v>
      </c>
      <c r="E123" s="788">
        <v>35</v>
      </c>
      <c r="F123" s="789"/>
      <c r="G123" s="790">
        <f>F123*E123</f>
        <v>0</v>
      </c>
      <c r="H123" s="36"/>
    </row>
    <row r="124" spans="2:8">
      <c r="B124" s="67"/>
      <c r="C124" s="70"/>
      <c r="D124" s="69"/>
      <c r="E124" s="64"/>
      <c r="F124" s="33"/>
      <c r="G124" s="44"/>
      <c r="H124" s="34"/>
    </row>
    <row r="125" spans="2:8" ht="38.25">
      <c r="B125" s="757">
        <v>6</v>
      </c>
      <c r="C125" s="762" t="s">
        <v>858</v>
      </c>
      <c r="D125" s="758" t="s">
        <v>40</v>
      </c>
      <c r="E125" s="828">
        <v>10</v>
      </c>
      <c r="F125" s="760"/>
      <c r="G125" s="761">
        <f>F125*E125</f>
        <v>0</v>
      </c>
      <c r="H125" s="36"/>
    </row>
    <row r="126" spans="2:8">
      <c r="B126" s="67"/>
      <c r="C126" s="70"/>
      <c r="D126" s="69"/>
      <c r="E126" s="64"/>
      <c r="F126" s="33"/>
      <c r="G126" s="44"/>
      <c r="H126" s="34"/>
    </row>
    <row r="127" spans="2:8">
      <c r="B127" s="757">
        <v>7</v>
      </c>
      <c r="C127" s="762" t="s">
        <v>196</v>
      </c>
      <c r="D127" s="758" t="s">
        <v>40</v>
      </c>
      <c r="E127" s="828">
        <v>1</v>
      </c>
      <c r="F127" s="760"/>
      <c r="G127" s="761">
        <f>F127*E127</f>
        <v>0</v>
      </c>
      <c r="H127" s="36"/>
    </row>
    <row r="128" spans="2:8">
      <c r="B128" s="67"/>
      <c r="C128" s="70"/>
      <c r="D128" s="69"/>
      <c r="E128" s="85"/>
      <c r="F128" s="33"/>
      <c r="G128" s="45"/>
      <c r="H128" s="36"/>
    </row>
    <row r="129" spans="2:9">
      <c r="B129" s="757">
        <v>8</v>
      </c>
      <c r="C129" s="762" t="s">
        <v>197</v>
      </c>
      <c r="D129" s="758" t="s">
        <v>40</v>
      </c>
      <c r="E129" s="828">
        <v>1</v>
      </c>
      <c r="F129" s="760"/>
      <c r="G129" s="761">
        <f>F129*E129</f>
        <v>0</v>
      </c>
      <c r="H129" s="36"/>
    </row>
    <row r="130" spans="2:9">
      <c r="B130" s="67"/>
      <c r="C130" s="70"/>
      <c r="D130" s="69"/>
      <c r="E130" s="64"/>
      <c r="F130" s="33"/>
      <c r="G130" s="45"/>
      <c r="H130" s="36"/>
    </row>
    <row r="131" spans="2:9" ht="51">
      <c r="B131" s="757">
        <v>9</v>
      </c>
      <c r="C131" s="1532" t="s">
        <v>1190</v>
      </c>
      <c r="D131" s="758" t="s">
        <v>40</v>
      </c>
      <c r="E131" s="828">
        <v>2</v>
      </c>
      <c r="F131" s="760"/>
      <c r="G131" s="761">
        <f>F131*E131</f>
        <v>0</v>
      </c>
      <c r="H131" s="36"/>
    </row>
    <row r="132" spans="2:9">
      <c r="B132" s="67"/>
      <c r="C132" s="68"/>
      <c r="D132" s="69"/>
      <c r="E132" s="85"/>
      <c r="F132" s="33"/>
      <c r="G132" s="45"/>
      <c r="H132" s="36"/>
    </row>
    <row r="133" spans="2:9" ht="25.5">
      <c r="B133" s="757">
        <v>10</v>
      </c>
      <c r="C133" s="762" t="s">
        <v>198</v>
      </c>
      <c r="D133" s="758" t="s">
        <v>147</v>
      </c>
      <c r="E133" s="759">
        <v>35</v>
      </c>
      <c r="F133" s="760"/>
      <c r="G133" s="761">
        <f>F133*E133</f>
        <v>0</v>
      </c>
      <c r="H133" s="36"/>
      <c r="I133" s="1470"/>
    </row>
    <row r="134" spans="2:9">
      <c r="B134" s="67"/>
      <c r="C134" s="70"/>
      <c r="D134" s="69"/>
      <c r="E134" s="64"/>
      <c r="F134" s="33"/>
      <c r="G134" s="45"/>
      <c r="H134" s="36"/>
    </row>
    <row r="135" spans="2:9" ht="25.5">
      <c r="B135" s="757">
        <v>12</v>
      </c>
      <c r="C135" s="1532" t="s">
        <v>1191</v>
      </c>
      <c r="D135" s="758" t="s">
        <v>147</v>
      </c>
      <c r="E135" s="759">
        <v>35</v>
      </c>
      <c r="F135" s="760"/>
      <c r="G135" s="761">
        <f>F135*E135</f>
        <v>0</v>
      </c>
      <c r="H135" s="36"/>
    </row>
    <row r="136" spans="2:9">
      <c r="B136" s="67"/>
      <c r="C136" s="70"/>
      <c r="D136" s="69"/>
      <c r="E136" s="64"/>
      <c r="F136" s="33"/>
      <c r="G136" s="44"/>
      <c r="H136" s="34"/>
    </row>
    <row r="137" spans="2:9">
      <c r="B137" s="757">
        <v>13</v>
      </c>
      <c r="C137" s="762" t="s">
        <v>199</v>
      </c>
      <c r="D137" s="758" t="s">
        <v>147</v>
      </c>
      <c r="E137" s="759">
        <v>35</v>
      </c>
      <c r="F137" s="760"/>
      <c r="G137" s="761">
        <f>F137*E137</f>
        <v>0</v>
      </c>
      <c r="H137" s="36"/>
    </row>
    <row r="138" spans="2:9">
      <c r="B138" s="67"/>
      <c r="C138" s="68"/>
      <c r="D138" s="69"/>
      <c r="E138" s="64"/>
      <c r="F138" s="33"/>
      <c r="G138" s="45"/>
      <c r="H138" s="36"/>
    </row>
    <row r="139" spans="2:9" ht="13.5" thickBot="1">
      <c r="B139" s="47"/>
      <c r="C139" s="829" t="s">
        <v>1070</v>
      </c>
      <c r="D139" s="824"/>
      <c r="E139" s="825"/>
      <c r="F139" s="826"/>
      <c r="G139" s="51">
        <f>SUM(G120:G138)</f>
        <v>0</v>
      </c>
      <c r="H139" s="34"/>
    </row>
    <row r="140" spans="2:9" ht="13.5" thickTop="1">
      <c r="B140" s="83"/>
      <c r="C140" s="62"/>
      <c r="D140" s="69"/>
      <c r="E140" s="80"/>
      <c r="F140" s="33"/>
      <c r="G140" s="44"/>
      <c r="H140" s="34"/>
    </row>
    <row r="141" spans="2:9">
      <c r="B141" s="67"/>
      <c r="C141" s="62"/>
      <c r="D141" s="63"/>
      <c r="E141" s="64"/>
      <c r="F141" s="33"/>
      <c r="G141" s="46"/>
      <c r="H141" s="34"/>
    </row>
    <row r="142" spans="2:9">
      <c r="B142" s="67"/>
      <c r="C142" s="78"/>
      <c r="D142" s="63"/>
      <c r="E142" s="64"/>
      <c r="F142" s="33"/>
      <c r="G142" s="47"/>
      <c r="H142" s="34"/>
    </row>
    <row r="143" spans="2:9" ht="15">
      <c r="B143" s="67"/>
      <c r="C143" s="86" t="s">
        <v>1091</v>
      </c>
      <c r="D143" s="63"/>
      <c r="E143" s="64"/>
      <c r="F143" s="33"/>
      <c r="G143" s="47"/>
      <c r="H143" s="34"/>
    </row>
    <row r="144" spans="2:9" ht="15">
      <c r="B144" s="67"/>
      <c r="C144" s="86"/>
      <c r="D144" s="63"/>
      <c r="E144" s="64"/>
      <c r="F144" s="33"/>
      <c r="G144" s="47"/>
      <c r="H144" s="34"/>
    </row>
    <row r="145" spans="2:8">
      <c r="B145" s="67"/>
      <c r="C145" s="65"/>
      <c r="D145" s="63"/>
      <c r="E145" s="64"/>
      <c r="F145" s="33"/>
      <c r="G145" s="47"/>
      <c r="H145" s="34"/>
    </row>
    <row r="146" spans="2:8">
      <c r="B146" s="67"/>
      <c r="C146" s="78"/>
      <c r="D146" s="63"/>
      <c r="E146" s="64"/>
      <c r="F146" s="33"/>
      <c r="G146" s="55"/>
      <c r="H146" s="37"/>
    </row>
    <row r="147" spans="2:8" s="833" customFormat="1" ht="15.95" customHeight="1">
      <c r="B147" s="834" t="s">
        <v>158</v>
      </c>
      <c r="C147" s="835" t="s">
        <v>211</v>
      </c>
      <c r="D147" s="836"/>
      <c r="E147" s="837"/>
      <c r="F147" s="838"/>
      <c r="G147" s="839">
        <f>G174</f>
        <v>0</v>
      </c>
      <c r="H147" s="855"/>
    </row>
    <row r="148" spans="2:8" s="833" customFormat="1" ht="15.95" customHeight="1">
      <c r="B148" s="842" t="s">
        <v>160</v>
      </c>
      <c r="C148" s="843" t="s">
        <v>212</v>
      </c>
      <c r="D148" s="844"/>
      <c r="E148" s="845"/>
      <c r="F148" s="846"/>
      <c r="G148" s="847">
        <f>G191</f>
        <v>0</v>
      </c>
      <c r="H148" s="856"/>
    </row>
    <row r="149" spans="2:8" s="833" customFormat="1" ht="15.95" customHeight="1">
      <c r="B149" s="842" t="s">
        <v>1067</v>
      </c>
      <c r="C149" s="843" t="s">
        <v>206</v>
      </c>
      <c r="D149" s="848"/>
      <c r="E149" s="845"/>
      <c r="F149" s="846"/>
      <c r="G149" s="847">
        <f>G208</f>
        <v>0</v>
      </c>
      <c r="H149" s="855"/>
    </row>
    <row r="150" spans="2:8" s="833" customFormat="1" ht="15.95" customHeight="1">
      <c r="B150" s="842" t="s">
        <v>182</v>
      </c>
      <c r="C150" s="843" t="s">
        <v>213</v>
      </c>
      <c r="D150" s="848"/>
      <c r="E150" s="845"/>
      <c r="F150" s="846"/>
      <c r="G150" s="847">
        <f>G219</f>
        <v>0</v>
      </c>
      <c r="H150" s="855"/>
    </row>
    <row r="151" spans="2:8" s="833" customFormat="1" ht="15.95" customHeight="1">
      <c r="B151" s="842" t="s">
        <v>194</v>
      </c>
      <c r="C151" s="843" t="s">
        <v>214</v>
      </c>
      <c r="D151" s="848"/>
      <c r="E151" s="845"/>
      <c r="F151" s="846"/>
      <c r="G151" s="847">
        <f>G232</f>
        <v>0</v>
      </c>
      <c r="H151" s="855"/>
    </row>
    <row r="152" spans="2:8" s="833" customFormat="1" ht="15.95" customHeight="1" thickBot="1">
      <c r="B152" s="857" t="s">
        <v>1073</v>
      </c>
      <c r="C152" s="858" t="s">
        <v>215</v>
      </c>
      <c r="D152" s="859"/>
      <c r="E152" s="860"/>
      <c r="F152" s="861"/>
      <c r="G152" s="862">
        <f>G244</f>
        <v>0</v>
      </c>
      <c r="H152" s="855"/>
    </row>
    <row r="153" spans="2:8" s="32" customFormat="1">
      <c r="B153" s="67"/>
      <c r="C153" s="62"/>
      <c r="D153" s="63"/>
      <c r="E153" s="64"/>
      <c r="F153" s="33"/>
      <c r="G153" s="47"/>
    </row>
    <row r="154" spans="2:8" s="863" customFormat="1" ht="15.95" customHeight="1" thickBot="1">
      <c r="B154" s="864"/>
      <c r="C154" s="865" t="s">
        <v>1146</v>
      </c>
      <c r="D154" s="866"/>
      <c r="E154" s="867"/>
      <c r="F154" s="868"/>
      <c r="G154" s="869">
        <f>SUM(G147:G153)</f>
        <v>0</v>
      </c>
      <c r="H154" s="870"/>
    </row>
    <row r="155" spans="2:8" ht="13.5" thickTop="1"/>
    <row r="157" spans="2:8">
      <c r="B157" s="61" t="s">
        <v>202</v>
      </c>
      <c r="C157" s="65" t="s">
        <v>1148</v>
      </c>
      <c r="D157" s="63"/>
      <c r="E157" s="64"/>
      <c r="F157" s="33"/>
      <c r="G157" s="43"/>
      <c r="H157" s="34"/>
    </row>
    <row r="158" spans="2:8">
      <c r="B158" s="61"/>
      <c r="C158" s="62"/>
      <c r="D158" s="63"/>
      <c r="E158" s="64"/>
      <c r="F158" s="33"/>
      <c r="G158" s="43"/>
      <c r="H158" s="34"/>
    </row>
    <row r="159" spans="2:8" ht="15.75" thickBot="1">
      <c r="B159" s="91"/>
      <c r="C159" s="92"/>
      <c r="D159" s="93"/>
      <c r="E159" s="94"/>
      <c r="F159" s="29"/>
      <c r="G159" s="41"/>
      <c r="H159" s="39"/>
    </row>
    <row r="160" spans="2:8" ht="15.75" thickBot="1">
      <c r="B160" s="1087" t="s">
        <v>158</v>
      </c>
      <c r="C160" s="1010" t="s">
        <v>860</v>
      </c>
      <c r="D160" s="1088" t="s">
        <v>203</v>
      </c>
      <c r="E160" s="1089"/>
      <c r="F160" s="884"/>
      <c r="G160" s="1090"/>
      <c r="H160" s="39"/>
    </row>
    <row r="161" spans="2:8">
      <c r="B161" s="95"/>
      <c r="C161" s="95"/>
      <c r="D161" s="96"/>
      <c r="E161" s="96"/>
      <c r="F161" s="40"/>
      <c r="G161" s="53"/>
    </row>
    <row r="162" spans="2:8" ht="38.25">
      <c r="B162" s="871" t="s">
        <v>30</v>
      </c>
      <c r="C162" s="893" t="s">
        <v>861</v>
      </c>
      <c r="D162" s="873" t="s">
        <v>40</v>
      </c>
      <c r="E162" s="874">
        <v>1</v>
      </c>
      <c r="F162" s="875"/>
      <c r="G162" s="876">
        <f>E162*F162</f>
        <v>0</v>
      </c>
    </row>
    <row r="163" spans="2:8" s="162" customFormat="1">
      <c r="B163" s="97"/>
      <c r="C163" s="77"/>
      <c r="D163" s="99"/>
      <c r="E163" s="99"/>
      <c r="F163" s="29"/>
      <c r="G163" s="54"/>
      <c r="H163" s="170"/>
    </row>
    <row r="164" spans="2:8" ht="51">
      <c r="B164" s="871" t="s">
        <v>31</v>
      </c>
      <c r="C164" s="893" t="s">
        <v>862</v>
      </c>
      <c r="D164" s="877" t="s">
        <v>147</v>
      </c>
      <c r="E164" s="874">
        <v>4</v>
      </c>
      <c r="F164" s="875"/>
      <c r="G164" s="876">
        <f>E164*F164</f>
        <v>0</v>
      </c>
    </row>
    <row r="165" spans="2:8" s="162" customFormat="1">
      <c r="B165" s="97"/>
      <c r="C165" s="102"/>
      <c r="D165" s="99"/>
      <c r="E165" s="99"/>
      <c r="F165" s="29"/>
      <c r="G165" s="54"/>
      <c r="H165" s="170"/>
    </row>
    <row r="166" spans="2:8" ht="25.5">
      <c r="B166" s="871" t="s">
        <v>32</v>
      </c>
      <c r="C166" s="893" t="s">
        <v>863</v>
      </c>
      <c r="D166" s="877" t="s">
        <v>122</v>
      </c>
      <c r="E166" s="874">
        <v>1</v>
      </c>
      <c r="F166" s="875"/>
      <c r="G166" s="876">
        <f>E166*F166</f>
        <v>0</v>
      </c>
    </row>
    <row r="167" spans="2:8" s="162" customFormat="1">
      <c r="B167" s="103"/>
      <c r="C167" s="902"/>
      <c r="D167" s="99"/>
      <c r="E167" s="99"/>
      <c r="F167" s="29"/>
      <c r="G167" s="54"/>
      <c r="H167" s="170"/>
    </row>
    <row r="168" spans="2:8" ht="25.5">
      <c r="B168" s="871" t="s">
        <v>33</v>
      </c>
      <c r="C168" s="893" t="s">
        <v>204</v>
      </c>
      <c r="D168" s="878" t="s">
        <v>40</v>
      </c>
      <c r="E168" s="874">
        <v>1</v>
      </c>
      <c r="F168" s="875"/>
      <c r="G168" s="876">
        <f>E168*F168</f>
        <v>0</v>
      </c>
    </row>
    <row r="169" spans="2:8" s="162" customFormat="1">
      <c r="B169" s="103"/>
      <c r="C169" s="902"/>
      <c r="D169" s="99"/>
      <c r="E169" s="99"/>
      <c r="F169" s="29"/>
      <c r="G169" s="54"/>
      <c r="H169" s="170"/>
    </row>
    <row r="170" spans="2:8" ht="38.450000000000003" customHeight="1">
      <c r="B170" s="879" t="s">
        <v>34</v>
      </c>
      <c r="C170" s="880" t="s">
        <v>864</v>
      </c>
      <c r="D170" s="881" t="s">
        <v>42</v>
      </c>
      <c r="E170" s="874">
        <v>0.6</v>
      </c>
      <c r="F170" s="875"/>
      <c r="G170" s="876">
        <f>E170*F170</f>
        <v>0</v>
      </c>
    </row>
    <row r="171" spans="2:8" s="162" customFormat="1">
      <c r="B171" s="103"/>
      <c r="C171" s="902"/>
      <c r="D171" s="99"/>
      <c r="E171" s="99"/>
      <c r="F171" s="29"/>
      <c r="G171" s="54"/>
      <c r="H171" s="170"/>
    </row>
    <row r="172" spans="2:8" ht="51">
      <c r="B172" s="879" t="s">
        <v>35</v>
      </c>
      <c r="C172" s="880" t="s">
        <v>205</v>
      </c>
      <c r="D172" s="881" t="s">
        <v>42</v>
      </c>
      <c r="E172" s="874">
        <v>2.5</v>
      </c>
      <c r="F172" s="875"/>
      <c r="G172" s="876">
        <f>E172*F172</f>
        <v>0</v>
      </c>
    </row>
    <row r="173" spans="2:8" s="162" customFormat="1">
      <c r="B173" s="105"/>
      <c r="C173" s="106"/>
      <c r="D173" s="107"/>
      <c r="E173" s="99"/>
      <c r="F173" s="29"/>
      <c r="G173" s="54"/>
      <c r="H173" s="170"/>
    </row>
    <row r="174" spans="2:8" ht="13.5" thickBot="1">
      <c r="B174" s="97"/>
      <c r="C174" s="796" t="s">
        <v>865</v>
      </c>
      <c r="D174" s="886"/>
      <c r="E174" s="886"/>
      <c r="F174" s="797" t="s">
        <v>168</v>
      </c>
      <c r="G174" s="798">
        <f>SUM(G162:G173)</f>
        <v>0</v>
      </c>
    </row>
    <row r="175" spans="2:8" ht="13.5" thickTop="1">
      <c r="B175" s="67"/>
      <c r="C175" s="78"/>
      <c r="D175" s="63"/>
      <c r="E175" s="64"/>
      <c r="F175" s="33"/>
      <c r="G175" s="47"/>
    </row>
    <row r="176" spans="2:8" ht="13.5" thickBot="1">
      <c r="B176" s="67"/>
      <c r="C176" s="78"/>
      <c r="D176" s="63"/>
      <c r="E176" s="64"/>
      <c r="F176" s="33"/>
      <c r="G176" s="47"/>
    </row>
    <row r="177" spans="2:8" s="756" customFormat="1" ht="15.75" thickBot="1">
      <c r="B177" s="1087" t="s">
        <v>160</v>
      </c>
      <c r="C177" s="1010" t="s">
        <v>866</v>
      </c>
      <c r="D177" s="1088" t="s">
        <v>867</v>
      </c>
      <c r="E177" s="1091"/>
      <c r="F177" s="1092"/>
      <c r="G177" s="1093"/>
      <c r="H177" s="887"/>
    </row>
    <row r="178" spans="2:8">
      <c r="B178" s="94"/>
      <c r="C178" s="57"/>
      <c r="D178" s="99"/>
      <c r="E178" s="99"/>
      <c r="F178" s="29"/>
      <c r="G178" s="54"/>
    </row>
    <row r="179" spans="2:8" ht="38.25">
      <c r="B179" s="871" t="s">
        <v>30</v>
      </c>
      <c r="C179" s="893" t="s">
        <v>868</v>
      </c>
      <c r="D179" s="873" t="s">
        <v>40</v>
      </c>
      <c r="E179" s="874">
        <v>1</v>
      </c>
      <c r="F179" s="875"/>
      <c r="G179" s="876">
        <f>E179*F179</f>
        <v>0</v>
      </c>
    </row>
    <row r="180" spans="2:8">
      <c r="B180" s="97"/>
      <c r="C180" s="901"/>
      <c r="D180" s="99"/>
      <c r="E180" s="99"/>
      <c r="F180" s="29"/>
      <c r="G180" s="54"/>
    </row>
    <row r="181" spans="2:8" ht="51">
      <c r="B181" s="871" t="s">
        <v>31</v>
      </c>
      <c r="C181" s="893" t="s">
        <v>869</v>
      </c>
      <c r="D181" s="877" t="s">
        <v>147</v>
      </c>
      <c r="E181" s="874">
        <v>4</v>
      </c>
      <c r="F181" s="875"/>
      <c r="G181" s="876">
        <f>E181*F181</f>
        <v>0</v>
      </c>
    </row>
    <row r="182" spans="2:8">
      <c r="B182" s="97"/>
      <c r="C182" s="102"/>
      <c r="D182" s="99"/>
      <c r="E182" s="99"/>
      <c r="F182" s="29"/>
      <c r="G182" s="54"/>
    </row>
    <row r="183" spans="2:8" ht="25.5">
      <c r="B183" s="871" t="s">
        <v>32</v>
      </c>
      <c r="C183" s="764" t="s">
        <v>863</v>
      </c>
      <c r="D183" s="877" t="s">
        <v>122</v>
      </c>
      <c r="E183" s="874">
        <v>2</v>
      </c>
      <c r="F183" s="875"/>
      <c r="G183" s="876">
        <f>E183*F183</f>
        <v>0</v>
      </c>
    </row>
    <row r="184" spans="2:8" ht="15">
      <c r="B184" s="103"/>
      <c r="C184" s="903"/>
      <c r="D184" s="99"/>
      <c r="E184" s="99"/>
      <c r="F184" s="29"/>
      <c r="G184" s="54"/>
    </row>
    <row r="185" spans="2:8" ht="25.5">
      <c r="B185" s="871" t="s">
        <v>33</v>
      </c>
      <c r="C185" s="893" t="s">
        <v>204</v>
      </c>
      <c r="D185" s="878" t="s">
        <v>40</v>
      </c>
      <c r="E185" s="874">
        <v>1</v>
      </c>
      <c r="F185" s="875"/>
      <c r="G185" s="876">
        <f>E185*F185</f>
        <v>0</v>
      </c>
    </row>
    <row r="186" spans="2:8" ht="15">
      <c r="B186" s="103"/>
      <c r="C186" s="903"/>
      <c r="D186" s="99"/>
      <c r="E186" s="99"/>
      <c r="F186" s="29"/>
      <c r="G186" s="54"/>
    </row>
    <row r="187" spans="2:8" ht="38.450000000000003" customHeight="1">
      <c r="B187" s="879" t="s">
        <v>34</v>
      </c>
      <c r="C187" s="880" t="s">
        <v>864</v>
      </c>
      <c r="D187" s="881" t="s">
        <v>42</v>
      </c>
      <c r="E187" s="874">
        <v>1.65</v>
      </c>
      <c r="F187" s="875"/>
      <c r="G187" s="876">
        <f>E187*F187</f>
        <v>0</v>
      </c>
    </row>
    <row r="188" spans="2:8" ht="15">
      <c r="B188" s="103"/>
      <c r="C188" s="903"/>
      <c r="D188" s="99"/>
      <c r="E188" s="99"/>
      <c r="F188" s="29"/>
      <c r="G188" s="54"/>
    </row>
    <row r="189" spans="2:8" ht="51">
      <c r="B189" s="879" t="s">
        <v>35</v>
      </c>
      <c r="C189" s="880" t="s">
        <v>205</v>
      </c>
      <c r="D189" s="881" t="s">
        <v>42</v>
      </c>
      <c r="E189" s="874">
        <v>4</v>
      </c>
      <c r="F189" s="875"/>
      <c r="G189" s="876">
        <f>E189*F189</f>
        <v>0</v>
      </c>
    </row>
    <row r="190" spans="2:8">
      <c r="B190" s="97"/>
      <c r="C190" s="895"/>
      <c r="D190" s="104"/>
      <c r="E190" s="99"/>
      <c r="F190" s="29"/>
      <c r="G190" s="54"/>
    </row>
    <row r="191" spans="2:8" ht="13.5" thickBot="1">
      <c r="B191" s="97"/>
      <c r="C191" s="796" t="s">
        <v>870</v>
      </c>
      <c r="D191" s="886"/>
      <c r="E191" s="886"/>
      <c r="F191" s="797" t="s">
        <v>168</v>
      </c>
      <c r="G191" s="798">
        <f>SUM(G179:G190)</f>
        <v>0</v>
      </c>
    </row>
    <row r="192" spans="2:8" ht="13.5" thickTop="1">
      <c r="B192" s="67"/>
      <c r="C192" s="78"/>
      <c r="D192" s="63"/>
      <c r="E192" s="64"/>
      <c r="F192" s="33"/>
      <c r="G192" s="47"/>
    </row>
    <row r="193" spans="2:7" ht="13.5" thickBot="1">
      <c r="B193" s="95"/>
      <c r="C193" s="95"/>
      <c r="D193" s="96"/>
      <c r="E193" s="96"/>
      <c r="F193" s="40"/>
      <c r="G193" s="53"/>
    </row>
    <row r="194" spans="2:7" ht="15.75" thickBot="1">
      <c r="B194" s="1087" t="s">
        <v>1067</v>
      </c>
      <c r="C194" s="1010" t="s">
        <v>206</v>
      </c>
      <c r="D194" s="1088" t="s">
        <v>207</v>
      </c>
      <c r="E194" s="1089"/>
      <c r="F194" s="884"/>
      <c r="G194" s="47"/>
    </row>
    <row r="195" spans="2:7">
      <c r="B195" s="94"/>
      <c r="C195" s="57"/>
      <c r="D195" s="99"/>
      <c r="E195" s="99"/>
      <c r="F195" s="29"/>
      <c r="G195" s="54"/>
    </row>
    <row r="196" spans="2:7" ht="38.25">
      <c r="B196" s="871" t="s">
        <v>30</v>
      </c>
      <c r="C196" s="893" t="s">
        <v>208</v>
      </c>
      <c r="D196" s="873" t="s">
        <v>40</v>
      </c>
      <c r="E196" s="874">
        <v>1</v>
      </c>
      <c r="F196" s="875"/>
      <c r="G196" s="876">
        <f>E196*F196</f>
        <v>0</v>
      </c>
    </row>
    <row r="197" spans="2:7">
      <c r="B197" s="97"/>
      <c r="C197" s="77"/>
      <c r="D197" s="99"/>
      <c r="E197" s="99"/>
      <c r="F197" s="29"/>
      <c r="G197" s="54"/>
    </row>
    <row r="198" spans="2:7" ht="51">
      <c r="B198" s="871" t="s">
        <v>31</v>
      </c>
      <c r="C198" s="893" t="s">
        <v>869</v>
      </c>
      <c r="D198" s="877" t="s">
        <v>147</v>
      </c>
      <c r="E198" s="874">
        <v>4</v>
      </c>
      <c r="F198" s="875"/>
      <c r="G198" s="876">
        <f>E198*F198</f>
        <v>0</v>
      </c>
    </row>
    <row r="199" spans="2:7">
      <c r="B199" s="97"/>
      <c r="C199" s="102"/>
      <c r="D199" s="99"/>
      <c r="E199" s="99"/>
      <c r="F199" s="29"/>
      <c r="G199" s="54"/>
    </row>
    <row r="200" spans="2:7" ht="25.5">
      <c r="B200" s="871" t="s">
        <v>32</v>
      </c>
      <c r="C200" s="893" t="s">
        <v>863</v>
      </c>
      <c r="D200" s="877" t="s">
        <v>122</v>
      </c>
      <c r="E200" s="874">
        <v>0.5</v>
      </c>
      <c r="F200" s="875"/>
      <c r="G200" s="876">
        <f>E200*F200</f>
        <v>0</v>
      </c>
    </row>
    <row r="201" spans="2:7" ht="15">
      <c r="B201" s="103"/>
      <c r="C201" s="903"/>
      <c r="D201" s="99"/>
      <c r="E201" s="99"/>
      <c r="F201" s="29"/>
      <c r="G201" s="54"/>
    </row>
    <row r="202" spans="2:7" ht="25.5">
      <c r="B202" s="871" t="s">
        <v>33</v>
      </c>
      <c r="C202" s="893" t="s">
        <v>204</v>
      </c>
      <c r="D202" s="878" t="s">
        <v>40</v>
      </c>
      <c r="E202" s="874">
        <v>1</v>
      </c>
      <c r="F202" s="875"/>
      <c r="G202" s="876">
        <f>E202*F202</f>
        <v>0</v>
      </c>
    </row>
    <row r="203" spans="2:7" ht="15" customHeight="1">
      <c r="B203" s="103"/>
      <c r="C203" s="903"/>
      <c r="D203" s="99"/>
      <c r="E203" s="99"/>
      <c r="F203" s="29"/>
      <c r="G203" s="54"/>
    </row>
    <row r="204" spans="2:7" ht="38.85" customHeight="1">
      <c r="B204" s="879" t="s">
        <v>34</v>
      </c>
      <c r="C204" s="880" t="s">
        <v>864</v>
      </c>
      <c r="D204" s="881" t="s">
        <v>42</v>
      </c>
      <c r="E204" s="874">
        <v>0.7</v>
      </c>
      <c r="F204" s="875"/>
      <c r="G204" s="876">
        <f>E204*F204</f>
        <v>0</v>
      </c>
    </row>
    <row r="205" spans="2:7" ht="15">
      <c r="B205" s="103"/>
      <c r="C205" s="903"/>
      <c r="D205" s="99"/>
      <c r="E205" s="99"/>
      <c r="F205" s="29"/>
      <c r="G205" s="54"/>
    </row>
    <row r="206" spans="2:7" ht="51">
      <c r="B206" s="879" t="s">
        <v>35</v>
      </c>
      <c r="C206" s="880" t="s">
        <v>205</v>
      </c>
      <c r="D206" s="881" t="s">
        <v>42</v>
      </c>
      <c r="E206" s="874">
        <v>3</v>
      </c>
      <c r="F206" s="875"/>
      <c r="G206" s="876">
        <f>E206*F206</f>
        <v>0</v>
      </c>
    </row>
    <row r="207" spans="2:7">
      <c r="B207" s="97"/>
      <c r="C207" s="882"/>
      <c r="D207" s="883"/>
      <c r="E207" s="883"/>
      <c r="F207" s="884"/>
      <c r="G207" s="885"/>
    </row>
    <row r="208" spans="2:7" ht="13.5" thickBot="1">
      <c r="B208" s="97"/>
      <c r="C208" s="796" t="s">
        <v>871</v>
      </c>
      <c r="D208" s="886"/>
      <c r="E208" s="886"/>
      <c r="F208" s="797"/>
      <c r="G208" s="798">
        <f>SUM(G196:G206)</f>
        <v>0</v>
      </c>
    </row>
    <row r="209" spans="2:7" ht="13.5" thickTop="1">
      <c r="B209" s="67"/>
      <c r="C209" s="78"/>
      <c r="D209" s="63"/>
      <c r="E209" s="64"/>
      <c r="F209" s="33"/>
      <c r="G209" s="47"/>
    </row>
    <row r="210" spans="2:7" ht="13.5" thickBot="1">
      <c r="B210" s="67"/>
      <c r="C210" s="78"/>
      <c r="D210" s="63"/>
      <c r="E210" s="64"/>
      <c r="F210" s="33"/>
      <c r="G210" s="47"/>
    </row>
    <row r="211" spans="2:7" ht="15.75" thickBot="1">
      <c r="B211" s="1087" t="s">
        <v>182</v>
      </c>
      <c r="C211" s="1010" t="s">
        <v>872</v>
      </c>
      <c r="D211" s="1088" t="s">
        <v>209</v>
      </c>
      <c r="E211" s="1089"/>
      <c r="F211" s="884"/>
      <c r="G211" s="885"/>
    </row>
    <row r="212" spans="2:7">
      <c r="B212" s="95"/>
      <c r="C212" s="95"/>
      <c r="D212" s="96"/>
      <c r="E212" s="96"/>
      <c r="F212" s="40"/>
      <c r="G212" s="53"/>
    </row>
    <row r="213" spans="2:7" ht="25.5">
      <c r="B213" s="871" t="s">
        <v>30</v>
      </c>
      <c r="C213" s="872" t="s">
        <v>210</v>
      </c>
      <c r="D213" s="873" t="s">
        <v>40</v>
      </c>
      <c r="E213" s="888">
        <v>4</v>
      </c>
      <c r="F213" s="875"/>
      <c r="G213" s="876">
        <f>E213*F213</f>
        <v>0</v>
      </c>
    </row>
    <row r="214" spans="2:7">
      <c r="B214" s="97"/>
      <c r="C214" s="100"/>
      <c r="D214" s="99"/>
      <c r="E214" s="108"/>
      <c r="F214" s="29"/>
      <c r="G214" s="54"/>
    </row>
    <row r="215" spans="2:7" ht="51">
      <c r="B215" s="879" t="s">
        <v>31</v>
      </c>
      <c r="C215" s="872" t="s">
        <v>873</v>
      </c>
      <c r="D215" s="878" t="s">
        <v>40</v>
      </c>
      <c r="E215" s="888">
        <v>4</v>
      </c>
      <c r="F215" s="875"/>
      <c r="G215" s="876">
        <f>E215*F215</f>
        <v>0</v>
      </c>
    </row>
    <row r="216" spans="2:7">
      <c r="B216" s="97"/>
      <c r="C216" s="98"/>
      <c r="D216" s="101"/>
      <c r="E216" s="108"/>
      <c r="F216" s="29"/>
      <c r="G216" s="54"/>
    </row>
    <row r="217" spans="2:7" ht="24.75">
      <c r="B217" s="889" t="s">
        <v>32</v>
      </c>
      <c r="C217" s="767" t="s">
        <v>874</v>
      </c>
      <c r="D217" s="873" t="s">
        <v>40</v>
      </c>
      <c r="E217" s="888">
        <v>1</v>
      </c>
      <c r="F217" s="875"/>
      <c r="G217" s="890">
        <f>E217*F217</f>
        <v>0</v>
      </c>
    </row>
    <row r="218" spans="2:7">
      <c r="B218" s="97"/>
      <c r="C218" s="882"/>
      <c r="D218" s="883"/>
      <c r="E218" s="883"/>
      <c r="F218" s="884"/>
      <c r="G218" s="885"/>
    </row>
    <row r="219" spans="2:7" ht="13.5" thickBot="1">
      <c r="B219" s="97"/>
      <c r="C219" s="796" t="s">
        <v>875</v>
      </c>
      <c r="D219" s="886"/>
      <c r="E219" s="886"/>
      <c r="F219" s="797"/>
      <c r="G219" s="798">
        <f>SUM(G213:G217)</f>
        <v>0</v>
      </c>
    </row>
    <row r="220" spans="2:7" ht="13.5" thickTop="1">
      <c r="B220" s="94"/>
      <c r="C220" s="57"/>
      <c r="D220" s="99"/>
      <c r="E220" s="99"/>
      <c r="F220" s="29"/>
      <c r="G220" s="54"/>
    </row>
    <row r="221" spans="2:7" ht="13.5" thickBot="1">
      <c r="B221" s="67"/>
      <c r="C221" s="78"/>
      <c r="D221" s="63"/>
      <c r="E221" s="64"/>
      <c r="F221" s="33"/>
      <c r="G221" s="47"/>
    </row>
    <row r="222" spans="2:7" ht="15.75" thickBot="1">
      <c r="B222" s="1087" t="s">
        <v>194</v>
      </c>
      <c r="C222" s="1010" t="s">
        <v>876</v>
      </c>
      <c r="D222" s="1088" t="s">
        <v>203</v>
      </c>
      <c r="E222" s="1089"/>
      <c r="F222" s="884"/>
      <c r="G222" s="885"/>
    </row>
    <row r="223" spans="2:7">
      <c r="B223" s="95"/>
      <c r="C223" s="95"/>
      <c r="D223" s="96"/>
      <c r="E223" s="96"/>
      <c r="F223" s="40"/>
      <c r="G223" s="53"/>
    </row>
    <row r="224" spans="2:7" ht="38.25">
      <c r="B224" s="871" t="s">
        <v>30</v>
      </c>
      <c r="C224" s="893" t="s">
        <v>861</v>
      </c>
      <c r="D224" s="873" t="s">
        <v>40</v>
      </c>
      <c r="E224" s="891">
        <v>1</v>
      </c>
      <c r="F224" s="875"/>
      <c r="G224" s="876">
        <f>E224*F224</f>
        <v>0</v>
      </c>
    </row>
    <row r="225" spans="2:7">
      <c r="B225" s="97"/>
      <c r="C225" s="77"/>
      <c r="D225" s="99"/>
      <c r="E225" s="99"/>
      <c r="F225" s="29"/>
      <c r="G225" s="54"/>
    </row>
    <row r="226" spans="2:7" ht="51">
      <c r="B226" s="871" t="s">
        <v>31</v>
      </c>
      <c r="C226" s="893" t="s">
        <v>862</v>
      </c>
      <c r="D226" s="877" t="s">
        <v>147</v>
      </c>
      <c r="E226" s="874">
        <v>2</v>
      </c>
      <c r="F226" s="875"/>
      <c r="G226" s="876">
        <f>E226*F226</f>
        <v>0</v>
      </c>
    </row>
    <row r="227" spans="2:7">
      <c r="B227" s="97"/>
      <c r="C227" s="102"/>
      <c r="D227" s="99"/>
      <c r="E227" s="99"/>
      <c r="F227" s="29"/>
      <c r="G227" s="54"/>
    </row>
    <row r="228" spans="2:7" ht="25.5">
      <c r="B228" s="871" t="s">
        <v>32</v>
      </c>
      <c r="C228" s="893" t="s">
        <v>863</v>
      </c>
      <c r="D228" s="877" t="s">
        <v>122</v>
      </c>
      <c r="E228" s="874">
        <v>1</v>
      </c>
      <c r="F228" s="875"/>
      <c r="G228" s="876">
        <f>E228*F228</f>
        <v>0</v>
      </c>
    </row>
    <row r="229" spans="2:7" ht="15">
      <c r="B229" s="103"/>
      <c r="C229" s="903"/>
      <c r="D229" s="99"/>
      <c r="E229" s="99"/>
      <c r="F229" s="29"/>
      <c r="G229" s="54"/>
    </row>
    <row r="230" spans="2:7" ht="25.5">
      <c r="B230" s="871" t="s">
        <v>33</v>
      </c>
      <c r="C230" s="893" t="s">
        <v>204</v>
      </c>
      <c r="D230" s="878" t="s">
        <v>40</v>
      </c>
      <c r="E230" s="891">
        <v>1</v>
      </c>
      <c r="F230" s="875"/>
      <c r="G230" s="876">
        <f>E230*F230</f>
        <v>0</v>
      </c>
    </row>
    <row r="231" spans="2:7">
      <c r="B231" s="97"/>
      <c r="C231" s="882"/>
      <c r="D231" s="883"/>
      <c r="E231" s="883"/>
      <c r="F231" s="884" t="s">
        <v>168</v>
      </c>
      <c r="G231" s="885"/>
    </row>
    <row r="232" spans="2:7" ht="13.5" thickBot="1">
      <c r="B232" s="97"/>
      <c r="C232" s="796" t="s">
        <v>877</v>
      </c>
      <c r="D232" s="886"/>
      <c r="E232" s="886"/>
      <c r="F232" s="797" t="s">
        <v>168</v>
      </c>
      <c r="G232" s="798">
        <f>SUM(G224:G230)</f>
        <v>0</v>
      </c>
    </row>
    <row r="233" spans="2:7" ht="13.5" thickTop="1">
      <c r="B233" s="67"/>
      <c r="C233" s="78"/>
      <c r="D233" s="63"/>
      <c r="E233" s="64"/>
      <c r="F233" s="33"/>
      <c r="G233" s="47"/>
    </row>
    <row r="234" spans="2:7" ht="13.5" thickBot="1">
      <c r="B234" s="67"/>
      <c r="C234" s="78"/>
      <c r="D234" s="63"/>
      <c r="E234" s="64"/>
      <c r="F234" s="33"/>
      <c r="G234" s="47"/>
    </row>
    <row r="235" spans="2:7" ht="15.75" thickBot="1">
      <c r="B235" s="1087" t="s">
        <v>1073</v>
      </c>
      <c r="C235" s="1010" t="s">
        <v>878</v>
      </c>
      <c r="D235" s="1088" t="s">
        <v>209</v>
      </c>
      <c r="E235" s="1089"/>
      <c r="F235" s="884"/>
      <c r="G235" s="885"/>
    </row>
    <row r="236" spans="2:7">
      <c r="B236" s="95"/>
      <c r="C236" s="95"/>
      <c r="D236" s="96"/>
      <c r="E236" s="96"/>
      <c r="F236" s="40"/>
      <c r="G236" s="53"/>
    </row>
    <row r="237" spans="2:7" ht="12.75" customHeight="1">
      <c r="B237" s="95"/>
      <c r="C237" s="57" t="s">
        <v>879</v>
      </c>
      <c r="D237" s="110"/>
      <c r="E237" s="110"/>
      <c r="F237" s="56"/>
      <c r="G237" s="53"/>
    </row>
    <row r="238" spans="2:7">
      <c r="B238" s="95"/>
      <c r="C238" s="95"/>
      <c r="D238" s="96"/>
      <c r="E238" s="96"/>
      <c r="F238" s="40"/>
      <c r="G238" s="53"/>
    </row>
    <row r="239" spans="2:7">
      <c r="B239" s="95"/>
      <c r="C239" s="95"/>
      <c r="D239" s="96"/>
      <c r="E239" s="96"/>
      <c r="F239" s="40"/>
      <c r="G239" s="53"/>
    </row>
    <row r="240" spans="2:7" ht="25.5">
      <c r="B240" s="871" t="s">
        <v>30</v>
      </c>
      <c r="C240" s="872" t="s">
        <v>210</v>
      </c>
      <c r="D240" s="873" t="s">
        <v>40</v>
      </c>
      <c r="E240" s="891">
        <v>1</v>
      </c>
      <c r="F240" s="875"/>
      <c r="G240" s="876">
        <f>E240*F240</f>
        <v>0</v>
      </c>
    </row>
    <row r="241" spans="2:7">
      <c r="B241" s="97"/>
      <c r="C241" s="100"/>
      <c r="D241" s="99"/>
      <c r="E241" s="109"/>
      <c r="F241" s="29"/>
      <c r="G241" s="54"/>
    </row>
    <row r="242" spans="2:7" ht="51">
      <c r="B242" s="879" t="s">
        <v>31</v>
      </c>
      <c r="C242" s="893" t="s">
        <v>873</v>
      </c>
      <c r="D242" s="878" t="s">
        <v>40</v>
      </c>
      <c r="E242" s="891">
        <v>1</v>
      </c>
      <c r="F242" s="875"/>
      <c r="G242" s="876">
        <f>E242*F242</f>
        <v>0</v>
      </c>
    </row>
    <row r="243" spans="2:7">
      <c r="B243" s="97"/>
      <c r="C243" s="882"/>
      <c r="D243" s="883"/>
      <c r="E243" s="883"/>
      <c r="F243" s="884" t="s">
        <v>168</v>
      </c>
      <c r="G243" s="885"/>
    </row>
    <row r="244" spans="2:7" ht="13.5" thickBot="1">
      <c r="B244" s="97"/>
      <c r="C244" s="796" t="s">
        <v>880</v>
      </c>
      <c r="D244" s="886"/>
      <c r="E244" s="886"/>
      <c r="F244" s="797" t="s">
        <v>168</v>
      </c>
      <c r="G244" s="798">
        <f>SUM(G240:G242)</f>
        <v>0</v>
      </c>
    </row>
    <row r="245" spans="2:7" ht="13.5" thickTop="1">
      <c r="B245" s="67"/>
      <c r="C245" s="78"/>
      <c r="D245" s="63"/>
      <c r="E245" s="64"/>
      <c r="F245" s="33"/>
      <c r="G245" s="47"/>
    </row>
    <row r="246" spans="2:7">
      <c r="B246" s="67"/>
      <c r="C246" s="78"/>
      <c r="D246" s="63"/>
      <c r="E246" s="64"/>
      <c r="F246" s="33"/>
      <c r="G246" s="47"/>
    </row>
    <row r="247" spans="2:7">
      <c r="B247" s="28"/>
      <c r="C247" s="28"/>
      <c r="D247" s="28"/>
      <c r="E247" s="28"/>
      <c r="F247" s="28"/>
      <c r="G247" s="28"/>
    </row>
    <row r="248" spans="2:7">
      <c r="B248" s="28"/>
      <c r="C248" s="28"/>
      <c r="D248" s="28"/>
      <c r="E248" s="28"/>
      <c r="F248" s="28"/>
      <c r="G248" s="28"/>
    </row>
    <row r="249" spans="2:7">
      <c r="B249" s="28"/>
      <c r="C249" s="28"/>
      <c r="D249" s="28"/>
      <c r="E249" s="28"/>
      <c r="F249" s="28"/>
      <c r="G249" s="28"/>
    </row>
    <row r="250" spans="2:7">
      <c r="B250" s="28"/>
      <c r="C250" s="28"/>
      <c r="D250" s="28"/>
      <c r="E250" s="28"/>
      <c r="F250" s="28"/>
      <c r="G250" s="28"/>
    </row>
    <row r="251" spans="2:7">
      <c r="B251" s="28"/>
      <c r="C251" s="28"/>
      <c r="D251" s="28"/>
      <c r="E251" s="28"/>
      <c r="F251" s="28"/>
      <c r="G251" s="28"/>
    </row>
    <row r="252" spans="2:7">
      <c r="B252" s="28"/>
      <c r="C252" s="28"/>
      <c r="D252" s="28"/>
      <c r="E252" s="28"/>
      <c r="F252" s="28"/>
      <c r="G252" s="28"/>
    </row>
    <row r="253" spans="2:7">
      <c r="B253" s="28"/>
      <c r="C253" s="28"/>
      <c r="D253" s="28"/>
      <c r="E253" s="28"/>
      <c r="F253" s="28"/>
      <c r="G253" s="28"/>
    </row>
    <row r="254" spans="2:7" ht="15" customHeight="1">
      <c r="B254" s="28"/>
      <c r="C254" s="28"/>
      <c r="D254" s="28"/>
      <c r="E254" s="28"/>
      <c r="F254" s="28"/>
      <c r="G254" s="28"/>
    </row>
    <row r="255" spans="2:7">
      <c r="B255" s="28"/>
      <c r="C255" s="28"/>
      <c r="D255" s="28"/>
      <c r="E255" s="28"/>
      <c r="F255" s="28"/>
      <c r="G255" s="28"/>
    </row>
    <row r="256" spans="2:7">
      <c r="B256" s="28"/>
      <c r="C256" s="28"/>
      <c r="D256" s="28"/>
      <c r="E256" s="28"/>
      <c r="F256" s="28"/>
      <c r="G256" s="28"/>
    </row>
    <row r="257" spans="2:7">
      <c r="B257" s="28"/>
      <c r="C257" s="28"/>
      <c r="D257" s="28"/>
      <c r="E257" s="28"/>
      <c r="F257" s="28"/>
      <c r="G257" s="28"/>
    </row>
    <row r="258" spans="2:7">
      <c r="B258" s="28"/>
      <c r="C258" s="28"/>
      <c r="D258" s="28"/>
      <c r="E258" s="28"/>
      <c r="F258" s="28"/>
      <c r="G258" s="28"/>
    </row>
    <row r="259" spans="2:7">
      <c r="B259" s="28"/>
      <c r="C259" s="28"/>
      <c r="D259" s="28"/>
      <c r="E259" s="28"/>
      <c r="F259" s="28"/>
      <c r="G259" s="28"/>
    </row>
    <row r="260" spans="2:7">
      <c r="B260" s="28"/>
      <c r="C260" s="28"/>
      <c r="D260" s="28"/>
      <c r="E260" s="28"/>
      <c r="F260" s="28"/>
      <c r="G260" s="28"/>
    </row>
    <row r="261" spans="2:7">
      <c r="B261" s="28"/>
      <c r="C261" s="28"/>
      <c r="D261" s="28"/>
      <c r="E261" s="28"/>
      <c r="F261" s="28"/>
      <c r="G261" s="28"/>
    </row>
    <row r="262" spans="2:7">
      <c r="B262" s="28"/>
      <c r="C262" s="28"/>
      <c r="D262" s="28"/>
      <c r="E262" s="28"/>
      <c r="F262" s="28"/>
      <c r="G262" s="28"/>
    </row>
    <row r="263" spans="2:7">
      <c r="B263" s="28"/>
      <c r="C263" s="28"/>
      <c r="D263" s="28"/>
      <c r="E263" s="28"/>
      <c r="F263" s="28"/>
      <c r="G263" s="28"/>
    </row>
    <row r="264" spans="2:7">
      <c r="B264" s="28"/>
      <c r="C264" s="28"/>
      <c r="D264" s="28"/>
      <c r="E264" s="28"/>
      <c r="F264" s="28"/>
      <c r="G264" s="28"/>
    </row>
    <row r="265" spans="2:7">
      <c r="B265" s="28"/>
      <c r="C265" s="28"/>
      <c r="D265" s="28"/>
      <c r="E265" s="28"/>
      <c r="F265" s="28"/>
      <c r="G265" s="28"/>
    </row>
    <row r="266" spans="2:7">
      <c r="B266" s="28"/>
      <c r="C266" s="28"/>
      <c r="D266" s="28"/>
      <c r="E266" s="28"/>
      <c r="F266" s="28"/>
      <c r="G266" s="28"/>
    </row>
    <row r="267" spans="2:7">
      <c r="B267" s="28"/>
      <c r="C267" s="28"/>
      <c r="D267" s="28"/>
      <c r="E267" s="28"/>
      <c r="F267" s="28"/>
      <c r="G267" s="28"/>
    </row>
  </sheetData>
  <sheetProtection algorithmName="SHA-512" hashValue="gB6ud2nkif6mZ8OWKQ8sUoxx68lxLnoZS7p5sq7wfuVyJFVMGg21L/Hb3qfk9GhPqMmuH7wKzv7ABn3OH228Kw==" saltValue="nFtvnRK5Al8it8HtjmpJzQ==" spinCount="100000" sheet="1" objects="1" scenarios="1"/>
  <mergeCells count="2">
    <mergeCell ref="B3:F3"/>
    <mergeCell ref="C16:G16"/>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vodovoda in kanalizacije&amp;R&amp;9&amp;P/&amp;N</oddFooter>
  </headerFooter>
  <rowBreaks count="9" manualBreakCount="9">
    <brk id="14" min="1" max="6" man="1"/>
    <brk id="34" max="16383" man="1"/>
    <brk id="83" min="1" max="6" man="1"/>
    <brk id="117" min="1" max="6" man="1"/>
    <brk id="140" max="16383" man="1"/>
    <brk id="156" max="16383" man="1"/>
    <brk id="176" min="1" max="6" man="1"/>
    <brk id="193" min="1" max="6" man="1"/>
    <brk id="221" min="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Zeros="0" view="pageBreakPreview" zoomScaleNormal="100" zoomScaleSheetLayoutView="100" workbookViewId="0"/>
  </sheetViews>
  <sheetFormatPr defaultRowHeight="12.75"/>
  <cols>
    <col min="1" max="1" width="5" style="111" customWidth="1"/>
    <col min="2" max="2" width="42.85546875" style="133" customWidth="1"/>
    <col min="3" max="3" width="8.42578125" style="117" customWidth="1"/>
    <col min="4" max="4" width="5.85546875" style="114" customWidth="1"/>
    <col min="5" max="5" width="12.7109375" style="115" bestFit="1" customWidth="1"/>
    <col min="6" max="6" width="13.140625" style="115" customWidth="1"/>
    <col min="7" max="7" width="9.140625" style="1"/>
    <col min="8" max="8" width="77.7109375" style="1" customWidth="1"/>
    <col min="9" max="16384" width="9.140625" style="1"/>
  </cols>
  <sheetData>
    <row r="1" spans="1:6">
      <c r="A1" s="548"/>
      <c r="B1" s="546"/>
      <c r="C1" s="547"/>
      <c r="D1" s="547"/>
      <c r="E1" s="548"/>
    </row>
    <row r="2" spans="1:6">
      <c r="A2" s="548"/>
      <c r="B2" s="546"/>
      <c r="C2" s="547"/>
      <c r="D2" s="547"/>
      <c r="E2" s="548"/>
    </row>
    <row r="3" spans="1:6" ht="15.75">
      <c r="A3" s="1547" t="s">
        <v>1074</v>
      </c>
      <c r="B3" s="1547"/>
      <c r="C3" s="1547"/>
      <c r="D3" s="1547"/>
      <c r="E3" s="1547"/>
      <c r="F3" s="980"/>
    </row>
    <row r="4" spans="1:6">
      <c r="A4" s="10"/>
      <c r="B4" s="546"/>
      <c r="C4" s="547"/>
      <c r="D4" s="547"/>
      <c r="E4" s="548"/>
    </row>
    <row r="5" spans="1:6" ht="15">
      <c r="A5" s="395" t="s">
        <v>16</v>
      </c>
      <c r="B5" s="546"/>
      <c r="C5" s="547"/>
      <c r="D5" s="547"/>
      <c r="E5" s="548"/>
    </row>
    <row r="7" spans="1:6">
      <c r="A7" s="134"/>
      <c r="B7" s="1549" t="s">
        <v>1156</v>
      </c>
      <c r="C7" s="1549"/>
      <c r="D7" s="1549"/>
      <c r="E7" s="1549"/>
      <c r="F7" s="1549"/>
    </row>
    <row r="8" spans="1:6">
      <c r="A8" s="134"/>
      <c r="B8" s="981"/>
      <c r="C8" s="982"/>
      <c r="D8" s="983"/>
      <c r="E8" s="984"/>
      <c r="F8" s="984"/>
    </row>
    <row r="9" spans="1:6" s="907" customFormat="1" ht="15.95" customHeight="1">
      <c r="A9" s="914" t="s">
        <v>1075</v>
      </c>
      <c r="B9" s="910" t="s">
        <v>1078</v>
      </c>
      <c r="C9" s="915"/>
      <c r="D9" s="916"/>
      <c r="E9" s="917"/>
      <c r="F9" s="912">
        <f>F39</f>
        <v>300</v>
      </c>
    </row>
    <row r="10" spans="1:6" s="907" customFormat="1" ht="15.95" customHeight="1">
      <c r="A10" s="918" t="s">
        <v>1076</v>
      </c>
      <c r="B10" s="919" t="s">
        <v>1079</v>
      </c>
      <c r="C10" s="920"/>
      <c r="D10" s="921"/>
      <c r="E10" s="922"/>
      <c r="F10" s="923">
        <f>F52</f>
        <v>0</v>
      </c>
    </row>
    <row r="11" spans="1:6" s="907" customFormat="1" ht="15.95" customHeight="1" thickBot="1">
      <c r="A11" s="924" t="s">
        <v>1077</v>
      </c>
      <c r="B11" s="925" t="s">
        <v>1080</v>
      </c>
      <c r="C11" s="926"/>
      <c r="D11" s="926"/>
      <c r="E11" s="927"/>
      <c r="F11" s="928">
        <f>F62</f>
        <v>300</v>
      </c>
    </row>
    <row r="12" spans="1:6" s="907" customFormat="1">
      <c r="A12" s="1051"/>
      <c r="B12" s="1052"/>
      <c r="C12" s="1053"/>
      <c r="D12" s="1053"/>
      <c r="E12" s="1054"/>
      <c r="F12" s="1055"/>
    </row>
    <row r="13" spans="1:6" s="907" customFormat="1" ht="15.95" customHeight="1" thickBot="1">
      <c r="A13" s="906"/>
      <c r="B13" s="1046" t="s">
        <v>140</v>
      </c>
      <c r="C13" s="1047"/>
      <c r="D13" s="1048"/>
      <c r="E13" s="1049"/>
      <c r="F13" s="1050">
        <f>SUM(F9:F11)</f>
        <v>600</v>
      </c>
    </row>
    <row r="14" spans="1:6" ht="13.5" thickTop="1">
      <c r="A14" s="134"/>
      <c r="B14" s="160"/>
      <c r="C14" s="135"/>
      <c r="D14" s="136"/>
      <c r="E14" s="156"/>
      <c r="F14" s="156"/>
    </row>
    <row r="15" spans="1:6">
      <c r="A15" s="134"/>
      <c r="B15" s="1552"/>
      <c r="C15" s="1552"/>
      <c r="D15" s="1552"/>
      <c r="E15" s="1552"/>
      <c r="F15" s="1552"/>
    </row>
    <row r="16" spans="1:6">
      <c r="A16" s="134"/>
      <c r="B16" s="361"/>
      <c r="C16" s="361"/>
      <c r="D16" s="361"/>
      <c r="E16" s="361"/>
      <c r="F16" s="361"/>
    </row>
    <row r="17" spans="1:6">
      <c r="A17" s="134"/>
      <c r="B17" s="160"/>
      <c r="C17" s="135"/>
      <c r="D17" s="136"/>
      <c r="E17" s="156"/>
      <c r="F17" s="156"/>
    </row>
    <row r="18" spans="1:6">
      <c r="A18" s="1469"/>
      <c r="B18" s="1551"/>
      <c r="C18" s="1551"/>
      <c r="D18" s="1551"/>
      <c r="E18" s="1551"/>
      <c r="F18" s="1551"/>
    </row>
    <row r="19" spans="1:6" ht="13.5" thickBot="1">
      <c r="A19" s="134"/>
      <c r="B19" s="137"/>
      <c r="C19" s="135"/>
      <c r="D19" s="136"/>
      <c r="E19" s="156"/>
      <c r="F19" s="156"/>
    </row>
    <row r="20" spans="1:6" s="907" customFormat="1" ht="13.5" thickBot="1">
      <c r="A20" s="906" t="s">
        <v>1075</v>
      </c>
      <c r="B20" s="147" t="s">
        <v>1078</v>
      </c>
      <c r="C20" s="992"/>
      <c r="D20" s="906"/>
      <c r="E20" s="993"/>
      <c r="F20" s="994"/>
    </row>
    <row r="21" spans="1:6">
      <c r="A21" s="134"/>
      <c r="B21" s="137"/>
      <c r="C21" s="135"/>
      <c r="D21" s="136"/>
      <c r="E21" s="118"/>
      <c r="F21" s="155"/>
    </row>
    <row r="22" spans="1:6">
      <c r="A22" s="929" t="s">
        <v>141</v>
      </c>
      <c r="B22" s="930" t="s">
        <v>142</v>
      </c>
      <c r="C22" s="931" t="s">
        <v>143</v>
      </c>
      <c r="D22" s="932" t="s">
        <v>144</v>
      </c>
      <c r="E22" s="933" t="s">
        <v>1081</v>
      </c>
      <c r="F22" s="931" t="s">
        <v>1082</v>
      </c>
    </row>
    <row r="23" spans="1:6" ht="5.0999999999999996" customHeight="1">
      <c r="A23" s="935"/>
      <c r="B23" s="936"/>
      <c r="C23" s="937"/>
      <c r="D23" s="938"/>
      <c r="E23" s="939"/>
      <c r="F23" s="937"/>
    </row>
    <row r="24" spans="1:6" ht="38.25">
      <c r="A24" s="940">
        <v>1</v>
      </c>
      <c r="B24" s="941" t="s">
        <v>145</v>
      </c>
      <c r="C24" s="942">
        <v>59</v>
      </c>
      <c r="D24" s="942" t="s">
        <v>38</v>
      </c>
      <c r="E24" s="943"/>
      <c r="F24" s="944">
        <f>E24*C24</f>
        <v>0</v>
      </c>
    </row>
    <row r="25" spans="1:6" ht="51">
      <c r="A25" s="940">
        <v>2</v>
      </c>
      <c r="B25" s="941" t="s">
        <v>146</v>
      </c>
      <c r="C25" s="942">
        <v>26</v>
      </c>
      <c r="D25" s="942" t="s">
        <v>38</v>
      </c>
      <c r="E25" s="943"/>
      <c r="F25" s="944">
        <f>E25*C25</f>
        <v>0</v>
      </c>
    </row>
    <row r="26" spans="1:6" ht="78.95" customHeight="1">
      <c r="A26" s="945">
        <v>3</v>
      </c>
      <c r="B26" s="946" t="s">
        <v>883</v>
      </c>
      <c r="C26" s="947">
        <v>59</v>
      </c>
      <c r="D26" s="947" t="s">
        <v>38</v>
      </c>
      <c r="E26" s="948"/>
      <c r="F26" s="949">
        <f>E26*C26</f>
        <v>0</v>
      </c>
    </row>
    <row r="27" spans="1:6">
      <c r="A27" s="950"/>
      <c r="B27" s="951" t="s">
        <v>884</v>
      </c>
      <c r="C27" s="952"/>
      <c r="D27" s="953"/>
      <c r="E27" s="954"/>
      <c r="F27" s="955"/>
    </row>
    <row r="28" spans="1:6">
      <c r="A28" s="950"/>
      <c r="B28" s="951" t="s">
        <v>885</v>
      </c>
      <c r="C28" s="952"/>
      <c r="D28" s="953"/>
      <c r="E28" s="954"/>
      <c r="F28" s="955"/>
    </row>
    <row r="29" spans="1:6">
      <c r="A29" s="950"/>
      <c r="B29" s="956" t="s">
        <v>886</v>
      </c>
      <c r="C29" s="952"/>
      <c r="D29" s="953"/>
      <c r="E29" s="954"/>
      <c r="F29" s="955"/>
    </row>
    <row r="30" spans="1:6">
      <c r="A30" s="950"/>
      <c r="B30" s="951" t="s">
        <v>887</v>
      </c>
      <c r="C30" s="952"/>
      <c r="D30" s="953"/>
      <c r="E30" s="954"/>
      <c r="F30" s="955"/>
    </row>
    <row r="31" spans="1:6">
      <c r="A31" s="950"/>
      <c r="B31" s="951" t="s">
        <v>888</v>
      </c>
      <c r="C31" s="952"/>
      <c r="D31" s="953"/>
      <c r="E31" s="954"/>
      <c r="F31" s="955"/>
    </row>
    <row r="32" spans="1:6">
      <c r="A32" s="950"/>
      <c r="B32" s="951" t="s">
        <v>889</v>
      </c>
      <c r="C32" s="952"/>
      <c r="D32" s="953"/>
      <c r="E32" s="954"/>
      <c r="F32" s="955"/>
    </row>
    <row r="33" spans="1:8" ht="25.5">
      <c r="A33" s="950"/>
      <c r="B33" s="951" t="s">
        <v>890</v>
      </c>
      <c r="C33" s="952"/>
      <c r="D33" s="953"/>
      <c r="E33" s="954"/>
      <c r="F33" s="955"/>
    </row>
    <row r="34" spans="1:8">
      <c r="A34" s="957"/>
      <c r="B34" s="958" t="s">
        <v>148</v>
      </c>
      <c r="C34" s="959"/>
      <c r="D34" s="960"/>
      <c r="E34" s="961"/>
      <c r="F34" s="962"/>
    </row>
    <row r="35" spans="1:8" ht="63.75">
      <c r="A35" s="940">
        <v>4</v>
      </c>
      <c r="B35" s="941" t="s">
        <v>149</v>
      </c>
      <c r="C35" s="942">
        <v>26</v>
      </c>
      <c r="D35" s="942" t="s">
        <v>38</v>
      </c>
      <c r="E35" s="943"/>
      <c r="F35" s="944">
        <f>E35*C35</f>
        <v>0</v>
      </c>
    </row>
    <row r="36" spans="1:8" ht="38.25" customHeight="1">
      <c r="A36" s="940">
        <v>5</v>
      </c>
      <c r="B36" s="963" t="s">
        <v>150</v>
      </c>
      <c r="C36" s="964">
        <v>2</v>
      </c>
      <c r="D36" s="942" t="s">
        <v>40</v>
      </c>
      <c r="E36" s="965"/>
      <c r="F36" s="944">
        <f t="shared" ref="F36" si="0">E36*C36</f>
        <v>0</v>
      </c>
    </row>
    <row r="37" spans="1:8" ht="25.5">
      <c r="A37" s="940">
        <v>7</v>
      </c>
      <c r="B37" s="963" t="s">
        <v>1158</v>
      </c>
      <c r="C37" s="964">
        <v>1</v>
      </c>
      <c r="D37" s="964" t="s">
        <v>80</v>
      </c>
      <c r="E37" s="966"/>
      <c r="F37" s="944">
        <v>300</v>
      </c>
      <c r="H37" s="1474"/>
    </row>
    <row r="38" spans="1:8">
      <c r="A38" s="134"/>
      <c r="B38" s="139"/>
      <c r="C38" s="136"/>
      <c r="D38" s="1353"/>
      <c r="F38" s="156"/>
    </row>
    <row r="39" spans="1:8" s="907" customFormat="1" ht="13.5" thickBot="1">
      <c r="A39" s="913"/>
      <c r="B39" s="976" t="s">
        <v>1060</v>
      </c>
      <c r="C39" s="967"/>
      <c r="D39" s="968"/>
      <c r="E39" s="969"/>
      <c r="F39" s="1354">
        <f>SUM(F24:F37)</f>
        <v>300</v>
      </c>
    </row>
    <row r="40" spans="1:8" ht="13.5" thickTop="1">
      <c r="A40" s="134"/>
      <c r="B40" s="137"/>
      <c r="C40" s="135"/>
      <c r="D40" s="136"/>
      <c r="E40" s="118"/>
      <c r="F40" s="155"/>
    </row>
    <row r="41" spans="1:8" ht="13.5" thickBot="1">
      <c r="A41" s="143"/>
      <c r="B41" s="144"/>
      <c r="C41" s="145"/>
      <c r="D41" s="146"/>
      <c r="E41" s="121"/>
      <c r="F41" s="158"/>
    </row>
    <row r="42" spans="1:8" s="907" customFormat="1" ht="13.5" thickBot="1">
      <c r="A42" s="906"/>
      <c r="B42" s="147" t="s">
        <v>124</v>
      </c>
      <c r="C42" s="978"/>
      <c r="D42" s="906"/>
      <c r="E42" s="991"/>
      <c r="F42" s="909"/>
    </row>
    <row r="43" spans="1:8">
      <c r="A43" s="134"/>
      <c r="B43" s="149"/>
      <c r="C43" s="148"/>
      <c r="D43" s="136"/>
      <c r="F43" s="156"/>
    </row>
    <row r="44" spans="1:8">
      <c r="A44" s="929" t="s">
        <v>141</v>
      </c>
      <c r="B44" s="930" t="s">
        <v>142</v>
      </c>
      <c r="C44" s="931" t="s">
        <v>143</v>
      </c>
      <c r="D44" s="932" t="s">
        <v>144</v>
      </c>
      <c r="E44" s="933" t="s">
        <v>1081</v>
      </c>
      <c r="F44" s="931" t="s">
        <v>1082</v>
      </c>
    </row>
    <row r="45" spans="1:8" ht="6.95" customHeight="1">
      <c r="A45" s="134"/>
      <c r="B45" s="149"/>
      <c r="C45" s="148"/>
      <c r="D45" s="136"/>
      <c r="F45" s="156"/>
    </row>
    <row r="46" spans="1:8" ht="25.5" customHeight="1">
      <c r="A46" s="940">
        <v>1</v>
      </c>
      <c r="B46" s="970" t="s">
        <v>152</v>
      </c>
      <c r="C46" s="971">
        <v>30</v>
      </c>
      <c r="D46" s="964" t="s">
        <v>38</v>
      </c>
      <c r="E46" s="972"/>
      <c r="F46" s="944">
        <f>C46*E46</f>
        <v>0</v>
      </c>
    </row>
    <row r="47" spans="1:8" ht="38.25" customHeight="1">
      <c r="A47" s="940">
        <v>2</v>
      </c>
      <c r="B47" s="970" t="s">
        <v>153</v>
      </c>
      <c r="C47" s="971">
        <v>30</v>
      </c>
      <c r="D47" s="964" t="s">
        <v>38</v>
      </c>
      <c r="E47" s="972"/>
      <c r="F47" s="944">
        <f>C47*E47</f>
        <v>0</v>
      </c>
    </row>
    <row r="48" spans="1:8" ht="25.5">
      <c r="A48" s="940">
        <v>3</v>
      </c>
      <c r="B48" s="970" t="s">
        <v>154</v>
      </c>
      <c r="C48" s="971">
        <v>255</v>
      </c>
      <c r="D48" s="964" t="s">
        <v>38</v>
      </c>
      <c r="E48" s="972"/>
      <c r="F48" s="944">
        <f>C48*E48</f>
        <v>0</v>
      </c>
    </row>
    <row r="49" spans="1:8" ht="38.25">
      <c r="A49" s="973">
        <v>4</v>
      </c>
      <c r="B49" s="974" t="s">
        <v>962</v>
      </c>
      <c r="C49" s="964">
        <v>6</v>
      </c>
      <c r="D49" s="964" t="s">
        <v>80</v>
      </c>
      <c r="E49" s="943"/>
      <c r="F49" s="944">
        <f>E49*C49</f>
        <v>0</v>
      </c>
    </row>
    <row r="50" spans="1:8" ht="25.5">
      <c r="A50" s="940">
        <v>5</v>
      </c>
      <c r="B50" s="970" t="s">
        <v>155</v>
      </c>
      <c r="C50" s="971">
        <v>270</v>
      </c>
      <c r="D50" s="964" t="s">
        <v>38</v>
      </c>
      <c r="E50" s="972"/>
      <c r="F50" s="944">
        <f>C50*E50</f>
        <v>0</v>
      </c>
    </row>
    <row r="51" spans="1:8">
      <c r="A51" s="134"/>
      <c r="B51" s="1355"/>
      <c r="C51" s="1356"/>
      <c r="D51" s="1356"/>
      <c r="E51" s="1357"/>
      <c r="F51" s="1358"/>
    </row>
    <row r="52" spans="1:8" s="907" customFormat="1" ht="13.5" thickBot="1">
      <c r="A52" s="913"/>
      <c r="B52" s="976" t="s">
        <v>1084</v>
      </c>
      <c r="C52" s="967"/>
      <c r="D52" s="968"/>
      <c r="E52" s="1362"/>
      <c r="F52" s="1354">
        <f>SUM(F46:F50)</f>
        <v>0</v>
      </c>
    </row>
    <row r="53" spans="1:8" ht="13.5" thickTop="1">
      <c r="A53" s="140"/>
      <c r="B53" s="137"/>
      <c r="C53" s="141"/>
      <c r="D53" s="142"/>
      <c r="E53" s="112"/>
      <c r="F53" s="157"/>
    </row>
    <row r="54" spans="1:8" ht="13.5" thickBot="1">
      <c r="A54" s="151"/>
      <c r="B54" s="152"/>
      <c r="C54" s="153"/>
      <c r="D54" s="154"/>
      <c r="E54" s="126"/>
      <c r="F54" s="159"/>
    </row>
    <row r="55" spans="1:8" s="907" customFormat="1" ht="13.5" thickBot="1">
      <c r="A55" s="906"/>
      <c r="B55" s="147" t="s">
        <v>138</v>
      </c>
      <c r="C55" s="978"/>
      <c r="D55" s="906"/>
      <c r="E55" s="991"/>
      <c r="F55" s="909"/>
    </row>
    <row r="56" spans="1:8">
      <c r="A56" s="134"/>
      <c r="B56" s="149"/>
      <c r="C56" s="148"/>
      <c r="D56" s="136"/>
      <c r="F56" s="156"/>
    </row>
    <row r="57" spans="1:8">
      <c r="A57" s="929" t="s">
        <v>141</v>
      </c>
      <c r="B57" s="930" t="s">
        <v>142</v>
      </c>
      <c r="C57" s="931" t="s">
        <v>143</v>
      </c>
      <c r="D57" s="932" t="s">
        <v>144</v>
      </c>
      <c r="E57" s="933" t="s">
        <v>1081</v>
      </c>
      <c r="F57" s="931" t="s">
        <v>1082</v>
      </c>
    </row>
    <row r="58" spans="1:8" ht="6.95" customHeight="1">
      <c r="A58" s="134"/>
      <c r="B58" s="137"/>
      <c r="C58" s="135"/>
      <c r="D58" s="136"/>
      <c r="F58" s="156"/>
    </row>
    <row r="59" spans="1:8" ht="38.25">
      <c r="A59" s="940">
        <v>1</v>
      </c>
      <c r="B59" s="975" t="s">
        <v>156</v>
      </c>
      <c r="C59" s="964">
        <v>1</v>
      </c>
      <c r="D59" s="964" t="s">
        <v>80</v>
      </c>
      <c r="E59" s="943"/>
      <c r="F59" s="944">
        <f>C59*E59</f>
        <v>0</v>
      </c>
    </row>
    <row r="60" spans="1:8" ht="25.5">
      <c r="A60" s="940">
        <v>3</v>
      </c>
      <c r="B60" s="975" t="s">
        <v>157</v>
      </c>
      <c r="C60" s="964">
        <v>1</v>
      </c>
      <c r="D60" s="964" t="s">
        <v>80</v>
      </c>
      <c r="E60" s="943"/>
      <c r="F60" s="944">
        <v>300</v>
      </c>
      <c r="H60" s="1474"/>
    </row>
    <row r="61" spans="1:8">
      <c r="A61" s="134"/>
      <c r="B61" s="1359"/>
      <c r="C61" s="1356"/>
      <c r="D61" s="1356"/>
      <c r="E61" s="1360"/>
      <c r="F61" s="1361"/>
    </row>
    <row r="62" spans="1:8" s="907" customFormat="1" ht="13.5" thickBot="1">
      <c r="A62" s="977"/>
      <c r="B62" s="1363" t="s">
        <v>1085</v>
      </c>
      <c r="C62" s="1364"/>
      <c r="D62" s="968"/>
      <c r="E62" s="1365"/>
      <c r="F62" s="1366">
        <f>SUM(F59:F60)</f>
        <v>300</v>
      </c>
    </row>
    <row r="63" spans="1:8" ht="13.5" thickTop="1">
      <c r="A63" s="151"/>
      <c r="B63" s="152"/>
      <c r="C63" s="153"/>
      <c r="D63" s="154"/>
      <c r="E63" s="126"/>
      <c r="F63" s="159"/>
    </row>
    <row r="64" spans="1:8">
      <c r="A64" s="122"/>
      <c r="B64" s="123"/>
      <c r="C64" s="124"/>
      <c r="D64" s="125"/>
      <c r="E64" s="126"/>
      <c r="F64" s="126"/>
    </row>
    <row r="65" spans="1:6">
      <c r="B65" s="119"/>
      <c r="E65" s="120"/>
    </row>
    <row r="66" spans="1:6" ht="14.25">
      <c r="A66" s="127"/>
      <c r="B66" s="128"/>
      <c r="C66" s="116"/>
      <c r="D66" s="116"/>
      <c r="E66" s="128"/>
      <c r="F66" s="128"/>
    </row>
    <row r="67" spans="1:6" ht="14.25">
      <c r="A67" s="127"/>
      <c r="B67" s="128"/>
      <c r="C67" s="116"/>
      <c r="D67" s="116"/>
      <c r="E67" s="128"/>
      <c r="F67" s="128"/>
    </row>
    <row r="68" spans="1:6" ht="14.25">
      <c r="A68" s="127"/>
      <c r="B68" s="128"/>
      <c r="C68" s="116"/>
      <c r="D68" s="116"/>
      <c r="E68" s="128"/>
      <c r="F68" s="128"/>
    </row>
    <row r="69" spans="1:6">
      <c r="B69" s="129"/>
      <c r="C69" s="113"/>
      <c r="D69" s="113"/>
      <c r="E69" s="129"/>
      <c r="F69" s="129"/>
    </row>
    <row r="70" spans="1:6">
      <c r="B70" s="129"/>
      <c r="C70" s="113"/>
      <c r="D70" s="113"/>
      <c r="E70" s="129"/>
      <c r="F70" s="129"/>
    </row>
    <row r="71" spans="1:6">
      <c r="A71" s="130"/>
      <c r="B71" s="131"/>
      <c r="C71" s="132"/>
      <c r="D71" s="132"/>
      <c r="E71" s="131"/>
      <c r="F71" s="131"/>
    </row>
  </sheetData>
  <sheetProtection algorithmName="SHA-512" hashValue="QFoOf6do8Y0fJlJtD8ZL5UqRPKkMVc4Gxk88xtAC8Ewp7tNW8si6KMCjjChFALHYziHXGVGHLFQei7sI024dcA==" saltValue="dc4FBx8LeBhwyZyHnXZeHQ==" spinCount="100000" sheet="1" objects="1" scenarios="1"/>
  <mergeCells count="4">
    <mergeCell ref="B18:F18"/>
    <mergeCell ref="B15:F15"/>
    <mergeCell ref="A3:E3"/>
    <mergeCell ref="B7:F7"/>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elektroenergetskih vodov&amp;R&amp;9&amp;P/&amp;N</oddFooter>
  </headerFooter>
  <rowBreaks count="3" manualBreakCount="3">
    <brk id="15" min="1" max="5" man="1"/>
    <brk id="19" min="1" max="5" man="1"/>
    <brk id="41" min="1"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Zeros="0" view="pageBreakPreview" zoomScaleNormal="100" zoomScaleSheetLayoutView="100" workbookViewId="0"/>
  </sheetViews>
  <sheetFormatPr defaultRowHeight="12.75"/>
  <cols>
    <col min="1" max="1" width="3.7109375" style="111" customWidth="1"/>
    <col min="2" max="2" width="47.7109375" style="278" customWidth="1"/>
    <col min="3" max="3" width="7.7109375" style="117" customWidth="1"/>
    <col min="4" max="4" width="5.85546875" style="114" customWidth="1"/>
    <col min="5" max="5" width="11.7109375" style="115" customWidth="1"/>
    <col min="6" max="6" width="12.7109375" style="115" customWidth="1"/>
    <col min="7" max="7" width="9.140625" style="1"/>
    <col min="8" max="8" width="59.5703125" style="1" customWidth="1"/>
    <col min="9" max="16384" width="9.140625" style="1"/>
  </cols>
  <sheetData>
    <row r="1" spans="1:6">
      <c r="A1" s="548"/>
      <c r="B1" s="546"/>
      <c r="C1" s="547"/>
      <c r="D1" s="547"/>
      <c r="E1" s="548"/>
    </row>
    <row r="2" spans="1:6">
      <c r="A2" s="548"/>
      <c r="B2" s="546"/>
      <c r="C2" s="547"/>
      <c r="D2" s="547"/>
      <c r="E2" s="548"/>
    </row>
    <row r="3" spans="1:6" ht="15.75">
      <c r="A3" s="985" t="s">
        <v>1087</v>
      </c>
      <c r="B3" s="985"/>
      <c r="C3" s="985"/>
      <c r="D3" s="985"/>
      <c r="E3" s="985"/>
    </row>
    <row r="4" spans="1:6" ht="15.75">
      <c r="A4" s="545" t="s">
        <v>1086</v>
      </c>
      <c r="B4" s="545"/>
      <c r="C4" s="545"/>
      <c r="D4" s="545"/>
      <c r="E4" s="545"/>
      <c r="F4" s="980"/>
    </row>
    <row r="5" spans="1:6">
      <c r="A5" s="10"/>
      <c r="B5" s="546"/>
      <c r="C5" s="547"/>
      <c r="D5" s="547"/>
      <c r="E5" s="548"/>
    </row>
    <row r="6" spans="1:6" ht="15">
      <c r="A6" s="395" t="s">
        <v>16</v>
      </c>
      <c r="B6" s="546"/>
      <c r="C6" s="547"/>
      <c r="D6" s="547"/>
      <c r="E6" s="548"/>
    </row>
    <row r="8" spans="1:6">
      <c r="B8" s="1549" t="s">
        <v>1156</v>
      </c>
      <c r="C8" s="1549"/>
      <c r="D8" s="1549"/>
      <c r="E8" s="1549"/>
      <c r="F8" s="1549"/>
    </row>
    <row r="10" spans="1:6" s="979" customFormat="1" ht="15.95" customHeight="1">
      <c r="A10" s="986" t="s">
        <v>1075</v>
      </c>
      <c r="B10" s="910" t="s">
        <v>180</v>
      </c>
      <c r="C10" s="911"/>
      <c r="D10" s="911"/>
      <c r="E10" s="987"/>
      <c r="F10" s="912">
        <f>F31</f>
        <v>0</v>
      </c>
    </row>
    <row r="11" spans="1:6" s="979" customFormat="1" ht="15.95" customHeight="1">
      <c r="A11" s="988" t="s">
        <v>1076</v>
      </c>
      <c r="B11" s="919" t="s">
        <v>79</v>
      </c>
      <c r="C11" s="920"/>
      <c r="D11" s="921"/>
      <c r="E11" s="922"/>
      <c r="F11" s="923">
        <f>F54</f>
        <v>0</v>
      </c>
    </row>
    <row r="12" spans="1:6" s="979" customFormat="1" ht="15.95" customHeight="1" thickBot="1">
      <c r="A12" s="1044" t="s">
        <v>1077</v>
      </c>
      <c r="B12" s="925" t="s">
        <v>1080</v>
      </c>
      <c r="C12" s="926"/>
      <c r="D12" s="926"/>
      <c r="E12" s="927"/>
      <c r="F12" s="928">
        <f>F63</f>
        <v>300</v>
      </c>
    </row>
    <row r="13" spans="1:6" s="907" customFormat="1">
      <c r="A13" s="906"/>
      <c r="B13" s="1056"/>
      <c r="C13" s="908"/>
      <c r="D13" s="908"/>
      <c r="E13" s="909"/>
      <c r="F13" s="1057"/>
    </row>
    <row r="14" spans="1:6" s="277" customFormat="1" ht="15.75" thickBot="1">
      <c r="A14" s="291"/>
      <c r="B14" s="1039" t="s">
        <v>140</v>
      </c>
      <c r="C14" s="1040"/>
      <c r="D14" s="1041"/>
      <c r="E14" s="1042"/>
      <c r="F14" s="1043">
        <f>SUM(F10:F12)</f>
        <v>300</v>
      </c>
    </row>
    <row r="15" spans="1:6" ht="14.25" thickTop="1" thickBot="1">
      <c r="A15" s="134"/>
      <c r="B15" s="139"/>
      <c r="C15" s="135"/>
      <c r="D15" s="136"/>
      <c r="E15" s="156"/>
      <c r="F15" s="156"/>
    </row>
    <row r="16" spans="1:6" ht="13.5" thickBot="1">
      <c r="A16" s="134"/>
      <c r="B16" s="282" t="s">
        <v>113</v>
      </c>
      <c r="C16" s="148"/>
      <c r="D16" s="148"/>
      <c r="E16" s="289"/>
      <c r="F16" s="289"/>
    </row>
    <row r="17" spans="1:6">
      <c r="A17" s="134"/>
      <c r="B17" s="283"/>
      <c r="C17" s="135"/>
      <c r="D17" s="136"/>
      <c r="E17" s="156"/>
      <c r="F17" s="156"/>
    </row>
    <row r="18" spans="1:6">
      <c r="A18" s="929" t="s">
        <v>141</v>
      </c>
      <c r="B18" s="930" t="s">
        <v>142</v>
      </c>
      <c r="C18" s="931" t="s">
        <v>143</v>
      </c>
      <c r="D18" s="932" t="s">
        <v>144</v>
      </c>
      <c r="E18" s="933" t="s">
        <v>1081</v>
      </c>
      <c r="F18" s="931" t="s">
        <v>1082</v>
      </c>
    </row>
    <row r="19" spans="1:6" ht="6.95" customHeight="1">
      <c r="A19" s="935"/>
      <c r="B19" s="936"/>
      <c r="C19" s="937"/>
      <c r="D19" s="938"/>
      <c r="E19" s="939"/>
      <c r="F19" s="937"/>
    </row>
    <row r="20" spans="1:6" ht="25.5">
      <c r="A20" s="940">
        <v>1</v>
      </c>
      <c r="B20" s="989" t="s">
        <v>114</v>
      </c>
      <c r="C20" s="942">
        <v>66</v>
      </c>
      <c r="D20" s="942" t="s">
        <v>38</v>
      </c>
      <c r="E20" s="943"/>
      <c r="F20" s="944">
        <f>E20*C20</f>
        <v>0</v>
      </c>
    </row>
    <row r="21" spans="1:6" ht="25.5">
      <c r="A21" s="940">
        <v>2</v>
      </c>
      <c r="B21" s="941" t="s">
        <v>115</v>
      </c>
      <c r="C21" s="942">
        <v>8</v>
      </c>
      <c r="D21" s="942" t="s">
        <v>891</v>
      </c>
      <c r="E21" s="943"/>
      <c r="F21" s="944">
        <f>E21*C21</f>
        <v>0</v>
      </c>
    </row>
    <row r="22" spans="1:6" ht="60">
      <c r="A22" s="940">
        <v>3</v>
      </c>
      <c r="B22" s="990" t="s">
        <v>116</v>
      </c>
      <c r="C22" s="942">
        <v>16</v>
      </c>
      <c r="D22" s="942" t="s">
        <v>38</v>
      </c>
      <c r="E22" s="943"/>
      <c r="F22" s="944">
        <f>E22*C22</f>
        <v>0</v>
      </c>
    </row>
    <row r="23" spans="1:6" ht="48">
      <c r="A23" s="940">
        <v>4</v>
      </c>
      <c r="B23" s="990" t="s">
        <v>117</v>
      </c>
      <c r="C23" s="971">
        <v>42</v>
      </c>
      <c r="D23" s="964" t="s">
        <v>38</v>
      </c>
      <c r="E23" s="965"/>
      <c r="F23" s="944">
        <f t="shared" ref="F23:F29" si="0">C23*E23</f>
        <v>0</v>
      </c>
    </row>
    <row r="24" spans="1:6" ht="24">
      <c r="A24" s="940">
        <v>6</v>
      </c>
      <c r="B24" s="990" t="s">
        <v>118</v>
      </c>
      <c r="C24" s="964">
        <v>1</v>
      </c>
      <c r="D24" s="964" t="s">
        <v>80</v>
      </c>
      <c r="E24" s="965"/>
      <c r="F24" s="944">
        <f t="shared" si="0"/>
        <v>0</v>
      </c>
    </row>
    <row r="25" spans="1:6" ht="24">
      <c r="A25" s="940">
        <v>7</v>
      </c>
      <c r="B25" s="990" t="s">
        <v>119</v>
      </c>
      <c r="C25" s="964">
        <v>1</v>
      </c>
      <c r="D25" s="964" t="s">
        <v>80</v>
      </c>
      <c r="E25" s="965"/>
      <c r="F25" s="944">
        <f t="shared" si="0"/>
        <v>0</v>
      </c>
    </row>
    <row r="26" spans="1:6" ht="25.5">
      <c r="A26" s="973">
        <v>8</v>
      </c>
      <c r="B26" s="963" t="s">
        <v>120</v>
      </c>
      <c r="C26" s="942">
        <v>42</v>
      </c>
      <c r="D26" s="964" t="s">
        <v>38</v>
      </c>
      <c r="E26" s="965"/>
      <c r="F26" s="944">
        <f t="shared" si="0"/>
        <v>0</v>
      </c>
    </row>
    <row r="27" spans="1:6" ht="38.25">
      <c r="A27" s="973">
        <v>9</v>
      </c>
      <c r="B27" s="963" t="s">
        <v>1089</v>
      </c>
      <c r="C27" s="942">
        <v>66</v>
      </c>
      <c r="D27" s="964" t="s">
        <v>38</v>
      </c>
      <c r="E27" s="965"/>
      <c r="F27" s="944">
        <f t="shared" si="0"/>
        <v>0</v>
      </c>
    </row>
    <row r="28" spans="1:6" ht="25.5">
      <c r="A28" s="973">
        <v>10</v>
      </c>
      <c r="B28" s="963" t="s">
        <v>121</v>
      </c>
      <c r="C28" s="942">
        <v>2</v>
      </c>
      <c r="D28" s="964" t="s">
        <v>122</v>
      </c>
      <c r="E28" s="965"/>
      <c r="F28" s="944">
        <f t="shared" si="0"/>
        <v>0</v>
      </c>
    </row>
    <row r="29" spans="1:6">
      <c r="A29" s="973">
        <v>11</v>
      </c>
      <c r="B29" s="963" t="s">
        <v>123</v>
      </c>
      <c r="C29" s="942">
        <f>16*0.5*0.15</f>
        <v>1.2</v>
      </c>
      <c r="D29" s="964" t="s">
        <v>122</v>
      </c>
      <c r="E29" s="965"/>
      <c r="F29" s="944">
        <f t="shared" si="0"/>
        <v>0</v>
      </c>
    </row>
    <row r="30" spans="1:6">
      <c r="A30" s="134"/>
      <c r="B30" s="1367"/>
      <c r="C30" s="1356"/>
      <c r="D30" s="1356"/>
      <c r="E30" s="1368"/>
      <c r="F30" s="1361"/>
    </row>
    <row r="31" spans="1:6" ht="13.5" thickBot="1">
      <c r="A31" s="151"/>
      <c r="B31" s="1380" t="s">
        <v>1061</v>
      </c>
      <c r="C31" s="1371"/>
      <c r="D31" s="1372"/>
      <c r="E31" s="1373"/>
      <c r="F31" s="1374">
        <f>SUM(F20:F29)</f>
        <v>0</v>
      </c>
    </row>
    <row r="32" spans="1:6" s="280" customFormat="1" ht="13.5" thickTop="1">
      <c r="A32" s="134"/>
      <c r="B32" s="139"/>
      <c r="C32" s="135"/>
      <c r="D32" s="136"/>
      <c r="E32" s="115"/>
      <c r="F32" s="156"/>
    </row>
    <row r="33" spans="1:6" ht="13.5" thickBot="1">
      <c r="A33" s="134"/>
      <c r="B33" s="138"/>
      <c r="C33" s="135"/>
      <c r="D33" s="136"/>
      <c r="F33" s="156"/>
    </row>
    <row r="34" spans="1:6" ht="13.5" thickBot="1">
      <c r="A34" s="134"/>
      <c r="B34" s="282" t="s">
        <v>124</v>
      </c>
      <c r="C34" s="148"/>
      <c r="D34" s="136"/>
      <c r="F34" s="156"/>
    </row>
    <row r="35" spans="1:6">
      <c r="A35" s="134"/>
      <c r="B35" s="287"/>
      <c r="C35" s="148"/>
      <c r="D35" s="136"/>
      <c r="F35" s="156"/>
    </row>
    <row r="36" spans="1:6">
      <c r="A36" s="929" t="s">
        <v>141</v>
      </c>
      <c r="B36" s="930" t="s">
        <v>142</v>
      </c>
      <c r="C36" s="931" t="s">
        <v>143</v>
      </c>
      <c r="D36" s="932" t="s">
        <v>144</v>
      </c>
      <c r="E36" s="933" t="s">
        <v>1081</v>
      </c>
      <c r="F36" s="931" t="s">
        <v>1082</v>
      </c>
    </row>
    <row r="37" spans="1:6" ht="6.95" customHeight="1">
      <c r="A37" s="134"/>
      <c r="B37" s="287"/>
      <c r="C37" s="135"/>
      <c r="D37" s="136"/>
      <c r="F37" s="156"/>
    </row>
    <row r="38" spans="1:6">
      <c r="A38" s="940">
        <v>1</v>
      </c>
      <c r="B38" s="989" t="s">
        <v>125</v>
      </c>
      <c r="C38" s="971">
        <v>70</v>
      </c>
      <c r="D38" s="964" t="s">
        <v>38</v>
      </c>
      <c r="E38" s="965"/>
      <c r="F38" s="944">
        <f t="shared" ref="F38:F52" si="1">C38*E38</f>
        <v>0</v>
      </c>
    </row>
    <row r="39" spans="1:6" ht="25.5">
      <c r="A39" s="940">
        <v>2</v>
      </c>
      <c r="B39" s="989" t="s">
        <v>126</v>
      </c>
      <c r="C39" s="971">
        <v>42</v>
      </c>
      <c r="D39" s="964" t="s">
        <v>38</v>
      </c>
      <c r="E39" s="965"/>
      <c r="F39" s="944">
        <f t="shared" si="1"/>
        <v>0</v>
      </c>
    </row>
    <row r="40" spans="1:6" ht="25.5">
      <c r="A40" s="940">
        <v>3</v>
      </c>
      <c r="B40" s="989" t="s">
        <v>127</v>
      </c>
      <c r="C40" s="964">
        <v>2</v>
      </c>
      <c r="D40" s="964" t="s">
        <v>40</v>
      </c>
      <c r="E40" s="965"/>
      <c r="F40" s="944">
        <f t="shared" si="1"/>
        <v>0</v>
      </c>
    </row>
    <row r="41" spans="1:6" ht="25.5">
      <c r="A41" s="940">
        <v>4</v>
      </c>
      <c r="B41" s="989" t="s">
        <v>128</v>
      </c>
      <c r="C41" s="964">
        <v>4</v>
      </c>
      <c r="D41" s="964" t="s">
        <v>40</v>
      </c>
      <c r="E41" s="965"/>
      <c r="F41" s="944">
        <f t="shared" si="1"/>
        <v>0</v>
      </c>
    </row>
    <row r="42" spans="1:6" ht="38.25">
      <c r="A42" s="940">
        <v>5</v>
      </c>
      <c r="B42" s="963" t="s">
        <v>129</v>
      </c>
      <c r="C42" s="964">
        <v>4</v>
      </c>
      <c r="D42" s="964" t="s">
        <v>40</v>
      </c>
      <c r="E42" s="943"/>
      <c r="F42" s="944">
        <f t="shared" si="1"/>
        <v>0</v>
      </c>
    </row>
    <row r="43" spans="1:6" ht="25.5">
      <c r="A43" s="940">
        <v>6</v>
      </c>
      <c r="B43" s="963" t="s">
        <v>130</v>
      </c>
      <c r="C43" s="964">
        <v>1</v>
      </c>
      <c r="D43" s="964" t="s">
        <v>80</v>
      </c>
      <c r="E43" s="943"/>
      <c r="F43" s="944">
        <f t="shared" si="1"/>
        <v>0</v>
      </c>
    </row>
    <row r="44" spans="1:6" ht="38.25" customHeight="1">
      <c r="A44" s="940">
        <v>7</v>
      </c>
      <c r="B44" s="963" t="s">
        <v>131</v>
      </c>
      <c r="C44" s="964">
        <v>1</v>
      </c>
      <c r="D44" s="964" t="s">
        <v>80</v>
      </c>
      <c r="E44" s="943"/>
      <c r="F44" s="944">
        <f t="shared" si="1"/>
        <v>0</v>
      </c>
    </row>
    <row r="45" spans="1:6" ht="25.5">
      <c r="A45" s="940">
        <v>8</v>
      </c>
      <c r="B45" s="989" t="s">
        <v>132</v>
      </c>
      <c r="C45" s="964">
        <v>1</v>
      </c>
      <c r="D45" s="964" t="s">
        <v>80</v>
      </c>
      <c r="E45" s="965"/>
      <c r="F45" s="944">
        <f t="shared" si="1"/>
        <v>0</v>
      </c>
    </row>
    <row r="46" spans="1:6" ht="25.5">
      <c r="A46" s="940">
        <v>9</v>
      </c>
      <c r="B46" s="963" t="s">
        <v>133</v>
      </c>
      <c r="C46" s="964">
        <v>4</v>
      </c>
      <c r="D46" s="964" t="s">
        <v>40</v>
      </c>
      <c r="E46" s="943"/>
      <c r="F46" s="944">
        <f t="shared" si="1"/>
        <v>0</v>
      </c>
    </row>
    <row r="47" spans="1:6" ht="292.5" customHeight="1">
      <c r="A47" s="940">
        <v>10</v>
      </c>
      <c r="B47" s="941" t="s">
        <v>1088</v>
      </c>
      <c r="C47" s="964">
        <v>1</v>
      </c>
      <c r="D47" s="964" t="s">
        <v>80</v>
      </c>
      <c r="E47" s="943"/>
      <c r="F47" s="944">
        <f t="shared" si="1"/>
        <v>0</v>
      </c>
    </row>
    <row r="48" spans="1:6" ht="38.25" customHeight="1">
      <c r="A48" s="940">
        <v>11</v>
      </c>
      <c r="B48" s="963" t="s">
        <v>1090</v>
      </c>
      <c r="C48" s="964">
        <v>1</v>
      </c>
      <c r="D48" s="964" t="s">
        <v>40</v>
      </c>
      <c r="E48" s="943"/>
      <c r="F48" s="944">
        <f t="shared" si="1"/>
        <v>0</v>
      </c>
    </row>
    <row r="49" spans="1:8" ht="38.25">
      <c r="A49" s="940">
        <v>12</v>
      </c>
      <c r="B49" s="963" t="s">
        <v>134</v>
      </c>
      <c r="C49" s="971">
        <v>26</v>
      </c>
      <c r="D49" s="964" t="s">
        <v>38</v>
      </c>
      <c r="E49" s="943"/>
      <c r="F49" s="944">
        <f t="shared" si="1"/>
        <v>0</v>
      </c>
    </row>
    <row r="50" spans="1:8" s="280" customFormat="1" ht="25.5">
      <c r="A50" s="940">
        <v>13</v>
      </c>
      <c r="B50" s="963" t="s">
        <v>135</v>
      </c>
      <c r="C50" s="971">
        <v>42</v>
      </c>
      <c r="D50" s="964" t="s">
        <v>38</v>
      </c>
      <c r="E50" s="943"/>
      <c r="F50" s="944">
        <f t="shared" si="1"/>
        <v>0</v>
      </c>
    </row>
    <row r="51" spans="1:8" ht="25.5">
      <c r="A51" s="940">
        <v>14</v>
      </c>
      <c r="B51" s="963" t="s">
        <v>136</v>
      </c>
      <c r="C51" s="964">
        <v>4</v>
      </c>
      <c r="D51" s="964" t="s">
        <v>40</v>
      </c>
      <c r="E51" s="965"/>
      <c r="F51" s="944">
        <f t="shared" si="1"/>
        <v>0</v>
      </c>
    </row>
    <row r="52" spans="1:8" ht="25.5">
      <c r="A52" s="940">
        <v>15</v>
      </c>
      <c r="B52" s="963" t="s">
        <v>137</v>
      </c>
      <c r="C52" s="964">
        <v>1</v>
      </c>
      <c r="D52" s="964" t="s">
        <v>80</v>
      </c>
      <c r="E52" s="943"/>
      <c r="F52" s="944">
        <f t="shared" si="1"/>
        <v>0</v>
      </c>
    </row>
    <row r="53" spans="1:8">
      <c r="A53" s="134"/>
      <c r="B53" s="1355"/>
      <c r="C53" s="1356"/>
      <c r="D53" s="1356"/>
      <c r="E53" s="1357"/>
      <c r="F53" s="1361"/>
    </row>
    <row r="54" spans="1:8" ht="13.5" thickBot="1">
      <c r="A54" s="140"/>
      <c r="B54" s="1375" t="s">
        <v>1084</v>
      </c>
      <c r="C54" s="1376"/>
      <c r="D54" s="1377"/>
      <c r="E54" s="1378"/>
      <c r="F54" s="1379">
        <f>SUM(F38:F52)</f>
        <v>0</v>
      </c>
    </row>
    <row r="55" spans="1:8" ht="13.5" thickTop="1">
      <c r="A55" s="134"/>
      <c r="B55" s="139"/>
      <c r="C55" s="135"/>
      <c r="D55" s="136"/>
      <c r="F55" s="156"/>
    </row>
    <row r="56" spans="1:8" ht="13.5" thickBot="1">
      <c r="A56" s="151"/>
      <c r="B56" s="288"/>
      <c r="C56" s="153"/>
      <c r="D56" s="154"/>
      <c r="E56" s="126"/>
      <c r="F56" s="159"/>
    </row>
    <row r="57" spans="1:8" ht="13.5" thickBot="1">
      <c r="A57" s="134"/>
      <c r="B57" s="282" t="s">
        <v>138</v>
      </c>
      <c r="C57" s="148"/>
      <c r="D57" s="136"/>
      <c r="F57" s="156"/>
    </row>
    <row r="58" spans="1:8">
      <c r="A58" s="134"/>
      <c r="B58" s="287"/>
      <c r="C58" s="135"/>
      <c r="D58" s="136"/>
      <c r="F58" s="156"/>
    </row>
    <row r="59" spans="1:8">
      <c r="A59" s="929" t="s">
        <v>141</v>
      </c>
      <c r="B59" s="930" t="s">
        <v>142</v>
      </c>
      <c r="C59" s="931" t="s">
        <v>143</v>
      </c>
      <c r="D59" s="932" t="s">
        <v>144</v>
      </c>
      <c r="E59" s="933" t="s">
        <v>1081</v>
      </c>
      <c r="F59" s="931" t="s">
        <v>1082</v>
      </c>
    </row>
    <row r="60" spans="1:8" ht="6.95" customHeight="1">
      <c r="A60" s="292"/>
      <c r="B60" s="284"/>
      <c r="C60" s="285"/>
      <c r="D60" s="286"/>
      <c r="E60" s="279"/>
      <c r="F60" s="290"/>
    </row>
    <row r="61" spans="1:8">
      <c r="A61" s="940">
        <v>1</v>
      </c>
      <c r="B61" s="989" t="s">
        <v>139</v>
      </c>
      <c r="C61" s="964">
        <v>1</v>
      </c>
      <c r="D61" s="964" t="s">
        <v>80</v>
      </c>
      <c r="E61" s="943"/>
      <c r="F61" s="944">
        <v>300</v>
      </c>
      <c r="H61" s="1474"/>
    </row>
    <row r="62" spans="1:8">
      <c r="A62" s="134"/>
      <c r="B62" s="1369"/>
      <c r="C62" s="1356"/>
      <c r="D62" s="1356"/>
      <c r="E62" s="1360"/>
      <c r="F62" s="1361"/>
    </row>
    <row r="63" spans="1:8" ht="13.5" thickBot="1">
      <c r="A63" s="151"/>
      <c r="B63" s="1370" t="s">
        <v>1085</v>
      </c>
      <c r="C63" s="1371"/>
      <c r="D63" s="1372"/>
      <c r="E63" s="1373"/>
      <c r="F63" s="1374">
        <f>SUM(F61:F61)</f>
        <v>300</v>
      </c>
    </row>
    <row r="64" spans="1:8" ht="13.5" thickTop="1">
      <c r="A64" s="122"/>
      <c r="B64" s="281"/>
      <c r="C64" s="124"/>
      <c r="D64" s="125"/>
      <c r="E64" s="126"/>
      <c r="F64" s="126"/>
    </row>
    <row r="65" spans="1:6">
      <c r="A65" s="122"/>
      <c r="B65" s="281"/>
      <c r="C65" s="124"/>
      <c r="D65" s="125"/>
      <c r="E65" s="126"/>
      <c r="F65" s="126"/>
    </row>
    <row r="66" spans="1:6">
      <c r="B66" s="119"/>
      <c r="E66" s="120"/>
    </row>
  </sheetData>
  <sheetProtection algorithmName="SHA-512" hashValue="jcpYPOoWdnSJhOIGvDxPWsSHER74j4YcDtTs1SJxsAqElnvD9e3NA3MKWtrgafMKnSjOxf+NXg7kYgdgR98Lyg==" saltValue="RC3L6ykX5aNpzWkfwNf/Eg==" spinCount="100000" sheet="1" objects="1" scenarios="1"/>
  <mergeCells count="1">
    <mergeCell ref="B8:F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&amp;C&amp;8Zunanji NN priključek - Vodomerna postaja Polhov Gradec&amp;R&amp;9&amp;P/&amp;N</oddFooter>
  </headerFooter>
  <rowBreaks count="2" manualBreakCount="2">
    <brk id="15" max="16383" man="1"/>
    <brk id="3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showZeros="0" view="pageBreakPreview" zoomScaleNormal="100" zoomScaleSheetLayoutView="100" workbookViewId="0"/>
  </sheetViews>
  <sheetFormatPr defaultRowHeight="12.75"/>
  <cols>
    <col min="1" max="1" width="4.7109375" style="300" customWidth="1"/>
    <col min="2" max="2" width="47.7109375" style="300" customWidth="1"/>
    <col min="3" max="4" width="5.7109375" style="300" customWidth="1"/>
    <col min="5" max="5" width="9.7109375" style="301" customWidth="1"/>
    <col min="6" max="6" width="13.7109375" style="301" customWidth="1"/>
    <col min="7" max="16384" width="9.140625" style="1"/>
  </cols>
  <sheetData>
    <row r="1" spans="1:6">
      <c r="A1" s="548"/>
    </row>
    <row r="2" spans="1:6">
      <c r="A2" s="548"/>
    </row>
    <row r="3" spans="1:6" ht="15.75">
      <c r="A3" s="985" t="s">
        <v>1092</v>
      </c>
    </row>
    <row r="4" spans="1:6" ht="15.75">
      <c r="A4" s="545" t="s">
        <v>1093</v>
      </c>
      <c r="B4" s="1018"/>
      <c r="C4" s="1018"/>
      <c r="D4" s="1018"/>
      <c r="E4" s="1019"/>
      <c r="F4" s="1019"/>
    </row>
    <row r="5" spans="1:6">
      <c r="A5" s="10"/>
    </row>
    <row r="6" spans="1:6" ht="15">
      <c r="A6" s="395" t="s">
        <v>16</v>
      </c>
    </row>
    <row r="8" spans="1:6">
      <c r="B8" s="1549" t="s">
        <v>1156</v>
      </c>
      <c r="C8" s="1549"/>
      <c r="D8" s="1549"/>
      <c r="E8" s="1549"/>
      <c r="F8" s="1549"/>
    </row>
    <row r="9" spans="1:6">
      <c r="A9" s="1014"/>
      <c r="B9" s="1015"/>
      <c r="C9" s="1016"/>
      <c r="D9" s="1014"/>
      <c r="E9" s="1017"/>
      <c r="F9" s="1017"/>
    </row>
    <row r="10" spans="1:6" s="979" customFormat="1" ht="15.95" customHeight="1">
      <c r="A10" s="1130">
        <v>1</v>
      </c>
      <c r="B10" s="1131" t="s">
        <v>79</v>
      </c>
      <c r="C10" s="1132"/>
      <c r="D10" s="1133"/>
      <c r="E10" s="1134"/>
      <c r="F10" s="1135">
        <f>F54</f>
        <v>0</v>
      </c>
    </row>
    <row r="11" spans="1:6" s="979" customFormat="1" ht="15.95" customHeight="1">
      <c r="A11" s="1136">
        <v>2</v>
      </c>
      <c r="B11" s="1137" t="s">
        <v>81</v>
      </c>
      <c r="C11" s="1138"/>
      <c r="D11" s="1139"/>
      <c r="E11" s="1140"/>
      <c r="F11" s="1141">
        <f>F70</f>
        <v>0</v>
      </c>
    </row>
    <row r="12" spans="1:6" s="979" customFormat="1" ht="15.95" customHeight="1">
      <c r="A12" s="1136">
        <v>3</v>
      </c>
      <c r="B12" s="1137" t="s">
        <v>97</v>
      </c>
      <c r="C12" s="1138"/>
      <c r="D12" s="1139"/>
      <c r="E12" s="1140"/>
      <c r="F12" s="1141">
        <f>F83</f>
        <v>0</v>
      </c>
    </row>
    <row r="13" spans="1:6" s="979" customFormat="1" ht="15.95" customHeight="1" thickBot="1">
      <c r="A13" s="1136">
        <v>4</v>
      </c>
      <c r="B13" s="1137" t="s">
        <v>106</v>
      </c>
      <c r="C13" s="1138"/>
      <c r="D13" s="1139"/>
      <c r="E13" s="1140"/>
      <c r="F13" s="1141">
        <f>F91</f>
        <v>0</v>
      </c>
    </row>
    <row r="14" spans="1:6" s="907" customFormat="1">
      <c r="A14" s="1058"/>
      <c r="B14" s="1064"/>
      <c r="C14" s="1065"/>
      <c r="D14" s="1066"/>
      <c r="E14" s="1067"/>
      <c r="F14" s="1068"/>
    </row>
    <row r="15" spans="1:6" s="907" customFormat="1" ht="17.100000000000001" customHeight="1" thickBot="1">
      <c r="A15" s="1045"/>
      <c r="B15" s="1059" t="s">
        <v>151</v>
      </c>
      <c r="C15" s="1060"/>
      <c r="D15" s="1061"/>
      <c r="E15" s="1062"/>
      <c r="F15" s="1063">
        <f>SUM(F10:F13)</f>
        <v>0</v>
      </c>
    </row>
    <row r="16" spans="1:6" ht="15" thickTop="1">
      <c r="A16" s="17"/>
      <c r="B16" s="333"/>
      <c r="C16" s="334"/>
      <c r="D16" s="333"/>
      <c r="E16" s="335"/>
      <c r="F16" s="336"/>
    </row>
    <row r="17" spans="1:6" s="129" customFormat="1">
      <c r="A17" s="929" t="s">
        <v>141</v>
      </c>
      <c r="B17" s="930" t="s">
        <v>142</v>
      </c>
      <c r="C17" s="931" t="s">
        <v>143</v>
      </c>
      <c r="D17" s="932" t="s">
        <v>144</v>
      </c>
      <c r="E17" s="933" t="s">
        <v>1081</v>
      </c>
      <c r="F17" s="931" t="s">
        <v>1082</v>
      </c>
    </row>
    <row r="18" spans="1:6" s="129" customFormat="1" ht="6.95" customHeight="1">
      <c r="A18" s="935"/>
      <c r="B18" s="936"/>
      <c r="C18" s="937"/>
      <c r="D18" s="938"/>
      <c r="E18" s="939"/>
      <c r="F18" s="937"/>
    </row>
    <row r="19" spans="1:6" s="129" customFormat="1" ht="3" customHeight="1" thickBot="1">
      <c r="A19" s="935"/>
      <c r="B19" s="936"/>
      <c r="C19" s="937"/>
      <c r="D19" s="938"/>
      <c r="E19" s="939"/>
      <c r="F19" s="937"/>
    </row>
    <row r="20" spans="1:6" s="129" customFormat="1" ht="13.5" thickBot="1">
      <c r="A20" s="1077">
        <v>1</v>
      </c>
      <c r="B20" s="1086" t="s">
        <v>79</v>
      </c>
      <c r="C20" s="1075"/>
      <c r="D20" s="1075"/>
      <c r="E20" s="1078"/>
      <c r="F20" s="1076"/>
    </row>
    <row r="21" spans="1:6">
      <c r="A21" s="1079"/>
      <c r="B21" s="1080"/>
      <c r="C21" s="1072"/>
      <c r="D21" s="1072"/>
      <c r="E21" s="1081"/>
      <c r="F21" s="1073"/>
    </row>
    <row r="22" spans="1:6" ht="39" customHeight="1">
      <c r="A22" s="303" t="s">
        <v>49</v>
      </c>
      <c r="B22" s="304" t="s">
        <v>965</v>
      </c>
      <c r="C22" s="305"/>
      <c r="D22" s="305"/>
      <c r="E22" s="293"/>
      <c r="F22" s="327"/>
    </row>
    <row r="23" spans="1:6">
      <c r="A23" s="306"/>
      <c r="B23" s="307" t="s">
        <v>980</v>
      </c>
      <c r="C23" s="308"/>
      <c r="D23" s="308"/>
      <c r="E23" s="294"/>
      <c r="F23" s="328"/>
    </row>
    <row r="24" spans="1:6" ht="25.5">
      <c r="A24" s="306"/>
      <c r="B24" s="307" t="s">
        <v>981</v>
      </c>
      <c r="C24" s="308"/>
      <c r="D24" s="308"/>
      <c r="E24" s="294"/>
      <c r="F24" s="328"/>
    </row>
    <row r="25" spans="1:6" ht="25.5">
      <c r="A25" s="306"/>
      <c r="B25" s="307" t="s">
        <v>982</v>
      </c>
      <c r="C25" s="308"/>
      <c r="D25" s="308"/>
      <c r="E25" s="294"/>
      <c r="F25" s="328"/>
    </row>
    <row r="26" spans="1:6" ht="25.5">
      <c r="A26" s="306"/>
      <c r="B26" s="307" t="s">
        <v>983</v>
      </c>
      <c r="C26" s="308"/>
      <c r="D26" s="308"/>
      <c r="E26" s="294"/>
      <c r="F26" s="328"/>
    </row>
    <row r="27" spans="1:6" ht="25.5">
      <c r="A27" s="306"/>
      <c r="B27" s="307" t="s">
        <v>984</v>
      </c>
      <c r="C27" s="308"/>
      <c r="D27" s="308"/>
      <c r="E27" s="294"/>
      <c r="F27" s="328"/>
    </row>
    <row r="28" spans="1:6" ht="12.75" customHeight="1">
      <c r="A28" s="306"/>
      <c r="B28" s="307" t="s">
        <v>985</v>
      </c>
      <c r="C28" s="308"/>
      <c r="D28" s="308"/>
      <c r="E28" s="294"/>
      <c r="F28" s="328"/>
    </row>
    <row r="29" spans="1:6">
      <c r="A29" s="306"/>
      <c r="B29" s="307" t="s">
        <v>986</v>
      </c>
      <c r="C29" s="308"/>
      <c r="D29" s="308"/>
      <c r="E29" s="294"/>
      <c r="F29" s="328"/>
    </row>
    <row r="30" spans="1:6">
      <c r="A30" s="306"/>
      <c r="B30" s="307" t="s">
        <v>987</v>
      </c>
      <c r="C30" s="308"/>
      <c r="D30" s="308"/>
      <c r="E30" s="294"/>
      <c r="F30" s="328"/>
    </row>
    <row r="31" spans="1:6">
      <c r="A31" s="306"/>
      <c r="B31" s="307" t="s">
        <v>988</v>
      </c>
      <c r="C31" s="308"/>
      <c r="D31" s="308"/>
      <c r="E31" s="294"/>
      <c r="F31" s="328"/>
    </row>
    <row r="32" spans="1:6">
      <c r="A32" s="306"/>
      <c r="B32" s="307" t="s">
        <v>989</v>
      </c>
      <c r="C32" s="308"/>
      <c r="D32" s="308"/>
      <c r="E32" s="294"/>
      <c r="F32" s="328"/>
    </row>
    <row r="33" spans="1:6" ht="38.25">
      <c r="A33" s="306"/>
      <c r="B33" s="307" t="s">
        <v>990</v>
      </c>
      <c r="C33" s="308"/>
      <c r="D33" s="308"/>
      <c r="E33" s="294"/>
      <c r="F33" s="328"/>
    </row>
    <row r="34" spans="1:6" ht="25.5">
      <c r="A34" s="306"/>
      <c r="B34" s="307" t="s">
        <v>991</v>
      </c>
      <c r="C34" s="308"/>
      <c r="D34" s="308"/>
      <c r="E34" s="294"/>
      <c r="F34" s="328"/>
    </row>
    <row r="35" spans="1:6">
      <c r="A35" s="306"/>
      <c r="B35" s="307" t="s">
        <v>992</v>
      </c>
      <c r="C35" s="308"/>
      <c r="D35" s="308"/>
      <c r="E35" s="294"/>
      <c r="F35" s="328"/>
    </row>
    <row r="36" spans="1:6">
      <c r="A36" s="306"/>
      <c r="B36" s="307" t="s">
        <v>993</v>
      </c>
      <c r="C36" s="308"/>
      <c r="D36" s="308"/>
      <c r="E36" s="294"/>
      <c r="F36" s="328"/>
    </row>
    <row r="37" spans="1:6">
      <c r="A37" s="306"/>
      <c r="B37" s="307" t="s">
        <v>994</v>
      </c>
      <c r="C37" s="308"/>
      <c r="D37" s="308"/>
      <c r="E37" s="294"/>
      <c r="F37" s="328"/>
    </row>
    <row r="38" spans="1:6">
      <c r="A38" s="306"/>
      <c r="B38" s="307" t="s">
        <v>966</v>
      </c>
      <c r="C38" s="308"/>
      <c r="D38" s="308"/>
      <c r="E38" s="294"/>
      <c r="F38" s="328"/>
    </row>
    <row r="39" spans="1:6">
      <c r="A39" s="306"/>
      <c r="B39" s="307" t="s">
        <v>966</v>
      </c>
      <c r="C39" s="308"/>
      <c r="D39" s="308"/>
      <c r="E39" s="294"/>
      <c r="F39" s="328"/>
    </row>
    <row r="40" spans="1:6">
      <c r="A40" s="306"/>
      <c r="B40" s="307" t="s">
        <v>967</v>
      </c>
      <c r="C40" s="308"/>
      <c r="D40" s="308"/>
      <c r="E40" s="294"/>
      <c r="F40" s="328"/>
    </row>
    <row r="41" spans="1:6" ht="51">
      <c r="A41" s="306"/>
      <c r="B41" s="307" t="s">
        <v>968</v>
      </c>
      <c r="C41" s="308"/>
      <c r="D41" s="308"/>
      <c r="E41" s="294"/>
      <c r="F41" s="328"/>
    </row>
    <row r="42" spans="1:6">
      <c r="A42" s="306"/>
      <c r="B42" s="307" t="s">
        <v>969</v>
      </c>
      <c r="C42" s="308"/>
      <c r="D42" s="308"/>
      <c r="E42" s="294"/>
      <c r="F42" s="328"/>
    </row>
    <row r="43" spans="1:6" ht="25.5" customHeight="1">
      <c r="A43" s="306"/>
      <c r="B43" s="307" t="s">
        <v>970</v>
      </c>
      <c r="C43" s="308"/>
      <c r="D43" s="308"/>
      <c r="E43" s="294"/>
      <c r="F43" s="328"/>
    </row>
    <row r="44" spans="1:6" ht="25.5">
      <c r="A44" s="306"/>
      <c r="B44" s="307" t="s">
        <v>971</v>
      </c>
      <c r="C44" s="308"/>
      <c r="D44" s="308"/>
      <c r="E44" s="294"/>
      <c r="F44" s="328"/>
    </row>
    <row r="45" spans="1:6">
      <c r="A45" s="306"/>
      <c r="B45" s="307" t="s">
        <v>972</v>
      </c>
      <c r="C45" s="308"/>
      <c r="D45" s="308"/>
      <c r="E45" s="294"/>
      <c r="F45" s="328"/>
    </row>
    <row r="46" spans="1:6" ht="25.5">
      <c r="A46" s="306"/>
      <c r="B46" s="307" t="s">
        <v>973</v>
      </c>
      <c r="C46" s="308"/>
      <c r="D46" s="308"/>
      <c r="E46" s="294"/>
      <c r="F46" s="328"/>
    </row>
    <row r="47" spans="1:6" ht="38.25">
      <c r="A47" s="312"/>
      <c r="B47" s="1118" t="s">
        <v>974</v>
      </c>
      <c r="C47" s="1383" t="s">
        <v>80</v>
      </c>
      <c r="D47" s="1383">
        <v>1</v>
      </c>
      <c r="E47" s="1384"/>
      <c r="F47" s="1385">
        <f>D47*E47</f>
        <v>0</v>
      </c>
    </row>
    <row r="48" spans="1:6" ht="65.099999999999994" customHeight="1">
      <c r="A48" s="303" t="s">
        <v>74</v>
      </c>
      <c r="B48" s="302" t="s">
        <v>979</v>
      </c>
      <c r="C48" s="309"/>
      <c r="D48" s="309"/>
      <c r="E48" s="295"/>
      <c r="F48" s="309"/>
    </row>
    <row r="49" spans="1:6" ht="38.25">
      <c r="A49" s="306"/>
      <c r="B49" s="310" t="s">
        <v>978</v>
      </c>
      <c r="C49" s="311"/>
      <c r="D49" s="311"/>
      <c r="E49" s="296"/>
      <c r="F49" s="329"/>
    </row>
    <row r="50" spans="1:6" ht="38.25">
      <c r="A50" s="306"/>
      <c r="B50" s="310" t="s">
        <v>977</v>
      </c>
      <c r="C50" s="311"/>
      <c r="D50" s="311"/>
      <c r="E50" s="296"/>
      <c r="F50" s="329"/>
    </row>
    <row r="51" spans="1:6" ht="38.25" customHeight="1">
      <c r="A51" s="306"/>
      <c r="B51" s="310" t="s">
        <v>976</v>
      </c>
      <c r="C51" s="311"/>
      <c r="D51" s="311"/>
      <c r="E51" s="296"/>
      <c r="F51" s="329"/>
    </row>
    <row r="52" spans="1:6" ht="38.25">
      <c r="A52" s="312"/>
      <c r="B52" s="313" t="s">
        <v>975</v>
      </c>
      <c r="C52" s="1383" t="s">
        <v>80</v>
      </c>
      <c r="D52" s="1383">
        <v>1</v>
      </c>
      <c r="E52" s="1384"/>
      <c r="F52" s="1385">
        <f>D52*E52</f>
        <v>0</v>
      </c>
    </row>
    <row r="53" spans="1:6">
      <c r="A53" s="1109"/>
      <c r="B53" s="1110"/>
      <c r="C53" s="1111"/>
      <c r="D53" s="1111"/>
      <c r="E53" s="1112"/>
      <c r="F53" s="1113"/>
    </row>
    <row r="54" spans="1:6" ht="13.5" thickBot="1">
      <c r="A54" s="1109"/>
      <c r="B54" s="1115" t="s">
        <v>1094</v>
      </c>
      <c r="C54" s="1116"/>
      <c r="D54" s="1116"/>
      <c r="E54" s="1117"/>
      <c r="F54" s="1381">
        <f>SUM(F41:F52)</f>
        <v>0</v>
      </c>
    </row>
    <row r="55" spans="1:6" ht="14.25" thickTop="1" thickBot="1">
      <c r="A55" s="1114"/>
      <c r="B55" s="1071"/>
      <c r="C55" s="1111"/>
      <c r="D55" s="1111"/>
      <c r="E55" s="1112"/>
      <c r="F55" s="1113"/>
    </row>
    <row r="56" spans="1:6" ht="13.5" thickBot="1">
      <c r="A56" s="1077">
        <v>2</v>
      </c>
      <c r="B56" s="1086" t="s">
        <v>81</v>
      </c>
      <c r="C56" s="1094"/>
      <c r="D56" s="318"/>
      <c r="E56" s="1095"/>
      <c r="F56" s="1096"/>
    </row>
    <row r="57" spans="1:6">
      <c r="A57" s="1079"/>
      <c r="B57" s="1080"/>
      <c r="C57" s="1082"/>
      <c r="D57" s="1083"/>
      <c r="E57" s="1084"/>
      <c r="F57" s="1085"/>
    </row>
    <row r="58" spans="1:6" ht="38.25">
      <c r="A58" s="315" t="s">
        <v>52</v>
      </c>
      <c r="B58" s="316" t="s">
        <v>82</v>
      </c>
      <c r="C58" s="314" t="s">
        <v>80</v>
      </c>
      <c r="D58" s="314">
        <v>1</v>
      </c>
      <c r="E58" s="298"/>
      <c r="F58" s="330">
        <f t="shared" ref="F58:F67" si="0">D58*E58</f>
        <v>0</v>
      </c>
    </row>
    <row r="59" spans="1:6" ht="38.25">
      <c r="A59" s="315" t="s">
        <v>54</v>
      </c>
      <c r="B59" s="316" t="s">
        <v>83</v>
      </c>
      <c r="C59" s="314" t="s">
        <v>80</v>
      </c>
      <c r="D59" s="314">
        <v>1</v>
      </c>
      <c r="E59" s="298"/>
      <c r="F59" s="330">
        <f t="shared" si="0"/>
        <v>0</v>
      </c>
    </row>
    <row r="60" spans="1:6" ht="38.25">
      <c r="A60" s="315" t="s">
        <v>56</v>
      </c>
      <c r="B60" s="316" t="s">
        <v>84</v>
      </c>
      <c r="C60" s="314" t="s">
        <v>80</v>
      </c>
      <c r="D60" s="314">
        <v>1</v>
      </c>
      <c r="E60" s="298"/>
      <c r="F60" s="330">
        <f t="shared" si="0"/>
        <v>0</v>
      </c>
    </row>
    <row r="61" spans="1:6" ht="25.5">
      <c r="A61" s="315" t="s">
        <v>58</v>
      </c>
      <c r="B61" s="316" t="s">
        <v>85</v>
      </c>
      <c r="C61" s="314" t="s">
        <v>80</v>
      </c>
      <c r="D61" s="314">
        <v>1</v>
      </c>
      <c r="E61" s="298"/>
      <c r="F61" s="330">
        <f t="shared" si="0"/>
        <v>0</v>
      </c>
    </row>
    <row r="62" spans="1:6" ht="38.25" customHeight="1">
      <c r="A62" s="315" t="s">
        <v>60</v>
      </c>
      <c r="B62" s="316" t="s">
        <v>86</v>
      </c>
      <c r="C62" s="314" t="s">
        <v>80</v>
      </c>
      <c r="D62" s="314">
        <v>1</v>
      </c>
      <c r="E62" s="298"/>
      <c r="F62" s="330">
        <f t="shared" si="0"/>
        <v>0</v>
      </c>
    </row>
    <row r="63" spans="1:6" ht="38.25" customHeight="1">
      <c r="A63" s="315" t="s">
        <v>87</v>
      </c>
      <c r="B63" s="316" t="s">
        <v>88</v>
      </c>
      <c r="C63" s="314" t="s">
        <v>40</v>
      </c>
      <c r="D63" s="314">
        <v>1</v>
      </c>
      <c r="E63" s="298"/>
      <c r="F63" s="330">
        <f t="shared" si="0"/>
        <v>0</v>
      </c>
    </row>
    <row r="64" spans="1:6" ht="90.75" customHeight="1">
      <c r="A64" s="315" t="s">
        <v>89</v>
      </c>
      <c r="B64" s="316" t="s">
        <v>90</v>
      </c>
      <c r="C64" s="314" t="s">
        <v>80</v>
      </c>
      <c r="D64" s="314">
        <v>1</v>
      </c>
      <c r="E64" s="298"/>
      <c r="F64" s="330">
        <f t="shared" si="0"/>
        <v>0</v>
      </c>
    </row>
    <row r="65" spans="1:6" ht="38.25" customHeight="1">
      <c r="A65" s="315" t="s">
        <v>91</v>
      </c>
      <c r="B65" s="317" t="s">
        <v>92</v>
      </c>
      <c r="C65" s="314" t="s">
        <v>80</v>
      </c>
      <c r="D65" s="314">
        <v>1</v>
      </c>
      <c r="E65" s="298"/>
      <c r="F65" s="330">
        <f>D65*E65</f>
        <v>0</v>
      </c>
    </row>
    <row r="66" spans="1:6" ht="103.5" customHeight="1">
      <c r="A66" s="315" t="s">
        <v>93</v>
      </c>
      <c r="B66" s="317" t="s">
        <v>94</v>
      </c>
      <c r="C66" s="314" t="s">
        <v>80</v>
      </c>
      <c r="D66" s="318">
        <v>1</v>
      </c>
      <c r="E66" s="298"/>
      <c r="F66" s="330">
        <f>D66*E66</f>
        <v>0</v>
      </c>
    </row>
    <row r="67" spans="1:6" ht="25.5">
      <c r="A67" s="315" t="s">
        <v>846</v>
      </c>
      <c r="B67" s="317" t="s">
        <v>95</v>
      </c>
      <c r="C67" s="314" t="s">
        <v>80</v>
      </c>
      <c r="D67" s="314">
        <v>1</v>
      </c>
      <c r="E67" s="298"/>
      <c r="F67" s="330">
        <f t="shared" si="0"/>
        <v>0</v>
      </c>
    </row>
    <row r="68" spans="1:6" ht="25.5">
      <c r="A68" s="315"/>
      <c r="B68" s="317" t="s">
        <v>96</v>
      </c>
      <c r="C68" s="314"/>
      <c r="D68" s="314"/>
      <c r="E68" s="298"/>
      <c r="F68" s="330"/>
    </row>
    <row r="69" spans="1:6">
      <c r="A69" s="1119"/>
      <c r="B69" s="1120"/>
      <c r="C69" s="318"/>
      <c r="D69" s="318"/>
      <c r="E69" s="1121"/>
      <c r="F69" s="1096"/>
    </row>
    <row r="70" spans="1:6" ht="13.5" thickBot="1">
      <c r="A70" s="1119"/>
      <c r="B70" s="1122" t="s">
        <v>1095</v>
      </c>
      <c r="C70" s="1116"/>
      <c r="D70" s="1116"/>
      <c r="E70" s="1123"/>
      <c r="F70" s="1382">
        <f>SUM(F58:F68)</f>
        <v>0</v>
      </c>
    </row>
    <row r="71" spans="1:6" ht="14.25" thickTop="1" thickBot="1">
      <c r="A71" s="1119"/>
      <c r="B71" s="1120"/>
      <c r="C71" s="318"/>
      <c r="D71" s="318"/>
      <c r="E71" s="1121"/>
      <c r="F71" s="1096"/>
    </row>
    <row r="72" spans="1:6" ht="13.5" thickBot="1">
      <c r="A72" s="1077">
        <v>3</v>
      </c>
      <c r="B72" s="1086" t="s">
        <v>97</v>
      </c>
      <c r="C72" s="318"/>
      <c r="D72" s="318"/>
      <c r="E72" s="1095"/>
      <c r="F72" s="1096"/>
    </row>
    <row r="73" spans="1:6">
      <c r="A73" s="1079"/>
      <c r="B73" s="1080"/>
      <c r="C73" s="1083"/>
      <c r="D73" s="1083"/>
      <c r="E73" s="1084"/>
      <c r="F73" s="1085"/>
    </row>
    <row r="74" spans="1:6" ht="38.25">
      <c r="A74" s="315" t="s">
        <v>62</v>
      </c>
      <c r="B74" s="319" t="s">
        <v>98</v>
      </c>
      <c r="C74" s="314" t="s">
        <v>80</v>
      </c>
      <c r="D74" s="320">
        <v>2</v>
      </c>
      <c r="E74" s="299"/>
      <c r="F74" s="331">
        <f t="shared" ref="F74:F81" si="1">D74*E74</f>
        <v>0</v>
      </c>
    </row>
    <row r="75" spans="1:6" ht="25.5">
      <c r="A75" s="315" t="s">
        <v>64</v>
      </c>
      <c r="B75" s="319" t="s">
        <v>964</v>
      </c>
      <c r="C75" s="314" t="s">
        <v>80</v>
      </c>
      <c r="D75" s="320">
        <v>2</v>
      </c>
      <c r="E75" s="299"/>
      <c r="F75" s="331">
        <f t="shared" si="1"/>
        <v>0</v>
      </c>
    </row>
    <row r="76" spans="1:6">
      <c r="A76" s="315" t="s">
        <v>66</v>
      </c>
      <c r="B76" s="319" t="s">
        <v>99</v>
      </c>
      <c r="C76" s="314" t="s">
        <v>38</v>
      </c>
      <c r="D76" s="320">
        <v>25</v>
      </c>
      <c r="E76" s="299"/>
      <c r="F76" s="331">
        <f t="shared" si="1"/>
        <v>0</v>
      </c>
    </row>
    <row r="77" spans="1:6" ht="25.5">
      <c r="A77" s="315" t="s">
        <v>68</v>
      </c>
      <c r="B77" s="321" t="s">
        <v>100</v>
      </c>
      <c r="C77" s="314" t="s">
        <v>80</v>
      </c>
      <c r="D77" s="314">
        <v>1</v>
      </c>
      <c r="E77" s="297"/>
      <c r="F77" s="330">
        <f t="shared" si="1"/>
        <v>0</v>
      </c>
    </row>
    <row r="78" spans="1:6" ht="25.5">
      <c r="A78" s="315" t="s">
        <v>70</v>
      </c>
      <c r="B78" s="321" t="s">
        <v>101</v>
      </c>
      <c r="C78" s="314" t="s">
        <v>80</v>
      </c>
      <c r="D78" s="314">
        <v>2</v>
      </c>
      <c r="E78" s="297"/>
      <c r="F78" s="330">
        <f t="shared" si="1"/>
        <v>0</v>
      </c>
    </row>
    <row r="79" spans="1:6" ht="52.5">
      <c r="A79" s="315" t="s">
        <v>72</v>
      </c>
      <c r="B79" s="321" t="s">
        <v>963</v>
      </c>
      <c r="C79" s="314" t="s">
        <v>80</v>
      </c>
      <c r="D79" s="314">
        <v>1</v>
      </c>
      <c r="E79" s="297"/>
      <c r="F79" s="330">
        <f t="shared" si="1"/>
        <v>0</v>
      </c>
    </row>
    <row r="80" spans="1:6" ht="25.5">
      <c r="A80" s="315" t="s">
        <v>102</v>
      </c>
      <c r="B80" s="321" t="s">
        <v>103</v>
      </c>
      <c r="C80" s="314" t="s">
        <v>80</v>
      </c>
      <c r="D80" s="314">
        <v>2</v>
      </c>
      <c r="E80" s="297"/>
      <c r="F80" s="330">
        <f t="shared" si="1"/>
        <v>0</v>
      </c>
    </row>
    <row r="81" spans="1:6">
      <c r="A81" s="315" t="s">
        <v>104</v>
      </c>
      <c r="B81" s="1506" t="s">
        <v>105</v>
      </c>
      <c r="C81" s="314" t="s">
        <v>80</v>
      </c>
      <c r="D81" s="314">
        <v>1</v>
      </c>
      <c r="E81" s="299"/>
      <c r="F81" s="330">
        <f t="shared" si="1"/>
        <v>0</v>
      </c>
    </row>
    <row r="82" spans="1:6">
      <c r="A82" s="1097"/>
      <c r="B82" s="1124"/>
      <c r="C82" s="1098"/>
      <c r="D82" s="1098"/>
      <c r="E82" s="1125"/>
      <c r="F82" s="1099"/>
    </row>
    <row r="83" spans="1:6" ht="13.5" thickBot="1">
      <c r="A83" s="1119"/>
      <c r="B83" s="1126" t="s">
        <v>1096</v>
      </c>
      <c r="C83" s="1116"/>
      <c r="D83" s="1116"/>
      <c r="E83" s="1117"/>
      <c r="F83" s="1382">
        <f>SUM(F74:F81)</f>
        <v>0</v>
      </c>
    </row>
    <row r="84" spans="1:6" ht="14.25" thickTop="1" thickBot="1">
      <c r="A84" s="1119"/>
      <c r="B84" s="1120"/>
      <c r="C84" s="318"/>
      <c r="D84" s="318"/>
      <c r="E84" s="1121"/>
      <c r="F84" s="1096"/>
    </row>
    <row r="85" spans="1:6" ht="13.5" thickBot="1">
      <c r="A85" s="1070">
        <v>4</v>
      </c>
      <c r="B85" s="1108" t="s">
        <v>106</v>
      </c>
      <c r="C85" s="1100"/>
      <c r="D85" s="1100"/>
      <c r="E85" s="1101"/>
      <c r="F85" s="1102"/>
    </row>
    <row r="86" spans="1:6">
      <c r="A86" s="1103"/>
      <c r="B86" s="1104"/>
      <c r="C86" s="1105"/>
      <c r="D86" s="1105"/>
      <c r="E86" s="1106"/>
      <c r="F86" s="1107"/>
    </row>
    <row r="87" spans="1:6" ht="25.5" customHeight="1">
      <c r="A87" s="322" t="s">
        <v>107</v>
      </c>
      <c r="B87" s="319" t="s">
        <v>108</v>
      </c>
      <c r="C87" s="314" t="s">
        <v>80</v>
      </c>
      <c r="D87" s="314">
        <v>1</v>
      </c>
      <c r="E87" s="299"/>
      <c r="F87" s="331">
        <f>D87*E87</f>
        <v>0</v>
      </c>
    </row>
    <row r="88" spans="1:6" ht="25.5" customHeight="1">
      <c r="A88" s="322" t="s">
        <v>109</v>
      </c>
      <c r="B88" s="319" t="s">
        <v>110</v>
      </c>
      <c r="C88" s="314" t="s">
        <v>80</v>
      </c>
      <c r="D88" s="320">
        <v>1</v>
      </c>
      <c r="E88" s="299"/>
      <c r="F88" s="331">
        <f>D88*E88</f>
        <v>0</v>
      </c>
    </row>
    <row r="89" spans="1:6">
      <c r="A89" s="322" t="s">
        <v>111</v>
      </c>
      <c r="B89" s="323" t="s">
        <v>112</v>
      </c>
      <c r="C89" s="324" t="s">
        <v>80</v>
      </c>
      <c r="D89" s="325">
        <v>1</v>
      </c>
      <c r="E89" s="299"/>
      <c r="F89" s="331">
        <f>D89*E89</f>
        <v>0</v>
      </c>
    </row>
    <row r="90" spans="1:6">
      <c r="A90" s="326"/>
      <c r="B90" s="326"/>
      <c r="C90" s="326"/>
      <c r="D90" s="326"/>
      <c r="F90" s="332"/>
    </row>
    <row r="91" spans="1:6" ht="13.5" thickBot="1">
      <c r="A91" s="326"/>
      <c r="B91" s="1127" t="s">
        <v>1097</v>
      </c>
      <c r="C91" s="1128"/>
      <c r="D91" s="1128"/>
      <c r="E91" s="1129"/>
      <c r="F91" s="1381">
        <f>SUM(F87:F89)</f>
        <v>0</v>
      </c>
    </row>
    <row r="92" spans="1:6" ht="13.5" thickTop="1"/>
    <row r="118" ht="12.75" customHeight="1"/>
  </sheetData>
  <sheetProtection algorithmName="SHA-512" hashValue="CjWt+wSmvGAXkDSlIJayIQehmrXXCrj8v3uPR50ndL0p1nFubPn8bKCNGd+y6M0/HHlz9IrVE+9D12RAA+Dkbg==" saltValue="BM4YTWBJaUIu6xFGuBv73g==" spinCount="100000" sheet="1" objects="1" scenarios="1"/>
  <mergeCells count="1">
    <mergeCell ref="B8:F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električnih inštalacij in električne opreme Vodomerna postaja Polhov Gradec&amp;R&amp;9&amp;P/&amp;N</oddFooter>
  </headerFooter>
  <rowBreaks count="4" manualBreakCount="4">
    <brk id="16" max="16383" man="1"/>
    <brk id="47" max="5" man="1"/>
    <brk id="55" max="5" man="1"/>
    <brk id="71"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Zeros="0" view="pageBreakPreview" zoomScaleNormal="100" zoomScaleSheetLayoutView="100" workbookViewId="0"/>
  </sheetViews>
  <sheetFormatPr defaultRowHeight="12.75"/>
  <cols>
    <col min="1" max="1" width="4.28515625" style="1" customWidth="1"/>
    <col min="2" max="2" width="51.7109375" style="1" customWidth="1"/>
    <col min="3" max="3" width="5.7109375" style="1" customWidth="1"/>
    <col min="4" max="4" width="6.7109375" style="1" customWidth="1"/>
    <col min="5" max="5" width="9.7109375" style="1" customWidth="1"/>
    <col min="6" max="6" width="10.7109375" style="1" customWidth="1"/>
    <col min="7" max="7" width="9.140625" style="1"/>
    <col min="8" max="8" width="36.140625" style="1" customWidth="1"/>
    <col min="9" max="16384" width="9.140625" style="1"/>
  </cols>
  <sheetData>
    <row r="1" spans="1:6">
      <c r="A1" s="557"/>
      <c r="B1" s="337"/>
      <c r="C1" s="337"/>
      <c r="D1" s="337"/>
      <c r="E1" s="337"/>
      <c r="F1" s="337"/>
    </row>
    <row r="2" spans="1:6">
      <c r="A2" s="557"/>
      <c r="B2" s="337"/>
      <c r="C2" s="337"/>
      <c r="D2" s="337"/>
      <c r="E2" s="337"/>
      <c r="F2" s="337"/>
    </row>
    <row r="3" spans="1:6" ht="15.75">
      <c r="A3" s="1441" t="s">
        <v>1098</v>
      </c>
      <c r="B3" s="1443"/>
      <c r="C3" s="1443"/>
      <c r="D3" s="1443"/>
      <c r="E3" s="1443"/>
      <c r="F3" s="1443"/>
    </row>
    <row r="4" spans="1:6">
      <c r="A4" s="1444"/>
      <c r="B4" s="337"/>
      <c r="C4" s="337"/>
      <c r="D4" s="337"/>
      <c r="E4" s="337"/>
      <c r="F4" s="337"/>
    </row>
    <row r="5" spans="1:6" ht="15">
      <c r="A5" s="1437" t="s">
        <v>16</v>
      </c>
      <c r="B5" s="337"/>
      <c r="C5" s="337"/>
      <c r="D5" s="337"/>
      <c r="E5" s="337"/>
      <c r="F5" s="337"/>
    </row>
    <row r="6" spans="1:6">
      <c r="A6" s="337"/>
      <c r="B6" s="337"/>
      <c r="C6" s="337"/>
      <c r="D6" s="337"/>
      <c r="E6" s="337"/>
      <c r="F6" s="337"/>
    </row>
    <row r="7" spans="1:6">
      <c r="A7" s="337"/>
      <c r="B7" s="337"/>
      <c r="C7" s="337"/>
      <c r="D7" s="337"/>
      <c r="E7" s="337"/>
      <c r="F7" s="337"/>
    </row>
    <row r="8" spans="1:6">
      <c r="A8" s="337"/>
      <c r="B8" s="1549" t="s">
        <v>1156</v>
      </c>
      <c r="C8" s="1549"/>
      <c r="D8" s="1549"/>
      <c r="E8" s="1549"/>
      <c r="F8" s="1549"/>
    </row>
    <row r="9" spans="1:6">
      <c r="A9" s="1149"/>
      <c r="B9" s="1149"/>
      <c r="C9" s="1149"/>
      <c r="D9" s="1149"/>
      <c r="E9" s="1149"/>
      <c r="F9" s="352"/>
    </row>
    <row r="10" spans="1:6">
      <c r="A10" s="353"/>
      <c r="B10" s="354"/>
      <c r="C10" s="355"/>
      <c r="D10" s="353"/>
      <c r="E10" s="352"/>
      <c r="F10" s="352"/>
    </row>
    <row r="11" spans="1:6" s="192" customFormat="1" ht="15.95" customHeight="1" thickBot="1">
      <c r="A11" s="1142" t="s">
        <v>30</v>
      </c>
      <c r="B11" s="1553" t="s">
        <v>180</v>
      </c>
      <c r="C11" s="1554"/>
      <c r="D11" s="1554"/>
      <c r="E11" s="1554"/>
      <c r="F11" s="1143">
        <f>SUM(F21:F25)</f>
        <v>300</v>
      </c>
    </row>
    <row r="12" spans="1:6" s="192" customFormat="1" ht="15.95" customHeight="1">
      <c r="A12" s="1150"/>
      <c r="B12" s="1153"/>
      <c r="C12" s="1154"/>
      <c r="D12" s="1154"/>
      <c r="E12" s="1154"/>
      <c r="F12" s="1151"/>
    </row>
    <row r="13" spans="1:6" ht="15.75" thickBot="1">
      <c r="A13" s="1069"/>
      <c r="B13" s="1156" t="s">
        <v>1006</v>
      </c>
      <c r="C13" s="1155"/>
      <c r="D13" s="1155"/>
      <c r="E13" s="1155"/>
      <c r="F13" s="637">
        <f>SUM(F11:F11)</f>
        <v>300</v>
      </c>
    </row>
    <row r="14" spans="1:6" ht="13.5" thickTop="1">
      <c r="A14" s="337"/>
      <c r="B14" s="337"/>
      <c r="C14" s="337"/>
      <c r="D14" s="337"/>
      <c r="E14" s="337"/>
      <c r="F14" s="337"/>
    </row>
    <row r="15" spans="1:6">
      <c r="A15" s="337"/>
      <c r="B15" s="337"/>
      <c r="C15" s="337"/>
      <c r="D15" s="337"/>
      <c r="E15" s="337"/>
      <c r="F15" s="337"/>
    </row>
    <row r="16" spans="1:6" ht="12.75" customHeight="1">
      <c r="A16" s="1074"/>
      <c r="B16" s="1442"/>
      <c r="C16" s="1157"/>
      <c r="D16" s="1157"/>
      <c r="E16" s="1157"/>
      <c r="F16" s="1157"/>
    </row>
    <row r="17" spans="1:8">
      <c r="A17" s="929" t="s">
        <v>141</v>
      </c>
      <c r="B17" s="930" t="s">
        <v>142</v>
      </c>
      <c r="C17" s="931" t="s">
        <v>143</v>
      </c>
      <c r="D17" s="932" t="s">
        <v>144</v>
      </c>
      <c r="E17" s="1445" t="s">
        <v>1081</v>
      </c>
      <c r="F17" s="931" t="s">
        <v>1082</v>
      </c>
    </row>
    <row r="18" spans="1:8" ht="13.5" thickBot="1">
      <c r="A18" s="935"/>
      <c r="B18" s="936"/>
      <c r="C18" s="937"/>
      <c r="D18" s="938"/>
      <c r="E18" s="1446"/>
      <c r="F18" s="937"/>
    </row>
    <row r="19" spans="1:8" ht="13.5" thickBot="1">
      <c r="A19" s="1144" t="s">
        <v>30</v>
      </c>
      <c r="B19" s="1148" t="s">
        <v>51</v>
      </c>
      <c r="C19" s="1146"/>
      <c r="D19" s="1147"/>
      <c r="E19" s="1147"/>
      <c r="F19" s="589"/>
    </row>
    <row r="20" spans="1:8">
      <c r="A20" s="1144"/>
      <c r="B20" s="1145"/>
      <c r="C20" s="1146"/>
      <c r="D20" s="1147"/>
      <c r="E20" s="1147"/>
      <c r="F20" s="589"/>
    </row>
    <row r="21" spans="1:8" ht="25.5">
      <c r="A21" s="347" t="s">
        <v>49</v>
      </c>
      <c r="B21" s="349" t="s">
        <v>53</v>
      </c>
      <c r="C21" s="341" t="s">
        <v>955</v>
      </c>
      <c r="D21" s="342">
        <v>0.05</v>
      </c>
      <c r="E21" s="339"/>
      <c r="F21" s="358">
        <f t="shared" ref="F21:F24" si="0">D21*E21</f>
        <v>0</v>
      </c>
    </row>
    <row r="22" spans="1:8" ht="51">
      <c r="A22" s="347" t="s">
        <v>74</v>
      </c>
      <c r="B22" s="348" t="s">
        <v>1099</v>
      </c>
      <c r="C22" s="341" t="s">
        <v>38</v>
      </c>
      <c r="D22" s="342">
        <v>20</v>
      </c>
      <c r="E22" s="339"/>
      <c r="F22" s="351">
        <f t="shared" si="0"/>
        <v>0</v>
      </c>
    </row>
    <row r="23" spans="1:8" ht="51">
      <c r="A23" s="343" t="s">
        <v>75</v>
      </c>
      <c r="B23" s="348" t="s">
        <v>1100</v>
      </c>
      <c r="C23" s="341" t="s">
        <v>38</v>
      </c>
      <c r="D23" s="342">
        <v>25</v>
      </c>
      <c r="E23" s="339"/>
      <c r="F23" s="351">
        <f t="shared" si="0"/>
        <v>0</v>
      </c>
    </row>
    <row r="24" spans="1:8" ht="25.5">
      <c r="A24" s="347" t="s">
        <v>76</v>
      </c>
      <c r="B24" s="349" t="s">
        <v>59</v>
      </c>
      <c r="C24" s="341" t="s">
        <v>955</v>
      </c>
      <c r="D24" s="342">
        <v>0.05</v>
      </c>
      <c r="E24" s="339"/>
      <c r="F24" s="351">
        <f t="shared" si="0"/>
        <v>0</v>
      </c>
    </row>
    <row r="25" spans="1:8">
      <c r="A25" s="347" t="s">
        <v>77</v>
      </c>
      <c r="B25" s="349" t="s">
        <v>73</v>
      </c>
      <c r="C25" s="341" t="s">
        <v>80</v>
      </c>
      <c r="D25" s="350">
        <v>1</v>
      </c>
      <c r="E25" s="339"/>
      <c r="F25" s="351">
        <v>300</v>
      </c>
      <c r="H25" s="1474"/>
    </row>
    <row r="26" spans="1:8" ht="15">
      <c r="A26" s="1455"/>
      <c r="B26" s="1190"/>
      <c r="C26" s="1146"/>
      <c r="D26" s="1147"/>
      <c r="E26" s="1147"/>
      <c r="F26" s="1456"/>
    </row>
    <row r="27" spans="1:8" ht="13.5" thickBot="1">
      <c r="A27" s="337"/>
      <c r="B27" s="1453" t="s">
        <v>1061</v>
      </c>
      <c r="C27" s="1454"/>
      <c r="D27" s="1454"/>
      <c r="E27" s="1454"/>
      <c r="F27" s="1379">
        <f>SUM(F21:F25)</f>
        <v>300</v>
      </c>
    </row>
    <row r="28" spans="1:8" ht="13.5" thickTop="1"/>
    <row r="35" spans="6:6" ht="15">
      <c r="F35" s="340"/>
    </row>
  </sheetData>
  <sheetProtection algorithmName="SHA-512" hashValue="kX/tqnMA+8y4Z+FrjWRvFUFRaiQj9SCN6TpASifFBS05AvUbUFasJ7pFYM4eB2sC5kx7wupjpA90BFFQFVmJRA==" saltValue="tMSo4GcayJrQcI7Mi+HNoQ==" spinCount="100000" sheet="1" objects="1" scenarios="1"/>
  <mergeCells count="2">
    <mergeCell ref="B11:E11"/>
    <mergeCell ref="B8:F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telekomunikacijskih vodov&amp;R&amp;9&amp;P/&amp;N</oddFooter>
  </headerFooter>
  <rowBreaks count="1" manualBreakCount="1">
    <brk id="1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Zeros="0" view="pageBreakPreview" zoomScaleNormal="100" zoomScaleSheetLayoutView="100" workbookViewId="0"/>
  </sheetViews>
  <sheetFormatPr defaultRowHeight="12.75"/>
  <cols>
    <col min="1" max="1" width="4.28515625" style="1" customWidth="1"/>
    <col min="2" max="2" width="51.7109375" style="1" customWidth="1"/>
    <col min="3" max="3" width="5.7109375" style="1" customWidth="1"/>
    <col min="4" max="4" width="6.7109375" style="1" customWidth="1"/>
    <col min="5" max="5" width="9.7109375" style="1" customWidth="1"/>
    <col min="6" max="6" width="10.7109375" style="1" customWidth="1"/>
    <col min="7" max="7" width="9.140625" style="1"/>
    <col min="8" max="8" width="35.85546875" style="1" customWidth="1"/>
    <col min="9" max="16384" width="9.140625" style="1"/>
  </cols>
  <sheetData>
    <row r="1" spans="1:6">
      <c r="A1" s="557"/>
      <c r="B1" s="337"/>
      <c r="C1" s="337"/>
      <c r="D1" s="337"/>
      <c r="E1" s="337"/>
      <c r="F1" s="337"/>
    </row>
    <row r="2" spans="1:6">
      <c r="A2" s="557"/>
      <c r="B2" s="337"/>
      <c r="C2" s="337"/>
      <c r="D2" s="337"/>
      <c r="E2" s="337"/>
      <c r="F2" s="337"/>
    </row>
    <row r="3" spans="1:6" ht="15.75">
      <c r="A3" s="1441" t="s">
        <v>1101</v>
      </c>
      <c r="B3" s="1443"/>
      <c r="C3" s="1443"/>
      <c r="D3" s="1443"/>
      <c r="E3" s="1443"/>
      <c r="F3" s="1443"/>
    </row>
    <row r="4" spans="1:6">
      <c r="A4" s="1444"/>
      <c r="B4" s="337"/>
      <c r="C4" s="337"/>
      <c r="D4" s="337"/>
      <c r="E4" s="337"/>
      <c r="F4" s="337"/>
    </row>
    <row r="5" spans="1:6" ht="15">
      <c r="A5" s="1437" t="s">
        <v>16</v>
      </c>
      <c r="B5" s="337"/>
      <c r="C5" s="337"/>
      <c r="D5" s="337"/>
      <c r="E5" s="337"/>
      <c r="F5" s="337"/>
    </row>
    <row r="6" spans="1:6">
      <c r="A6" s="337"/>
      <c r="B6" s="337"/>
      <c r="C6" s="337"/>
      <c r="D6" s="337"/>
      <c r="E6" s="337"/>
      <c r="F6" s="337"/>
    </row>
    <row r="7" spans="1:6" ht="27" customHeight="1">
      <c r="A7" s="337"/>
      <c r="B7" s="1549" t="s">
        <v>1156</v>
      </c>
      <c r="C7" s="1549"/>
      <c r="D7" s="1549"/>
      <c r="E7" s="1549"/>
      <c r="F7" s="1549"/>
    </row>
    <row r="8" spans="1:6">
      <c r="A8" s="1011"/>
      <c r="B8" s="1012"/>
      <c r="C8" s="1013"/>
      <c r="D8" s="1011"/>
      <c r="E8" s="1200"/>
      <c r="F8" s="1200"/>
    </row>
    <row r="9" spans="1:6">
      <c r="A9" s="353"/>
      <c r="B9" s="354"/>
      <c r="C9" s="355"/>
      <c r="D9" s="353"/>
      <c r="E9" s="352"/>
      <c r="F9" s="352"/>
    </row>
    <row r="10" spans="1:6" ht="14.25">
      <c r="A10" s="1202" t="s">
        <v>44</v>
      </c>
      <c r="B10" s="333"/>
      <c r="C10" s="334"/>
      <c r="D10" s="333"/>
      <c r="E10" s="1201"/>
      <c r="F10" s="1201"/>
    </row>
    <row r="11" spans="1:6">
      <c r="A11" s="337"/>
      <c r="B11" s="337"/>
      <c r="C11" s="337"/>
      <c r="D11" s="337"/>
      <c r="E11" s="337"/>
      <c r="F11" s="337"/>
    </row>
    <row r="12" spans="1:6" s="277" customFormat="1" ht="15.95" customHeight="1">
      <c r="A12" s="1168" t="s">
        <v>30</v>
      </c>
      <c r="B12" s="1176" t="s">
        <v>892</v>
      </c>
      <c r="C12" s="1177"/>
      <c r="D12" s="1177"/>
      <c r="E12" s="1177"/>
      <c r="F12" s="647">
        <f>F25</f>
        <v>0</v>
      </c>
    </row>
    <row r="13" spans="1:6" s="277" customFormat="1" ht="15.95" customHeight="1">
      <c r="A13" s="1169" t="s">
        <v>31</v>
      </c>
      <c r="B13" s="1178" t="s">
        <v>180</v>
      </c>
      <c r="C13" s="1179"/>
      <c r="D13" s="1179"/>
      <c r="E13" s="1179"/>
      <c r="F13" s="644">
        <f>F34</f>
        <v>0</v>
      </c>
    </row>
    <row r="14" spans="1:6" s="277" customFormat="1" ht="15.95" customHeight="1" thickBot="1">
      <c r="A14" s="1170" t="s">
        <v>32</v>
      </c>
      <c r="B14" s="1171" t="s">
        <v>893</v>
      </c>
      <c r="C14" s="1172"/>
      <c r="D14" s="1172"/>
      <c r="E14" s="1172"/>
      <c r="F14" s="1173">
        <f>F45</f>
        <v>300</v>
      </c>
    </row>
    <row r="15" spans="1:6">
      <c r="A15" s="1180"/>
      <c r="B15" s="1181"/>
      <c r="C15" s="1182"/>
      <c r="D15" s="1182"/>
      <c r="E15" s="1182"/>
      <c r="F15" s="1183"/>
    </row>
    <row r="16" spans="1:6" ht="15.75" thickBot="1">
      <c r="A16" s="1069"/>
      <c r="B16" s="1156" t="s">
        <v>1006</v>
      </c>
      <c r="C16" s="1184"/>
      <c r="D16" s="1184"/>
      <c r="E16" s="1184"/>
      <c r="F16" s="637">
        <f>SUM(F12:F14)</f>
        <v>300</v>
      </c>
    </row>
    <row r="17" spans="1:6" ht="13.5" thickTop="1">
      <c r="A17" s="1069"/>
      <c r="B17" s="1152"/>
      <c r="C17" s="1174"/>
      <c r="D17" s="1174"/>
      <c r="E17" s="1174"/>
      <c r="F17" s="1175"/>
    </row>
    <row r="18" spans="1:6">
      <c r="A18" s="337"/>
      <c r="B18" s="337"/>
      <c r="C18" s="337"/>
      <c r="D18" s="337"/>
      <c r="E18" s="337"/>
      <c r="F18" s="337"/>
    </row>
    <row r="19" spans="1:6">
      <c r="A19" s="929" t="s">
        <v>141</v>
      </c>
      <c r="B19" s="930" t="s">
        <v>142</v>
      </c>
      <c r="C19" s="931" t="s">
        <v>143</v>
      </c>
      <c r="D19" s="932" t="s">
        <v>144</v>
      </c>
      <c r="E19" s="1445" t="s">
        <v>1081</v>
      </c>
      <c r="F19" s="931" t="s">
        <v>1082</v>
      </c>
    </row>
    <row r="20" spans="1:6" ht="13.5" thickBot="1">
      <c r="A20" s="935"/>
      <c r="B20" s="936"/>
      <c r="C20" s="937"/>
      <c r="D20" s="938"/>
      <c r="E20" s="1446"/>
      <c r="F20" s="937"/>
    </row>
    <row r="21" spans="1:6" ht="13.5" thickBot="1">
      <c r="A21" s="1158" t="s">
        <v>30</v>
      </c>
      <c r="B21" s="1148" t="s">
        <v>995</v>
      </c>
      <c r="C21" s="1159"/>
      <c r="D21" s="1160"/>
      <c r="E21" s="1161"/>
      <c r="F21" s="1161"/>
    </row>
    <row r="22" spans="1:6">
      <c r="A22" s="1162"/>
      <c r="B22" s="1163"/>
      <c r="C22" s="1164"/>
      <c r="D22" s="1165"/>
      <c r="E22" s="1166"/>
      <c r="F22" s="1166"/>
    </row>
    <row r="23" spans="1:6">
      <c r="A23" s="356" t="s">
        <v>49</v>
      </c>
      <c r="B23" s="344" t="s">
        <v>50</v>
      </c>
      <c r="C23" s="345" t="s">
        <v>38</v>
      </c>
      <c r="D23" s="346">
        <v>60</v>
      </c>
      <c r="E23" s="338"/>
      <c r="F23" s="351">
        <f>D23*E23</f>
        <v>0</v>
      </c>
    </row>
    <row r="24" spans="1:6">
      <c r="A24" s="1158"/>
      <c r="B24" s="1190"/>
      <c r="C24" s="1146"/>
      <c r="D24" s="1147"/>
      <c r="E24" s="1447"/>
      <c r="F24" s="1175"/>
    </row>
    <row r="25" spans="1:6" ht="13.5" thickBot="1">
      <c r="A25" s="1158"/>
      <c r="B25" s="1194" t="s">
        <v>1102</v>
      </c>
      <c r="C25" s="1197"/>
      <c r="D25" s="1198"/>
      <c r="E25" s="1448"/>
      <c r="F25" s="512">
        <f>SUM(F23)</f>
        <v>0</v>
      </c>
    </row>
    <row r="26" spans="1:6" ht="14.25" thickTop="1" thickBot="1">
      <c r="A26" s="1158"/>
      <c r="B26" s="1190"/>
      <c r="C26" s="1146"/>
      <c r="D26" s="1147"/>
      <c r="E26" s="1447"/>
      <c r="F26" s="1175"/>
    </row>
    <row r="27" spans="1:6" ht="13.5" thickBot="1">
      <c r="A27" s="1158" t="s">
        <v>31</v>
      </c>
      <c r="B27" s="1148" t="s">
        <v>51</v>
      </c>
      <c r="C27" s="1146"/>
      <c r="D27" s="1147"/>
      <c r="E27" s="1447"/>
      <c r="F27" s="1175"/>
    </row>
    <row r="28" spans="1:6">
      <c r="A28" s="1162"/>
      <c r="B28" s="1163"/>
      <c r="C28" s="1187"/>
      <c r="D28" s="1188"/>
      <c r="E28" s="1449"/>
      <c r="F28" s="1189"/>
    </row>
    <row r="29" spans="1:6" ht="25.5">
      <c r="A29" s="343" t="s">
        <v>52</v>
      </c>
      <c r="B29" s="344" t="s">
        <v>53</v>
      </c>
      <c r="C29" s="345" t="s">
        <v>80</v>
      </c>
      <c r="D29" s="357">
        <v>1</v>
      </c>
      <c r="E29" s="338"/>
      <c r="F29" s="358">
        <f>D29*E29</f>
        <v>0</v>
      </c>
    </row>
    <row r="30" spans="1:6" ht="38.25">
      <c r="A30" s="347" t="s">
        <v>54</v>
      </c>
      <c r="B30" s="349" t="s">
        <v>55</v>
      </c>
      <c r="C30" s="341" t="s">
        <v>38</v>
      </c>
      <c r="D30" s="342">
        <v>5</v>
      </c>
      <c r="E30" s="339"/>
      <c r="F30" s="358">
        <f>D30*E30</f>
        <v>0</v>
      </c>
    </row>
    <row r="31" spans="1:6">
      <c r="A31" s="343" t="s">
        <v>56</v>
      </c>
      <c r="B31" s="349" t="s">
        <v>57</v>
      </c>
      <c r="C31" s="341" t="s">
        <v>42</v>
      </c>
      <c r="D31" s="342">
        <v>2</v>
      </c>
      <c r="E31" s="339"/>
      <c r="F31" s="358">
        <f>D31*E31</f>
        <v>0</v>
      </c>
    </row>
    <row r="32" spans="1:6" ht="25.5">
      <c r="A32" s="343" t="s">
        <v>58</v>
      </c>
      <c r="B32" s="349" t="s">
        <v>59</v>
      </c>
      <c r="C32" s="341" t="s">
        <v>80</v>
      </c>
      <c r="D32" s="350">
        <v>1</v>
      </c>
      <c r="E32" s="339"/>
      <c r="F32" s="358">
        <f>D32*E32</f>
        <v>0</v>
      </c>
    </row>
    <row r="33" spans="1:8" ht="12.75" customHeight="1">
      <c r="A33" s="1191"/>
      <c r="B33" s="1185"/>
      <c r="C33" s="1186"/>
      <c r="D33" s="1192"/>
      <c r="E33" s="1450"/>
      <c r="F33" s="1167"/>
    </row>
    <row r="34" spans="1:8" ht="12.75" customHeight="1" thickBot="1">
      <c r="A34" s="1193"/>
      <c r="B34" s="1194" t="s">
        <v>1061</v>
      </c>
      <c r="C34" s="1195"/>
      <c r="D34" s="1196"/>
      <c r="E34" s="1451"/>
      <c r="F34" s="512">
        <f>SUM(F29:F32)</f>
        <v>0</v>
      </c>
    </row>
    <row r="35" spans="1:8" ht="12.75" customHeight="1" thickTop="1" thickBot="1">
      <c r="A35" s="1193"/>
      <c r="B35" s="1190"/>
      <c r="C35" s="1146"/>
      <c r="D35" s="1199"/>
      <c r="E35" s="1447"/>
      <c r="F35" s="1175"/>
    </row>
    <row r="36" spans="1:8" ht="13.5" thickBot="1">
      <c r="A36" s="1158" t="s">
        <v>32</v>
      </c>
      <c r="B36" s="1148" t="s">
        <v>61</v>
      </c>
      <c r="C36" s="1146"/>
      <c r="D36" s="1147"/>
      <c r="E36" s="1447"/>
      <c r="F36" s="1175"/>
    </row>
    <row r="37" spans="1:8">
      <c r="A37" s="1162"/>
      <c r="B37" s="1163"/>
      <c r="C37" s="1187"/>
      <c r="D37" s="1188"/>
      <c r="E37" s="1449"/>
      <c r="F37" s="1189"/>
    </row>
    <row r="38" spans="1:8">
      <c r="A38" s="347" t="s">
        <v>62</v>
      </c>
      <c r="B38" s="349" t="s">
        <v>63</v>
      </c>
      <c r="C38" s="341" t="s">
        <v>38</v>
      </c>
      <c r="D38" s="342">
        <v>60</v>
      </c>
      <c r="E38" s="339"/>
      <c r="F38" s="358">
        <f t="shared" ref="F38:F42" si="0">D38*E38</f>
        <v>0</v>
      </c>
    </row>
    <row r="39" spans="1:8" ht="51">
      <c r="A39" s="347" t="s">
        <v>64</v>
      </c>
      <c r="B39" s="349" t="s">
        <v>65</v>
      </c>
      <c r="C39" s="341" t="s">
        <v>40</v>
      </c>
      <c r="D39" s="350">
        <v>1</v>
      </c>
      <c r="E39" s="339"/>
      <c r="F39" s="358">
        <f t="shared" si="0"/>
        <v>0</v>
      </c>
    </row>
    <row r="40" spans="1:8" ht="38.25">
      <c r="A40" s="347" t="s">
        <v>66</v>
      </c>
      <c r="B40" s="349" t="s">
        <v>67</v>
      </c>
      <c r="C40" s="341" t="s">
        <v>40</v>
      </c>
      <c r="D40" s="350">
        <v>1</v>
      </c>
      <c r="E40" s="339"/>
      <c r="F40" s="358">
        <f t="shared" si="0"/>
        <v>0</v>
      </c>
    </row>
    <row r="41" spans="1:8" ht="12.75" customHeight="1">
      <c r="A41" s="347" t="s">
        <v>68</v>
      </c>
      <c r="B41" s="349" t="s">
        <v>69</v>
      </c>
      <c r="C41" s="341" t="s">
        <v>40</v>
      </c>
      <c r="D41" s="350">
        <v>2</v>
      </c>
      <c r="E41" s="339"/>
      <c r="F41" s="358">
        <f t="shared" si="0"/>
        <v>0</v>
      </c>
    </row>
    <row r="42" spans="1:8" ht="38.25">
      <c r="A42" s="347" t="s">
        <v>70</v>
      </c>
      <c r="B42" s="349" t="s">
        <v>71</v>
      </c>
      <c r="C42" s="341" t="s">
        <v>40</v>
      </c>
      <c r="D42" s="350">
        <v>1</v>
      </c>
      <c r="E42" s="339"/>
      <c r="F42" s="358">
        <f t="shared" si="0"/>
        <v>0</v>
      </c>
    </row>
    <row r="43" spans="1:8">
      <c r="A43" s="347" t="s">
        <v>72</v>
      </c>
      <c r="B43" s="349" t="s">
        <v>894</v>
      </c>
      <c r="C43" s="341" t="s">
        <v>80</v>
      </c>
      <c r="D43" s="350">
        <v>1</v>
      </c>
      <c r="E43" s="339"/>
      <c r="F43" s="358">
        <v>300</v>
      </c>
      <c r="H43" s="1474"/>
    </row>
    <row r="44" spans="1:8" ht="15">
      <c r="A44" s="337"/>
      <c r="B44" s="337"/>
      <c r="C44" s="337"/>
      <c r="D44" s="337"/>
      <c r="E44" s="337"/>
      <c r="F44" s="1452"/>
    </row>
    <row r="45" spans="1:8" ht="13.5" thickBot="1">
      <c r="A45" s="337"/>
      <c r="B45" s="1453" t="s">
        <v>1103</v>
      </c>
      <c r="C45" s="1454"/>
      <c r="D45" s="1454"/>
      <c r="E45" s="1454"/>
      <c r="F45" s="1379">
        <f>SUM(F38:F43)</f>
        <v>300</v>
      </c>
    </row>
    <row r="46" spans="1:8" ht="13.5" thickTop="1"/>
    <row r="58" spans="6:6" ht="15">
      <c r="F58" s="340"/>
    </row>
  </sheetData>
  <sheetProtection algorithmName="SHA-512" hashValue="vRnWDYKIgq3kVUuiKX+dYDnZ2TiOSr9BQCisRVXdtylvfeCnGwhkVdRjITjV7hVQpCMbuLp9XLtaFMAO9tIm8g==" saltValue="n/mCnu4aURhFAIEO46aUuA==" spinCount="100000" sheet="1" objects="1" scenarios="1"/>
  <mergeCells count="1">
    <mergeCell ref="B7:F7"/>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&amp;C&amp;8Zunanji TK priključek - Vodomerna postaja Polhov Gradec&amp;R&amp;9&amp;P/&amp;N</oddFooter>
  </headerFooter>
  <rowBreaks count="1" manualBreakCount="1">
    <brk id="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showZeros="0" view="pageBreakPreview" zoomScaleNormal="100" zoomScaleSheetLayoutView="100" zoomScalePageLayoutView="85" workbookViewId="0">
      <selection activeCell="F33" sqref="F33"/>
    </sheetView>
  </sheetViews>
  <sheetFormatPr defaultRowHeight="12.75"/>
  <cols>
    <col min="1" max="1" width="6.7109375" style="164" customWidth="1"/>
    <col min="2" max="2" width="52.85546875" style="163" customWidth="1"/>
    <col min="3" max="5" width="15.7109375" style="161" customWidth="1"/>
    <col min="6" max="6" width="9.140625" style="162"/>
    <col min="7" max="7" width="9.28515625" style="162" customWidth="1"/>
    <col min="8" max="8" width="11.7109375" style="162" customWidth="1"/>
    <col min="9" max="9" width="9.140625" style="162"/>
    <col min="10" max="10" width="17.140625" style="162" customWidth="1"/>
    <col min="11" max="11" width="11" style="162" customWidth="1"/>
    <col min="12" max="12" width="12.7109375" style="162" customWidth="1"/>
    <col min="13" max="13" width="10.7109375" style="162" customWidth="1"/>
    <col min="14" max="14" width="12.42578125" style="162" customWidth="1"/>
    <col min="15" max="27" width="9.140625" style="162"/>
    <col min="28" max="16384" width="9.140625" style="163"/>
  </cols>
  <sheetData>
    <row r="1" spans="1:27">
      <c r="A1" s="180"/>
      <c r="B1" s="181"/>
      <c r="C1" s="179"/>
      <c r="D1" s="179"/>
      <c r="E1" s="179"/>
    </row>
    <row r="2" spans="1:27">
      <c r="A2" s="180"/>
      <c r="B2" s="181"/>
      <c r="C2" s="179"/>
      <c r="D2" s="179"/>
      <c r="E2" s="179"/>
    </row>
    <row r="3" spans="1:27" ht="15.75">
      <c r="A3" s="362" t="s">
        <v>1004</v>
      </c>
      <c r="B3" s="179"/>
      <c r="C3" s="179"/>
      <c r="D3" s="179"/>
      <c r="E3" s="179"/>
    </row>
    <row r="4" spans="1:27" ht="15.75">
      <c r="A4" s="1467" t="s">
        <v>1005</v>
      </c>
      <c r="B4" s="179"/>
      <c r="C4" s="179"/>
      <c r="D4" s="179"/>
      <c r="E4" s="179"/>
    </row>
    <row r="5" spans="1:27">
      <c r="A5" s="181"/>
      <c r="B5" s="179"/>
      <c r="C5" s="179"/>
      <c r="D5" s="179"/>
      <c r="E5" s="179"/>
    </row>
    <row r="6" spans="1:27" ht="18">
      <c r="A6" s="1468" t="s">
        <v>996</v>
      </c>
      <c r="B6" s="179"/>
      <c r="C6" s="179"/>
      <c r="D6" s="179"/>
      <c r="E6" s="179"/>
    </row>
    <row r="7" spans="1:27">
      <c r="A7" s="181"/>
      <c r="B7" s="179"/>
      <c r="C7" s="179"/>
      <c r="D7" s="179"/>
      <c r="E7" s="179"/>
    </row>
    <row r="8" spans="1:27" ht="15.75">
      <c r="A8" s="362" t="s">
        <v>16</v>
      </c>
      <c r="B8" s="179"/>
      <c r="C8" s="179"/>
      <c r="D8" s="179"/>
      <c r="E8" s="179"/>
    </row>
    <row r="9" spans="1:27">
      <c r="A9" s="180"/>
      <c r="B9" s="179"/>
      <c r="C9" s="179"/>
      <c r="D9" s="179"/>
      <c r="E9" s="179"/>
    </row>
    <row r="10" spans="1:27" ht="18" customHeight="1">
      <c r="A10" s="1540" t="s">
        <v>997</v>
      </c>
      <c r="B10" s="1540"/>
      <c r="C10" s="1540"/>
      <c r="D10" s="1540"/>
      <c r="E10" s="359"/>
    </row>
    <row r="11" spans="1:27">
      <c r="A11" s="180"/>
      <c r="B11" s="181"/>
      <c r="C11" s="179"/>
      <c r="D11" s="179"/>
      <c r="E11" s="179"/>
    </row>
    <row r="12" spans="1:27">
      <c r="A12" s="180"/>
      <c r="B12" s="181"/>
      <c r="C12" s="179"/>
      <c r="D12" s="179"/>
      <c r="E12" s="179"/>
    </row>
    <row r="13" spans="1:27" ht="13.5" thickBot="1">
      <c r="A13" s="365" t="s">
        <v>999</v>
      </c>
      <c r="B13" s="363" t="s">
        <v>0</v>
      </c>
      <c r="C13" s="364" t="s">
        <v>1151</v>
      </c>
      <c r="D13"/>
      <c r="E13"/>
    </row>
    <row r="14" spans="1:27" ht="13.5" thickTop="1">
      <c r="A14" s="180"/>
      <c r="B14" s="178"/>
      <c r="C14" s="179"/>
      <c r="D14"/>
      <c r="E14"/>
    </row>
    <row r="15" spans="1:27" s="169" customFormat="1" ht="27.95" customHeight="1">
      <c r="A15" s="182">
        <v>2</v>
      </c>
      <c r="B15" s="183" t="s">
        <v>1</v>
      </c>
      <c r="C15" s="184">
        <f>'2-KA'!F27</f>
        <v>0</v>
      </c>
      <c r="D15"/>
      <c r="E15"/>
      <c r="F15" s="162"/>
      <c r="G15" s="162"/>
      <c r="H15" s="165"/>
      <c r="I15" s="166"/>
      <c r="J15" s="167"/>
      <c r="K15" s="167"/>
      <c r="L15" s="167"/>
      <c r="M15" s="168"/>
      <c r="N15" s="162"/>
      <c r="O15" s="162"/>
      <c r="P15" s="162"/>
      <c r="Q15" s="162"/>
      <c r="R15" s="162"/>
      <c r="S15" s="162"/>
      <c r="T15" s="162"/>
      <c r="U15" s="162"/>
      <c r="V15" s="162"/>
      <c r="W15" s="162"/>
      <c r="X15" s="162"/>
      <c r="Y15" s="162"/>
      <c r="Z15" s="162"/>
      <c r="AA15" s="162"/>
    </row>
    <row r="16" spans="1:27" ht="27.95" customHeight="1">
      <c r="A16" s="185" t="s">
        <v>2</v>
      </c>
      <c r="B16" s="186" t="s">
        <v>17</v>
      </c>
      <c r="C16" s="187">
        <f>'3_1-VGU'!G19</f>
        <v>0</v>
      </c>
      <c r="D16"/>
      <c r="E16"/>
      <c r="H16" s="165"/>
      <c r="I16" s="166"/>
      <c r="J16" s="167"/>
      <c r="K16" s="167"/>
      <c r="L16" s="167"/>
      <c r="M16" s="168"/>
    </row>
    <row r="17" spans="1:27" ht="27.95" customHeight="1">
      <c r="A17" s="188" t="s">
        <v>3</v>
      </c>
      <c r="B17" s="189" t="s">
        <v>18</v>
      </c>
      <c r="C17" s="184">
        <f>'3_2.1-zid B.VVZL.1'!F20</f>
        <v>0</v>
      </c>
      <c r="D17"/>
      <c r="E17"/>
      <c r="H17" s="165"/>
      <c r="I17" s="166"/>
      <c r="J17" s="167"/>
      <c r="K17" s="167"/>
      <c r="L17" s="167"/>
      <c r="M17" s="168"/>
    </row>
    <row r="18" spans="1:27" ht="27.95" customHeight="1">
      <c r="A18" s="188" t="s">
        <v>4</v>
      </c>
      <c r="B18" s="189" t="s">
        <v>19</v>
      </c>
      <c r="C18" s="184">
        <f>'3_2.2-zid B.VVZL.2'!F17</f>
        <v>0</v>
      </c>
      <c r="D18"/>
      <c r="E18"/>
      <c r="H18" s="165"/>
      <c r="I18" s="166"/>
      <c r="J18" s="167"/>
      <c r="K18" s="167"/>
      <c r="L18" s="167"/>
      <c r="M18" s="168"/>
    </row>
    <row r="19" spans="1:27" ht="27.95" customHeight="1">
      <c r="A19" s="188" t="s">
        <v>5</v>
      </c>
      <c r="B19" s="189" t="s">
        <v>20</v>
      </c>
      <c r="C19" s="184">
        <f>'3_2.4-zid B.VVZD.1'!F17</f>
        <v>0</v>
      </c>
      <c r="D19"/>
      <c r="E19"/>
      <c r="H19" s="165"/>
      <c r="I19" s="166"/>
      <c r="J19" s="167"/>
      <c r="K19" s="167"/>
      <c r="L19" s="167"/>
      <c r="M19" s="168"/>
    </row>
    <row r="20" spans="1:27" ht="27.95" customHeight="1">
      <c r="A20" s="188" t="s">
        <v>6</v>
      </c>
      <c r="B20" s="189" t="s">
        <v>21</v>
      </c>
      <c r="C20" s="184">
        <f>'3_2.6-zid B.VVZD.3'!F17</f>
        <v>0</v>
      </c>
      <c r="D20"/>
      <c r="E20"/>
      <c r="H20" s="165"/>
      <c r="I20" s="166"/>
      <c r="J20" s="167"/>
      <c r="K20" s="167"/>
      <c r="L20" s="167"/>
      <c r="M20" s="168"/>
    </row>
    <row r="21" spans="1:27" ht="27.95" customHeight="1">
      <c r="A21" s="188" t="s">
        <v>7</v>
      </c>
      <c r="B21" s="189" t="s">
        <v>22</v>
      </c>
      <c r="C21" s="184">
        <f>'3_2.7-zid B.VVZD.4'!F17</f>
        <v>0</v>
      </c>
      <c r="D21"/>
      <c r="E21"/>
      <c r="H21" s="165"/>
      <c r="I21" s="166"/>
      <c r="J21" s="167"/>
      <c r="K21" s="167"/>
      <c r="L21" s="167"/>
      <c r="M21" s="168"/>
    </row>
    <row r="22" spans="1:27" ht="27.95" customHeight="1">
      <c r="A22" s="188" t="s">
        <v>8</v>
      </c>
      <c r="B22" s="189" t="s">
        <v>23</v>
      </c>
      <c r="C22" s="184">
        <f>'3_2.8-zid MV.VVZD.1'!F17</f>
        <v>0</v>
      </c>
      <c r="D22"/>
      <c r="E22"/>
      <c r="H22" s="165"/>
      <c r="I22" s="166"/>
      <c r="J22" s="167"/>
      <c r="K22" s="167"/>
      <c r="L22" s="167"/>
      <c r="M22" s="168"/>
    </row>
    <row r="23" spans="1:27" ht="27.95" customHeight="1">
      <c r="A23" s="188" t="s">
        <v>9</v>
      </c>
      <c r="B23" s="189" t="s">
        <v>24</v>
      </c>
      <c r="C23" s="184">
        <f>'3_2.9-zid MV.VVZD.2'!F17</f>
        <v>0</v>
      </c>
      <c r="D23"/>
      <c r="E23"/>
      <c r="H23" s="165"/>
      <c r="I23" s="166"/>
      <c r="J23" s="167"/>
      <c r="K23" s="167"/>
      <c r="L23" s="167"/>
      <c r="M23" s="168"/>
    </row>
    <row r="24" spans="1:27" ht="27.95" customHeight="1">
      <c r="A24" s="188" t="s">
        <v>25</v>
      </c>
      <c r="B24" s="183" t="s">
        <v>1000</v>
      </c>
      <c r="C24" s="184">
        <f>'3_3-VP PG'!F15</f>
        <v>0</v>
      </c>
      <c r="D24"/>
      <c r="E24"/>
      <c r="H24" s="165"/>
      <c r="I24" s="166"/>
      <c r="J24" s="167"/>
      <c r="K24" s="167"/>
      <c r="L24" s="167"/>
      <c r="M24" s="168"/>
    </row>
    <row r="25" spans="1:27" ht="27.95" customHeight="1">
      <c r="A25" s="188" t="s">
        <v>10</v>
      </c>
      <c r="B25" s="189" t="s">
        <v>11</v>
      </c>
      <c r="C25" s="184">
        <f>'3_4-VOKA'!G13</f>
        <v>0</v>
      </c>
      <c r="D25"/>
      <c r="E25"/>
      <c r="H25" s="165"/>
      <c r="I25" s="166"/>
      <c r="J25" s="167"/>
      <c r="K25" s="167"/>
      <c r="L25" s="167"/>
      <c r="M25" s="168"/>
    </row>
    <row r="26" spans="1:27" ht="27.95" customHeight="1">
      <c r="A26" s="188" t="s">
        <v>26</v>
      </c>
      <c r="B26" s="189" t="s">
        <v>544</v>
      </c>
      <c r="C26" s="184">
        <f>'4_1-elektro'!F13</f>
        <v>600</v>
      </c>
      <c r="D26"/>
      <c r="E26"/>
      <c r="H26" s="165"/>
      <c r="I26" s="166"/>
      <c r="J26" s="167"/>
      <c r="K26" s="167"/>
      <c r="L26" s="167"/>
      <c r="M26" s="168"/>
    </row>
    <row r="27" spans="1:27" ht="27.95" customHeight="1">
      <c r="A27" s="188" t="s">
        <v>12</v>
      </c>
      <c r="B27" s="189" t="s">
        <v>13</v>
      </c>
      <c r="C27" s="184">
        <f>'4_2-NN VP'!F14</f>
        <v>300</v>
      </c>
      <c r="D27"/>
      <c r="E27"/>
      <c r="H27" s="165"/>
      <c r="I27" s="166"/>
      <c r="J27" s="167"/>
      <c r="K27" s="167"/>
      <c r="L27" s="167"/>
      <c r="M27" s="168"/>
    </row>
    <row r="28" spans="1:27" ht="27.95" customHeight="1">
      <c r="A28" s="188" t="s">
        <v>28</v>
      </c>
      <c r="B28" s="189" t="s">
        <v>29</v>
      </c>
      <c r="C28" s="184">
        <f>'4_3-elektro VP'!F15</f>
        <v>0</v>
      </c>
      <c r="D28"/>
      <c r="E28"/>
      <c r="H28" s="165"/>
      <c r="I28" s="166"/>
      <c r="J28" s="167"/>
      <c r="K28" s="167"/>
      <c r="L28" s="167"/>
      <c r="M28" s="168"/>
    </row>
    <row r="29" spans="1:27" ht="27.95" customHeight="1">
      <c r="A29" s="188" t="s">
        <v>27</v>
      </c>
      <c r="B29" s="189" t="s">
        <v>998</v>
      </c>
      <c r="C29" s="184">
        <f>'6_1-TK'!F13</f>
        <v>300</v>
      </c>
      <c r="D29"/>
      <c r="E29"/>
      <c r="H29" s="165"/>
      <c r="I29" s="166"/>
      <c r="J29" s="167"/>
      <c r="K29" s="167"/>
      <c r="L29" s="167"/>
      <c r="M29" s="168"/>
    </row>
    <row r="30" spans="1:27" ht="27.95" customHeight="1">
      <c r="A30" s="188" t="s">
        <v>14</v>
      </c>
      <c r="B30" s="189" t="s">
        <v>15</v>
      </c>
      <c r="C30" s="184">
        <f>'6_2-zunanji TK'!F16</f>
        <v>300</v>
      </c>
      <c r="D30"/>
      <c r="E30"/>
      <c r="H30" s="165"/>
      <c r="I30" s="166"/>
      <c r="J30" s="167"/>
      <c r="K30" s="167"/>
      <c r="L30" s="167"/>
      <c r="M30" s="168"/>
    </row>
    <row r="31" spans="1:27" ht="15">
      <c r="A31" s="180"/>
      <c r="B31" s="178"/>
      <c r="C31" s="190"/>
      <c r="D31" s="190"/>
      <c r="E31" s="190"/>
      <c r="G31" s="170"/>
      <c r="H31" s="170"/>
      <c r="I31" s="171"/>
      <c r="J31" s="170"/>
      <c r="K31" s="172"/>
      <c r="L31" s="173"/>
      <c r="M31" s="168"/>
      <c r="N31" s="173"/>
    </row>
    <row r="32" spans="1:27" s="175" customFormat="1" ht="15.75" thickBot="1">
      <c r="A32" s="191"/>
      <c r="B32" s="462" t="s">
        <v>1006</v>
      </c>
      <c r="C32" s="1487">
        <f>SUM(C15:C30)</f>
        <v>1500</v>
      </c>
      <c r="D32"/>
      <c r="E32">
        <f>SUM(E15:E30)</f>
        <v>0</v>
      </c>
      <c r="F32" s="174"/>
      <c r="G32" s="174"/>
      <c r="H32" s="2"/>
      <c r="I32" s="2"/>
      <c r="J32" s="174"/>
      <c r="K32" s="174"/>
      <c r="L32" s="174"/>
      <c r="M32" s="174"/>
      <c r="N32" s="174"/>
      <c r="O32" s="174"/>
      <c r="P32" s="174"/>
      <c r="Q32" s="174"/>
      <c r="R32" s="174"/>
      <c r="S32" s="174"/>
      <c r="T32" s="174"/>
      <c r="U32" s="174"/>
      <c r="V32" s="174"/>
      <c r="W32" s="174"/>
      <c r="X32" s="174"/>
      <c r="Y32" s="174"/>
      <c r="Z32" s="174"/>
      <c r="AA32" s="174"/>
    </row>
    <row r="33" spans="1:27" s="175" customFormat="1" ht="13.5" thickTop="1">
      <c r="A33" s="176"/>
      <c r="D33"/>
      <c r="E33"/>
      <c r="F33" s="174"/>
      <c r="G33" s="174"/>
      <c r="H33" s="2"/>
      <c r="I33" s="2"/>
      <c r="J33" s="174"/>
      <c r="K33" s="174"/>
      <c r="L33" s="174"/>
      <c r="M33" s="174"/>
      <c r="N33" s="174"/>
      <c r="O33" s="174"/>
      <c r="P33" s="174"/>
      <c r="Q33" s="174"/>
      <c r="R33" s="174"/>
      <c r="S33" s="174"/>
      <c r="T33" s="174"/>
      <c r="U33" s="174"/>
      <c r="V33" s="174"/>
      <c r="W33" s="174"/>
      <c r="X33" s="174"/>
      <c r="Y33" s="174"/>
      <c r="Z33" s="174"/>
      <c r="AA33" s="174"/>
    </row>
    <row r="34" spans="1:27" s="175" customFormat="1">
      <c r="A34" s="176"/>
      <c r="B34" s="175" t="s">
        <v>1152</v>
      </c>
      <c r="C34" s="1485">
        <f>C32*10%</f>
        <v>150</v>
      </c>
      <c r="F34" s="174"/>
      <c r="G34" s="174"/>
      <c r="H34" s="174"/>
      <c r="I34" s="174"/>
      <c r="J34" s="174"/>
      <c r="K34" s="174"/>
      <c r="L34" s="174"/>
      <c r="M34" s="174"/>
      <c r="N34" s="174"/>
      <c r="O34" s="174"/>
      <c r="P34" s="174"/>
      <c r="Q34" s="174"/>
      <c r="R34" s="174"/>
      <c r="S34" s="174"/>
      <c r="T34" s="174"/>
      <c r="U34" s="174"/>
      <c r="V34" s="174"/>
      <c r="W34" s="174"/>
      <c r="X34" s="174"/>
      <c r="Y34" s="174"/>
      <c r="Z34" s="174"/>
      <c r="AA34" s="174"/>
    </row>
    <row r="35" spans="1:27" s="175" customFormat="1">
      <c r="A35" s="176"/>
      <c r="F35" s="174"/>
      <c r="G35" s="174"/>
      <c r="H35" s="174"/>
      <c r="I35" s="174"/>
      <c r="J35" s="174"/>
      <c r="K35" s="174"/>
      <c r="L35" s="174"/>
      <c r="M35" s="174"/>
      <c r="N35" s="174"/>
      <c r="O35" s="174"/>
      <c r="P35" s="174"/>
      <c r="Q35" s="174"/>
      <c r="R35" s="174"/>
      <c r="S35" s="174"/>
      <c r="T35" s="174"/>
      <c r="U35" s="174"/>
      <c r="V35" s="174"/>
      <c r="W35" s="174"/>
      <c r="X35" s="174"/>
      <c r="Y35" s="174"/>
      <c r="Z35" s="174"/>
      <c r="AA35" s="174"/>
    </row>
    <row r="36" spans="1:27" s="175" customFormat="1">
      <c r="A36" s="176"/>
      <c r="B36" s="1484" t="s">
        <v>1153</v>
      </c>
      <c r="C36" s="1486">
        <f>SUM(C32:C34)</f>
        <v>1650</v>
      </c>
      <c r="F36" s="174"/>
      <c r="G36" s="174"/>
      <c r="H36" s="174"/>
      <c r="I36" s="174"/>
      <c r="J36" s="174"/>
      <c r="K36" s="174"/>
      <c r="L36" s="174"/>
      <c r="M36" s="174"/>
      <c r="N36" s="174"/>
      <c r="O36" s="174"/>
      <c r="P36" s="174"/>
      <c r="Q36" s="174"/>
      <c r="R36" s="174"/>
      <c r="S36" s="174"/>
      <c r="T36" s="174"/>
      <c r="U36" s="174"/>
      <c r="V36" s="174"/>
      <c r="W36" s="174"/>
      <c r="X36" s="174"/>
      <c r="Y36" s="174"/>
      <c r="Z36" s="174"/>
      <c r="AA36" s="174"/>
    </row>
    <row r="37" spans="1:27" s="175" customFormat="1">
      <c r="A37" s="176"/>
      <c r="F37" s="174"/>
      <c r="G37" s="174"/>
      <c r="H37" s="174"/>
      <c r="I37" s="174"/>
      <c r="J37" s="174"/>
      <c r="K37" s="174"/>
      <c r="L37" s="174"/>
      <c r="M37" s="174"/>
      <c r="N37" s="174"/>
      <c r="O37" s="174"/>
      <c r="P37" s="174"/>
      <c r="Q37" s="174"/>
      <c r="R37" s="174"/>
      <c r="S37" s="174"/>
      <c r="T37" s="174"/>
      <c r="U37" s="174"/>
      <c r="V37" s="174"/>
      <c r="W37" s="174"/>
      <c r="X37" s="174"/>
      <c r="Y37" s="174"/>
      <c r="Z37" s="174"/>
      <c r="AA37" s="174"/>
    </row>
    <row r="38" spans="1:27" s="175" customFormat="1">
      <c r="A38" s="176"/>
      <c r="B38" s="175" t="s">
        <v>1154</v>
      </c>
      <c r="C38" s="1485">
        <f>C36*22%</f>
        <v>363</v>
      </c>
      <c r="F38" s="174"/>
      <c r="G38" s="174"/>
      <c r="H38" s="174"/>
      <c r="I38" s="174"/>
      <c r="J38" s="174"/>
      <c r="K38" s="174"/>
      <c r="L38" s="174"/>
      <c r="M38" s="174"/>
      <c r="N38" s="174"/>
      <c r="O38" s="174"/>
      <c r="P38" s="174"/>
      <c r="Q38" s="174"/>
      <c r="R38" s="174"/>
      <c r="S38" s="174"/>
      <c r="T38" s="174"/>
      <c r="U38" s="174"/>
      <c r="V38" s="174"/>
      <c r="W38" s="174"/>
      <c r="X38" s="174"/>
      <c r="Y38" s="174"/>
      <c r="Z38" s="174"/>
      <c r="AA38" s="174"/>
    </row>
    <row r="39" spans="1:27" s="175" customFormat="1">
      <c r="A39" s="176"/>
      <c r="F39" s="174"/>
      <c r="G39" s="174"/>
      <c r="H39" s="174"/>
      <c r="I39" s="174"/>
      <c r="J39" s="174"/>
      <c r="K39" s="174"/>
      <c r="L39" s="174"/>
      <c r="M39" s="174"/>
      <c r="N39" s="174"/>
      <c r="O39" s="174"/>
      <c r="P39" s="174"/>
      <c r="Q39" s="174"/>
      <c r="R39" s="174"/>
      <c r="S39" s="174"/>
      <c r="T39" s="174"/>
      <c r="U39" s="174"/>
      <c r="V39" s="174"/>
      <c r="W39" s="174"/>
      <c r="X39" s="174"/>
      <c r="Y39" s="174"/>
      <c r="Z39" s="174"/>
      <c r="AA39" s="174"/>
    </row>
    <row r="40" spans="1:27" s="175" customFormat="1" ht="13.5" thickBot="1">
      <c r="A40" s="176"/>
      <c r="B40" s="1488" t="s">
        <v>1155</v>
      </c>
      <c r="C40" s="1489">
        <f>SUM(C36:C38)</f>
        <v>2013</v>
      </c>
      <c r="F40" s="174"/>
      <c r="G40" s="174"/>
      <c r="H40" s="174"/>
      <c r="I40" s="174"/>
      <c r="J40" s="174"/>
      <c r="K40" s="174"/>
      <c r="L40" s="174"/>
      <c r="M40" s="174"/>
      <c r="N40" s="174"/>
      <c r="O40" s="174"/>
      <c r="P40" s="174"/>
      <c r="Q40" s="174"/>
      <c r="R40" s="174"/>
      <c r="S40" s="174"/>
      <c r="T40" s="174"/>
      <c r="U40" s="174"/>
      <c r="V40" s="174"/>
      <c r="W40" s="174"/>
      <c r="X40" s="174"/>
      <c r="Y40" s="174"/>
      <c r="Z40" s="174"/>
      <c r="AA40" s="174"/>
    </row>
    <row r="41" spans="1:27" s="175" customFormat="1" ht="13.5" thickTop="1">
      <c r="A41" s="176"/>
      <c r="F41" s="174"/>
      <c r="G41" s="174"/>
      <c r="H41" s="174"/>
      <c r="I41" s="174"/>
      <c r="J41" s="174"/>
      <c r="K41" s="174"/>
      <c r="L41" s="174"/>
      <c r="M41" s="174"/>
      <c r="N41" s="174"/>
      <c r="O41" s="174"/>
      <c r="P41" s="174"/>
      <c r="Q41" s="174"/>
      <c r="R41" s="174"/>
      <c r="S41" s="174"/>
      <c r="T41" s="174"/>
      <c r="U41" s="174"/>
      <c r="V41" s="174"/>
      <c r="W41" s="174"/>
      <c r="X41" s="174"/>
      <c r="Y41" s="174"/>
      <c r="Z41" s="174"/>
      <c r="AA41" s="174"/>
    </row>
    <row r="42" spans="1:27" s="175" customFormat="1">
      <c r="A42" s="176"/>
      <c r="F42" s="174"/>
      <c r="G42" s="174"/>
      <c r="H42" s="174"/>
      <c r="I42" s="174"/>
      <c r="J42" s="174"/>
      <c r="K42" s="174"/>
      <c r="L42" s="174"/>
      <c r="M42" s="174"/>
      <c r="N42" s="174"/>
      <c r="O42" s="174"/>
      <c r="P42" s="174"/>
      <c r="Q42" s="174"/>
      <c r="R42" s="174"/>
      <c r="S42" s="174"/>
      <c r="T42" s="174"/>
      <c r="U42" s="174"/>
      <c r="V42" s="174"/>
      <c r="W42" s="174"/>
      <c r="X42" s="174"/>
      <c r="Y42" s="174"/>
      <c r="Z42" s="174"/>
      <c r="AA42" s="174"/>
    </row>
    <row r="43" spans="1:27" s="175" customFormat="1">
      <c r="A43" s="176"/>
      <c r="F43" s="174"/>
      <c r="G43" s="174"/>
      <c r="H43" s="174"/>
      <c r="I43" s="174"/>
      <c r="J43" s="174"/>
      <c r="K43" s="174"/>
      <c r="L43" s="174"/>
      <c r="M43" s="174"/>
      <c r="N43" s="174"/>
      <c r="O43" s="174"/>
      <c r="P43" s="174"/>
      <c r="Q43" s="174"/>
      <c r="R43" s="174"/>
      <c r="S43" s="174"/>
      <c r="T43" s="174"/>
      <c r="U43" s="174"/>
      <c r="V43" s="174"/>
      <c r="W43" s="174"/>
      <c r="X43" s="174"/>
      <c r="Y43" s="174"/>
      <c r="Z43" s="174"/>
      <c r="AA43" s="174"/>
    </row>
    <row r="44" spans="1:27" s="175" customFormat="1">
      <c r="A44" s="176"/>
      <c r="F44" s="174"/>
      <c r="G44" s="174"/>
      <c r="H44" s="174"/>
      <c r="I44" s="174"/>
      <c r="J44" s="174"/>
      <c r="K44" s="174"/>
      <c r="L44" s="174"/>
      <c r="M44" s="174"/>
      <c r="N44" s="174"/>
      <c r="O44" s="174"/>
      <c r="P44" s="174"/>
      <c r="Q44" s="174"/>
      <c r="R44" s="174"/>
      <c r="S44" s="174"/>
      <c r="T44" s="174"/>
      <c r="U44" s="174"/>
      <c r="V44" s="174"/>
      <c r="W44" s="174"/>
      <c r="X44" s="174"/>
      <c r="Y44" s="174"/>
      <c r="Z44" s="174"/>
      <c r="AA44" s="174"/>
    </row>
    <row r="45" spans="1:27" s="175" customFormat="1">
      <c r="A45" s="176"/>
      <c r="F45" s="174"/>
      <c r="G45" s="174"/>
      <c r="H45" s="174"/>
      <c r="I45" s="174"/>
      <c r="J45" s="174"/>
      <c r="K45" s="174"/>
      <c r="L45" s="174"/>
      <c r="M45" s="174"/>
      <c r="N45" s="174"/>
      <c r="O45" s="174"/>
      <c r="P45" s="174"/>
      <c r="Q45" s="174"/>
      <c r="R45" s="174"/>
      <c r="S45" s="174"/>
      <c r="T45" s="174"/>
      <c r="U45" s="174"/>
      <c r="V45" s="174"/>
      <c r="W45" s="174"/>
      <c r="X45" s="174"/>
      <c r="Y45" s="174"/>
      <c r="Z45" s="174"/>
      <c r="AA45" s="174"/>
    </row>
    <row r="46" spans="1:27" s="175" customFormat="1">
      <c r="A46" s="176"/>
      <c r="F46" s="174"/>
      <c r="G46" s="174"/>
      <c r="H46" s="174"/>
      <c r="I46" s="174"/>
      <c r="J46" s="174"/>
      <c r="K46" s="174"/>
      <c r="L46" s="174"/>
      <c r="M46" s="174"/>
      <c r="N46" s="174"/>
      <c r="O46" s="174"/>
      <c r="P46" s="174"/>
      <c r="Q46" s="174"/>
      <c r="R46" s="174"/>
      <c r="S46" s="174"/>
      <c r="T46" s="174"/>
      <c r="U46" s="174"/>
      <c r="V46" s="174"/>
      <c r="W46" s="174"/>
      <c r="X46" s="174"/>
      <c r="Y46" s="174"/>
      <c r="Z46" s="174"/>
      <c r="AA46" s="174"/>
    </row>
    <row r="47" spans="1:27" s="175" customFormat="1">
      <c r="A47" s="176"/>
      <c r="F47" s="174"/>
      <c r="G47" s="174"/>
      <c r="H47" s="174"/>
      <c r="I47" s="174"/>
      <c r="J47" s="174"/>
      <c r="K47" s="174"/>
      <c r="L47" s="174"/>
      <c r="M47" s="174"/>
      <c r="N47" s="174"/>
      <c r="O47" s="174"/>
      <c r="P47" s="174"/>
      <c r="Q47" s="174"/>
      <c r="R47" s="174"/>
      <c r="S47" s="174"/>
      <c r="T47" s="174"/>
      <c r="U47" s="174"/>
      <c r="V47" s="174"/>
      <c r="W47" s="174"/>
      <c r="X47" s="174"/>
      <c r="Y47" s="174"/>
      <c r="Z47" s="174"/>
      <c r="AA47" s="174"/>
    </row>
    <row r="48" spans="1:27" s="175" customFormat="1">
      <c r="A48" s="176"/>
      <c r="F48" s="174"/>
      <c r="G48" s="174"/>
      <c r="H48" s="174"/>
      <c r="I48" s="174"/>
      <c r="J48" s="174"/>
      <c r="K48" s="174"/>
      <c r="L48" s="174"/>
      <c r="M48" s="174"/>
      <c r="N48" s="174"/>
      <c r="O48" s="174"/>
      <c r="P48" s="174"/>
      <c r="Q48" s="174"/>
      <c r="R48" s="174"/>
      <c r="S48" s="174"/>
      <c r="T48" s="174"/>
      <c r="U48" s="174"/>
      <c r="V48" s="174"/>
      <c r="W48" s="174"/>
      <c r="X48" s="174"/>
      <c r="Y48" s="174"/>
      <c r="Z48" s="174"/>
      <c r="AA48" s="174"/>
    </row>
    <row r="49" spans="1:27" s="175" customFormat="1">
      <c r="A49" s="176"/>
      <c r="F49" s="174"/>
      <c r="G49" s="174"/>
      <c r="H49" s="174"/>
      <c r="I49" s="174"/>
      <c r="J49" s="174"/>
      <c r="K49" s="174"/>
      <c r="L49" s="174"/>
      <c r="M49" s="174"/>
      <c r="N49" s="174"/>
      <c r="O49" s="174"/>
      <c r="P49" s="174"/>
      <c r="Q49" s="174"/>
      <c r="R49" s="174"/>
      <c r="S49" s="174"/>
      <c r="T49" s="174"/>
      <c r="U49" s="174"/>
      <c r="V49" s="174"/>
      <c r="W49" s="174"/>
      <c r="X49" s="174"/>
      <c r="Y49" s="174"/>
      <c r="Z49" s="174"/>
      <c r="AA49" s="174"/>
    </row>
    <row r="50" spans="1:27" s="175" customFormat="1">
      <c r="A50" s="176"/>
      <c r="F50" s="174"/>
      <c r="G50" s="174"/>
      <c r="H50" s="174"/>
      <c r="I50" s="174"/>
      <c r="J50" s="174"/>
      <c r="K50" s="174"/>
      <c r="L50" s="174"/>
      <c r="M50" s="174"/>
      <c r="N50" s="174"/>
      <c r="O50" s="174"/>
      <c r="P50" s="174"/>
      <c r="Q50" s="174"/>
      <c r="R50" s="174"/>
      <c r="S50" s="174"/>
      <c r="T50" s="174"/>
      <c r="U50" s="174"/>
      <c r="V50" s="174"/>
      <c r="W50" s="174"/>
      <c r="X50" s="174"/>
      <c r="Y50" s="174"/>
      <c r="Z50" s="174"/>
      <c r="AA50" s="174"/>
    </row>
    <row r="51" spans="1:27" s="175" customFormat="1">
      <c r="A51" s="176"/>
      <c r="F51" s="174"/>
      <c r="G51" s="174"/>
      <c r="H51" s="174"/>
      <c r="I51" s="174"/>
      <c r="J51" s="174"/>
      <c r="K51" s="174"/>
      <c r="L51" s="174"/>
      <c r="M51" s="174"/>
      <c r="N51" s="174"/>
      <c r="O51" s="174"/>
      <c r="P51" s="174"/>
      <c r="Q51" s="174"/>
      <c r="R51" s="174"/>
      <c r="S51" s="174"/>
      <c r="T51" s="174"/>
      <c r="U51" s="174"/>
      <c r="V51" s="174"/>
      <c r="W51" s="174"/>
      <c r="X51" s="174"/>
      <c r="Y51" s="174"/>
      <c r="Z51" s="174"/>
      <c r="AA51" s="174"/>
    </row>
    <row r="52" spans="1:27" s="175" customFormat="1">
      <c r="A52" s="176"/>
      <c r="F52" s="174"/>
      <c r="G52" s="174"/>
      <c r="H52" s="174"/>
      <c r="I52" s="174"/>
      <c r="J52" s="174"/>
      <c r="K52" s="174"/>
      <c r="L52" s="174"/>
      <c r="M52" s="174"/>
      <c r="N52" s="174"/>
      <c r="O52" s="174"/>
      <c r="P52" s="174"/>
      <c r="Q52" s="174"/>
      <c r="R52" s="174"/>
      <c r="S52" s="174"/>
      <c r="T52" s="174"/>
      <c r="U52" s="174"/>
      <c r="V52" s="174"/>
      <c r="W52" s="174"/>
      <c r="X52" s="174"/>
      <c r="Y52" s="174"/>
      <c r="Z52" s="174"/>
      <c r="AA52" s="174"/>
    </row>
    <row r="53" spans="1:27" s="175" customFormat="1">
      <c r="A53" s="176"/>
      <c r="F53" s="174"/>
      <c r="G53" s="174"/>
      <c r="H53" s="174"/>
      <c r="I53" s="174"/>
      <c r="J53" s="174"/>
      <c r="K53" s="174"/>
      <c r="L53" s="174"/>
      <c r="M53" s="174"/>
      <c r="N53" s="174"/>
      <c r="O53" s="174"/>
      <c r="P53" s="174"/>
      <c r="Q53" s="174"/>
      <c r="R53" s="174"/>
      <c r="S53" s="174"/>
      <c r="T53" s="174"/>
      <c r="U53" s="174"/>
      <c r="V53" s="174"/>
      <c r="W53" s="174"/>
      <c r="X53" s="174"/>
      <c r="Y53" s="174"/>
      <c r="Z53" s="174"/>
      <c r="AA53" s="174"/>
    </row>
    <row r="54" spans="1:27" s="175" customFormat="1">
      <c r="A54" s="176"/>
      <c r="F54" s="174"/>
      <c r="G54" s="174"/>
      <c r="H54" s="174"/>
      <c r="I54" s="174"/>
      <c r="J54" s="174"/>
      <c r="K54" s="174"/>
      <c r="L54" s="174"/>
      <c r="M54" s="174"/>
      <c r="N54" s="174"/>
      <c r="O54" s="174"/>
      <c r="P54" s="174"/>
      <c r="Q54" s="174"/>
      <c r="R54" s="174"/>
      <c r="S54" s="174"/>
      <c r="T54" s="174"/>
      <c r="U54" s="174"/>
      <c r="V54" s="174"/>
      <c r="W54" s="174"/>
      <c r="X54" s="174"/>
      <c r="Y54" s="174"/>
      <c r="Z54" s="174"/>
      <c r="AA54" s="174"/>
    </row>
    <row r="55" spans="1:27" s="175" customFormat="1">
      <c r="A55" s="176"/>
      <c r="F55" s="174"/>
      <c r="G55" s="174"/>
      <c r="H55" s="174"/>
      <c r="I55" s="174"/>
      <c r="J55" s="174"/>
      <c r="K55" s="174"/>
      <c r="L55" s="174"/>
      <c r="M55" s="174"/>
      <c r="N55" s="174"/>
      <c r="O55" s="174"/>
      <c r="P55" s="174"/>
      <c r="Q55" s="174"/>
      <c r="R55" s="174"/>
      <c r="S55" s="174"/>
      <c r="T55" s="174"/>
      <c r="U55" s="174"/>
      <c r="V55" s="174"/>
      <c r="W55" s="174"/>
      <c r="X55" s="174"/>
      <c r="Y55" s="174"/>
      <c r="Z55" s="174"/>
      <c r="AA55" s="174"/>
    </row>
    <row r="56" spans="1:27" s="175" customFormat="1">
      <c r="A56" s="176"/>
      <c r="F56" s="174"/>
      <c r="G56" s="174"/>
      <c r="H56" s="174"/>
      <c r="I56" s="174"/>
      <c r="J56" s="174"/>
      <c r="K56" s="174"/>
      <c r="L56" s="174"/>
      <c r="M56" s="174"/>
      <c r="N56" s="174"/>
      <c r="O56" s="174"/>
      <c r="P56" s="174"/>
      <c r="Q56" s="174"/>
      <c r="R56" s="174"/>
      <c r="S56" s="174"/>
      <c r="T56" s="174"/>
      <c r="U56" s="174"/>
      <c r="V56" s="174"/>
      <c r="W56" s="174"/>
      <c r="X56" s="174"/>
      <c r="Y56" s="174"/>
      <c r="Z56" s="174"/>
      <c r="AA56" s="174"/>
    </row>
    <row r="57" spans="1:27" s="175" customFormat="1">
      <c r="A57" s="176"/>
      <c r="F57" s="174"/>
      <c r="G57" s="174"/>
      <c r="H57" s="174"/>
      <c r="I57" s="174"/>
      <c r="J57" s="174"/>
      <c r="K57" s="174"/>
      <c r="L57" s="174"/>
      <c r="M57" s="174"/>
      <c r="N57" s="174"/>
      <c r="O57" s="174"/>
      <c r="P57" s="174"/>
      <c r="Q57" s="174"/>
      <c r="R57" s="174"/>
      <c r="S57" s="174"/>
      <c r="T57" s="174"/>
      <c r="U57" s="174"/>
      <c r="V57" s="174"/>
      <c r="W57" s="174"/>
      <c r="X57" s="174"/>
      <c r="Y57" s="174"/>
      <c r="Z57" s="174"/>
      <c r="AA57" s="174"/>
    </row>
    <row r="58" spans="1:27" s="175" customFormat="1">
      <c r="A58" s="176"/>
      <c r="F58" s="174"/>
      <c r="G58" s="174"/>
      <c r="H58" s="174"/>
      <c r="I58" s="174"/>
      <c r="J58" s="174"/>
      <c r="K58" s="174"/>
      <c r="L58" s="174"/>
      <c r="M58" s="174"/>
      <c r="N58" s="174"/>
      <c r="O58" s="174"/>
      <c r="P58" s="174"/>
      <c r="Q58" s="174"/>
      <c r="R58" s="174"/>
      <c r="S58" s="174"/>
      <c r="T58" s="174"/>
      <c r="U58" s="174"/>
      <c r="V58" s="174"/>
      <c r="W58" s="174"/>
      <c r="X58" s="174"/>
      <c r="Y58" s="174"/>
      <c r="Z58" s="174"/>
      <c r="AA58" s="174"/>
    </row>
    <row r="59" spans="1:27" s="175" customFormat="1">
      <c r="A59" s="176"/>
      <c r="F59" s="174"/>
      <c r="G59" s="174"/>
      <c r="H59" s="174"/>
      <c r="I59" s="174"/>
      <c r="J59" s="174"/>
      <c r="K59" s="174"/>
      <c r="L59" s="174"/>
      <c r="M59" s="174"/>
      <c r="N59" s="174"/>
      <c r="O59" s="174"/>
      <c r="P59" s="174"/>
      <c r="Q59" s="174"/>
      <c r="R59" s="174"/>
      <c r="S59" s="174"/>
      <c r="T59" s="174"/>
      <c r="U59" s="174"/>
      <c r="V59" s="174"/>
      <c r="W59" s="174"/>
      <c r="X59" s="174"/>
      <c r="Y59" s="174"/>
      <c r="Z59" s="174"/>
      <c r="AA59" s="174"/>
    </row>
    <row r="60" spans="1:27" s="175" customFormat="1">
      <c r="A60" s="176"/>
      <c r="F60" s="174"/>
      <c r="G60" s="174"/>
      <c r="H60" s="174"/>
      <c r="I60" s="174"/>
      <c r="J60" s="174"/>
      <c r="K60" s="174"/>
      <c r="L60" s="174"/>
      <c r="M60" s="174"/>
      <c r="N60" s="174"/>
      <c r="O60" s="174"/>
      <c r="P60" s="174"/>
      <c r="Q60" s="174"/>
      <c r="R60" s="174"/>
      <c r="S60" s="174"/>
      <c r="T60" s="174"/>
      <c r="U60" s="174"/>
      <c r="V60" s="174"/>
      <c r="W60" s="174"/>
      <c r="X60" s="174"/>
      <c r="Y60" s="174"/>
      <c r="Z60" s="174"/>
      <c r="AA60" s="174"/>
    </row>
    <row r="61" spans="1:27" s="175" customFormat="1">
      <c r="A61" s="176"/>
      <c r="F61" s="174"/>
      <c r="G61" s="174"/>
      <c r="H61" s="174"/>
      <c r="I61" s="174"/>
      <c r="J61" s="174"/>
      <c r="K61" s="174"/>
      <c r="L61" s="174"/>
      <c r="M61" s="174"/>
      <c r="N61" s="174"/>
      <c r="O61" s="174"/>
      <c r="P61" s="174"/>
      <c r="Q61" s="174"/>
      <c r="R61" s="174"/>
      <c r="S61" s="174"/>
      <c r="T61" s="174"/>
      <c r="U61" s="174"/>
      <c r="V61" s="174"/>
      <c r="W61" s="174"/>
      <c r="X61" s="174"/>
      <c r="Y61" s="174"/>
      <c r="Z61" s="174"/>
      <c r="AA61" s="174"/>
    </row>
    <row r="62" spans="1:27" s="175" customFormat="1">
      <c r="A62" s="176"/>
      <c r="F62" s="174"/>
      <c r="G62" s="174"/>
      <c r="H62" s="174"/>
      <c r="I62" s="174"/>
      <c r="J62" s="174"/>
      <c r="K62" s="174"/>
      <c r="L62" s="174"/>
      <c r="M62" s="174"/>
      <c r="N62" s="174"/>
      <c r="O62" s="174"/>
      <c r="P62" s="174"/>
      <c r="Q62" s="174"/>
      <c r="R62" s="174"/>
      <c r="S62" s="174"/>
      <c r="T62" s="174"/>
      <c r="U62" s="174"/>
      <c r="V62" s="174"/>
      <c r="W62" s="174"/>
      <c r="X62" s="174"/>
      <c r="Y62" s="174"/>
      <c r="Z62" s="174"/>
      <c r="AA62" s="174"/>
    </row>
    <row r="69" spans="2:2" ht="15">
      <c r="B69" s="177"/>
    </row>
  </sheetData>
  <sheetProtection algorithmName="SHA-512" hashValue="+2T6/p9HDjIaJp6A4tN+3D/7xa/ZYM65LWr5WsiOxfhgQPhtQ8V4msFFkdIkhrVdN5AwOmiFLMSEJ8CsywdYxQ==" saltValue="EEP9TmE9aGbw9M+wpV7y/g==" spinCount="100000" sheet="1" objects="1" scenarios="1" selectLockedCells="1" selectUnlockedCells="1"/>
  <mergeCells count="1">
    <mergeCell ref="A10:D10"/>
  </mergeCells>
  <pageMargins left="0.98425196850393704" right="0.39370078740157483" top="1.1417322834645669" bottom="0.59055118110236227" header="0.31496062992125984" footer="0.31496062992125984"/>
  <pageSetup paperSize="9" scale="94" orientation="portrait" r:id="rId1"/>
  <headerFooter>
    <oddHeader>&amp;L&amp;G&amp;R&amp;G</oddHeader>
    <oddFooter>&amp;C&amp;8Ponudbeni predračun&amp;R&amp;9&amp;P/&amp;N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showZeros="0" view="pageBreakPreview" zoomScaleNormal="100" zoomScaleSheetLayoutView="100" workbookViewId="0">
      <selection activeCell="F23" sqref="F23"/>
    </sheetView>
  </sheetViews>
  <sheetFormatPr defaultRowHeight="12.75"/>
  <cols>
    <col min="1" max="1" width="5.7109375" style="1262" customWidth="1"/>
    <col min="2" max="2" width="45.7109375" style="426" customWidth="1"/>
    <col min="3" max="3" width="5.7109375" style="1247" customWidth="1"/>
    <col min="4" max="4" width="6.7109375" style="3" customWidth="1"/>
    <col min="5" max="5" width="10.7109375" style="405" customWidth="1"/>
    <col min="6" max="6" width="14.7109375" style="427" customWidth="1"/>
    <col min="7" max="16384" width="9.140625" style="3"/>
  </cols>
  <sheetData>
    <row r="1" spans="1:6" ht="15" customHeight="1">
      <c r="A1" s="1253"/>
      <c r="B1" s="366"/>
      <c r="C1" s="1231"/>
      <c r="D1" s="31"/>
      <c r="E1" s="367"/>
      <c r="F1" s="368"/>
    </row>
    <row r="2" spans="1:6">
      <c r="A2" s="1253"/>
      <c r="B2" s="366"/>
      <c r="C2" s="1231"/>
      <c r="D2" s="31"/>
      <c r="E2" s="367"/>
      <c r="F2" s="368"/>
    </row>
    <row r="3" spans="1:6" ht="15" customHeight="1">
      <c r="A3" s="1542" t="s">
        <v>1001</v>
      </c>
      <c r="B3" s="1542"/>
      <c r="C3" s="1542"/>
      <c r="D3" s="1542"/>
      <c r="E3" s="369"/>
      <c r="F3" s="370"/>
    </row>
    <row r="4" spans="1:6" ht="15">
      <c r="A4" s="371"/>
      <c r="B4" s="371"/>
      <c r="C4" s="1232"/>
      <c r="D4" s="371"/>
      <c r="E4" s="372"/>
      <c r="F4" s="373"/>
    </row>
    <row r="5" spans="1:6" ht="15">
      <c r="A5" s="1543" t="s">
        <v>16</v>
      </c>
      <c r="B5" s="1543"/>
      <c r="C5" s="1233"/>
      <c r="D5" s="374"/>
      <c r="E5" s="372"/>
      <c r="F5" s="373"/>
    </row>
    <row r="6" spans="1:6" ht="14.25">
      <c r="A6" s="1207"/>
      <c r="B6" s="1207"/>
      <c r="C6" s="374"/>
      <c r="D6" s="375"/>
      <c r="E6" s="372"/>
      <c r="F6" s="373"/>
    </row>
    <row r="7" spans="1:6" ht="15">
      <c r="A7" s="1254"/>
      <c r="B7" s="376"/>
      <c r="C7" s="1234"/>
      <c r="D7" s="377"/>
      <c r="E7" s="372"/>
      <c r="F7" s="373"/>
    </row>
    <row r="8" spans="1:6" ht="15">
      <c r="A8" s="379"/>
      <c r="B8" s="379"/>
      <c r="C8" s="378"/>
      <c r="D8" s="227"/>
      <c r="E8" s="372"/>
      <c r="F8" s="380"/>
    </row>
    <row r="9" spans="1:6" ht="15">
      <c r="A9" s="393" t="s">
        <v>374</v>
      </c>
      <c r="B9" s="382" t="s">
        <v>217</v>
      </c>
      <c r="C9" s="1235"/>
      <c r="D9" s="381"/>
      <c r="E9" s="383"/>
      <c r="F9" s="384">
        <f>F39</f>
        <v>0</v>
      </c>
    </row>
    <row r="10" spans="1:6" ht="9.9499999999999993" customHeight="1">
      <c r="A10" s="379"/>
      <c r="B10" s="379"/>
      <c r="C10" s="378"/>
      <c r="D10" s="227"/>
      <c r="E10" s="372"/>
      <c r="F10" s="380"/>
    </row>
    <row r="11" spans="1:6" ht="15">
      <c r="A11" s="393" t="s">
        <v>245</v>
      </c>
      <c r="B11" s="382" t="s">
        <v>246</v>
      </c>
      <c r="C11" s="1235"/>
      <c r="D11" s="381"/>
      <c r="E11" s="383"/>
      <c r="F11" s="384">
        <f>F58</f>
        <v>0</v>
      </c>
    </row>
    <row r="12" spans="1:6" ht="9.9499999999999993" customHeight="1">
      <c r="A12" s="379"/>
      <c r="B12" s="385"/>
      <c r="C12" s="1236"/>
      <c r="D12" s="227"/>
      <c r="E12" s="372"/>
      <c r="F12" s="386"/>
    </row>
    <row r="13" spans="1:6" ht="15">
      <c r="A13" s="393" t="s">
        <v>273</v>
      </c>
      <c r="B13" s="382" t="s">
        <v>274</v>
      </c>
      <c r="C13" s="1235"/>
      <c r="D13" s="381"/>
      <c r="E13" s="383"/>
      <c r="F13" s="384">
        <f>F74</f>
        <v>0</v>
      </c>
    </row>
    <row r="14" spans="1:6" ht="9.9499999999999993" customHeight="1">
      <c r="A14" s="379"/>
      <c r="B14" s="385"/>
      <c r="C14" s="1236"/>
      <c r="D14" s="227"/>
      <c r="E14" s="372"/>
      <c r="F14" s="386"/>
    </row>
    <row r="15" spans="1:6" ht="15">
      <c r="A15" s="393" t="s">
        <v>294</v>
      </c>
      <c r="B15" s="382" t="s">
        <v>295</v>
      </c>
      <c r="C15" s="1235"/>
      <c r="D15" s="381"/>
      <c r="E15" s="383"/>
      <c r="F15" s="384">
        <f>F93</f>
        <v>0</v>
      </c>
    </row>
    <row r="16" spans="1:6" ht="9.9499999999999993" customHeight="1">
      <c r="A16" s="379"/>
      <c r="B16" s="385"/>
      <c r="C16" s="1236"/>
      <c r="D16" s="227"/>
      <c r="E16" s="372"/>
      <c r="F16" s="386"/>
    </row>
    <row r="17" spans="1:6" ht="15">
      <c r="A17" s="393" t="s">
        <v>317</v>
      </c>
      <c r="B17" s="382" t="s">
        <v>318</v>
      </c>
      <c r="C17" s="1235"/>
      <c r="D17" s="381"/>
      <c r="E17" s="383"/>
      <c r="F17" s="384">
        <f>F109</f>
        <v>0</v>
      </c>
    </row>
    <row r="18" spans="1:6" ht="9.9499999999999993" customHeight="1">
      <c r="A18" s="379"/>
      <c r="B18" s="387"/>
      <c r="C18" s="1237"/>
      <c r="D18" s="227"/>
      <c r="E18" s="372"/>
      <c r="F18" s="386"/>
    </row>
    <row r="19" spans="1:6" ht="15">
      <c r="A19" s="393" t="s">
        <v>335</v>
      </c>
      <c r="B19" s="382" t="s">
        <v>336</v>
      </c>
      <c r="C19" s="1235"/>
      <c r="D19" s="381"/>
      <c r="E19" s="383"/>
      <c r="F19" s="384">
        <f>F123</f>
        <v>0</v>
      </c>
    </row>
    <row r="20" spans="1:6" ht="9.9499999999999993" customHeight="1">
      <c r="A20" s="379"/>
      <c r="B20" s="385"/>
      <c r="C20" s="1236"/>
      <c r="D20" s="227"/>
      <c r="E20" s="372"/>
      <c r="F20" s="386"/>
    </row>
    <row r="21" spans="1:6" ht="15">
      <c r="A21" s="393" t="s">
        <v>353</v>
      </c>
      <c r="B21" s="382" t="s">
        <v>354</v>
      </c>
      <c r="C21" s="1235"/>
      <c r="D21" s="381"/>
      <c r="E21" s="383"/>
      <c r="F21" s="384">
        <f>F133</f>
        <v>0</v>
      </c>
    </row>
    <row r="22" spans="1:6" ht="9.9499999999999993" customHeight="1">
      <c r="A22" s="379"/>
      <c r="B22" s="376"/>
      <c r="C22" s="1234"/>
      <c r="D22" s="227"/>
      <c r="E22" s="372"/>
      <c r="F22" s="386"/>
    </row>
    <row r="23" spans="1:6" ht="15">
      <c r="A23" s="393" t="s">
        <v>362</v>
      </c>
      <c r="B23" s="382" t="s">
        <v>375</v>
      </c>
      <c r="C23" s="1235"/>
      <c r="D23" s="381"/>
      <c r="E23" s="383"/>
      <c r="F23" s="384">
        <f>F144</f>
        <v>0</v>
      </c>
    </row>
    <row r="24" spans="1:6" ht="9.9499999999999993" customHeight="1">
      <c r="A24" s="379"/>
      <c r="B24" s="379"/>
      <c r="C24" s="378"/>
      <c r="D24" s="227"/>
      <c r="E24" s="372"/>
      <c r="F24" s="386"/>
    </row>
    <row r="25" spans="1:6" ht="15.75" thickBot="1">
      <c r="A25" s="1255" t="s">
        <v>370</v>
      </c>
      <c r="B25" s="1021" t="s">
        <v>371</v>
      </c>
      <c r="C25" s="1238"/>
      <c r="D25" s="1020"/>
      <c r="E25" s="1022"/>
      <c r="F25" s="1023">
        <f>F152</f>
        <v>0</v>
      </c>
    </row>
    <row r="26" spans="1:6" ht="15">
      <c r="A26" s="379"/>
      <c r="B26" s="379"/>
      <c r="C26" s="378"/>
      <c r="D26" s="227"/>
      <c r="E26" s="372"/>
      <c r="F26" s="386"/>
    </row>
    <row r="27" spans="1:6" ht="15.75" thickBot="1">
      <c r="A27" s="1256"/>
      <c r="B27" s="388" t="s">
        <v>754</v>
      </c>
      <c r="C27" s="1239"/>
      <c r="D27" s="389"/>
      <c r="E27" s="390"/>
      <c r="F27" s="391">
        <f>SUM(F8:F25)</f>
        <v>0</v>
      </c>
    </row>
    <row r="28" spans="1:6" ht="15.75" thickTop="1">
      <c r="A28" s="1257"/>
      <c r="B28" s="385"/>
      <c r="C28" s="1236"/>
      <c r="D28" s="227"/>
      <c r="E28" s="372"/>
      <c r="F28" s="392"/>
    </row>
    <row r="29" spans="1:6" s="639" customFormat="1" ht="30.75" customHeight="1">
      <c r="A29" s="1504"/>
      <c r="B29" s="1541" t="s">
        <v>1156</v>
      </c>
      <c r="C29" s="1541"/>
      <c r="D29" s="1541"/>
      <c r="E29" s="1541"/>
      <c r="F29" s="1541"/>
    </row>
    <row r="30" spans="1:6">
      <c r="A30" s="1258"/>
      <c r="B30" s="420"/>
      <c r="C30" s="1240"/>
      <c r="D30" s="240"/>
      <c r="E30" s="418"/>
      <c r="F30" s="419"/>
    </row>
    <row r="31" spans="1:6">
      <c r="A31" s="1258"/>
      <c r="B31" s="420"/>
      <c r="C31" s="1240"/>
      <c r="D31" s="240"/>
      <c r="E31" s="418"/>
      <c r="F31" s="419"/>
    </row>
    <row r="32" spans="1:6" s="421" customFormat="1" ht="12" customHeight="1">
      <c r="A32" s="1271" t="s">
        <v>753</v>
      </c>
      <c r="B32" s="1271" t="s">
        <v>142</v>
      </c>
      <c r="C32" s="1269" t="s">
        <v>144</v>
      </c>
      <c r="D32" s="1270" t="s">
        <v>143</v>
      </c>
      <c r="E32" s="755" t="s">
        <v>1063</v>
      </c>
      <c r="F32" s="934" t="s">
        <v>1082</v>
      </c>
    </row>
    <row r="33" spans="1:6" s="421" customFormat="1" ht="6.95" customHeight="1">
      <c r="A33" s="1280"/>
      <c r="B33" s="1280"/>
      <c r="C33" s="1281"/>
      <c r="D33" s="1282"/>
      <c r="E33" s="1283"/>
      <c r="F33" s="1284"/>
    </row>
    <row r="34" spans="1:6" ht="2.1" customHeight="1" thickBot="1">
      <c r="A34" s="397"/>
      <c r="B34" s="397"/>
      <c r="C34" s="403"/>
      <c r="D34" s="422"/>
      <c r="E34" s="423"/>
      <c r="F34" s="398"/>
    </row>
    <row r="35" spans="1:6" ht="14.25" customHeight="1" thickBot="1">
      <c r="A35" s="1279" t="s">
        <v>374</v>
      </c>
      <c r="B35" s="995" t="s">
        <v>217</v>
      </c>
      <c r="C35" s="1241"/>
      <c r="D35" s="400"/>
      <c r="E35" s="401"/>
      <c r="F35" s="402"/>
    </row>
    <row r="36" spans="1:6" ht="14.25" customHeight="1">
      <c r="A36" s="399"/>
      <c r="B36" s="1224"/>
      <c r="C36" s="1241"/>
      <c r="D36" s="400"/>
      <c r="E36" s="401"/>
      <c r="F36" s="402"/>
    </row>
    <row r="37" spans="1:6" ht="38.25" customHeight="1">
      <c r="A37" s="1263"/>
      <c r="B37" s="1248" t="s">
        <v>542</v>
      </c>
      <c r="C37" s="1264" t="s">
        <v>1105</v>
      </c>
      <c r="D37" s="1265">
        <v>1</v>
      </c>
      <c r="E37" s="1266"/>
      <c r="F37" s="1267">
        <f>D37*E37</f>
        <v>0</v>
      </c>
    </row>
    <row r="38" spans="1:6">
      <c r="A38" s="397"/>
      <c r="B38" s="407"/>
      <c r="C38" s="1242"/>
      <c r="D38" s="408"/>
      <c r="F38" s="406"/>
    </row>
    <row r="39" spans="1:6" s="537" customFormat="1" ht="13.5" thickBot="1">
      <c r="A39" s="1259"/>
      <c r="B39" s="534" t="s">
        <v>1009</v>
      </c>
      <c r="C39" s="1243"/>
      <c r="D39" s="535"/>
      <c r="E39" s="428"/>
      <c r="F39" s="536">
        <f>SUM(F37:F38)</f>
        <v>0</v>
      </c>
    </row>
    <row r="40" spans="1:6" ht="13.5" thickTop="1">
      <c r="A40" s="1258"/>
      <c r="B40" s="420"/>
      <c r="C40" s="1240"/>
      <c r="D40" s="240"/>
      <c r="F40" s="419"/>
    </row>
    <row r="41" spans="1:6" ht="13.5" thickBot="1">
      <c r="A41" s="1258"/>
      <c r="B41" s="420"/>
      <c r="C41" s="1240"/>
      <c r="D41" s="240"/>
      <c r="F41" s="419"/>
    </row>
    <row r="42" spans="1:6" ht="13.5" thickBot="1">
      <c r="A42" s="1279" t="s">
        <v>245</v>
      </c>
      <c r="B42" s="995" t="s">
        <v>246</v>
      </c>
      <c r="C42" s="1241"/>
      <c r="D42" s="400"/>
      <c r="E42" s="409"/>
      <c r="F42" s="402"/>
    </row>
    <row r="43" spans="1:6">
      <c r="A43" s="399"/>
      <c r="B43" s="1224"/>
      <c r="C43" s="1241"/>
      <c r="D43" s="400"/>
      <c r="E43" s="409"/>
      <c r="F43" s="402"/>
    </row>
    <row r="44" spans="1:6" ht="25.5">
      <c r="A44" s="1261" t="s">
        <v>247</v>
      </c>
      <c r="B44" s="1248" t="s">
        <v>248</v>
      </c>
      <c r="C44" s="1272" t="s">
        <v>40</v>
      </c>
      <c r="D44" s="1265">
        <v>2</v>
      </c>
      <c r="E44" s="1266"/>
      <c r="F44" s="1267">
        <f t="shared" ref="F44:F56" si="0">D44*E44</f>
        <v>0</v>
      </c>
    </row>
    <row r="45" spans="1:6" ht="25.5">
      <c r="A45" s="1261" t="s">
        <v>249</v>
      </c>
      <c r="B45" s="1248" t="s">
        <v>250</v>
      </c>
      <c r="C45" s="1272" t="s">
        <v>40</v>
      </c>
      <c r="D45" s="1265">
        <v>2</v>
      </c>
      <c r="E45" s="1266"/>
      <c r="F45" s="1267">
        <f t="shared" si="0"/>
        <v>0</v>
      </c>
    </row>
    <row r="46" spans="1:6" ht="25.5">
      <c r="A46" s="1261" t="s">
        <v>251</v>
      </c>
      <c r="B46" s="1248" t="s">
        <v>252</v>
      </c>
      <c r="C46" s="1272" t="s">
        <v>40</v>
      </c>
      <c r="D46" s="1265">
        <v>2</v>
      </c>
      <c r="E46" s="1266"/>
      <c r="F46" s="1267">
        <f t="shared" si="0"/>
        <v>0</v>
      </c>
    </row>
    <row r="47" spans="1:6" ht="25.5">
      <c r="A47" s="1261" t="s">
        <v>253</v>
      </c>
      <c r="B47" s="1248" t="s">
        <v>254</v>
      </c>
      <c r="C47" s="1272" t="s">
        <v>40</v>
      </c>
      <c r="D47" s="1265">
        <v>2</v>
      </c>
      <c r="E47" s="1266"/>
      <c r="F47" s="1267">
        <f t="shared" si="0"/>
        <v>0</v>
      </c>
    </row>
    <row r="48" spans="1:6" ht="25.5">
      <c r="A48" s="1261" t="s">
        <v>255</v>
      </c>
      <c r="B48" s="1248" t="s">
        <v>256</v>
      </c>
      <c r="C48" s="1272" t="s">
        <v>40</v>
      </c>
      <c r="D48" s="1265">
        <v>2</v>
      </c>
      <c r="E48" s="1266"/>
      <c r="F48" s="1267">
        <f t="shared" si="0"/>
        <v>0</v>
      </c>
    </row>
    <row r="49" spans="1:6" ht="25.5">
      <c r="A49" s="1261" t="s">
        <v>257</v>
      </c>
      <c r="B49" s="1248" t="s">
        <v>258</v>
      </c>
      <c r="C49" s="1272" t="s">
        <v>40</v>
      </c>
      <c r="D49" s="1265">
        <v>3</v>
      </c>
      <c r="E49" s="1266"/>
      <c r="F49" s="1267">
        <f t="shared" si="0"/>
        <v>0</v>
      </c>
    </row>
    <row r="50" spans="1:6" ht="25.5" customHeight="1">
      <c r="A50" s="1261" t="s">
        <v>259</v>
      </c>
      <c r="B50" s="1248" t="s">
        <v>260</v>
      </c>
      <c r="C50" s="1272" t="s">
        <v>40</v>
      </c>
      <c r="D50" s="1265">
        <v>2</v>
      </c>
      <c r="E50" s="1266"/>
      <c r="F50" s="1267">
        <f t="shared" si="0"/>
        <v>0</v>
      </c>
    </row>
    <row r="51" spans="1:6" ht="25.5">
      <c r="A51" s="1261" t="s">
        <v>261</v>
      </c>
      <c r="B51" s="1248" t="s">
        <v>262</v>
      </c>
      <c r="C51" s="1272" t="s">
        <v>40</v>
      </c>
      <c r="D51" s="1265">
        <v>2</v>
      </c>
      <c r="E51" s="1266"/>
      <c r="F51" s="1267">
        <f t="shared" si="0"/>
        <v>0</v>
      </c>
    </row>
    <row r="52" spans="1:6">
      <c r="A52" s="1261" t="s">
        <v>263</v>
      </c>
      <c r="B52" s="1248" t="s">
        <v>264</v>
      </c>
      <c r="C52" s="1272" t="s">
        <v>122</v>
      </c>
      <c r="D52" s="1272">
        <f>(SUM(D44:D51))*0.6</f>
        <v>10.199999999999999</v>
      </c>
      <c r="E52" s="1266"/>
      <c r="F52" s="1273">
        <f t="shared" si="0"/>
        <v>0</v>
      </c>
    </row>
    <row r="53" spans="1:6" ht="38.25">
      <c r="A53" s="1261" t="s">
        <v>265</v>
      </c>
      <c r="B53" s="1248" t="s">
        <v>266</v>
      </c>
      <c r="C53" s="1272" t="s">
        <v>122</v>
      </c>
      <c r="D53" s="1274">
        <f>(SUM(D44:D51))*0.6</f>
        <v>10.199999999999999</v>
      </c>
      <c r="E53" s="1266"/>
      <c r="F53" s="1267">
        <f t="shared" si="0"/>
        <v>0</v>
      </c>
    </row>
    <row r="54" spans="1:6" ht="12.75" customHeight="1">
      <c r="A54" s="1261" t="s">
        <v>267</v>
      </c>
      <c r="B54" s="1248" t="s">
        <v>268</v>
      </c>
      <c r="C54" s="1272" t="s">
        <v>42</v>
      </c>
      <c r="D54" s="1272">
        <f>(SUM(D44:D51))*0.65</f>
        <v>11.05</v>
      </c>
      <c r="E54" s="1266"/>
      <c r="F54" s="1273">
        <f t="shared" si="0"/>
        <v>0</v>
      </c>
    </row>
    <row r="55" spans="1:6" ht="51">
      <c r="A55" s="1261" t="s">
        <v>269</v>
      </c>
      <c r="B55" s="1248" t="s">
        <v>270</v>
      </c>
      <c r="C55" s="1272" t="s">
        <v>40</v>
      </c>
      <c r="D55" s="1265">
        <f>(SUM(D44:D51))*3</f>
        <v>51</v>
      </c>
      <c r="E55" s="1266"/>
      <c r="F55" s="1273">
        <f t="shared" si="0"/>
        <v>0</v>
      </c>
    </row>
    <row r="56" spans="1:6" ht="25.5">
      <c r="A56" s="1261" t="s">
        <v>271</v>
      </c>
      <c r="B56" s="1268" t="s">
        <v>272</v>
      </c>
      <c r="C56" s="1272" t="s">
        <v>40</v>
      </c>
      <c r="D56" s="1275">
        <f>(SUM(D44:D51))</f>
        <v>17</v>
      </c>
      <c r="E56" s="1266"/>
      <c r="F56" s="1273">
        <f t="shared" si="0"/>
        <v>0</v>
      </c>
    </row>
    <row r="57" spans="1:6">
      <c r="A57" s="1260"/>
      <c r="B57" s="410"/>
      <c r="C57" s="1244"/>
      <c r="D57" s="413"/>
      <c r="E57" s="367"/>
      <c r="F57" s="411"/>
    </row>
    <row r="58" spans="1:6" s="537" customFormat="1" ht="13.5" thickBot="1">
      <c r="A58" s="1259"/>
      <c r="B58" s="534" t="s">
        <v>1011</v>
      </c>
      <c r="C58" s="1243"/>
      <c r="D58" s="535"/>
      <c r="E58" s="428"/>
      <c r="F58" s="536">
        <f>SUM(F44:F57)</f>
        <v>0</v>
      </c>
    </row>
    <row r="59" spans="1:6" ht="13.5" thickTop="1">
      <c r="A59" s="1260"/>
      <c r="B59" s="410"/>
      <c r="C59" s="1244"/>
      <c r="D59" s="413"/>
      <c r="E59" s="367"/>
      <c r="F59" s="411"/>
    </row>
    <row r="60" spans="1:6" ht="13.5" thickBot="1">
      <c r="A60" s="397"/>
      <c r="B60" s="397"/>
      <c r="C60" s="403"/>
      <c r="D60" s="424"/>
      <c r="E60" s="425"/>
      <c r="F60" s="398"/>
    </row>
    <row r="61" spans="1:6" ht="13.5" thickBot="1">
      <c r="A61" s="1279" t="s">
        <v>273</v>
      </c>
      <c r="B61" s="995" t="s">
        <v>274</v>
      </c>
      <c r="C61" s="1241"/>
      <c r="D61" s="400"/>
      <c r="E61" s="409"/>
      <c r="F61" s="402"/>
    </row>
    <row r="62" spans="1:6">
      <c r="A62" s="399"/>
      <c r="B62" s="1224"/>
      <c r="C62" s="1241"/>
      <c r="D62" s="400"/>
      <c r="E62" s="409"/>
      <c r="F62" s="402"/>
    </row>
    <row r="63" spans="1:6" ht="25.5">
      <c r="A63" s="1261" t="s">
        <v>275</v>
      </c>
      <c r="B63" s="1248" t="s">
        <v>276</v>
      </c>
      <c r="C63" s="1272" t="s">
        <v>40</v>
      </c>
      <c r="D63" s="1275">
        <v>10</v>
      </c>
      <c r="E63" s="1266"/>
      <c r="F63" s="1267">
        <f t="shared" ref="F63:F72" si="1">D63*E63</f>
        <v>0</v>
      </c>
    </row>
    <row r="64" spans="1:6" ht="25.5">
      <c r="A64" s="1261" t="s">
        <v>277</v>
      </c>
      <c r="B64" s="1248" t="s">
        <v>278</v>
      </c>
      <c r="C64" s="1272" t="s">
        <v>40</v>
      </c>
      <c r="D64" s="1275">
        <v>8</v>
      </c>
      <c r="E64" s="1266"/>
      <c r="F64" s="1267">
        <f t="shared" si="1"/>
        <v>0</v>
      </c>
    </row>
    <row r="65" spans="1:6" ht="25.5">
      <c r="A65" s="1261" t="s">
        <v>279</v>
      </c>
      <c r="B65" s="1248" t="s">
        <v>280</v>
      </c>
      <c r="C65" s="1272" t="s">
        <v>40</v>
      </c>
      <c r="D65" s="1275">
        <v>8</v>
      </c>
      <c r="E65" s="1266"/>
      <c r="F65" s="1267">
        <f t="shared" si="1"/>
        <v>0</v>
      </c>
    </row>
    <row r="66" spans="1:6" ht="25.5">
      <c r="A66" s="1261" t="s">
        <v>281</v>
      </c>
      <c r="B66" s="1248" t="s">
        <v>282</v>
      </c>
      <c r="C66" s="1272" t="s">
        <v>40</v>
      </c>
      <c r="D66" s="1275">
        <v>8</v>
      </c>
      <c r="E66" s="1266"/>
      <c r="F66" s="1267">
        <f t="shared" si="1"/>
        <v>0</v>
      </c>
    </row>
    <row r="67" spans="1:6" ht="25.5">
      <c r="A67" s="1261" t="s">
        <v>283</v>
      </c>
      <c r="B67" s="1248" t="s">
        <v>284</v>
      </c>
      <c r="C67" s="1272" t="s">
        <v>40</v>
      </c>
      <c r="D67" s="1275">
        <v>8</v>
      </c>
      <c r="E67" s="1266"/>
      <c r="F67" s="1267">
        <f t="shared" si="1"/>
        <v>0</v>
      </c>
    </row>
    <row r="68" spans="1:6" ht="25.5">
      <c r="A68" s="1261" t="s">
        <v>285</v>
      </c>
      <c r="B68" s="1248" t="s">
        <v>286</v>
      </c>
      <c r="C68" s="1272" t="s">
        <v>40</v>
      </c>
      <c r="D68" s="1275">
        <v>9</v>
      </c>
      <c r="E68" s="1266"/>
      <c r="F68" s="1267">
        <f t="shared" si="1"/>
        <v>0</v>
      </c>
    </row>
    <row r="69" spans="1:6" ht="25.5">
      <c r="A69" s="1261" t="s">
        <v>287</v>
      </c>
      <c r="B69" s="1248" t="s">
        <v>288</v>
      </c>
      <c r="C69" s="1272" t="s">
        <v>122</v>
      </c>
      <c r="D69" s="1274">
        <f>SUM(D63:D68)*0.16</f>
        <v>8.16</v>
      </c>
      <c r="E69" s="1266"/>
      <c r="F69" s="1276">
        <f t="shared" si="1"/>
        <v>0</v>
      </c>
    </row>
    <row r="70" spans="1:6" ht="38.25">
      <c r="A70" s="1261" t="s">
        <v>289</v>
      </c>
      <c r="B70" s="1248" t="s">
        <v>266</v>
      </c>
      <c r="C70" s="1272" t="s">
        <v>122</v>
      </c>
      <c r="D70" s="1274">
        <f>D69</f>
        <v>8.16</v>
      </c>
      <c r="E70" s="1266"/>
      <c r="F70" s="1276">
        <f t="shared" si="1"/>
        <v>0</v>
      </c>
    </row>
    <row r="71" spans="1:6">
      <c r="A71" s="1261" t="s">
        <v>290</v>
      </c>
      <c r="B71" s="1248" t="s">
        <v>291</v>
      </c>
      <c r="C71" s="1272" t="s">
        <v>42</v>
      </c>
      <c r="D71" s="1274">
        <f>SUM(D63:D68)*0.3</f>
        <v>15.299999999999999</v>
      </c>
      <c r="E71" s="1266"/>
      <c r="F71" s="1276">
        <f t="shared" si="1"/>
        <v>0</v>
      </c>
    </row>
    <row r="72" spans="1:6" ht="12.75" customHeight="1">
      <c r="A72" s="1261" t="s">
        <v>292</v>
      </c>
      <c r="B72" s="1248" t="s">
        <v>293</v>
      </c>
      <c r="C72" s="1272" t="s">
        <v>40</v>
      </c>
      <c r="D72" s="1275">
        <f>SUM(D63:D68)</f>
        <v>51</v>
      </c>
      <c r="E72" s="1266"/>
      <c r="F72" s="1276">
        <f t="shared" si="1"/>
        <v>0</v>
      </c>
    </row>
    <row r="73" spans="1:6">
      <c r="A73" s="1260"/>
      <c r="B73" s="404"/>
      <c r="C73" s="1245"/>
      <c r="D73" s="414"/>
      <c r="F73" s="415"/>
    </row>
    <row r="74" spans="1:6" s="537" customFormat="1" ht="13.5" thickBot="1">
      <c r="A74" s="1259"/>
      <c r="B74" s="534" t="s">
        <v>1012</v>
      </c>
      <c r="C74" s="1243"/>
      <c r="D74" s="535"/>
      <c r="E74" s="428"/>
      <c r="F74" s="536">
        <f>SUM(F63:F73)</f>
        <v>0</v>
      </c>
    </row>
    <row r="75" spans="1:6" ht="13.5" thickTop="1">
      <c r="A75" s="1260"/>
      <c r="B75" s="410"/>
      <c r="C75" s="1244"/>
      <c r="D75" s="413"/>
      <c r="E75" s="367"/>
      <c r="F75" s="411"/>
    </row>
    <row r="76" spans="1:6" ht="13.5" thickBot="1">
      <c r="A76" s="397"/>
      <c r="B76" s="397"/>
      <c r="C76" s="403"/>
      <c r="D76" s="424"/>
      <c r="E76" s="425"/>
      <c r="F76" s="398"/>
    </row>
    <row r="77" spans="1:6" ht="13.5" thickBot="1">
      <c r="A77" s="1279" t="s">
        <v>294</v>
      </c>
      <c r="B77" s="995" t="s">
        <v>295</v>
      </c>
      <c r="C77" s="1241"/>
      <c r="D77" s="400"/>
      <c r="E77" s="409"/>
      <c r="F77" s="402"/>
    </row>
    <row r="78" spans="1:6">
      <c r="A78" s="399"/>
      <c r="B78" s="1224"/>
      <c r="C78" s="1241"/>
      <c r="D78" s="400"/>
      <c r="E78" s="409"/>
      <c r="F78" s="402"/>
    </row>
    <row r="79" spans="1:6" ht="25.5">
      <c r="A79" s="1261" t="s">
        <v>296</v>
      </c>
      <c r="B79" s="1248" t="s">
        <v>297</v>
      </c>
      <c r="C79" s="1272" t="s">
        <v>40</v>
      </c>
      <c r="D79" s="1265">
        <v>27</v>
      </c>
      <c r="E79" s="1266"/>
      <c r="F79" s="1267">
        <f t="shared" ref="F79:F91" si="2">D79*E79</f>
        <v>0</v>
      </c>
    </row>
    <row r="80" spans="1:6" ht="25.5">
      <c r="A80" s="1261" t="s">
        <v>298</v>
      </c>
      <c r="B80" s="1248" t="s">
        <v>299</v>
      </c>
      <c r="C80" s="1272" t="s">
        <v>40</v>
      </c>
      <c r="D80" s="1265">
        <v>6</v>
      </c>
      <c r="E80" s="1266"/>
      <c r="F80" s="1267">
        <f t="shared" si="2"/>
        <v>0</v>
      </c>
    </row>
    <row r="81" spans="1:6" ht="25.5">
      <c r="A81" s="1261" t="s">
        <v>300</v>
      </c>
      <c r="B81" s="1248" t="s">
        <v>301</v>
      </c>
      <c r="C81" s="1272" t="s">
        <v>40</v>
      </c>
      <c r="D81" s="1265">
        <v>2</v>
      </c>
      <c r="E81" s="1266"/>
      <c r="F81" s="1267">
        <f t="shared" si="2"/>
        <v>0</v>
      </c>
    </row>
    <row r="82" spans="1:6" ht="25.5">
      <c r="A82" s="1261" t="s">
        <v>302</v>
      </c>
      <c r="B82" s="1248" t="s">
        <v>303</v>
      </c>
      <c r="C82" s="1272" t="s">
        <v>40</v>
      </c>
      <c r="D82" s="1265">
        <v>2</v>
      </c>
      <c r="E82" s="1266"/>
      <c r="F82" s="1267">
        <f t="shared" si="2"/>
        <v>0</v>
      </c>
    </row>
    <row r="83" spans="1:6" ht="25.5">
      <c r="A83" s="1261" t="s">
        <v>304</v>
      </c>
      <c r="B83" s="1248" t="s">
        <v>305</v>
      </c>
      <c r="C83" s="1272" t="s">
        <v>40</v>
      </c>
      <c r="D83" s="1265">
        <v>6</v>
      </c>
      <c r="E83" s="1266"/>
      <c r="F83" s="1267">
        <f t="shared" si="2"/>
        <v>0</v>
      </c>
    </row>
    <row r="84" spans="1:6" ht="25.5">
      <c r="A84" s="1261" t="s">
        <v>306</v>
      </c>
      <c r="B84" s="1248" t="s">
        <v>307</v>
      </c>
      <c r="C84" s="1272" t="s">
        <v>40</v>
      </c>
      <c r="D84" s="1265">
        <v>6</v>
      </c>
      <c r="E84" s="1266"/>
      <c r="F84" s="1267">
        <f t="shared" si="2"/>
        <v>0</v>
      </c>
    </row>
    <row r="85" spans="1:6" ht="38.25">
      <c r="A85" s="1261" t="s">
        <v>308</v>
      </c>
      <c r="B85" s="1248" t="s">
        <v>309</v>
      </c>
      <c r="C85" s="1272" t="s">
        <v>40</v>
      </c>
      <c r="D85" s="1265">
        <v>2</v>
      </c>
      <c r="E85" s="1266"/>
      <c r="F85" s="1267">
        <f t="shared" si="2"/>
        <v>0</v>
      </c>
    </row>
    <row r="86" spans="1:6" ht="38.25">
      <c r="A86" s="1261" t="s">
        <v>310</v>
      </c>
      <c r="B86" s="1248" t="s">
        <v>311</v>
      </c>
      <c r="C86" s="1272" t="s">
        <v>40</v>
      </c>
      <c r="D86" s="1265">
        <v>2</v>
      </c>
      <c r="E86" s="1266"/>
      <c r="F86" s="1267">
        <f t="shared" si="2"/>
        <v>0</v>
      </c>
    </row>
    <row r="87" spans="1:6">
      <c r="A87" s="1261" t="s">
        <v>312</v>
      </c>
      <c r="B87" s="1248" t="s">
        <v>264</v>
      </c>
      <c r="C87" s="1272" t="s">
        <v>122</v>
      </c>
      <c r="D87" s="1272">
        <f>(SUM(D79:D86))*0.6</f>
        <v>31.799999999999997</v>
      </c>
      <c r="E87" s="1266"/>
      <c r="F87" s="1273">
        <f t="shared" si="2"/>
        <v>0</v>
      </c>
    </row>
    <row r="88" spans="1:6" ht="38.25">
      <c r="A88" s="1261" t="s">
        <v>313</v>
      </c>
      <c r="B88" s="1248" t="s">
        <v>266</v>
      </c>
      <c r="C88" s="1272" t="s">
        <v>122</v>
      </c>
      <c r="D88" s="1274">
        <f>(SUM(D79:D86))*0.6</f>
        <v>31.799999999999997</v>
      </c>
      <c r="E88" s="1266"/>
      <c r="F88" s="1267">
        <f t="shared" si="2"/>
        <v>0</v>
      </c>
    </row>
    <row r="89" spans="1:6" ht="12.75" customHeight="1">
      <c r="A89" s="1261" t="s">
        <v>314</v>
      </c>
      <c r="B89" s="1248" t="s">
        <v>268</v>
      </c>
      <c r="C89" s="1272" t="s">
        <v>42</v>
      </c>
      <c r="D89" s="1272">
        <f>(SUM(D79:D86))*0.65</f>
        <v>34.450000000000003</v>
      </c>
      <c r="E89" s="1266"/>
      <c r="F89" s="1273">
        <f t="shared" si="2"/>
        <v>0</v>
      </c>
    </row>
    <row r="90" spans="1:6" ht="51">
      <c r="A90" s="1261" t="s">
        <v>315</v>
      </c>
      <c r="B90" s="1248" t="s">
        <v>270</v>
      </c>
      <c r="C90" s="1272" t="s">
        <v>40</v>
      </c>
      <c r="D90" s="1265">
        <f>(SUM(D79:D86))*3</f>
        <v>159</v>
      </c>
      <c r="E90" s="1266"/>
      <c r="F90" s="1273">
        <f t="shared" si="2"/>
        <v>0</v>
      </c>
    </row>
    <row r="91" spans="1:6" ht="25.5">
      <c r="A91" s="1261" t="s">
        <v>316</v>
      </c>
      <c r="B91" s="1268" t="s">
        <v>272</v>
      </c>
      <c r="C91" s="1272" t="s">
        <v>40</v>
      </c>
      <c r="D91" s="1275">
        <f>(SUM(D79:D86))</f>
        <v>53</v>
      </c>
      <c r="E91" s="1266"/>
      <c r="F91" s="1273">
        <f t="shared" si="2"/>
        <v>0</v>
      </c>
    </row>
    <row r="92" spans="1:6">
      <c r="A92" s="1260"/>
      <c r="B92" s="404"/>
      <c r="C92" s="1245"/>
      <c r="D92" s="414"/>
      <c r="F92" s="415"/>
    </row>
    <row r="93" spans="1:6" s="537" customFormat="1" ht="13.5" thickBot="1">
      <c r="A93" s="1259"/>
      <c r="B93" s="534" t="s">
        <v>1013</v>
      </c>
      <c r="C93" s="1243"/>
      <c r="D93" s="535"/>
      <c r="E93" s="428"/>
      <c r="F93" s="536">
        <f>SUM(F79:F92)</f>
        <v>0</v>
      </c>
    </row>
    <row r="94" spans="1:6" ht="13.5" thickTop="1">
      <c r="A94" s="1260"/>
      <c r="B94" s="410"/>
      <c r="C94" s="1244"/>
      <c r="D94" s="413"/>
      <c r="E94" s="367"/>
      <c r="F94" s="411"/>
    </row>
    <row r="95" spans="1:6" ht="13.5" thickBot="1">
      <c r="A95" s="397"/>
      <c r="B95" s="397"/>
      <c r="C95" s="403"/>
      <c r="D95" s="424"/>
      <c r="E95" s="425"/>
      <c r="F95" s="398"/>
    </row>
    <row r="96" spans="1:6" ht="13.5" thickBot="1">
      <c r="A96" s="1279" t="s">
        <v>317</v>
      </c>
      <c r="B96" s="995" t="s">
        <v>318</v>
      </c>
      <c r="C96" s="1241"/>
      <c r="D96" s="400"/>
      <c r="E96" s="409"/>
      <c r="F96" s="402"/>
    </row>
    <row r="97" spans="1:6">
      <c r="A97" s="399"/>
      <c r="B97" s="1224"/>
      <c r="C97" s="1241"/>
      <c r="D97" s="400"/>
      <c r="E97" s="409"/>
      <c r="F97" s="402"/>
    </row>
    <row r="98" spans="1:6" ht="25.5">
      <c r="A98" s="1261" t="s">
        <v>319</v>
      </c>
      <c r="B98" s="1248" t="s">
        <v>320</v>
      </c>
      <c r="C98" s="1249" t="s">
        <v>40</v>
      </c>
      <c r="D98" s="1230">
        <v>144</v>
      </c>
      <c r="E98" s="1226"/>
      <c r="F98" s="1250">
        <f t="shared" ref="F98:F107" si="3">D98*E98</f>
        <v>0</v>
      </c>
    </row>
    <row r="99" spans="1:6" ht="25.5">
      <c r="A99" s="1261" t="s">
        <v>321</v>
      </c>
      <c r="B99" s="1248" t="s">
        <v>322</v>
      </c>
      <c r="C99" s="1249" t="s">
        <v>40</v>
      </c>
      <c r="D99" s="1230">
        <v>114</v>
      </c>
      <c r="E99" s="1226"/>
      <c r="F99" s="1250">
        <f t="shared" si="3"/>
        <v>0</v>
      </c>
    </row>
    <row r="100" spans="1:6" ht="25.5">
      <c r="A100" s="1261" t="s">
        <v>323</v>
      </c>
      <c r="B100" s="1248" t="s">
        <v>324</v>
      </c>
      <c r="C100" s="1249" t="s">
        <v>40</v>
      </c>
      <c r="D100" s="1230">
        <v>114</v>
      </c>
      <c r="E100" s="1226"/>
      <c r="F100" s="1250">
        <f t="shared" si="3"/>
        <v>0</v>
      </c>
    </row>
    <row r="101" spans="1:6" ht="25.5">
      <c r="A101" s="1261" t="s">
        <v>325</v>
      </c>
      <c r="B101" s="1248" t="s">
        <v>326</v>
      </c>
      <c r="C101" s="1249" t="s">
        <v>40</v>
      </c>
      <c r="D101" s="1230">
        <v>62</v>
      </c>
      <c r="E101" s="1226"/>
      <c r="F101" s="1250">
        <f t="shared" si="3"/>
        <v>0</v>
      </c>
    </row>
    <row r="102" spans="1:6" ht="25.5">
      <c r="A102" s="1261" t="s">
        <v>327</v>
      </c>
      <c r="B102" s="1248" t="s">
        <v>328</v>
      </c>
      <c r="C102" s="1249" t="s">
        <v>40</v>
      </c>
      <c r="D102" s="1230">
        <v>141</v>
      </c>
      <c r="E102" s="1226"/>
      <c r="F102" s="1250">
        <f t="shared" si="3"/>
        <v>0</v>
      </c>
    </row>
    <row r="103" spans="1:6" ht="25.5">
      <c r="A103" s="1261" t="s">
        <v>329</v>
      </c>
      <c r="B103" s="1248" t="s">
        <v>330</v>
      </c>
      <c r="C103" s="1249" t="s">
        <v>40</v>
      </c>
      <c r="D103" s="1230">
        <v>11</v>
      </c>
      <c r="E103" s="1226"/>
      <c r="F103" s="1250">
        <f t="shared" si="3"/>
        <v>0</v>
      </c>
    </row>
    <row r="104" spans="1:6" ht="25.5">
      <c r="A104" s="1261" t="s">
        <v>331</v>
      </c>
      <c r="B104" s="1248" t="s">
        <v>288</v>
      </c>
      <c r="C104" s="1249" t="s">
        <v>122</v>
      </c>
      <c r="D104" s="1251">
        <f>SUM(D98:D103)*0.16</f>
        <v>93.76</v>
      </c>
      <c r="E104" s="1226"/>
      <c r="F104" s="1252">
        <f t="shared" si="3"/>
        <v>0</v>
      </c>
    </row>
    <row r="105" spans="1:6" ht="38.25">
      <c r="A105" s="1261" t="s">
        <v>332</v>
      </c>
      <c r="B105" s="1248" t="s">
        <v>266</v>
      </c>
      <c r="C105" s="1249" t="s">
        <v>122</v>
      </c>
      <c r="D105" s="1251">
        <f>D104</f>
        <v>93.76</v>
      </c>
      <c r="E105" s="1226"/>
      <c r="F105" s="1252">
        <f t="shared" si="3"/>
        <v>0</v>
      </c>
    </row>
    <row r="106" spans="1:6">
      <c r="A106" s="1261" t="s">
        <v>333</v>
      </c>
      <c r="B106" s="1248" t="s">
        <v>291</v>
      </c>
      <c r="C106" s="1249" t="s">
        <v>42</v>
      </c>
      <c r="D106" s="1251">
        <f>SUM(D98:D103)*0.3</f>
        <v>175.79999999999998</v>
      </c>
      <c r="E106" s="1226"/>
      <c r="F106" s="1252">
        <f t="shared" si="3"/>
        <v>0</v>
      </c>
    </row>
    <row r="107" spans="1:6" ht="12.75" customHeight="1">
      <c r="A107" s="1261" t="s">
        <v>334</v>
      </c>
      <c r="B107" s="1248" t="s">
        <v>293</v>
      </c>
      <c r="C107" s="1249" t="s">
        <v>40</v>
      </c>
      <c r="D107" s="1230">
        <f>SUM(D98:D103)</f>
        <v>586</v>
      </c>
      <c r="E107" s="1226"/>
      <c r="F107" s="1252">
        <f t="shared" si="3"/>
        <v>0</v>
      </c>
    </row>
    <row r="108" spans="1:6">
      <c r="A108" s="1260"/>
      <c r="B108" s="404"/>
      <c r="C108" s="1245"/>
      <c r="D108" s="414"/>
      <c r="F108" s="415"/>
    </row>
    <row r="109" spans="1:6" s="537" customFormat="1" ht="13.5" thickBot="1">
      <c r="A109" s="1259"/>
      <c r="B109" s="534" t="s">
        <v>1014</v>
      </c>
      <c r="C109" s="1243"/>
      <c r="D109" s="535"/>
      <c r="E109" s="428"/>
      <c r="F109" s="536">
        <f>SUM(F98:F108)</f>
        <v>0</v>
      </c>
    </row>
    <row r="110" spans="1:6" ht="9.9499999999999993" customHeight="1" thickTop="1">
      <c r="A110" s="1260"/>
      <c r="B110" s="410"/>
      <c r="C110" s="1244"/>
      <c r="D110" s="413"/>
      <c r="E110" s="367"/>
      <c r="F110" s="411"/>
    </row>
    <row r="111" spans="1:6" ht="9.9499999999999993" customHeight="1" thickBot="1">
      <c r="A111" s="397"/>
      <c r="B111" s="397"/>
      <c r="C111" s="403"/>
      <c r="D111" s="424"/>
      <c r="E111" s="425"/>
      <c r="F111" s="398"/>
    </row>
    <row r="112" spans="1:6" ht="13.5" thickBot="1">
      <c r="A112" s="1279" t="s">
        <v>335</v>
      </c>
      <c r="B112" s="995" t="s">
        <v>336</v>
      </c>
      <c r="C112" s="1241"/>
      <c r="D112" s="400"/>
      <c r="E112" s="409"/>
      <c r="F112" s="402"/>
    </row>
    <row r="113" spans="1:6">
      <c r="A113" s="399"/>
      <c r="B113" s="1224"/>
      <c r="C113" s="1241"/>
      <c r="D113" s="400"/>
      <c r="E113" s="409"/>
      <c r="F113" s="402"/>
    </row>
    <row r="114" spans="1:6" ht="25.5">
      <c r="A114" s="1261" t="s">
        <v>337</v>
      </c>
      <c r="B114" s="974" t="s">
        <v>338</v>
      </c>
      <c r="C114" s="1246" t="s">
        <v>40</v>
      </c>
      <c r="D114" s="1225">
        <v>2</v>
      </c>
      <c r="E114" s="1226"/>
      <c r="F114" s="1227">
        <f t="shared" ref="F114:F121" si="4">D114*E114</f>
        <v>0</v>
      </c>
    </row>
    <row r="115" spans="1:6" ht="25.5">
      <c r="A115" s="1261" t="s">
        <v>339</v>
      </c>
      <c r="B115" s="974" t="s">
        <v>340</v>
      </c>
      <c r="C115" s="1246" t="s">
        <v>40</v>
      </c>
      <c r="D115" s="1225">
        <v>2</v>
      </c>
      <c r="E115" s="1226"/>
      <c r="F115" s="1227">
        <f t="shared" si="4"/>
        <v>0</v>
      </c>
    </row>
    <row r="116" spans="1:6" ht="25.5">
      <c r="A116" s="1261" t="s">
        <v>341</v>
      </c>
      <c r="B116" s="974" t="s">
        <v>342</v>
      </c>
      <c r="C116" s="1246" t="s">
        <v>40</v>
      </c>
      <c r="D116" s="1225">
        <v>1</v>
      </c>
      <c r="E116" s="1226"/>
      <c r="F116" s="1227">
        <f t="shared" si="4"/>
        <v>0</v>
      </c>
    </row>
    <row r="117" spans="1:6" ht="25.5">
      <c r="A117" s="1261" t="s">
        <v>343</v>
      </c>
      <c r="B117" s="974" t="s">
        <v>344</v>
      </c>
      <c r="C117" s="1246" t="s">
        <v>40</v>
      </c>
      <c r="D117" s="1225">
        <v>2</v>
      </c>
      <c r="E117" s="1226"/>
      <c r="F117" s="1227">
        <f t="shared" si="4"/>
        <v>0</v>
      </c>
    </row>
    <row r="118" spans="1:6" ht="25.5">
      <c r="A118" s="1261" t="s">
        <v>345</v>
      </c>
      <c r="B118" s="974" t="s">
        <v>346</v>
      </c>
      <c r="C118" s="1246" t="s">
        <v>40</v>
      </c>
      <c r="D118" s="1225">
        <v>1</v>
      </c>
      <c r="E118" s="1226"/>
      <c r="F118" s="1227">
        <f t="shared" si="4"/>
        <v>0</v>
      </c>
    </row>
    <row r="119" spans="1:6" ht="12.75" customHeight="1">
      <c r="A119" s="1261" t="s">
        <v>347</v>
      </c>
      <c r="B119" s="974" t="s">
        <v>348</v>
      </c>
      <c r="C119" s="1246" t="s">
        <v>40</v>
      </c>
      <c r="D119" s="1225">
        <v>2</v>
      </c>
      <c r="E119" s="1226"/>
      <c r="F119" s="1227">
        <f t="shared" si="4"/>
        <v>0</v>
      </c>
    </row>
    <row r="120" spans="1:6" ht="25.5">
      <c r="A120" s="1261" t="s">
        <v>349</v>
      </c>
      <c r="B120" s="974" t="s">
        <v>350</v>
      </c>
      <c r="C120" s="1246" t="s">
        <v>40</v>
      </c>
      <c r="D120" s="1225">
        <f>(SUM(D114:D119))</f>
        <v>10</v>
      </c>
      <c r="E120" s="1226"/>
      <c r="F120" s="1228">
        <f t="shared" si="4"/>
        <v>0</v>
      </c>
    </row>
    <row r="121" spans="1:6">
      <c r="A121" s="1261" t="s">
        <v>351</v>
      </c>
      <c r="B121" s="1229" t="s">
        <v>352</v>
      </c>
      <c r="C121" s="1246" t="s">
        <v>40</v>
      </c>
      <c r="D121" s="1230">
        <f>(SUM(D114:D119))</f>
        <v>10</v>
      </c>
      <c r="E121" s="1226"/>
      <c r="F121" s="1228">
        <f t="shared" si="4"/>
        <v>0</v>
      </c>
    </row>
    <row r="122" spans="1:6" ht="9.9499999999999993" customHeight="1">
      <c r="A122" s="1260"/>
      <c r="B122" s="404"/>
      <c r="C122" s="1245"/>
      <c r="D122" s="414"/>
      <c r="F122" s="415"/>
    </row>
    <row r="123" spans="1:6" s="537" customFormat="1" ht="13.5" thickBot="1">
      <c r="A123" s="1259"/>
      <c r="B123" s="534" t="s">
        <v>1015</v>
      </c>
      <c r="C123" s="1243"/>
      <c r="D123" s="535"/>
      <c r="E123" s="428"/>
      <c r="F123" s="536">
        <f>SUM(F114:F122)</f>
        <v>0</v>
      </c>
    </row>
    <row r="124" spans="1:6" ht="13.5" thickTop="1">
      <c r="A124" s="1260"/>
      <c r="B124" s="410"/>
      <c r="C124" s="1244"/>
      <c r="D124" s="413"/>
      <c r="E124" s="367"/>
      <c r="F124" s="411"/>
    </row>
    <row r="125" spans="1:6" ht="13.5" thickBot="1">
      <c r="A125" s="397"/>
      <c r="B125" s="397"/>
      <c r="C125" s="403"/>
      <c r="D125" s="424"/>
      <c r="E125" s="425"/>
      <c r="F125" s="398"/>
    </row>
    <row r="126" spans="1:6" ht="13.5" thickBot="1">
      <c r="A126" s="1279" t="s">
        <v>353</v>
      </c>
      <c r="B126" s="995" t="s">
        <v>354</v>
      </c>
      <c r="C126" s="1241"/>
      <c r="D126" s="400"/>
      <c r="E126" s="409"/>
      <c r="F126" s="402"/>
    </row>
    <row r="127" spans="1:6">
      <c r="A127" s="399"/>
      <c r="B127" s="1224"/>
      <c r="C127" s="1241"/>
      <c r="D127" s="400"/>
      <c r="E127" s="409"/>
      <c r="F127" s="402"/>
    </row>
    <row r="128" spans="1:6" ht="25.5">
      <c r="A128" s="1261" t="s">
        <v>355</v>
      </c>
      <c r="B128" s="1248" t="s">
        <v>356</v>
      </c>
      <c r="C128" s="1272" t="s">
        <v>40</v>
      </c>
      <c r="D128" s="1265">
        <v>14</v>
      </c>
      <c r="E128" s="1266"/>
      <c r="F128" s="1267">
        <f>D128*E128</f>
        <v>0</v>
      </c>
    </row>
    <row r="129" spans="1:6" ht="25.5">
      <c r="A129" s="1261" t="s">
        <v>357</v>
      </c>
      <c r="B129" s="1248" t="s">
        <v>358</v>
      </c>
      <c r="C129" s="1272" t="s">
        <v>40</v>
      </c>
      <c r="D129" s="1265">
        <v>14</v>
      </c>
      <c r="E129" s="1266"/>
      <c r="F129" s="1267">
        <f>D129*E129</f>
        <v>0</v>
      </c>
    </row>
    <row r="130" spans="1:6" ht="25.5">
      <c r="A130" s="1261" t="s">
        <v>359</v>
      </c>
      <c r="B130" s="1248" t="s">
        <v>360</v>
      </c>
      <c r="C130" s="1272" t="s">
        <v>40</v>
      </c>
      <c r="D130" s="1265">
        <v>15</v>
      </c>
      <c r="E130" s="1266"/>
      <c r="F130" s="1267">
        <f>D130*E130</f>
        <v>0</v>
      </c>
    </row>
    <row r="131" spans="1:6">
      <c r="A131" s="1261" t="s">
        <v>361</v>
      </c>
      <c r="B131" s="1268" t="s">
        <v>352</v>
      </c>
      <c r="C131" s="1272" t="s">
        <v>40</v>
      </c>
      <c r="D131" s="1275">
        <f>(SUM(D128:D130))</f>
        <v>43</v>
      </c>
      <c r="E131" s="1266"/>
      <c r="F131" s="1273">
        <f>D131*E131</f>
        <v>0</v>
      </c>
    </row>
    <row r="132" spans="1:6">
      <c r="A132" s="1260"/>
      <c r="B132" s="404"/>
      <c r="C132" s="1245"/>
      <c r="D132" s="414"/>
      <c r="F132" s="415"/>
    </row>
    <row r="133" spans="1:6" s="537" customFormat="1" ht="13.5" thickBot="1">
      <c r="A133" s="1259"/>
      <c r="B133" s="534" t="s">
        <v>1016</v>
      </c>
      <c r="C133" s="1243"/>
      <c r="D133" s="535"/>
      <c r="E133" s="428"/>
      <c r="F133" s="536">
        <f>SUM(F128:F132)</f>
        <v>0</v>
      </c>
    </row>
    <row r="134" spans="1:6" ht="13.5" thickTop="1">
      <c r="A134" s="1260"/>
      <c r="B134" s="410"/>
      <c r="C134" s="1244"/>
      <c r="D134" s="413"/>
      <c r="E134" s="367"/>
      <c r="F134" s="411"/>
    </row>
    <row r="135" spans="1:6" ht="13.5" thickBot="1">
      <c r="A135" s="397"/>
      <c r="B135" s="397"/>
      <c r="C135" s="403"/>
      <c r="D135" s="424"/>
      <c r="E135" s="425"/>
      <c r="F135" s="398"/>
    </row>
    <row r="136" spans="1:6" ht="12.75" customHeight="1" thickBot="1">
      <c r="A136" s="1279" t="s">
        <v>362</v>
      </c>
      <c r="B136" s="995" t="s">
        <v>363</v>
      </c>
      <c r="C136" s="1241"/>
      <c r="D136" s="400"/>
      <c r="E136" s="409"/>
      <c r="F136" s="402"/>
    </row>
    <row r="137" spans="1:6" ht="12.75" customHeight="1">
      <c r="A137" s="399"/>
      <c r="B137" s="1224"/>
      <c r="C137" s="1241"/>
      <c r="D137" s="400"/>
      <c r="E137" s="409"/>
      <c r="F137" s="402"/>
    </row>
    <row r="138" spans="1:6" ht="38.25">
      <c r="A138" s="1261" t="s">
        <v>364</v>
      </c>
      <c r="B138" s="1248" t="s">
        <v>365</v>
      </c>
      <c r="C138" s="1272" t="s">
        <v>40</v>
      </c>
      <c r="D138" s="1275">
        <v>24</v>
      </c>
      <c r="E138" s="1278"/>
      <c r="F138" s="1276">
        <f>D138*E138</f>
        <v>0</v>
      </c>
    </row>
    <row r="139" spans="1:6" ht="25.5">
      <c r="A139" s="1261" t="s">
        <v>366</v>
      </c>
      <c r="B139" s="1248" t="s">
        <v>288</v>
      </c>
      <c r="C139" s="1272" t="s">
        <v>122</v>
      </c>
      <c r="D139" s="1274">
        <f>SUM(D138)*0.07</f>
        <v>1.6800000000000002</v>
      </c>
      <c r="E139" s="1266"/>
      <c r="F139" s="1276">
        <f>D139*E139</f>
        <v>0</v>
      </c>
    </row>
    <row r="140" spans="1:6" ht="38.25">
      <c r="A140" s="1261" t="s">
        <v>367</v>
      </c>
      <c r="B140" s="1248" t="s">
        <v>266</v>
      </c>
      <c r="C140" s="1272" t="s">
        <v>122</v>
      </c>
      <c r="D140" s="1274">
        <f>D139</f>
        <v>1.6800000000000002</v>
      </c>
      <c r="E140" s="1266"/>
      <c r="F140" s="1276">
        <f>D140*E140</f>
        <v>0</v>
      </c>
    </row>
    <row r="141" spans="1:6">
      <c r="A141" s="1261" t="s">
        <v>368</v>
      </c>
      <c r="B141" s="1248" t="s">
        <v>291</v>
      </c>
      <c r="C141" s="1272" t="s">
        <v>42</v>
      </c>
      <c r="D141" s="1274">
        <f>SUM(D138)*0.2</f>
        <v>4.8000000000000007</v>
      </c>
      <c r="E141" s="1266"/>
      <c r="F141" s="1276">
        <f>D141*E141</f>
        <v>0</v>
      </c>
    </row>
    <row r="142" spans="1:6">
      <c r="A142" s="1261" t="s">
        <v>369</v>
      </c>
      <c r="B142" s="1248" t="s">
        <v>293</v>
      </c>
      <c r="C142" s="1272" t="s">
        <v>40</v>
      </c>
      <c r="D142" s="1275">
        <f>SUM(D138)</f>
        <v>24</v>
      </c>
      <c r="E142" s="1266"/>
      <c r="F142" s="1276">
        <f>D142*E142</f>
        <v>0</v>
      </c>
    </row>
    <row r="143" spans="1:6">
      <c r="A143" s="1260"/>
      <c r="B143" s="404"/>
      <c r="C143" s="1245"/>
      <c r="D143" s="414"/>
      <c r="F143" s="415"/>
    </row>
    <row r="144" spans="1:6" s="537" customFormat="1" ht="13.5" thickBot="1">
      <c r="A144" s="1259"/>
      <c r="B144" s="534" t="s">
        <v>1017</v>
      </c>
      <c r="C144" s="1243"/>
      <c r="D144" s="535"/>
      <c r="E144" s="428"/>
      <c r="F144" s="536">
        <f>SUM(F138:F143)</f>
        <v>0</v>
      </c>
    </row>
    <row r="145" spans="1:6" ht="13.5" thickTop="1">
      <c r="A145" s="1260"/>
      <c r="B145" s="410"/>
      <c r="C145" s="1244"/>
      <c r="D145" s="413"/>
      <c r="E145" s="367"/>
      <c r="F145" s="411"/>
    </row>
    <row r="146" spans="1:6" ht="13.5" thickBot="1">
      <c r="A146" s="397"/>
      <c r="B146" s="397"/>
      <c r="C146" s="403"/>
      <c r="D146" s="424"/>
      <c r="E146" s="425"/>
      <c r="F146" s="398"/>
    </row>
    <row r="147" spans="1:6" ht="13.5" thickBot="1">
      <c r="A147" s="1279" t="s">
        <v>370</v>
      </c>
      <c r="B147" s="995" t="s">
        <v>371</v>
      </c>
      <c r="C147" s="1241"/>
      <c r="D147" s="400"/>
      <c r="E147" s="409"/>
      <c r="F147" s="402"/>
    </row>
    <row r="148" spans="1:6">
      <c r="A148" s="399"/>
      <c r="B148" s="1224"/>
      <c r="C148" s="1241"/>
      <c r="D148" s="400"/>
      <c r="E148" s="409"/>
      <c r="F148" s="402"/>
    </row>
    <row r="149" spans="1:6" ht="102">
      <c r="A149" s="1261" t="s">
        <v>372</v>
      </c>
      <c r="B149" s="1248" t="s">
        <v>373</v>
      </c>
      <c r="C149" s="1272" t="s">
        <v>38</v>
      </c>
      <c r="D149" s="1277">
        <v>320</v>
      </c>
      <c r="E149" s="1266"/>
      <c r="F149" s="1267">
        <f>D149*E149</f>
        <v>0</v>
      </c>
    </row>
    <row r="150" spans="1:6" ht="91.5" customHeight="1">
      <c r="A150" s="1261" t="s">
        <v>372</v>
      </c>
      <c r="B150" s="1248" t="s">
        <v>543</v>
      </c>
      <c r="C150" s="1272" t="s">
        <v>38</v>
      </c>
      <c r="D150" s="1277">
        <v>119</v>
      </c>
      <c r="E150" s="1266"/>
      <c r="F150" s="1267">
        <f>D150*E150</f>
        <v>0</v>
      </c>
    </row>
    <row r="151" spans="1:6">
      <c r="A151" s="1208"/>
      <c r="B151" s="410"/>
      <c r="C151" s="1244"/>
      <c r="D151" s="417"/>
      <c r="E151" s="367"/>
      <c r="F151" s="416"/>
    </row>
    <row r="152" spans="1:6" s="537" customFormat="1" ht="13.5" thickBot="1">
      <c r="A152" s="1259"/>
      <c r="B152" s="534" t="s">
        <v>1018</v>
      </c>
      <c r="C152" s="1243"/>
      <c r="D152" s="535"/>
      <c r="E152" s="428"/>
      <c r="F152" s="536">
        <f>SUM(F149:F151)</f>
        <v>0</v>
      </c>
    </row>
    <row r="153" spans="1:6" ht="13.5" thickTop="1"/>
  </sheetData>
  <sheetProtection algorithmName="SHA-512" hashValue="IA9AXzpEQamKHYfo1gqXDEwfDZ894JbqHY48y1egmvz9AiuQEXbio7yWdDBDb9vcwMTwLazZKdTpXjDAzzU/EQ==" saltValue="mLcHaSu2r857qH1Czo0q9A==" spinCount="100000" sheet="1" objects="1" scenarios="1"/>
  <protectedRanges>
    <protectedRange sqref="E79 E131 E74:E76 E93:E95 E109:E111 E123:E125 E133:E135 E144:E146 E152 E114:E121 E44:E60 E80 E81 E82 E83 E84 E85 E86 E87 E88 E89 E90 E91" name="Obseg3"/>
    <protectedRange sqref="E32:E34 E37 E38:E39" name="Obseg3_1"/>
  </protectedRanges>
  <mergeCells count="3">
    <mergeCell ref="B29:F29"/>
    <mergeCell ref="A3:D3"/>
    <mergeCell ref="A5:B5"/>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krajinske arhitekture&amp;R&amp;9&amp;P/&amp;N</oddFooter>
  </headerFooter>
  <rowBreaks count="4" manualBreakCount="4">
    <brk id="31" max="4" man="1"/>
    <brk id="60" max="4" man="1"/>
    <brk id="76" max="4" man="1"/>
    <brk id="9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0"/>
  <sheetViews>
    <sheetView showZeros="0" view="pageBreakPreview" zoomScaleNormal="115" zoomScaleSheetLayoutView="100" workbookViewId="0">
      <selection activeCell="D73" sqref="D1:D1048576"/>
    </sheetView>
  </sheetViews>
  <sheetFormatPr defaultRowHeight="12.75"/>
  <cols>
    <col min="1" max="1" width="3.5703125" style="193" customWidth="1"/>
    <col min="2" max="2" width="2.7109375" style="193" customWidth="1"/>
    <col min="3" max="3" width="47" style="220" customWidth="1"/>
    <col min="4" max="4" width="7.140625" style="200" customWidth="1"/>
    <col min="5" max="5" width="4.85546875" style="200" bestFit="1" customWidth="1"/>
    <col min="6" max="6" width="6.7109375" style="201" customWidth="1"/>
    <col min="7" max="7" width="10.7109375" style="199" customWidth="1"/>
    <col min="8" max="8" width="12.7109375" style="215" customWidth="1"/>
    <col min="9" max="9" width="15.42578125" style="31" customWidth="1"/>
    <col min="10" max="10" width="96" style="31" customWidth="1"/>
    <col min="11" max="16384" width="9.140625" style="31"/>
  </cols>
  <sheetData>
    <row r="1" spans="1:8" ht="15" customHeight="1">
      <c r="B1" s="1463"/>
      <c r="C1" s="1444"/>
      <c r="D1" s="20"/>
      <c r="E1" s="20"/>
      <c r="F1" s="229"/>
      <c r="G1" s="228"/>
      <c r="H1" s="256"/>
    </row>
    <row r="2" spans="1:8">
      <c r="B2" s="1463"/>
      <c r="C2" s="1444"/>
      <c r="D2" s="20"/>
      <c r="E2" s="20"/>
      <c r="F2" s="229"/>
      <c r="G2" s="228"/>
      <c r="H2" s="256"/>
    </row>
    <row r="3" spans="1:8" ht="15.75">
      <c r="B3" s="1441" t="s">
        <v>1002</v>
      </c>
      <c r="C3" s="1464"/>
      <c r="D3" s="248"/>
      <c r="E3" s="248"/>
      <c r="F3" s="249"/>
      <c r="G3" s="1465"/>
      <c r="H3" s="1466"/>
    </row>
    <row r="4" spans="1:8">
      <c r="B4" s="1444"/>
      <c r="C4" s="227"/>
      <c r="D4" s="20"/>
      <c r="E4" s="20"/>
      <c r="F4" s="229"/>
      <c r="G4" s="228"/>
      <c r="H4" s="256"/>
    </row>
    <row r="5" spans="1:8" ht="15">
      <c r="B5" s="1437" t="s">
        <v>16</v>
      </c>
      <c r="C5" s="227"/>
      <c r="D5" s="20"/>
      <c r="E5" s="20"/>
      <c r="F5" s="229"/>
      <c r="G5" s="228"/>
      <c r="H5" s="256"/>
    </row>
    <row r="6" spans="1:8">
      <c r="B6" s="222"/>
      <c r="C6" s="1438"/>
      <c r="D6" s="20"/>
      <c r="E6" s="20"/>
      <c r="F6" s="229"/>
      <c r="G6" s="228"/>
      <c r="H6" s="256"/>
    </row>
    <row r="7" spans="1:8">
      <c r="B7" s="222"/>
      <c r="C7" s="1438"/>
      <c r="D7" s="20"/>
      <c r="E7" s="20"/>
      <c r="F7" s="229"/>
      <c r="G7" s="228"/>
      <c r="H7" s="256"/>
    </row>
    <row r="8" spans="1:8" ht="12.75" customHeight="1">
      <c r="B8" s="222"/>
      <c r="C8" s="1438"/>
      <c r="D8" s="20"/>
      <c r="E8" s="20"/>
      <c r="F8" s="229"/>
      <c r="G8" s="228"/>
      <c r="H8" s="256"/>
    </row>
    <row r="9" spans="1:8">
      <c r="B9" s="231"/>
      <c r="C9" s="234"/>
      <c r="D9" s="479"/>
      <c r="E9" s="235"/>
      <c r="F9" s="236"/>
      <c r="G9" s="237"/>
      <c r="H9" s="238"/>
    </row>
    <row r="10" spans="1:8">
      <c r="B10" s="239"/>
      <c r="C10" s="240"/>
      <c r="D10" s="235"/>
      <c r="E10" s="235"/>
      <c r="F10" s="236"/>
      <c r="G10" s="241"/>
      <c r="H10" s="238"/>
    </row>
    <row r="11" spans="1:8" ht="15.75">
      <c r="B11" s="232"/>
      <c r="C11" s="242" t="s">
        <v>1003</v>
      </c>
      <c r="D11" s="480"/>
      <c r="E11" s="223"/>
      <c r="F11" s="224"/>
      <c r="G11" s="225"/>
      <c r="H11" s="226"/>
    </row>
    <row r="12" spans="1:8">
      <c r="B12" s="222"/>
      <c r="C12" s="243"/>
      <c r="D12" s="481"/>
      <c r="E12" s="20"/>
      <c r="F12" s="229"/>
      <c r="G12" s="49"/>
      <c r="H12" s="230"/>
    </row>
    <row r="13" spans="1:8" s="458" customFormat="1" ht="17.100000000000001" customHeight="1">
      <c r="A13" s="457"/>
      <c r="B13" s="447" t="s">
        <v>547</v>
      </c>
      <c r="C13" s="450" t="s">
        <v>217</v>
      </c>
      <c r="D13" s="451"/>
      <c r="E13" s="451"/>
      <c r="F13" s="452"/>
      <c r="G13" s="1544">
        <f>SUM(H29,H176,H261,H403,H521,H626)</f>
        <v>0</v>
      </c>
      <c r="H13" s="1544"/>
    </row>
    <row r="14" spans="1:8" s="458" customFormat="1" ht="9.9499999999999993" customHeight="1">
      <c r="A14" s="457"/>
      <c r="B14" s="1214"/>
      <c r="C14" s="1215"/>
      <c r="D14" s="1216"/>
      <c r="E14" s="1216"/>
      <c r="F14" s="1217"/>
      <c r="G14" s="1213"/>
      <c r="H14" s="1213"/>
    </row>
    <row r="15" spans="1:8" s="458" customFormat="1" ht="17.100000000000001" customHeight="1">
      <c r="A15" s="457"/>
      <c r="B15" s="447" t="s">
        <v>548</v>
      </c>
      <c r="C15" s="1218" t="s">
        <v>200</v>
      </c>
      <c r="D15" s="451"/>
      <c r="E15" s="451"/>
      <c r="F15" s="452"/>
      <c r="G15" s="1544">
        <f>SUM(H30,H177,H262,H404,H522,H627)</f>
        <v>0</v>
      </c>
      <c r="H15" s="1544"/>
    </row>
    <row r="16" spans="1:8" s="458" customFormat="1" ht="9.9499999999999993" customHeight="1">
      <c r="A16" s="457"/>
      <c r="B16" s="1209"/>
      <c r="C16" s="1210"/>
      <c r="D16" s="1211"/>
      <c r="E16" s="1211"/>
      <c r="F16" s="1212"/>
      <c r="G16" s="1213"/>
      <c r="H16" s="1213"/>
    </row>
    <row r="17" spans="1:8" s="458" customFormat="1" ht="17.100000000000001" customHeight="1">
      <c r="A17" s="457"/>
      <c r="B17" s="447" t="s">
        <v>179</v>
      </c>
      <c r="C17" s="1218" t="s">
        <v>549</v>
      </c>
      <c r="D17" s="451"/>
      <c r="E17" s="451"/>
      <c r="F17" s="452"/>
      <c r="G17" s="1544">
        <f>SUM(H31,H178,H263,H405,H523,H628)</f>
        <v>0</v>
      </c>
      <c r="H17" s="1544"/>
    </row>
    <row r="18" spans="1:8" s="458" customFormat="1" ht="9.9499999999999993" customHeight="1">
      <c r="A18" s="457"/>
      <c r="B18" s="1209"/>
      <c r="C18" s="1210"/>
      <c r="D18" s="1211"/>
      <c r="E18" s="1211"/>
      <c r="F18" s="1212"/>
      <c r="G18" s="1213"/>
      <c r="H18" s="1213"/>
    </row>
    <row r="19" spans="1:8" s="458" customFormat="1" ht="20.100000000000001" customHeight="1" thickBot="1">
      <c r="A19" s="457"/>
      <c r="B19" s="1025"/>
      <c r="C19" s="459" t="s">
        <v>1157</v>
      </c>
      <c r="D19" s="460"/>
      <c r="E19" s="460"/>
      <c r="F19" s="461"/>
      <c r="G19" s="1545">
        <f>SUM(G13:H18)</f>
        <v>0</v>
      </c>
      <c r="H19" s="1545"/>
    </row>
    <row r="20" spans="1:8" ht="13.5" thickTop="1">
      <c r="B20" s="222"/>
      <c r="C20" s="1438"/>
      <c r="D20" s="20"/>
      <c r="E20" s="20"/>
      <c r="F20" s="229"/>
      <c r="G20" s="228"/>
      <c r="H20" s="256"/>
    </row>
    <row r="21" spans="1:8">
      <c r="B21" s="222"/>
      <c r="C21" s="1438"/>
      <c r="D21" s="20"/>
      <c r="E21" s="20"/>
      <c r="F21" s="229"/>
      <c r="G21" s="228"/>
      <c r="H21" s="256"/>
    </row>
    <row r="22" spans="1:8">
      <c r="B22" s="222"/>
      <c r="C22" s="1438"/>
      <c r="D22" s="20"/>
      <c r="E22" s="20"/>
      <c r="F22" s="229"/>
      <c r="G22" s="228"/>
      <c r="H22" s="256"/>
    </row>
    <row r="23" spans="1:8" ht="27" customHeight="1">
      <c r="B23" s="1546" t="s">
        <v>1156</v>
      </c>
      <c r="C23" s="1539"/>
      <c r="D23" s="1539"/>
      <c r="E23" s="1539"/>
      <c r="F23" s="1539"/>
      <c r="G23" s="1539"/>
      <c r="H23" s="1539"/>
    </row>
    <row r="24" spans="1:8">
      <c r="B24" s="1490"/>
      <c r="C24" s="1491"/>
      <c r="D24" s="1491"/>
      <c r="E24" s="1491"/>
      <c r="F24" s="1491"/>
      <c r="G24" s="1491"/>
      <c r="H24" s="1491"/>
    </row>
    <row r="25" spans="1:8">
      <c r="B25" s="231">
        <v>1</v>
      </c>
      <c r="C25" s="234" t="s">
        <v>545</v>
      </c>
      <c r="D25" s="479"/>
      <c r="E25" s="235"/>
      <c r="F25" s="236"/>
      <c r="G25" s="237"/>
      <c r="H25" s="238"/>
    </row>
    <row r="26" spans="1:8">
      <c r="B26" s="239"/>
      <c r="C26" s="240"/>
      <c r="D26" s="235"/>
      <c r="E26" s="235"/>
      <c r="F26" s="236"/>
      <c r="G26" s="241"/>
      <c r="H26" s="238"/>
    </row>
    <row r="27" spans="1:8" ht="15.75">
      <c r="B27" s="232"/>
      <c r="C27" s="242" t="s">
        <v>546</v>
      </c>
      <c r="D27" s="480"/>
      <c r="E27" s="223"/>
      <c r="F27" s="224"/>
      <c r="G27" s="225"/>
      <c r="H27" s="226"/>
    </row>
    <row r="28" spans="1:8">
      <c r="A28" s="202"/>
      <c r="B28" s="222"/>
      <c r="C28" s="243"/>
      <c r="D28" s="481"/>
      <c r="E28" s="20"/>
      <c r="F28" s="229"/>
      <c r="G28" s="49"/>
      <c r="H28" s="230"/>
    </row>
    <row r="29" spans="1:8" s="458" customFormat="1" ht="15.95" customHeight="1">
      <c r="A29" s="493"/>
      <c r="B29" s="429" t="s">
        <v>547</v>
      </c>
      <c r="C29" s="430" t="s">
        <v>217</v>
      </c>
      <c r="D29" s="431"/>
      <c r="E29" s="431"/>
      <c r="F29" s="432"/>
      <c r="G29" s="433"/>
      <c r="H29" s="434">
        <f>H56</f>
        <v>0</v>
      </c>
    </row>
    <row r="30" spans="1:8" s="458" customFormat="1" ht="15.95" customHeight="1">
      <c r="A30" s="493"/>
      <c r="B30" s="435" t="s">
        <v>548</v>
      </c>
      <c r="C30" s="436" t="s">
        <v>200</v>
      </c>
      <c r="D30" s="437"/>
      <c r="E30" s="437"/>
      <c r="F30" s="438"/>
      <c r="G30" s="439"/>
      <c r="H30" s="440">
        <f>H93</f>
        <v>0</v>
      </c>
    </row>
    <row r="31" spans="1:8" s="458" customFormat="1" ht="15.95" customHeight="1" thickBot="1">
      <c r="A31" s="493"/>
      <c r="B31" s="1492" t="s">
        <v>179</v>
      </c>
      <c r="C31" s="1493" t="s">
        <v>549</v>
      </c>
      <c r="D31" s="1494"/>
      <c r="E31" s="1494"/>
      <c r="F31" s="1495"/>
      <c r="G31" s="1496"/>
      <c r="H31" s="1497">
        <f>H166</f>
        <v>0</v>
      </c>
    </row>
    <row r="32" spans="1:8" ht="13.5" thickTop="1">
      <c r="A32" s="202"/>
      <c r="B32" s="251"/>
      <c r="C32" s="252"/>
      <c r="D32" s="235"/>
      <c r="E32" s="20"/>
      <c r="F32" s="229"/>
      <c r="G32" s="253"/>
      <c r="H32" s="244"/>
    </row>
    <row r="33" spans="1:10" ht="13.5" thickBot="1">
      <c r="A33" s="202"/>
      <c r="B33" s="251"/>
      <c r="C33" s="441" t="s">
        <v>902</v>
      </c>
      <c r="D33" s="442"/>
      <c r="E33" s="442"/>
      <c r="F33" s="443"/>
      <c r="G33" s="444"/>
      <c r="H33" s="445">
        <f>SUM(H29:H31)</f>
        <v>0</v>
      </c>
    </row>
    <row r="34" spans="1:10" ht="13.5" thickTop="1">
      <c r="B34" s="239"/>
      <c r="C34" s="254"/>
      <c r="D34" s="235"/>
      <c r="E34" s="235"/>
      <c r="F34" s="229"/>
      <c r="G34" s="255"/>
      <c r="H34" s="256"/>
    </row>
    <row r="35" spans="1:10">
      <c r="B35" s="239"/>
      <c r="C35" s="240"/>
      <c r="D35" s="235"/>
      <c r="E35" s="235"/>
      <c r="F35" s="229"/>
      <c r="G35" s="241"/>
      <c r="H35" s="230"/>
    </row>
    <row r="36" spans="1:10">
      <c r="B36" s="239"/>
      <c r="C36" s="240"/>
      <c r="D36" s="235"/>
      <c r="E36" s="235"/>
      <c r="F36" s="229"/>
      <c r="G36" s="241"/>
      <c r="H36" s="230"/>
    </row>
    <row r="37" spans="1:10" s="216" customFormat="1">
      <c r="A37" s="495"/>
      <c r="B37" s="463" t="s">
        <v>550</v>
      </c>
      <c r="C37" s="464" t="s">
        <v>378</v>
      </c>
      <c r="D37" s="465" t="s">
        <v>1007</v>
      </c>
      <c r="E37" s="463" t="s">
        <v>144</v>
      </c>
      <c r="F37" s="466" t="s">
        <v>36</v>
      </c>
      <c r="G37" s="465" t="s">
        <v>1063</v>
      </c>
      <c r="H37" s="467" t="s">
        <v>1082</v>
      </c>
    </row>
    <row r="38" spans="1:10" s="216" customFormat="1" ht="6.95" customHeight="1">
      <c r="B38" s="488"/>
      <c r="C38" s="489"/>
      <c r="D38" s="490"/>
      <c r="E38" s="488"/>
      <c r="F38" s="491"/>
      <c r="G38" s="490"/>
      <c r="H38" s="492"/>
    </row>
    <row r="39" spans="1:10" s="216" customFormat="1" ht="2.1" customHeight="1" thickBot="1">
      <c r="B39" s="998"/>
      <c r="C39" s="999"/>
      <c r="D39" s="1000"/>
      <c r="E39" s="998"/>
      <c r="F39" s="1001"/>
      <c r="G39" s="1000"/>
      <c r="H39" s="1002"/>
    </row>
    <row r="40" spans="1:10" ht="13.5" thickBot="1">
      <c r="B40" s="222" t="s">
        <v>158</v>
      </c>
      <c r="C40" s="996" t="s">
        <v>217</v>
      </c>
      <c r="D40" s="20"/>
      <c r="E40" s="20"/>
      <c r="F40" s="229"/>
      <c r="G40" s="215"/>
      <c r="H40" s="256"/>
    </row>
    <row r="41" spans="1:10">
      <c r="B41" s="222"/>
      <c r="C41" s="243"/>
      <c r="D41" s="20"/>
      <c r="E41" s="20"/>
      <c r="F41" s="229"/>
      <c r="G41" s="215"/>
      <c r="H41" s="256"/>
    </row>
    <row r="42" spans="1:10" ht="39.75" customHeight="1">
      <c r="B42" s="260">
        <v>1</v>
      </c>
      <c r="C42" s="487" t="s">
        <v>551</v>
      </c>
      <c r="D42" s="497"/>
      <c r="E42" s="261" t="s">
        <v>38</v>
      </c>
      <c r="F42" s="262">
        <v>440</v>
      </c>
      <c r="G42" s="218"/>
      <c r="H42" s="273">
        <f>F42*G42</f>
        <v>0</v>
      </c>
    </row>
    <row r="43" spans="1:10">
      <c r="B43" s="263"/>
      <c r="C43" s="270" t="s">
        <v>552</v>
      </c>
      <c r="D43" s="484">
        <v>440</v>
      </c>
      <c r="E43" s="264"/>
      <c r="F43" s="265"/>
      <c r="G43" s="219"/>
      <c r="H43" s="274"/>
    </row>
    <row r="44" spans="1:10">
      <c r="B44" s="222"/>
      <c r="C44" s="360"/>
      <c r="D44" s="481"/>
      <c r="E44" s="20"/>
      <c r="F44" s="229"/>
      <c r="G44" s="215"/>
      <c r="H44" s="256"/>
    </row>
    <row r="45" spans="1:10" ht="38.25" customHeight="1">
      <c r="B45" s="260">
        <v>2</v>
      </c>
      <c r="C45" s="487" t="s">
        <v>907</v>
      </c>
      <c r="D45" s="497"/>
      <c r="E45" s="261" t="s">
        <v>40</v>
      </c>
      <c r="F45" s="262">
        <v>27</v>
      </c>
      <c r="G45" s="218"/>
      <c r="H45" s="273">
        <f>F45*G45</f>
        <v>0</v>
      </c>
    </row>
    <row r="46" spans="1:10">
      <c r="B46" s="263"/>
      <c r="C46" s="270" t="s">
        <v>553</v>
      </c>
      <c r="D46" s="484">
        <v>27</v>
      </c>
      <c r="E46" s="264"/>
      <c r="F46" s="265"/>
      <c r="G46" s="219"/>
      <c r="H46" s="274"/>
    </row>
    <row r="47" spans="1:10">
      <c r="B47" s="222"/>
      <c r="C47" s="360"/>
      <c r="D47" s="20"/>
      <c r="E47" s="20"/>
      <c r="F47" s="229"/>
      <c r="G47" s="215"/>
      <c r="H47" s="256"/>
    </row>
    <row r="48" spans="1:10" ht="51" customHeight="1">
      <c r="B48" s="1524">
        <v>3</v>
      </c>
      <c r="C48" s="1530" t="s">
        <v>1164</v>
      </c>
      <c r="D48" s="498"/>
      <c r="E48" s="475" t="s">
        <v>40</v>
      </c>
      <c r="F48" s="476">
        <v>20</v>
      </c>
      <c r="G48" s="477"/>
      <c r="H48" s="478">
        <f>F48*G48</f>
        <v>0</v>
      </c>
      <c r="J48" s="1471"/>
    </row>
    <row r="49" spans="1:10">
      <c r="B49" s="222"/>
      <c r="C49" s="360"/>
      <c r="D49" s="20"/>
      <c r="E49" s="20"/>
      <c r="F49" s="229"/>
      <c r="G49" s="215"/>
      <c r="H49" s="256"/>
    </row>
    <row r="50" spans="1:10">
      <c r="B50" s="474">
        <v>4</v>
      </c>
      <c r="C50" s="486" t="s">
        <v>554</v>
      </c>
      <c r="D50" s="498"/>
      <c r="E50" s="475" t="s">
        <v>40</v>
      </c>
      <c r="F50" s="476">
        <v>20</v>
      </c>
      <c r="G50" s="477"/>
      <c r="H50" s="478">
        <f>F50*G50</f>
        <v>0</v>
      </c>
    </row>
    <row r="51" spans="1:10">
      <c r="B51" s="222"/>
      <c r="C51" s="360"/>
      <c r="D51" s="20"/>
      <c r="E51" s="20"/>
      <c r="F51" s="229"/>
      <c r="G51" s="215"/>
      <c r="H51" s="256"/>
    </row>
    <row r="52" spans="1:10" ht="51" customHeight="1">
      <c r="B52" s="474">
        <v>5</v>
      </c>
      <c r="C52" s="486" t="s">
        <v>555</v>
      </c>
      <c r="D52" s="498"/>
      <c r="E52" s="475" t="s">
        <v>42</v>
      </c>
      <c r="F52" s="476">
        <v>2000</v>
      </c>
      <c r="G52" s="477"/>
      <c r="H52" s="478">
        <f>F52*G52</f>
        <v>0</v>
      </c>
    </row>
    <row r="53" spans="1:10">
      <c r="B53" s="222"/>
      <c r="C53" s="360"/>
      <c r="D53" s="20"/>
      <c r="E53" s="20"/>
      <c r="F53" s="229"/>
      <c r="G53" s="215"/>
      <c r="H53" s="256"/>
    </row>
    <row r="54" spans="1:10" ht="27" customHeight="1">
      <c r="B54" s="1508">
        <v>8</v>
      </c>
      <c r="C54" s="1513" t="s">
        <v>1192</v>
      </c>
      <c r="D54" s="1514"/>
      <c r="E54" s="1533" t="s">
        <v>1259</v>
      </c>
      <c r="F54" s="1533">
        <v>60</v>
      </c>
      <c r="G54" s="1534"/>
      <c r="H54" s="1528">
        <f>F54*G54</f>
        <v>0</v>
      </c>
      <c r="J54" s="1507"/>
    </row>
    <row r="55" spans="1:10">
      <c r="A55" s="496"/>
      <c r="B55" s="468"/>
      <c r="C55" s="469"/>
      <c r="D55" s="470"/>
      <c r="E55" s="470"/>
      <c r="F55" s="471"/>
      <c r="G55" s="472"/>
      <c r="H55" s="473"/>
    </row>
    <row r="56" spans="1:10" ht="13.5" thickBot="1">
      <c r="B56" s="222"/>
      <c r="C56" s="538" t="s">
        <v>1009</v>
      </c>
      <c r="D56" s="508"/>
      <c r="E56" s="509"/>
      <c r="F56" s="510"/>
      <c r="G56" s="511"/>
      <c r="H56" s="512">
        <f>SUM(H42:H55)</f>
        <v>0</v>
      </c>
    </row>
    <row r="57" spans="1:10" ht="14.25" thickTop="1" thickBot="1">
      <c r="B57" s="222"/>
      <c r="C57" s="245"/>
      <c r="D57" s="481"/>
      <c r="E57" s="20"/>
      <c r="F57" s="229"/>
      <c r="G57" s="215"/>
      <c r="H57" s="256"/>
    </row>
    <row r="58" spans="1:10" ht="13.5" thickBot="1">
      <c r="B58" s="222" t="s">
        <v>160</v>
      </c>
      <c r="C58" s="997" t="s">
        <v>200</v>
      </c>
      <c r="D58" s="481"/>
      <c r="E58" s="20"/>
      <c r="F58" s="229"/>
      <c r="G58" s="215"/>
      <c r="H58" s="256"/>
    </row>
    <row r="59" spans="1:10">
      <c r="B59" s="222"/>
      <c r="C59" s="245"/>
      <c r="D59" s="481"/>
      <c r="E59" s="20"/>
      <c r="F59" s="229"/>
      <c r="G59" s="215"/>
      <c r="H59" s="256"/>
    </row>
    <row r="60" spans="1:10" s="1502" customFormat="1" ht="63.75">
      <c r="A60" s="1498"/>
      <c r="B60" s="1499">
        <v>1</v>
      </c>
      <c r="C60" s="499" t="s">
        <v>1165</v>
      </c>
      <c r="D60" s="500"/>
      <c r="E60" s="1509" t="s">
        <v>40</v>
      </c>
      <c r="F60" s="1510">
        <v>1</v>
      </c>
      <c r="G60" s="1500"/>
      <c r="H60" s="1501">
        <f>F60*G60</f>
        <v>0</v>
      </c>
      <c r="J60" s="1505"/>
    </row>
    <row r="61" spans="1:10">
      <c r="B61" s="222"/>
      <c r="C61" s="245"/>
      <c r="D61" s="481"/>
      <c r="E61" s="20"/>
      <c r="F61" s="229"/>
      <c r="G61" s="215"/>
      <c r="H61" s="256"/>
    </row>
    <row r="62" spans="1:10" ht="102">
      <c r="B62" s="474">
        <v>2</v>
      </c>
      <c r="C62" s="499" t="s">
        <v>1166</v>
      </c>
      <c r="D62" s="500"/>
      <c r="E62" s="475" t="s">
        <v>38</v>
      </c>
      <c r="F62" s="476">
        <v>100</v>
      </c>
      <c r="G62" s="477"/>
      <c r="H62" s="478">
        <f>F62*G62</f>
        <v>0</v>
      </c>
      <c r="J62" s="1505"/>
    </row>
    <row r="63" spans="1:10">
      <c r="B63" s="222"/>
      <c r="C63" s="245"/>
      <c r="D63" s="481"/>
      <c r="E63" s="20"/>
      <c r="F63" s="229"/>
      <c r="G63" s="215"/>
      <c r="H63" s="256"/>
    </row>
    <row r="64" spans="1:10" ht="38.25">
      <c r="B64" s="474">
        <v>3</v>
      </c>
      <c r="C64" s="499" t="s">
        <v>556</v>
      </c>
      <c r="D64" s="500"/>
      <c r="E64" s="475" t="s">
        <v>42</v>
      </c>
      <c r="F64" s="476">
        <f>20*60</f>
        <v>1200</v>
      </c>
      <c r="G64" s="477"/>
      <c r="H64" s="478">
        <f>F64*G64</f>
        <v>0</v>
      </c>
    </row>
    <row r="65" spans="2:10">
      <c r="B65" s="222"/>
      <c r="C65" s="245"/>
      <c r="D65" s="481"/>
      <c r="E65" s="20"/>
      <c r="F65" s="229"/>
      <c r="G65" s="215"/>
      <c r="H65" s="256"/>
    </row>
    <row r="66" spans="2:10" ht="51">
      <c r="B66" s="474">
        <v>4</v>
      </c>
      <c r="C66" s="499" t="s">
        <v>908</v>
      </c>
      <c r="D66" s="500"/>
      <c r="E66" s="475" t="s">
        <v>122</v>
      </c>
      <c r="F66" s="476">
        <v>120</v>
      </c>
      <c r="G66" s="477"/>
      <c r="H66" s="478">
        <f>F66*G66</f>
        <v>0</v>
      </c>
    </row>
    <row r="67" spans="2:10">
      <c r="B67" s="222"/>
      <c r="C67" s="245"/>
      <c r="D67" s="481"/>
      <c r="E67" s="20"/>
      <c r="F67" s="229"/>
      <c r="G67" s="215"/>
      <c r="H67" s="256"/>
    </row>
    <row r="68" spans="2:10" ht="51">
      <c r="B68" s="260">
        <v>5</v>
      </c>
      <c r="C68" s="501" t="s">
        <v>557</v>
      </c>
      <c r="D68" s="497"/>
      <c r="E68" s="261" t="s">
        <v>122</v>
      </c>
      <c r="F68" s="262">
        <v>25</v>
      </c>
      <c r="G68" s="218"/>
      <c r="H68" s="273">
        <f>F68*G68</f>
        <v>0</v>
      </c>
    </row>
    <row r="69" spans="2:10">
      <c r="B69" s="263"/>
      <c r="C69" s="268" t="s">
        <v>558</v>
      </c>
      <c r="D69" s="484">
        <v>25</v>
      </c>
      <c r="E69" s="264"/>
      <c r="F69" s="265"/>
      <c r="G69" s="219"/>
      <c r="H69" s="274"/>
    </row>
    <row r="70" spans="2:10">
      <c r="B70" s="222"/>
      <c r="C70" s="245"/>
      <c r="D70" s="481"/>
      <c r="E70" s="20"/>
      <c r="F70" s="229"/>
      <c r="G70" s="215"/>
      <c r="H70" s="256"/>
    </row>
    <row r="71" spans="2:10" ht="89.25">
      <c r="B71" s="260">
        <v>6</v>
      </c>
      <c r="C71" s="1511" t="s">
        <v>1167</v>
      </c>
      <c r="D71" s="497"/>
      <c r="E71" s="261" t="s">
        <v>122</v>
      </c>
      <c r="F71" s="262">
        <v>3673</v>
      </c>
      <c r="G71" s="218"/>
      <c r="H71" s="273">
        <f>F71*G71</f>
        <v>0</v>
      </c>
      <c r="J71" s="1505"/>
    </row>
    <row r="72" spans="2:10">
      <c r="B72" s="263"/>
      <c r="C72" s="1512" t="s">
        <v>559</v>
      </c>
      <c r="D72" s="484">
        <f>5406*1.05-1300-541-108-54</f>
        <v>3673.3</v>
      </c>
      <c r="E72" s="264" t="s">
        <v>122</v>
      </c>
      <c r="F72" s="265"/>
      <c r="G72" s="219"/>
      <c r="H72" s="274"/>
    </row>
    <row r="73" spans="2:10">
      <c r="B73" s="222"/>
      <c r="C73" s="245" t="s">
        <v>560</v>
      </c>
      <c r="D73" s="481"/>
      <c r="E73" s="20"/>
      <c r="F73" s="229"/>
      <c r="G73" s="215"/>
      <c r="H73" s="256"/>
    </row>
    <row r="74" spans="2:10" ht="38.25">
      <c r="B74" s="260">
        <v>7</v>
      </c>
      <c r="C74" s="501" t="s">
        <v>1168</v>
      </c>
      <c r="D74" s="497"/>
      <c r="E74" s="261" t="s">
        <v>122</v>
      </c>
      <c r="F74" s="262">
        <v>1300</v>
      </c>
      <c r="G74" s="218"/>
      <c r="H74" s="273">
        <f>F74*G74</f>
        <v>0</v>
      </c>
      <c r="J74" s="1470"/>
    </row>
    <row r="75" spans="2:10">
      <c r="B75" s="257"/>
      <c r="C75" s="502" t="s">
        <v>561</v>
      </c>
      <c r="D75" s="503">
        <f>(944.1+294)*1.05</f>
        <v>1300.0049999999999</v>
      </c>
      <c r="E75" s="258"/>
      <c r="F75" s="259"/>
      <c r="G75" s="217"/>
      <c r="H75" s="271"/>
    </row>
    <row r="76" spans="2:10">
      <c r="B76" s="263"/>
      <c r="C76" s="268" t="s">
        <v>562</v>
      </c>
      <c r="D76" s="484">
        <v>541</v>
      </c>
      <c r="E76" s="264"/>
      <c r="F76" s="265"/>
      <c r="G76" s="219"/>
      <c r="H76" s="274"/>
    </row>
    <row r="77" spans="2:10">
      <c r="B77" s="222"/>
      <c r="C77" s="1473"/>
      <c r="D77" s="481"/>
      <c r="E77" s="20"/>
      <c r="F77" s="229"/>
      <c r="G77" s="215"/>
      <c r="H77" s="256"/>
    </row>
    <row r="78" spans="2:10" ht="38.25">
      <c r="B78" s="260">
        <v>8</v>
      </c>
      <c r="C78" s="501" t="s">
        <v>1169</v>
      </c>
      <c r="D78" s="497"/>
      <c r="E78" s="261" t="s">
        <v>122</v>
      </c>
      <c r="F78" s="262">
        <v>108</v>
      </c>
      <c r="G78" s="218"/>
      <c r="H78" s="273">
        <f>F78*G78</f>
        <v>0</v>
      </c>
      <c r="J78" s="1470"/>
    </row>
    <row r="79" spans="2:10">
      <c r="B79" s="263"/>
      <c r="C79" s="268" t="s">
        <v>563</v>
      </c>
      <c r="D79" s="484">
        <f>0.02*5406</f>
        <v>108.12</v>
      </c>
      <c r="E79" s="264"/>
      <c r="F79" s="265"/>
      <c r="G79" s="219"/>
      <c r="H79" s="274"/>
    </row>
    <row r="80" spans="2:10">
      <c r="B80" s="222"/>
      <c r="C80" s="1473"/>
      <c r="D80" s="481"/>
      <c r="E80" s="20"/>
      <c r="F80" s="229"/>
      <c r="G80" s="215"/>
      <c r="H80" s="256"/>
    </row>
    <row r="81" spans="2:10" ht="38.25">
      <c r="B81" s="474">
        <v>9</v>
      </c>
      <c r="C81" s="499" t="s">
        <v>1170</v>
      </c>
      <c r="D81" s="500"/>
      <c r="E81" s="475" t="s">
        <v>122</v>
      </c>
      <c r="F81" s="476">
        <v>54</v>
      </c>
      <c r="G81" s="477"/>
      <c r="H81" s="478">
        <f>F81*G81</f>
        <v>0</v>
      </c>
      <c r="J81" s="1470"/>
    </row>
    <row r="82" spans="2:10">
      <c r="B82" s="222"/>
      <c r="C82" s="245"/>
      <c r="D82" s="481"/>
      <c r="E82" s="20"/>
      <c r="F82" s="229"/>
      <c r="G82" s="215"/>
      <c r="H82" s="256"/>
    </row>
    <row r="83" spans="2:10" ht="38.25">
      <c r="B83" s="474">
        <v>10</v>
      </c>
      <c r="C83" s="499" t="s">
        <v>909</v>
      </c>
      <c r="D83" s="500"/>
      <c r="E83" s="475" t="s">
        <v>122</v>
      </c>
      <c r="F83" s="476">
        <v>54</v>
      </c>
      <c r="G83" s="477"/>
      <c r="H83" s="478">
        <f>F83*G83</f>
        <v>0</v>
      </c>
    </row>
    <row r="84" spans="2:10">
      <c r="B84" s="222"/>
      <c r="C84" s="245"/>
      <c r="D84" s="481"/>
      <c r="E84" s="20"/>
      <c r="F84" s="229"/>
      <c r="G84" s="215"/>
      <c r="H84" s="256"/>
    </row>
    <row r="85" spans="2:10" ht="63.75">
      <c r="B85" s="474">
        <v>11</v>
      </c>
      <c r="C85" s="499" t="s">
        <v>564</v>
      </c>
      <c r="D85" s="500"/>
      <c r="E85" s="475" t="s">
        <v>122</v>
      </c>
      <c r="F85" s="476">
        <v>1640</v>
      </c>
      <c r="G85" s="477"/>
      <c r="H85" s="478">
        <f>F85*G85</f>
        <v>0</v>
      </c>
    </row>
    <row r="86" spans="2:10">
      <c r="B86" s="222"/>
      <c r="C86" s="245"/>
      <c r="D86" s="481"/>
      <c r="E86" s="20"/>
      <c r="F86" s="229"/>
      <c r="G86" s="215"/>
      <c r="H86" s="256"/>
    </row>
    <row r="87" spans="2:10" ht="38.25">
      <c r="B87" s="260">
        <v>12</v>
      </c>
      <c r="C87" s="501" t="s">
        <v>565</v>
      </c>
      <c r="D87" s="497"/>
      <c r="E87" s="261"/>
      <c r="F87" s="262"/>
      <c r="G87" s="218"/>
      <c r="H87" s="273"/>
    </row>
    <row r="88" spans="2:10">
      <c r="B88" s="257"/>
      <c r="C88" s="502" t="s">
        <v>566</v>
      </c>
      <c r="D88" s="503">
        <f>0.9*294</f>
        <v>264.60000000000002</v>
      </c>
      <c r="E88" s="258" t="s">
        <v>122</v>
      </c>
      <c r="F88" s="259">
        <v>265</v>
      </c>
      <c r="G88" s="217"/>
      <c r="H88" s="271">
        <f>F88*G88</f>
        <v>0</v>
      </c>
    </row>
    <row r="89" spans="2:10">
      <c r="B89" s="263"/>
      <c r="C89" s="268" t="s">
        <v>567</v>
      </c>
      <c r="D89" s="484">
        <v>29.4</v>
      </c>
      <c r="E89" s="264" t="s">
        <v>122</v>
      </c>
      <c r="F89" s="265">
        <v>29</v>
      </c>
      <c r="G89" s="219"/>
      <c r="H89" s="274">
        <f>F89*G89</f>
        <v>0</v>
      </c>
    </row>
    <row r="90" spans="2:10">
      <c r="B90" s="222"/>
      <c r="C90" s="245"/>
      <c r="D90" s="481"/>
      <c r="E90" s="20"/>
      <c r="F90" s="229"/>
      <c r="G90" s="215"/>
      <c r="H90" s="256"/>
    </row>
    <row r="91" spans="2:10" ht="25.5">
      <c r="B91" s="474">
        <v>13</v>
      </c>
      <c r="C91" s="499" t="s">
        <v>568</v>
      </c>
      <c r="D91" s="500"/>
      <c r="E91" s="475" t="s">
        <v>42</v>
      </c>
      <c r="F91" s="476">
        <v>6000</v>
      </c>
      <c r="G91" s="477"/>
      <c r="H91" s="478">
        <f>F91*G91</f>
        <v>0</v>
      </c>
    </row>
    <row r="92" spans="2:10">
      <c r="B92" s="222"/>
      <c r="C92" s="245"/>
      <c r="D92" s="481"/>
      <c r="E92" s="20"/>
      <c r="F92" s="229"/>
      <c r="G92" s="215"/>
      <c r="H92" s="256"/>
    </row>
    <row r="93" spans="2:10" ht="13.5" thickBot="1">
      <c r="B93" s="222"/>
      <c r="C93" s="504" t="s">
        <v>1008</v>
      </c>
      <c r="D93" s="505"/>
      <c r="E93" s="442"/>
      <c r="F93" s="443"/>
      <c r="G93" s="506"/>
      <c r="H93" s="512">
        <f>SUM(H58:H92)</f>
        <v>0</v>
      </c>
    </row>
    <row r="94" spans="2:10" ht="13.5" thickTop="1">
      <c r="B94" s="222"/>
      <c r="C94" s="245"/>
      <c r="D94" s="481"/>
      <c r="E94" s="20"/>
      <c r="F94" s="229"/>
      <c r="G94" s="215"/>
      <c r="H94" s="256"/>
    </row>
    <row r="95" spans="2:10" ht="13.5" thickBot="1">
      <c r="B95" s="222"/>
      <c r="C95" s="245"/>
      <c r="D95" s="481"/>
      <c r="E95" s="20"/>
      <c r="F95" s="229"/>
      <c r="G95" s="215"/>
      <c r="H95" s="256"/>
    </row>
    <row r="96" spans="2:10" ht="13.5" thickBot="1">
      <c r="B96" s="222" t="s">
        <v>1067</v>
      </c>
      <c r="C96" s="997" t="s">
        <v>549</v>
      </c>
      <c r="D96" s="481"/>
      <c r="E96" s="20"/>
      <c r="F96" s="229"/>
      <c r="G96" s="215"/>
      <c r="H96" s="256"/>
    </row>
    <row r="97" spans="2:8">
      <c r="B97" s="222"/>
      <c r="C97" s="245"/>
      <c r="D97" s="481"/>
      <c r="E97" s="20"/>
      <c r="F97" s="229"/>
      <c r="G97" s="215"/>
      <c r="H97" s="256"/>
    </row>
    <row r="98" spans="2:8" ht="114.75" customHeight="1">
      <c r="B98" s="260">
        <v>1</v>
      </c>
      <c r="C98" s="487" t="s">
        <v>910</v>
      </c>
      <c r="D98" s="497"/>
      <c r="E98" s="261" t="s">
        <v>122</v>
      </c>
      <c r="F98" s="262">
        <v>619</v>
      </c>
      <c r="G98" s="218"/>
      <c r="H98" s="273">
        <f>F98*G98</f>
        <v>0</v>
      </c>
    </row>
    <row r="99" spans="2:8">
      <c r="B99" s="263"/>
      <c r="C99" s="270" t="s">
        <v>569</v>
      </c>
      <c r="D99" s="484">
        <f>1160-541</f>
        <v>619</v>
      </c>
      <c r="E99" s="264"/>
      <c r="F99" s="265"/>
      <c r="G99" s="219"/>
      <c r="H99" s="274"/>
    </row>
    <row r="100" spans="2:8">
      <c r="B100" s="222"/>
      <c r="C100" s="360"/>
      <c r="D100" s="481"/>
      <c r="E100" s="20"/>
      <c r="F100" s="229"/>
      <c r="G100" s="215"/>
      <c r="H100" s="256"/>
    </row>
    <row r="101" spans="2:8">
      <c r="B101" s="474">
        <v>2</v>
      </c>
      <c r="C101" s="486" t="s">
        <v>570</v>
      </c>
      <c r="D101" s="500"/>
      <c r="E101" s="475" t="s">
        <v>122</v>
      </c>
      <c r="F101" s="476">
        <v>541</v>
      </c>
      <c r="G101" s="477"/>
      <c r="H101" s="478">
        <f>F101*G101</f>
        <v>0</v>
      </c>
    </row>
    <row r="102" spans="2:8">
      <c r="B102" s="222"/>
      <c r="C102" s="360"/>
      <c r="D102" s="481"/>
      <c r="E102" s="20"/>
      <c r="F102" s="229"/>
      <c r="G102" s="215"/>
      <c r="H102" s="256"/>
    </row>
    <row r="103" spans="2:8" ht="102">
      <c r="B103" s="474">
        <v>3</v>
      </c>
      <c r="C103" s="486" t="s">
        <v>911</v>
      </c>
      <c r="D103" s="500"/>
      <c r="E103" s="475" t="s">
        <v>122</v>
      </c>
      <c r="F103" s="476">
        <f>13*5*1.5</f>
        <v>97.5</v>
      </c>
      <c r="G103" s="477"/>
      <c r="H103" s="478">
        <f>F103*G103</f>
        <v>0</v>
      </c>
    </row>
    <row r="104" spans="2:8">
      <c r="B104" s="222"/>
      <c r="C104" s="360"/>
      <c r="D104" s="481"/>
      <c r="E104" s="20"/>
      <c r="F104" s="229"/>
      <c r="G104" s="215"/>
      <c r="H104" s="256"/>
    </row>
    <row r="105" spans="2:8" ht="25.5">
      <c r="B105" s="260">
        <v>4</v>
      </c>
      <c r="C105" s="487" t="s">
        <v>571</v>
      </c>
      <c r="D105" s="497"/>
      <c r="E105" s="261" t="s">
        <v>122</v>
      </c>
      <c r="F105" s="262">
        <v>15</v>
      </c>
      <c r="G105" s="218"/>
      <c r="H105" s="273">
        <f>F105*G105</f>
        <v>0</v>
      </c>
    </row>
    <row r="106" spans="2:8">
      <c r="B106" s="263"/>
      <c r="C106" s="270" t="s">
        <v>572</v>
      </c>
      <c r="D106" s="484">
        <v>15</v>
      </c>
      <c r="E106" s="264"/>
      <c r="F106" s="265"/>
      <c r="G106" s="219"/>
      <c r="H106" s="274"/>
    </row>
    <row r="107" spans="2:8">
      <c r="B107" s="222"/>
      <c r="C107" s="360"/>
      <c r="D107" s="481"/>
      <c r="E107" s="20"/>
      <c r="F107" s="229"/>
      <c r="G107" s="215"/>
      <c r="H107" s="256"/>
    </row>
    <row r="108" spans="2:8" ht="51">
      <c r="B108" s="260">
        <v>5</v>
      </c>
      <c r="C108" s="487" t="s">
        <v>573</v>
      </c>
      <c r="D108" s="497"/>
      <c r="E108" s="261" t="s">
        <v>122</v>
      </c>
      <c r="F108" s="262">
        <v>100</v>
      </c>
      <c r="G108" s="218"/>
      <c r="H108" s="273">
        <f>F108*G108</f>
        <v>0</v>
      </c>
    </row>
    <row r="109" spans="2:8">
      <c r="B109" s="263"/>
      <c r="C109" s="270" t="s">
        <v>574</v>
      </c>
      <c r="D109" s="484">
        <v>100</v>
      </c>
      <c r="E109" s="264"/>
      <c r="F109" s="265"/>
      <c r="G109" s="219"/>
      <c r="H109" s="274"/>
    </row>
    <row r="110" spans="2:8">
      <c r="B110" s="222"/>
      <c r="C110" s="360"/>
      <c r="D110" s="481"/>
      <c r="E110" s="20"/>
      <c r="F110" s="229"/>
      <c r="G110" s="215"/>
      <c r="H110" s="256"/>
    </row>
    <row r="111" spans="2:8" ht="76.5">
      <c r="B111" s="474">
        <v>6</v>
      </c>
      <c r="C111" s="486" t="s">
        <v>912</v>
      </c>
      <c r="D111" s="500"/>
      <c r="E111" s="475" t="s">
        <v>40</v>
      </c>
      <c r="F111" s="476">
        <v>120</v>
      </c>
      <c r="G111" s="477"/>
      <c r="H111" s="478">
        <f>F111*G111</f>
        <v>0</v>
      </c>
    </row>
    <row r="112" spans="2:8">
      <c r="B112" s="222"/>
      <c r="C112" s="360"/>
      <c r="D112" s="481"/>
      <c r="E112" s="20"/>
      <c r="F112" s="229"/>
      <c r="G112" s="215"/>
      <c r="H112" s="256"/>
    </row>
    <row r="113" spans="2:8" ht="51">
      <c r="B113" s="260">
        <v>7</v>
      </c>
      <c r="C113" s="487" t="s">
        <v>575</v>
      </c>
      <c r="D113" s="497"/>
      <c r="E113" s="261" t="s">
        <v>122</v>
      </c>
      <c r="F113" s="262">
        <v>129</v>
      </c>
      <c r="G113" s="218"/>
      <c r="H113" s="273">
        <f>F113*G113</f>
        <v>0</v>
      </c>
    </row>
    <row r="114" spans="2:8">
      <c r="B114" s="263"/>
      <c r="C114" s="270" t="s">
        <v>576</v>
      </c>
      <c r="D114" s="484">
        <f>86*1.5</f>
        <v>129</v>
      </c>
      <c r="E114" s="264"/>
      <c r="F114" s="265"/>
      <c r="G114" s="219"/>
      <c r="H114" s="274"/>
    </row>
    <row r="115" spans="2:8">
      <c r="B115" s="222"/>
      <c r="C115" s="360"/>
      <c r="D115" s="481"/>
      <c r="E115" s="20"/>
      <c r="F115" s="229"/>
      <c r="G115" s="215"/>
      <c r="H115" s="256"/>
    </row>
    <row r="116" spans="2:8" ht="51">
      <c r="B116" s="260">
        <v>8</v>
      </c>
      <c r="C116" s="487" t="s">
        <v>577</v>
      </c>
      <c r="D116" s="497"/>
      <c r="E116" s="261" t="s">
        <v>42</v>
      </c>
      <c r="F116" s="262">
        <v>314.8</v>
      </c>
      <c r="G116" s="218"/>
      <c r="H116" s="273">
        <f>F116*G116</f>
        <v>0</v>
      </c>
    </row>
    <row r="117" spans="2:8">
      <c r="B117" s="263"/>
      <c r="C117" s="270" t="s">
        <v>578</v>
      </c>
      <c r="D117" s="484">
        <f>16*3+62.3*4+8*2.2</f>
        <v>314.8</v>
      </c>
      <c r="E117" s="264"/>
      <c r="F117" s="265"/>
      <c r="G117" s="219"/>
      <c r="H117" s="274"/>
    </row>
    <row r="118" spans="2:8">
      <c r="B118" s="222"/>
      <c r="C118" s="360"/>
      <c r="D118" s="481"/>
      <c r="E118" s="20"/>
      <c r="F118" s="229"/>
      <c r="G118" s="215"/>
      <c r="H118" s="256"/>
    </row>
    <row r="119" spans="2:8" ht="38.25">
      <c r="B119" s="260">
        <v>9</v>
      </c>
      <c r="C119" s="487" t="s">
        <v>579</v>
      </c>
      <c r="D119" s="497"/>
      <c r="E119" s="261" t="s">
        <v>580</v>
      </c>
      <c r="F119" s="262">
        <v>6532</v>
      </c>
      <c r="G119" s="218"/>
      <c r="H119" s="273">
        <f>F119*G119</f>
        <v>0</v>
      </c>
    </row>
    <row r="120" spans="2:8">
      <c r="B120" s="263"/>
      <c r="C120" s="270" t="s">
        <v>895</v>
      </c>
      <c r="D120" s="484">
        <v>6531.7</v>
      </c>
      <c r="E120" s="264"/>
      <c r="F120" s="265"/>
      <c r="G120" s="219"/>
      <c r="H120" s="274"/>
    </row>
    <row r="121" spans="2:8">
      <c r="B121" s="222"/>
      <c r="C121" s="360"/>
      <c r="D121" s="481"/>
      <c r="E121" s="20"/>
      <c r="F121" s="229"/>
      <c r="G121" s="215"/>
      <c r="H121" s="256"/>
    </row>
    <row r="122" spans="2:8" ht="76.5">
      <c r="B122" s="260">
        <v>10</v>
      </c>
      <c r="C122" s="487" t="s">
        <v>581</v>
      </c>
      <c r="D122" s="497"/>
      <c r="E122" s="261" t="s">
        <v>122</v>
      </c>
      <c r="F122" s="262">
        <v>329</v>
      </c>
      <c r="G122" s="218"/>
      <c r="H122" s="273">
        <f>F122*G122</f>
        <v>0</v>
      </c>
    </row>
    <row r="123" spans="2:8">
      <c r="B123" s="257"/>
      <c r="C123" s="266"/>
      <c r="D123" s="503"/>
      <c r="E123" s="258"/>
      <c r="F123" s="259"/>
      <c r="G123" s="217"/>
      <c r="H123" s="271"/>
    </row>
    <row r="124" spans="2:8">
      <c r="B124" s="257"/>
      <c r="C124" s="266" t="s">
        <v>582</v>
      </c>
      <c r="D124" s="517">
        <f>1.5*3.5*8</f>
        <v>42</v>
      </c>
      <c r="E124" s="258"/>
      <c r="F124" s="259"/>
      <c r="G124" s="217"/>
      <c r="H124" s="271"/>
    </row>
    <row r="125" spans="2:8">
      <c r="B125" s="257"/>
      <c r="C125" s="266" t="s">
        <v>583</v>
      </c>
      <c r="D125" s="517">
        <f>1.6*3.5*8</f>
        <v>44.800000000000004</v>
      </c>
      <c r="E125" s="258"/>
      <c r="F125" s="259"/>
      <c r="G125" s="217"/>
      <c r="H125" s="271"/>
    </row>
    <row r="126" spans="2:8">
      <c r="B126" s="257"/>
      <c r="C126" s="266" t="s">
        <v>584</v>
      </c>
      <c r="D126" s="517">
        <f>1.6*3.5*8</f>
        <v>44.800000000000004</v>
      </c>
      <c r="E126" s="258"/>
      <c r="F126" s="259"/>
      <c r="G126" s="217"/>
      <c r="H126" s="271"/>
    </row>
    <row r="127" spans="2:8">
      <c r="B127" s="257"/>
      <c r="C127" s="266" t="s">
        <v>585</v>
      </c>
      <c r="D127" s="517">
        <f>1.6*3.9*14.1</f>
        <v>87.983999999999995</v>
      </c>
      <c r="E127" s="258"/>
      <c r="F127" s="259"/>
      <c r="G127" s="217"/>
      <c r="H127" s="271"/>
    </row>
    <row r="128" spans="2:8">
      <c r="B128" s="257"/>
      <c r="C128" s="266" t="s">
        <v>586</v>
      </c>
      <c r="D128" s="517">
        <f>1.6*3.8*13</f>
        <v>79.040000000000006</v>
      </c>
      <c r="E128" s="258"/>
      <c r="F128" s="259"/>
      <c r="G128" s="217"/>
      <c r="H128" s="271"/>
    </row>
    <row r="129" spans="2:8">
      <c r="B129" s="257"/>
      <c r="C129" s="266" t="s">
        <v>587</v>
      </c>
      <c r="D129" s="517">
        <f>1.5*3.5*13.3</f>
        <v>69.825000000000003</v>
      </c>
      <c r="E129" s="258"/>
      <c r="F129" s="259"/>
      <c r="G129" s="217"/>
      <c r="H129" s="271"/>
    </row>
    <row r="130" spans="2:8">
      <c r="B130" s="257"/>
      <c r="C130" s="266" t="s">
        <v>588</v>
      </c>
      <c r="D130" s="517">
        <f>1.5*3.5*14</f>
        <v>73.5</v>
      </c>
      <c r="E130" s="258"/>
      <c r="F130" s="259"/>
      <c r="G130" s="217"/>
      <c r="H130" s="271"/>
    </row>
    <row r="131" spans="2:8">
      <c r="B131" s="257"/>
      <c r="C131" s="270" t="s">
        <v>589</v>
      </c>
      <c r="D131" s="483">
        <f>2.1*8</f>
        <v>16.8</v>
      </c>
      <c r="E131" s="258"/>
      <c r="F131" s="259"/>
      <c r="G131" s="217"/>
      <c r="H131" s="271"/>
    </row>
    <row r="132" spans="2:8">
      <c r="B132" s="257"/>
      <c r="C132" s="266"/>
      <c r="D132" s="517">
        <f>SUM(D124:D131)</f>
        <v>458.74900000000002</v>
      </c>
      <c r="E132" s="258"/>
      <c r="F132" s="259"/>
      <c r="G132" s="217"/>
      <c r="H132" s="271"/>
    </row>
    <row r="133" spans="2:8">
      <c r="B133" s="257"/>
      <c r="C133" s="270" t="s">
        <v>590</v>
      </c>
      <c r="D133" s="483">
        <v>-129</v>
      </c>
      <c r="E133" s="258"/>
      <c r="F133" s="259"/>
      <c r="G133" s="217"/>
      <c r="H133" s="271"/>
    </row>
    <row r="134" spans="2:8">
      <c r="B134" s="263"/>
      <c r="C134" s="270"/>
      <c r="D134" s="483">
        <f>SUM(D132:D133)</f>
        <v>329.74900000000002</v>
      </c>
      <c r="E134" s="264"/>
      <c r="F134" s="265"/>
      <c r="G134" s="219"/>
      <c r="H134" s="274"/>
    </row>
    <row r="135" spans="2:8">
      <c r="B135" s="222"/>
      <c r="C135" s="360"/>
      <c r="D135" s="482"/>
      <c r="E135" s="20"/>
      <c r="F135" s="229"/>
      <c r="G135" s="215"/>
      <c r="H135" s="256"/>
    </row>
    <row r="136" spans="2:8" ht="38.25">
      <c r="B136" s="260">
        <v>11</v>
      </c>
      <c r="C136" s="487" t="s">
        <v>896</v>
      </c>
      <c r="D136" s="518"/>
      <c r="E136" s="261" t="s">
        <v>38</v>
      </c>
      <c r="F136" s="262">
        <v>112.5</v>
      </c>
      <c r="G136" s="218"/>
      <c r="H136" s="273">
        <f>F136*G136</f>
        <v>0</v>
      </c>
    </row>
    <row r="137" spans="2:8">
      <c r="B137" s="263"/>
      <c r="C137" s="270" t="s">
        <v>591</v>
      </c>
      <c r="D137" s="483">
        <f>75*1.5</f>
        <v>112.5</v>
      </c>
      <c r="E137" s="264"/>
      <c r="F137" s="265"/>
      <c r="G137" s="219"/>
      <c r="H137" s="274"/>
    </row>
    <row r="138" spans="2:8">
      <c r="B138" s="222"/>
      <c r="C138" s="360"/>
      <c r="D138" s="481"/>
      <c r="E138" s="20"/>
      <c r="F138" s="229"/>
      <c r="G138" s="215"/>
      <c r="H138" s="256"/>
    </row>
    <row r="139" spans="2:8" ht="30.75" customHeight="1">
      <c r="B139" s="474">
        <v>12</v>
      </c>
      <c r="C139" s="486" t="s">
        <v>592</v>
      </c>
      <c r="D139" s="500"/>
      <c r="E139" s="475" t="s">
        <v>38</v>
      </c>
      <c r="F139" s="476">
        <v>33</v>
      </c>
      <c r="G139" s="477"/>
      <c r="H139" s="478">
        <f>F139*G139</f>
        <v>0</v>
      </c>
    </row>
    <row r="140" spans="2:8">
      <c r="B140" s="222"/>
      <c r="C140" s="360"/>
      <c r="D140" s="481"/>
      <c r="E140" s="20"/>
      <c r="F140" s="229"/>
      <c r="G140" s="215"/>
      <c r="H140" s="256"/>
    </row>
    <row r="141" spans="2:8" ht="38.25">
      <c r="B141" s="260">
        <v>13</v>
      </c>
      <c r="C141" s="487" t="s">
        <v>913</v>
      </c>
      <c r="D141" s="497"/>
      <c r="E141" s="261"/>
      <c r="F141" s="262"/>
      <c r="G141" s="218"/>
      <c r="H141" s="273"/>
    </row>
    <row r="142" spans="2:8" ht="12.75" customHeight="1">
      <c r="B142" s="263"/>
      <c r="C142" s="270" t="s">
        <v>897</v>
      </c>
      <c r="D142" s="484"/>
      <c r="E142" s="264" t="s">
        <v>40</v>
      </c>
      <c r="F142" s="265">
        <v>25</v>
      </c>
      <c r="G142" s="219"/>
      <c r="H142" s="274">
        <f>F142*G142</f>
        <v>0</v>
      </c>
    </row>
    <row r="143" spans="2:8">
      <c r="B143" s="222"/>
      <c r="C143" s="360"/>
      <c r="D143" s="481"/>
      <c r="E143" s="20"/>
      <c r="F143" s="229"/>
      <c r="G143" s="215"/>
      <c r="H143" s="256"/>
    </row>
    <row r="144" spans="2:8">
      <c r="B144" s="260">
        <v>14</v>
      </c>
      <c r="C144" s="487" t="s">
        <v>898</v>
      </c>
      <c r="D144" s="497"/>
      <c r="E144" s="261"/>
      <c r="F144" s="262"/>
      <c r="G144" s="218"/>
      <c r="H144" s="273"/>
    </row>
    <row r="145" spans="1:8">
      <c r="B145" s="257"/>
      <c r="C145" s="266" t="s">
        <v>593</v>
      </c>
      <c r="D145" s="503">
        <f>86*0.7</f>
        <v>60.199999999999996</v>
      </c>
      <c r="E145" s="258" t="s">
        <v>42</v>
      </c>
      <c r="F145" s="259">
        <v>61</v>
      </c>
      <c r="G145" s="217"/>
      <c r="H145" s="271">
        <f>F145*G145</f>
        <v>0</v>
      </c>
    </row>
    <row r="146" spans="1:8">
      <c r="B146" s="257"/>
      <c r="C146" s="266" t="s">
        <v>594</v>
      </c>
      <c r="D146" s="503">
        <f>405+460+38+102+116+9</f>
        <v>1130</v>
      </c>
      <c r="E146" s="258" t="s">
        <v>580</v>
      </c>
      <c r="F146" s="259">
        <f>405+460+38+102+116+9</f>
        <v>1130</v>
      </c>
      <c r="G146" s="217"/>
      <c r="H146" s="271">
        <f>F146*G146</f>
        <v>0</v>
      </c>
    </row>
    <row r="147" spans="1:8">
      <c r="B147" s="263"/>
      <c r="C147" s="270" t="s">
        <v>595</v>
      </c>
      <c r="D147" s="484">
        <f>86*0.3*0.75</f>
        <v>19.350000000000001</v>
      </c>
      <c r="E147" s="264" t="s">
        <v>122</v>
      </c>
      <c r="F147" s="265">
        <v>20</v>
      </c>
      <c r="G147" s="219"/>
      <c r="H147" s="274">
        <f>F147*G147</f>
        <v>0</v>
      </c>
    </row>
    <row r="148" spans="1:8">
      <c r="B148" s="222"/>
      <c r="C148" s="360"/>
      <c r="D148" s="481"/>
      <c r="E148" s="20"/>
      <c r="F148" s="229"/>
      <c r="G148" s="215"/>
      <c r="H148" s="256"/>
    </row>
    <row r="149" spans="1:8" ht="63.75">
      <c r="B149" s="474">
        <v>15</v>
      </c>
      <c r="C149" s="486" t="s">
        <v>596</v>
      </c>
      <c r="D149" s="500"/>
      <c r="E149" s="475" t="s">
        <v>40</v>
      </c>
      <c r="F149" s="476">
        <v>1</v>
      </c>
      <c r="G149" s="477"/>
      <c r="H149" s="478">
        <f>F149*G149</f>
        <v>0</v>
      </c>
    </row>
    <row r="150" spans="1:8">
      <c r="B150" s="222"/>
      <c r="C150" s="360"/>
      <c r="D150" s="481"/>
      <c r="E150" s="20"/>
      <c r="F150" s="229"/>
      <c r="G150" s="215"/>
      <c r="H150" s="256"/>
    </row>
    <row r="151" spans="1:8" ht="25.5">
      <c r="B151" s="260">
        <v>16</v>
      </c>
      <c r="C151" s="487" t="s">
        <v>597</v>
      </c>
      <c r="D151" s="497"/>
      <c r="E151" s="261" t="s">
        <v>122</v>
      </c>
      <c r="F151" s="262">
        <v>7.2</v>
      </c>
      <c r="G151" s="218"/>
      <c r="H151" s="273">
        <f>F151*G151</f>
        <v>0</v>
      </c>
    </row>
    <row r="152" spans="1:8">
      <c r="B152" s="263"/>
      <c r="C152" s="270" t="s">
        <v>598</v>
      </c>
      <c r="D152" s="484">
        <v>7.2</v>
      </c>
      <c r="E152" s="264"/>
      <c r="F152" s="265"/>
      <c r="G152" s="219"/>
      <c r="H152" s="274"/>
    </row>
    <row r="153" spans="1:8">
      <c r="B153" s="222"/>
      <c r="C153" s="360"/>
      <c r="D153" s="481"/>
      <c r="E153" s="20"/>
      <c r="F153" s="229"/>
      <c r="G153" s="215"/>
      <c r="H153" s="256"/>
    </row>
    <row r="154" spans="1:8" ht="38.25">
      <c r="B154" s="474">
        <v>17</v>
      </c>
      <c r="C154" s="486" t="s">
        <v>914</v>
      </c>
      <c r="D154" s="500"/>
      <c r="E154" s="475" t="s">
        <v>40</v>
      </c>
      <c r="F154" s="476">
        <v>1</v>
      </c>
      <c r="G154" s="477"/>
      <c r="H154" s="478">
        <f>F154*G154</f>
        <v>0</v>
      </c>
    </row>
    <row r="155" spans="1:8">
      <c r="B155" s="222"/>
      <c r="C155" s="360"/>
      <c r="D155" s="481"/>
      <c r="E155" s="20"/>
      <c r="F155" s="229"/>
      <c r="G155" s="215"/>
      <c r="H155" s="256"/>
    </row>
    <row r="156" spans="1:8" ht="38.25">
      <c r="B156" s="260">
        <v>18</v>
      </c>
      <c r="C156" s="487" t="s">
        <v>599</v>
      </c>
      <c r="D156" s="497"/>
      <c r="E156" s="261"/>
      <c r="F156" s="262"/>
      <c r="G156" s="218"/>
      <c r="H156" s="273"/>
    </row>
    <row r="157" spans="1:8" ht="25.5">
      <c r="A157" s="513"/>
      <c r="B157" s="515"/>
      <c r="C157" s="270" t="s">
        <v>600</v>
      </c>
      <c r="D157" s="519"/>
      <c r="E157" s="264" t="s">
        <v>42</v>
      </c>
      <c r="F157" s="265">
        <v>250</v>
      </c>
      <c r="G157" s="219"/>
      <c r="H157" s="274">
        <f>F157*G157</f>
        <v>0</v>
      </c>
    </row>
    <row r="158" spans="1:8" ht="25.5">
      <c r="A158" s="513"/>
      <c r="B158" s="515"/>
      <c r="C158" s="486" t="s">
        <v>601</v>
      </c>
      <c r="D158" s="520"/>
      <c r="E158" s="475" t="s">
        <v>122</v>
      </c>
      <c r="F158" s="476">
        <v>50</v>
      </c>
      <c r="G158" s="477"/>
      <c r="H158" s="478">
        <f>F158*G158</f>
        <v>0</v>
      </c>
    </row>
    <row r="159" spans="1:8" ht="25.5">
      <c r="A159" s="513"/>
      <c r="B159" s="515"/>
      <c r="C159" s="486" t="s">
        <v>602</v>
      </c>
      <c r="D159" s="520"/>
      <c r="E159" s="475" t="s">
        <v>42</v>
      </c>
      <c r="F159" s="476">
        <v>250</v>
      </c>
      <c r="G159" s="477"/>
      <c r="H159" s="478">
        <f>F159*G159</f>
        <v>0</v>
      </c>
    </row>
    <row r="160" spans="1:8" ht="25.5">
      <c r="A160" s="513"/>
      <c r="B160" s="516"/>
      <c r="C160" s="486" t="s">
        <v>603</v>
      </c>
      <c r="D160" s="520"/>
      <c r="E160" s="475" t="s">
        <v>42</v>
      </c>
      <c r="F160" s="476">
        <v>250</v>
      </c>
      <c r="G160" s="477"/>
      <c r="H160" s="478">
        <f>F160*G160</f>
        <v>0</v>
      </c>
    </row>
    <row r="161" spans="1:8">
      <c r="B161" s="222"/>
      <c r="C161" s="360"/>
      <c r="D161" s="481"/>
      <c r="E161" s="20"/>
      <c r="F161" s="229"/>
      <c r="G161" s="215"/>
      <c r="H161" s="256"/>
    </row>
    <row r="162" spans="1:8" ht="25.5">
      <c r="B162" s="474">
        <v>19</v>
      </c>
      <c r="C162" s="486" t="s">
        <v>604</v>
      </c>
      <c r="D162" s="500"/>
      <c r="E162" s="475" t="s">
        <v>40</v>
      </c>
      <c r="F162" s="476">
        <v>600</v>
      </c>
      <c r="G162" s="477"/>
      <c r="H162" s="478">
        <f>F162*G162</f>
        <v>0</v>
      </c>
    </row>
    <row r="163" spans="1:8">
      <c r="B163" s="222"/>
      <c r="C163" s="360"/>
      <c r="D163" s="481"/>
      <c r="E163" s="20"/>
      <c r="F163" s="229"/>
      <c r="G163" s="215"/>
      <c r="H163" s="256"/>
    </row>
    <row r="164" spans="1:8" ht="25.5">
      <c r="B164" s="474">
        <v>20</v>
      </c>
      <c r="C164" s="486" t="s">
        <v>605</v>
      </c>
      <c r="D164" s="500"/>
      <c r="E164" s="475" t="s">
        <v>42</v>
      </c>
      <c r="F164" s="476">
        <v>4153</v>
      </c>
      <c r="G164" s="477"/>
      <c r="H164" s="478">
        <f>F164*G164</f>
        <v>0</v>
      </c>
    </row>
    <row r="165" spans="1:8">
      <c r="B165" s="222"/>
      <c r="C165" s="245"/>
      <c r="D165" s="481"/>
      <c r="E165" s="20"/>
      <c r="F165" s="229"/>
      <c r="G165" s="215"/>
      <c r="H165" s="256"/>
    </row>
    <row r="166" spans="1:8" ht="13.5" thickBot="1">
      <c r="B166" s="222"/>
      <c r="C166" s="538" t="s">
        <v>1010</v>
      </c>
      <c r="D166" s="505"/>
      <c r="E166" s="442"/>
      <c r="F166" s="443"/>
      <c r="G166" s="506"/>
      <c r="H166" s="512">
        <f>SUM(H96:H164)</f>
        <v>0</v>
      </c>
    </row>
    <row r="167" spans="1:8" ht="13.5" thickTop="1">
      <c r="B167" s="222"/>
      <c r="C167" s="245"/>
      <c r="D167" s="481"/>
      <c r="E167" s="20"/>
      <c r="F167" s="229"/>
      <c r="G167" s="215"/>
      <c r="H167" s="256"/>
    </row>
    <row r="168" spans="1:8">
      <c r="B168" s="222"/>
      <c r="C168" s="245"/>
      <c r="D168" s="481"/>
      <c r="E168" s="20"/>
      <c r="F168" s="229"/>
      <c r="G168" s="215"/>
      <c r="H168" s="256"/>
    </row>
    <row r="169" spans="1:8">
      <c r="B169" s="222"/>
      <c r="C169" s="245"/>
      <c r="D169" s="481"/>
      <c r="E169" s="20"/>
      <c r="F169" s="229"/>
      <c r="G169" s="215"/>
      <c r="H169" s="256"/>
    </row>
    <row r="170" spans="1:8">
      <c r="B170" s="222"/>
      <c r="C170" s="245"/>
      <c r="D170" s="481"/>
      <c r="E170" s="20"/>
      <c r="F170" s="229"/>
      <c r="G170" s="215"/>
      <c r="H170" s="256"/>
    </row>
    <row r="171" spans="1:8">
      <c r="A171" s="202"/>
      <c r="B171" s="222"/>
      <c r="C171" s="150"/>
      <c r="D171" s="20"/>
      <c r="E171" s="20"/>
      <c r="F171" s="229"/>
      <c r="G171" s="210"/>
      <c r="H171" s="256"/>
    </row>
    <row r="172" spans="1:8">
      <c r="B172" s="231">
        <v>2</v>
      </c>
      <c r="C172" s="234" t="s">
        <v>606</v>
      </c>
      <c r="D172" s="479"/>
      <c r="E172" s="235"/>
      <c r="F172" s="236"/>
      <c r="G172" s="206"/>
      <c r="H172" s="238"/>
    </row>
    <row r="173" spans="1:8">
      <c r="B173" s="239"/>
      <c r="C173" s="240"/>
      <c r="D173" s="235"/>
      <c r="E173" s="235"/>
      <c r="F173" s="236"/>
      <c r="G173" s="208"/>
      <c r="H173" s="238"/>
    </row>
    <row r="174" spans="1:8" ht="15.75">
      <c r="B174" s="232"/>
      <c r="C174" s="242" t="s">
        <v>607</v>
      </c>
      <c r="D174" s="480"/>
      <c r="E174" s="223"/>
      <c r="F174" s="224"/>
      <c r="G174" s="196"/>
      <c r="H174" s="226"/>
    </row>
    <row r="175" spans="1:8">
      <c r="A175" s="202"/>
      <c r="B175" s="251"/>
      <c r="C175" s="252"/>
      <c r="D175" s="235"/>
      <c r="E175" s="235"/>
      <c r="F175" s="236"/>
      <c r="G175" s="208"/>
      <c r="H175" s="226"/>
    </row>
    <row r="176" spans="1:8" s="458" customFormat="1" ht="15.95" customHeight="1">
      <c r="A176" s="493"/>
      <c r="B176" s="429" t="s">
        <v>547</v>
      </c>
      <c r="C176" s="430" t="s">
        <v>217</v>
      </c>
      <c r="D176" s="431"/>
      <c r="E176" s="431"/>
      <c r="F176" s="432"/>
      <c r="G176" s="521"/>
      <c r="H176" s="434">
        <f>H201</f>
        <v>0</v>
      </c>
    </row>
    <row r="177" spans="1:8" s="458" customFormat="1" ht="15.95" customHeight="1">
      <c r="A177" s="493"/>
      <c r="B177" s="435" t="s">
        <v>548</v>
      </c>
      <c r="C177" s="436" t="s">
        <v>200</v>
      </c>
      <c r="D177" s="437"/>
      <c r="E177" s="437"/>
      <c r="F177" s="438"/>
      <c r="G177" s="522"/>
      <c r="H177" s="440">
        <f>H230</f>
        <v>0</v>
      </c>
    </row>
    <row r="178" spans="1:8" s="458" customFormat="1" ht="15.95" customHeight="1">
      <c r="A178" s="493"/>
      <c r="B178" s="435" t="s">
        <v>179</v>
      </c>
      <c r="C178" s="436" t="s">
        <v>549</v>
      </c>
      <c r="D178" s="437"/>
      <c r="E178" s="437"/>
      <c r="F178" s="438"/>
      <c r="G178" s="522"/>
      <c r="H178" s="440">
        <f>H253</f>
        <v>0</v>
      </c>
    </row>
    <row r="179" spans="1:8" ht="5.0999999999999996" customHeight="1">
      <c r="A179" s="202"/>
      <c r="B179" s="246"/>
      <c r="C179" s="247"/>
      <c r="D179" s="248"/>
      <c r="E179" s="248"/>
      <c r="F179" s="249"/>
      <c r="G179" s="211"/>
      <c r="H179" s="250"/>
    </row>
    <row r="180" spans="1:8">
      <c r="A180" s="202"/>
      <c r="B180" s="251"/>
      <c r="C180" s="252"/>
      <c r="D180" s="235"/>
      <c r="E180" s="20"/>
      <c r="F180" s="229"/>
      <c r="G180" s="212"/>
      <c r="H180" s="244"/>
    </row>
    <row r="181" spans="1:8" ht="13.5" thickBot="1">
      <c r="A181" s="202"/>
      <c r="B181" s="251"/>
      <c r="C181" s="441" t="s">
        <v>901</v>
      </c>
      <c r="D181" s="442"/>
      <c r="E181" s="442"/>
      <c r="F181" s="443"/>
      <c r="G181" s="523"/>
      <c r="H181" s="445">
        <f>SUM(H176:H180)</f>
        <v>0</v>
      </c>
    </row>
    <row r="182" spans="1:8" ht="13.5" thickTop="1">
      <c r="B182" s="239"/>
      <c r="C182" s="240"/>
      <c r="D182" s="235"/>
      <c r="E182" s="235"/>
      <c r="F182" s="229"/>
      <c r="G182" s="208"/>
      <c r="H182" s="230"/>
    </row>
    <row r="183" spans="1:8">
      <c r="B183" s="239"/>
      <c r="C183" s="240"/>
      <c r="D183" s="235"/>
      <c r="E183" s="235"/>
      <c r="F183" s="229"/>
      <c r="G183" s="208"/>
      <c r="H183" s="230"/>
    </row>
    <row r="184" spans="1:8" ht="13.5" thickBot="1">
      <c r="B184" s="239"/>
      <c r="C184" s="240"/>
      <c r="D184" s="235"/>
      <c r="E184" s="235"/>
      <c r="F184" s="229"/>
      <c r="G184" s="208"/>
      <c r="H184" s="230"/>
    </row>
    <row r="185" spans="1:8" ht="13.5" thickBot="1">
      <c r="B185" s="222" t="s">
        <v>547</v>
      </c>
      <c r="C185" s="996" t="s">
        <v>217</v>
      </c>
      <c r="D185" s="20"/>
      <c r="E185" s="20"/>
      <c r="F185" s="229"/>
      <c r="G185" s="215"/>
      <c r="H185" s="256"/>
    </row>
    <row r="186" spans="1:8">
      <c r="B186" s="222"/>
      <c r="C186" s="243"/>
      <c r="D186" s="20"/>
      <c r="E186" s="20"/>
      <c r="F186" s="229"/>
      <c r="G186" s="215"/>
      <c r="H186" s="256"/>
    </row>
    <row r="187" spans="1:8" ht="42" customHeight="1">
      <c r="B187" s="260">
        <v>1</v>
      </c>
      <c r="C187" s="487" t="s">
        <v>551</v>
      </c>
      <c r="D187" s="497"/>
      <c r="E187" s="261" t="s">
        <v>38</v>
      </c>
      <c r="F187" s="262">
        <v>200</v>
      </c>
      <c r="G187" s="218"/>
      <c r="H187" s="273">
        <f>F187*G187</f>
        <v>0</v>
      </c>
    </row>
    <row r="188" spans="1:8">
      <c r="B188" s="263"/>
      <c r="C188" s="270" t="s">
        <v>608</v>
      </c>
      <c r="D188" s="484">
        <v>200</v>
      </c>
      <c r="E188" s="264"/>
      <c r="F188" s="265"/>
      <c r="G188" s="219"/>
      <c r="H188" s="274"/>
    </row>
    <row r="189" spans="1:8">
      <c r="B189" s="222"/>
      <c r="C189" s="360"/>
      <c r="D189" s="481"/>
      <c r="E189" s="20"/>
      <c r="F189" s="229"/>
      <c r="G189" s="215"/>
      <c r="H189" s="256"/>
    </row>
    <row r="190" spans="1:8" ht="38.25">
      <c r="B190" s="260">
        <v>2</v>
      </c>
      <c r="C190" s="487" t="s">
        <v>915</v>
      </c>
      <c r="D190" s="497"/>
      <c r="E190" s="261" t="s">
        <v>40</v>
      </c>
      <c r="F190" s="262">
        <v>18</v>
      </c>
      <c r="G190" s="218"/>
      <c r="H190" s="273">
        <f>F190*G190</f>
        <v>0</v>
      </c>
    </row>
    <row r="191" spans="1:8">
      <c r="B191" s="263"/>
      <c r="C191" s="270" t="s">
        <v>609</v>
      </c>
      <c r="D191" s="484">
        <v>18</v>
      </c>
      <c r="E191" s="264"/>
      <c r="F191" s="265"/>
      <c r="G191" s="219"/>
      <c r="H191" s="274"/>
    </row>
    <row r="192" spans="1:8">
      <c r="B192" s="222"/>
      <c r="C192" s="360"/>
      <c r="D192" s="20"/>
      <c r="E192" s="20"/>
      <c r="F192" s="229"/>
      <c r="G192" s="215"/>
      <c r="H192" s="256"/>
    </row>
    <row r="193" spans="2:10" ht="53.25" customHeight="1">
      <c r="B193" s="474">
        <v>3</v>
      </c>
      <c r="C193" s="486" t="s">
        <v>1171</v>
      </c>
      <c r="D193" s="498"/>
      <c r="E193" s="475" t="s">
        <v>40</v>
      </c>
      <c r="F193" s="476">
        <v>15</v>
      </c>
      <c r="G193" s="477"/>
      <c r="H193" s="478">
        <f>F193*G193</f>
        <v>0</v>
      </c>
      <c r="J193" s="1471"/>
    </row>
    <row r="194" spans="2:10">
      <c r="B194" s="222"/>
      <c r="C194" s="360"/>
      <c r="D194" s="20"/>
      <c r="E194" s="20"/>
      <c r="F194" s="229"/>
      <c r="G194" s="215"/>
      <c r="H194" s="256"/>
    </row>
    <row r="195" spans="2:10">
      <c r="B195" s="474">
        <v>4</v>
      </c>
      <c r="C195" s="486" t="s">
        <v>554</v>
      </c>
      <c r="D195" s="498"/>
      <c r="E195" s="475" t="s">
        <v>40</v>
      </c>
      <c r="F195" s="476">
        <v>10</v>
      </c>
      <c r="G195" s="477"/>
      <c r="H195" s="478">
        <f>F195*G195</f>
        <v>0</v>
      </c>
    </row>
    <row r="196" spans="2:10">
      <c r="B196" s="222"/>
      <c r="C196" s="360"/>
      <c r="D196" s="20"/>
      <c r="E196" s="20"/>
      <c r="F196" s="229"/>
      <c r="G196" s="215"/>
      <c r="H196" s="256"/>
    </row>
    <row r="197" spans="2:10" ht="55.5" customHeight="1">
      <c r="B197" s="474">
        <v>5</v>
      </c>
      <c r="C197" s="486" t="s">
        <v>555</v>
      </c>
      <c r="D197" s="498"/>
      <c r="E197" s="475" t="s">
        <v>42</v>
      </c>
      <c r="F197" s="476">
        <v>500</v>
      </c>
      <c r="G197" s="477"/>
      <c r="H197" s="478">
        <f>F197*G197</f>
        <v>0</v>
      </c>
    </row>
    <row r="198" spans="2:10">
      <c r="B198" s="222"/>
      <c r="C198" s="360"/>
      <c r="D198" s="20"/>
      <c r="E198" s="20"/>
      <c r="F198" s="229"/>
      <c r="G198" s="215"/>
      <c r="H198" s="256"/>
    </row>
    <row r="199" spans="2:10">
      <c r="B199" s="474">
        <v>6</v>
      </c>
      <c r="C199" s="486" t="s">
        <v>899</v>
      </c>
      <c r="D199" s="498"/>
      <c r="E199" s="475"/>
      <c r="F199" s="476"/>
      <c r="G199" s="477"/>
      <c r="H199" s="478"/>
    </row>
    <row r="200" spans="2:10">
      <c r="B200" s="222"/>
      <c r="C200" s="245"/>
      <c r="D200" s="20"/>
      <c r="E200" s="20"/>
      <c r="F200" s="229"/>
      <c r="G200" s="215"/>
      <c r="H200" s="256"/>
    </row>
    <row r="201" spans="2:10" ht="13.5" thickBot="1">
      <c r="B201" s="222"/>
      <c r="C201" s="538" t="s">
        <v>1009</v>
      </c>
      <c r="D201" s="505"/>
      <c r="E201" s="442"/>
      <c r="F201" s="443"/>
      <c r="G201" s="506"/>
      <c r="H201" s="512">
        <f>SUM(H187:H200)</f>
        <v>0</v>
      </c>
    </row>
    <row r="202" spans="2:10" ht="14.25" thickTop="1" thickBot="1">
      <c r="B202" s="222"/>
      <c r="C202" s="245"/>
      <c r="D202" s="481"/>
      <c r="E202" s="20"/>
      <c r="F202" s="229"/>
      <c r="G202" s="215"/>
      <c r="H202" s="256"/>
    </row>
    <row r="203" spans="2:10" ht="13.5" thickBot="1">
      <c r="B203" s="222" t="s">
        <v>160</v>
      </c>
      <c r="C203" s="997" t="s">
        <v>200</v>
      </c>
      <c r="D203" s="481"/>
      <c r="E203" s="20"/>
      <c r="F203" s="229"/>
      <c r="G203" s="215"/>
      <c r="H203" s="256"/>
    </row>
    <row r="204" spans="2:10">
      <c r="B204" s="222"/>
      <c r="C204" s="245"/>
      <c r="D204" s="481"/>
      <c r="E204" s="20"/>
      <c r="F204" s="229"/>
      <c r="G204" s="215"/>
      <c r="H204" s="256"/>
    </row>
    <row r="205" spans="2:10" ht="91.5" customHeight="1">
      <c r="B205" s="474">
        <v>1</v>
      </c>
      <c r="C205" s="531" t="s">
        <v>1185</v>
      </c>
      <c r="D205" s="500"/>
      <c r="E205" s="475" t="s">
        <v>38</v>
      </c>
      <c r="F205" s="476">
        <v>50</v>
      </c>
      <c r="G205" s="477"/>
      <c r="H205" s="478">
        <f>F205*G205</f>
        <v>0</v>
      </c>
    </row>
    <row r="206" spans="2:10" ht="9.9499999999999993" customHeight="1">
      <c r="B206" s="222"/>
      <c r="C206" s="360"/>
      <c r="D206" s="481"/>
      <c r="E206" s="20"/>
      <c r="F206" s="229"/>
      <c r="G206" s="215"/>
      <c r="H206" s="256"/>
    </row>
    <row r="207" spans="2:10" ht="102">
      <c r="B207" s="474">
        <v>2</v>
      </c>
      <c r="C207" s="486" t="s">
        <v>916</v>
      </c>
      <c r="D207" s="500"/>
      <c r="E207" s="475" t="s">
        <v>40</v>
      </c>
      <c r="F207" s="476">
        <v>1</v>
      </c>
      <c r="G207" s="477"/>
      <c r="H207" s="478">
        <f>F207*G207</f>
        <v>0</v>
      </c>
    </row>
    <row r="208" spans="2:10" ht="9.9499999999999993" customHeight="1">
      <c r="B208" s="222"/>
      <c r="C208" s="360"/>
      <c r="D208" s="481"/>
      <c r="E208" s="20"/>
      <c r="F208" s="229"/>
      <c r="G208" s="215"/>
      <c r="H208" s="256"/>
    </row>
    <row r="209" spans="2:8" ht="25.5">
      <c r="B209" s="260">
        <v>3</v>
      </c>
      <c r="C209" s="487" t="s">
        <v>610</v>
      </c>
      <c r="D209" s="497"/>
      <c r="E209" s="261" t="s">
        <v>42</v>
      </c>
      <c r="F209" s="262">
        <v>1000</v>
      </c>
      <c r="G209" s="218"/>
      <c r="H209" s="273">
        <f>F209*G209</f>
        <v>0</v>
      </c>
    </row>
    <row r="210" spans="2:8">
      <c r="B210" s="263"/>
      <c r="C210" s="270" t="s">
        <v>611</v>
      </c>
      <c r="D210" s="484">
        <v>1000</v>
      </c>
      <c r="E210" s="264"/>
      <c r="F210" s="265"/>
      <c r="G210" s="219"/>
      <c r="H210" s="274"/>
    </row>
    <row r="211" spans="2:8" ht="9.9499999999999993" customHeight="1">
      <c r="B211" s="222"/>
      <c r="C211" s="360"/>
      <c r="D211" s="481"/>
      <c r="E211" s="20"/>
      <c r="F211" s="229"/>
      <c r="G211" s="215"/>
      <c r="H211" s="256"/>
    </row>
    <row r="212" spans="2:8" ht="63.75">
      <c r="B212" s="474">
        <v>4</v>
      </c>
      <c r="C212" s="486" t="s">
        <v>1172</v>
      </c>
      <c r="D212" s="500"/>
      <c r="E212" s="475" t="s">
        <v>122</v>
      </c>
      <c r="F212" s="476">
        <v>400</v>
      </c>
      <c r="G212" s="477"/>
      <c r="H212" s="478">
        <f>F212*G212</f>
        <v>0</v>
      </c>
    </row>
    <row r="213" spans="2:8" ht="9.9499999999999993" customHeight="1">
      <c r="B213" s="222"/>
      <c r="C213" s="360"/>
      <c r="D213" s="481"/>
      <c r="E213" s="20"/>
      <c r="F213" s="229"/>
      <c r="G213" s="215"/>
      <c r="H213" s="256"/>
    </row>
    <row r="214" spans="2:8" ht="89.25">
      <c r="B214" s="260">
        <v>5</v>
      </c>
      <c r="C214" s="532" t="s">
        <v>1186</v>
      </c>
      <c r="D214" s="497"/>
      <c r="E214" s="261" t="s">
        <v>122</v>
      </c>
      <c r="F214" s="262">
        <v>3985</v>
      </c>
      <c r="G214" s="218"/>
      <c r="H214" s="273">
        <f>F214*G214</f>
        <v>0</v>
      </c>
    </row>
    <row r="215" spans="2:8">
      <c r="B215" s="257"/>
      <c r="C215" s="533" t="s">
        <v>612</v>
      </c>
      <c r="D215" s="503">
        <f>4308*1.05</f>
        <v>4523.4000000000005</v>
      </c>
      <c r="E215" s="258"/>
      <c r="F215" s="259"/>
      <c r="G215" s="217"/>
      <c r="H215" s="271"/>
    </row>
    <row r="216" spans="2:8">
      <c r="B216" s="257"/>
      <c r="C216" s="533" t="s">
        <v>613</v>
      </c>
      <c r="D216" s="503">
        <v>-400</v>
      </c>
      <c r="E216" s="258"/>
      <c r="F216" s="259"/>
      <c r="G216" s="217"/>
      <c r="H216" s="271"/>
    </row>
    <row r="217" spans="2:8">
      <c r="B217" s="257"/>
      <c r="C217" s="269" t="s">
        <v>614</v>
      </c>
      <c r="D217" s="484">
        <v>-138</v>
      </c>
      <c r="E217" s="258"/>
      <c r="F217" s="259"/>
      <c r="G217" s="217"/>
      <c r="H217" s="271"/>
    </row>
    <row r="218" spans="2:8">
      <c r="B218" s="263"/>
      <c r="C218" s="269"/>
      <c r="D218" s="484">
        <f>SUM(D215:D217)</f>
        <v>3985.4000000000005</v>
      </c>
      <c r="E218" s="264"/>
      <c r="F218" s="265"/>
      <c r="G218" s="219"/>
      <c r="H218" s="274"/>
    </row>
    <row r="219" spans="2:8" ht="9.9499999999999993" customHeight="1">
      <c r="B219" s="222"/>
      <c r="C219" s="360" t="s">
        <v>560</v>
      </c>
      <c r="D219" s="481"/>
      <c r="E219" s="20"/>
      <c r="F219" s="229"/>
      <c r="G219" s="215"/>
      <c r="H219" s="256"/>
    </row>
    <row r="220" spans="2:8" ht="25.5">
      <c r="B220" s="260">
        <v>6</v>
      </c>
      <c r="C220" s="487" t="s">
        <v>615</v>
      </c>
      <c r="D220" s="497"/>
      <c r="E220" s="261" t="s">
        <v>122</v>
      </c>
      <c r="F220" s="262">
        <v>92</v>
      </c>
      <c r="G220" s="218"/>
      <c r="H220" s="273">
        <f>F220*G220</f>
        <v>0</v>
      </c>
    </row>
    <row r="221" spans="2:8">
      <c r="B221" s="263"/>
      <c r="C221" s="270" t="s">
        <v>616</v>
      </c>
      <c r="D221" s="484">
        <f>0.02*4613</f>
        <v>92.26</v>
      </c>
      <c r="E221" s="264"/>
      <c r="F221" s="265"/>
      <c r="G221" s="219"/>
      <c r="H221" s="274"/>
    </row>
    <row r="222" spans="2:8" ht="9.9499999999999993" customHeight="1">
      <c r="B222" s="222"/>
      <c r="C222" s="360"/>
      <c r="D222" s="481"/>
      <c r="E222" s="20"/>
      <c r="F222" s="229"/>
      <c r="G222" s="215"/>
      <c r="H222" s="256"/>
    </row>
    <row r="223" spans="2:8" ht="25.5">
      <c r="B223" s="474">
        <v>7</v>
      </c>
      <c r="C223" s="486" t="s">
        <v>617</v>
      </c>
      <c r="D223" s="500"/>
      <c r="E223" s="475" t="s">
        <v>122</v>
      </c>
      <c r="F223" s="476">
        <v>46</v>
      </c>
      <c r="G223" s="477"/>
      <c r="H223" s="478">
        <f>F223*G223</f>
        <v>0</v>
      </c>
    </row>
    <row r="224" spans="2:8" ht="9.9499999999999993" customHeight="1">
      <c r="B224" s="222"/>
      <c r="C224" s="360"/>
      <c r="D224" s="481"/>
      <c r="E224" s="20"/>
      <c r="F224" s="229"/>
      <c r="G224" s="215"/>
      <c r="H224" s="256"/>
    </row>
    <row r="225" spans="2:8" ht="38.25">
      <c r="B225" s="474">
        <v>8</v>
      </c>
      <c r="C225" s="486" t="s">
        <v>909</v>
      </c>
      <c r="D225" s="500"/>
      <c r="E225" s="475" t="s">
        <v>122</v>
      </c>
      <c r="F225" s="476">
        <v>46</v>
      </c>
      <c r="G225" s="477"/>
      <c r="H225" s="478">
        <f>F225*G225</f>
        <v>0</v>
      </c>
    </row>
    <row r="226" spans="2:8" ht="9.9499999999999993" customHeight="1">
      <c r="B226" s="222"/>
      <c r="C226" s="360"/>
      <c r="D226" s="481"/>
      <c r="E226" s="20"/>
      <c r="F226" s="229"/>
      <c r="G226" s="215"/>
      <c r="H226" s="256"/>
    </row>
    <row r="227" spans="2:8">
      <c r="B227" s="260">
        <v>9</v>
      </c>
      <c r="C227" s="487" t="s">
        <v>618</v>
      </c>
      <c r="D227" s="497"/>
      <c r="E227" s="261" t="s">
        <v>42</v>
      </c>
      <c r="F227" s="262">
        <v>2268</v>
      </c>
      <c r="G227" s="218"/>
      <c r="H227" s="273">
        <f>F227*G227</f>
        <v>0</v>
      </c>
    </row>
    <row r="228" spans="2:8">
      <c r="B228" s="263"/>
      <c r="C228" s="270" t="s">
        <v>619</v>
      </c>
      <c r="D228" s="484"/>
      <c r="E228" s="264"/>
      <c r="F228" s="265"/>
      <c r="G228" s="219"/>
      <c r="H228" s="274"/>
    </row>
    <row r="229" spans="2:8">
      <c r="B229" s="222"/>
      <c r="C229" s="245"/>
      <c r="D229" s="481"/>
      <c r="E229" s="20"/>
      <c r="F229" s="229"/>
      <c r="G229" s="215"/>
      <c r="H229" s="256"/>
    </row>
    <row r="230" spans="2:8" ht="13.5" thickBot="1">
      <c r="B230" s="222"/>
      <c r="C230" s="539" t="s">
        <v>1008</v>
      </c>
      <c r="D230" s="540"/>
      <c r="E230" s="540"/>
      <c r="F230" s="541"/>
      <c r="G230" s="542"/>
      <c r="H230" s="543">
        <f>SUM(H203:H229)</f>
        <v>0</v>
      </c>
    </row>
    <row r="231" spans="2:8" ht="13.5" thickTop="1">
      <c r="B231" s="222"/>
      <c r="C231" s="245"/>
      <c r="D231" s="481"/>
      <c r="E231" s="20"/>
      <c r="F231" s="229"/>
      <c r="G231" s="215"/>
      <c r="H231" s="256"/>
    </row>
    <row r="232" spans="2:8" ht="13.5" thickBot="1">
      <c r="B232" s="222"/>
      <c r="C232" s="245"/>
      <c r="D232" s="481"/>
      <c r="E232" s="20"/>
      <c r="F232" s="229"/>
      <c r="G232" s="215"/>
      <c r="H232" s="256"/>
    </row>
    <row r="233" spans="2:8" ht="13.5" thickBot="1">
      <c r="B233" s="222" t="s">
        <v>1067</v>
      </c>
      <c r="C233" s="997" t="s">
        <v>549</v>
      </c>
      <c r="D233" s="481"/>
      <c r="E233" s="20"/>
      <c r="F233" s="229"/>
      <c r="G233" s="215"/>
      <c r="H233" s="256"/>
    </row>
    <row r="234" spans="2:8">
      <c r="B234" s="222"/>
      <c r="C234" s="245"/>
      <c r="D234" s="481"/>
      <c r="E234" s="20"/>
      <c r="F234" s="229"/>
      <c r="G234" s="215"/>
      <c r="H234" s="256"/>
    </row>
    <row r="235" spans="2:8">
      <c r="B235" s="222"/>
      <c r="C235" s="245"/>
      <c r="D235" s="481"/>
      <c r="E235" s="20"/>
      <c r="F235" s="229"/>
      <c r="G235" s="215"/>
      <c r="H235" s="256"/>
    </row>
    <row r="236" spans="2:8" ht="89.25">
      <c r="B236" s="260">
        <v>1</v>
      </c>
      <c r="C236" s="487" t="s">
        <v>917</v>
      </c>
      <c r="D236" s="497"/>
      <c r="E236" s="261" t="s">
        <v>122</v>
      </c>
      <c r="F236" s="262">
        <v>414</v>
      </c>
      <c r="G236" s="218"/>
      <c r="H236" s="273">
        <f>F236*G236</f>
        <v>0</v>
      </c>
    </row>
    <row r="237" spans="2:8">
      <c r="B237" s="263"/>
      <c r="C237" s="270" t="s">
        <v>620</v>
      </c>
      <c r="D237" s="484">
        <v>414</v>
      </c>
      <c r="E237" s="264"/>
      <c r="F237" s="265"/>
      <c r="G237" s="219"/>
      <c r="H237" s="274"/>
    </row>
    <row r="238" spans="2:8">
      <c r="B238" s="222"/>
      <c r="C238" s="360"/>
      <c r="D238" s="481"/>
      <c r="E238" s="20"/>
      <c r="F238" s="229"/>
      <c r="G238" s="215"/>
      <c r="H238" s="256"/>
    </row>
    <row r="239" spans="2:8">
      <c r="B239" s="474">
        <v>2</v>
      </c>
      <c r="C239" s="486" t="s">
        <v>621</v>
      </c>
      <c r="D239" s="500"/>
      <c r="E239" s="475" t="s">
        <v>122</v>
      </c>
      <c r="F239" s="476">
        <v>400</v>
      </c>
      <c r="G239" s="477"/>
      <c r="H239" s="478">
        <f>F239*G239</f>
        <v>0</v>
      </c>
    </row>
    <row r="240" spans="2:8">
      <c r="B240" s="222"/>
      <c r="C240" s="360"/>
      <c r="D240" s="481"/>
      <c r="E240" s="20"/>
      <c r="F240" s="229"/>
      <c r="G240" s="215"/>
      <c r="H240" s="256"/>
    </row>
    <row r="241" spans="2:8" ht="114.75">
      <c r="B241" s="260">
        <v>3</v>
      </c>
      <c r="C241" s="487" t="s">
        <v>918</v>
      </c>
      <c r="D241" s="497"/>
      <c r="E241" s="261" t="s">
        <v>122</v>
      </c>
      <c r="F241" s="262">
        <v>100</v>
      </c>
      <c r="G241" s="218"/>
      <c r="H241" s="273">
        <f>F241*G241</f>
        <v>0</v>
      </c>
    </row>
    <row r="242" spans="2:8">
      <c r="B242" s="263"/>
      <c r="C242" s="270" t="s">
        <v>622</v>
      </c>
      <c r="D242" s="484">
        <v>100</v>
      </c>
      <c r="E242" s="264"/>
      <c r="F242" s="265"/>
      <c r="G242" s="219"/>
      <c r="H242" s="274"/>
    </row>
    <row r="243" spans="2:8">
      <c r="B243" s="222"/>
      <c r="C243" s="360"/>
      <c r="D243" s="481"/>
      <c r="E243" s="20"/>
      <c r="F243" s="229"/>
      <c r="G243" s="215"/>
      <c r="H243" s="256"/>
    </row>
    <row r="244" spans="2:8" ht="38.25">
      <c r="B244" s="260">
        <v>4</v>
      </c>
      <c r="C244" s="487" t="s">
        <v>623</v>
      </c>
      <c r="D244" s="497"/>
      <c r="E244" s="261" t="s">
        <v>122</v>
      </c>
      <c r="F244" s="262">
        <v>45</v>
      </c>
      <c r="G244" s="218"/>
      <c r="H244" s="273">
        <f>F244*G244</f>
        <v>0</v>
      </c>
    </row>
    <row r="245" spans="2:8">
      <c r="B245" s="263"/>
      <c r="C245" s="270" t="s">
        <v>624</v>
      </c>
      <c r="D245" s="484">
        <v>45</v>
      </c>
      <c r="E245" s="264"/>
      <c r="F245" s="265"/>
      <c r="G245" s="219"/>
      <c r="H245" s="274"/>
    </row>
    <row r="246" spans="2:8">
      <c r="B246" s="222"/>
      <c r="C246" s="360"/>
      <c r="D246" s="481"/>
      <c r="E246" s="20"/>
      <c r="F246" s="229"/>
      <c r="G246" s="215"/>
      <c r="H246" s="256"/>
    </row>
    <row r="247" spans="2:8" ht="63.75">
      <c r="B247" s="474">
        <v>5</v>
      </c>
      <c r="C247" s="486" t="s">
        <v>625</v>
      </c>
      <c r="D247" s="500"/>
      <c r="E247" s="475" t="s">
        <v>40</v>
      </c>
      <c r="F247" s="476">
        <v>80</v>
      </c>
      <c r="G247" s="477"/>
      <c r="H247" s="478">
        <f>F247*G247</f>
        <v>0</v>
      </c>
    </row>
    <row r="248" spans="2:8">
      <c r="B248" s="222"/>
      <c r="C248" s="360"/>
      <c r="D248" s="481"/>
      <c r="E248" s="20"/>
      <c r="F248" s="229"/>
      <c r="G248" s="215"/>
      <c r="H248" s="256"/>
    </row>
    <row r="249" spans="2:8" ht="25.5">
      <c r="B249" s="474">
        <v>6</v>
      </c>
      <c r="C249" s="486" t="s">
        <v>604</v>
      </c>
      <c r="D249" s="500"/>
      <c r="E249" s="475" t="s">
        <v>40</v>
      </c>
      <c r="F249" s="476">
        <v>200</v>
      </c>
      <c r="G249" s="477"/>
      <c r="H249" s="478">
        <f>F249*G249</f>
        <v>0</v>
      </c>
    </row>
    <row r="250" spans="2:8">
      <c r="B250" s="222"/>
      <c r="C250" s="360"/>
      <c r="D250" s="481"/>
      <c r="E250" s="20"/>
      <c r="F250" s="229"/>
      <c r="G250" s="215"/>
      <c r="H250" s="256"/>
    </row>
    <row r="251" spans="2:8" ht="25.5">
      <c r="B251" s="474">
        <v>7</v>
      </c>
      <c r="C251" s="486" t="s">
        <v>605</v>
      </c>
      <c r="D251" s="500"/>
      <c r="E251" s="475" t="s">
        <v>42</v>
      </c>
      <c r="F251" s="476">
        <v>2072</v>
      </c>
      <c r="G251" s="477"/>
      <c r="H251" s="478">
        <f>F251*G251</f>
        <v>0</v>
      </c>
    </row>
    <row r="252" spans="2:8">
      <c r="B252" s="222"/>
      <c r="C252" s="227"/>
      <c r="D252" s="481"/>
      <c r="E252" s="20"/>
      <c r="F252" s="229"/>
      <c r="G252" s="215"/>
      <c r="H252" s="256"/>
    </row>
    <row r="253" spans="2:8" ht="13.5" thickBot="1">
      <c r="B253" s="222"/>
      <c r="C253" s="538" t="s">
        <v>1010</v>
      </c>
      <c r="D253" s="505"/>
      <c r="E253" s="442"/>
      <c r="F253" s="443"/>
      <c r="G253" s="506"/>
      <c r="H253" s="512">
        <f>SUM(H236:H252)</f>
        <v>0</v>
      </c>
    </row>
    <row r="254" spans="2:8" ht="13.5" thickTop="1">
      <c r="B254" s="222"/>
      <c r="C254" s="245"/>
      <c r="D254" s="481"/>
      <c r="E254" s="20"/>
      <c r="F254" s="229"/>
      <c r="G254" s="215"/>
      <c r="H254" s="256"/>
    </row>
    <row r="255" spans="2:8">
      <c r="B255" s="222"/>
      <c r="C255" s="245"/>
      <c r="D255" s="481"/>
      <c r="E255" s="20"/>
      <c r="F255" s="229"/>
      <c r="G255" s="215"/>
      <c r="H255" s="256"/>
    </row>
    <row r="256" spans="2:8">
      <c r="B256" s="239"/>
      <c r="C256" s="254"/>
      <c r="D256" s="235"/>
      <c r="E256" s="235"/>
      <c r="F256" s="236"/>
      <c r="G256" s="214"/>
      <c r="H256" s="255"/>
    </row>
    <row r="257" spans="1:8">
      <c r="B257" s="231">
        <v>3</v>
      </c>
      <c r="C257" s="234" t="s">
        <v>626</v>
      </c>
      <c r="D257" s="479"/>
      <c r="E257" s="235"/>
      <c r="F257" s="236"/>
      <c r="G257" s="206"/>
      <c r="H257" s="238"/>
    </row>
    <row r="258" spans="1:8">
      <c r="B258" s="239"/>
      <c r="C258" s="240"/>
      <c r="D258" s="235"/>
      <c r="E258" s="235"/>
      <c r="F258" s="236"/>
      <c r="G258" s="208"/>
      <c r="H258" s="238"/>
    </row>
    <row r="259" spans="1:8" ht="15.75">
      <c r="B259" s="232"/>
      <c r="C259" s="242" t="s">
        <v>627</v>
      </c>
      <c r="D259" s="480"/>
      <c r="E259" s="223"/>
      <c r="F259" s="224"/>
      <c r="G259" s="196"/>
      <c r="H259" s="226"/>
    </row>
    <row r="260" spans="1:8">
      <c r="A260" s="202"/>
      <c r="B260" s="251"/>
      <c r="C260" s="252"/>
      <c r="D260" s="235"/>
      <c r="E260" s="235"/>
      <c r="F260" s="236"/>
      <c r="G260" s="208"/>
      <c r="H260" s="226"/>
    </row>
    <row r="261" spans="1:8" s="458" customFormat="1" ht="15.95" customHeight="1">
      <c r="A261" s="493"/>
      <c r="B261" s="429" t="s">
        <v>547</v>
      </c>
      <c r="C261" s="430" t="s">
        <v>217</v>
      </c>
      <c r="D261" s="431"/>
      <c r="E261" s="431"/>
      <c r="F261" s="432"/>
      <c r="G261" s="521"/>
      <c r="H261" s="434">
        <f>H286</f>
        <v>0</v>
      </c>
    </row>
    <row r="262" spans="1:8" s="458" customFormat="1" ht="15.95" customHeight="1">
      <c r="A262" s="493"/>
      <c r="B262" s="435" t="s">
        <v>548</v>
      </c>
      <c r="C262" s="436" t="s">
        <v>200</v>
      </c>
      <c r="D262" s="437"/>
      <c r="E262" s="437"/>
      <c r="F262" s="438"/>
      <c r="G262" s="522"/>
      <c r="H262" s="440">
        <f>H322</f>
        <v>0</v>
      </c>
    </row>
    <row r="263" spans="1:8" s="458" customFormat="1" ht="15.95" customHeight="1">
      <c r="A263" s="493"/>
      <c r="B263" s="435" t="s">
        <v>179</v>
      </c>
      <c r="C263" s="436" t="s">
        <v>549</v>
      </c>
      <c r="D263" s="437"/>
      <c r="E263" s="437"/>
      <c r="F263" s="438"/>
      <c r="G263" s="522"/>
      <c r="H263" s="440">
        <f>H392</f>
        <v>0</v>
      </c>
    </row>
    <row r="264" spans="1:8" ht="5.0999999999999996" customHeight="1">
      <c r="A264" s="202"/>
      <c r="B264" s="246"/>
      <c r="C264" s="247"/>
      <c r="D264" s="248"/>
      <c r="E264" s="248"/>
      <c r="F264" s="249"/>
      <c r="G264" s="211"/>
      <c r="H264" s="250"/>
    </row>
    <row r="265" spans="1:8">
      <c r="A265" s="202"/>
      <c r="B265" s="251"/>
      <c r="C265" s="252"/>
      <c r="D265" s="235"/>
      <c r="E265" s="20"/>
      <c r="F265" s="229"/>
      <c r="G265" s="212"/>
      <c r="H265" s="244"/>
    </row>
    <row r="266" spans="1:8" ht="13.5" thickBot="1">
      <c r="A266" s="202"/>
      <c r="B266" s="251"/>
      <c r="C266" s="441" t="s">
        <v>903</v>
      </c>
      <c r="D266" s="442"/>
      <c r="E266" s="442"/>
      <c r="F266" s="443"/>
      <c r="G266" s="523"/>
      <c r="H266" s="445">
        <f>SUM(H261:H265)</f>
        <v>0</v>
      </c>
    </row>
    <row r="267" spans="1:8" ht="13.5" thickTop="1">
      <c r="B267" s="239"/>
      <c r="C267" s="240"/>
      <c r="D267" s="235"/>
      <c r="E267" s="235"/>
      <c r="F267" s="229"/>
      <c r="G267" s="208"/>
      <c r="H267" s="230"/>
    </row>
    <row r="268" spans="1:8">
      <c r="B268" s="239"/>
      <c r="C268" s="240"/>
      <c r="D268" s="235"/>
      <c r="E268" s="235"/>
      <c r="F268" s="229"/>
      <c r="G268" s="208"/>
      <c r="H268" s="230"/>
    </row>
    <row r="269" spans="1:8" ht="13.5" thickBot="1">
      <c r="B269" s="239"/>
      <c r="C269" s="240"/>
      <c r="D269" s="235"/>
      <c r="E269" s="235"/>
      <c r="F269" s="229"/>
      <c r="G269" s="208"/>
      <c r="H269" s="230"/>
    </row>
    <row r="270" spans="1:8" ht="13.5" thickBot="1">
      <c r="B270" s="222" t="s">
        <v>547</v>
      </c>
      <c r="C270" s="996" t="s">
        <v>217</v>
      </c>
      <c r="D270" s="20"/>
      <c r="E270" s="20"/>
      <c r="F270" s="229"/>
      <c r="G270" s="215"/>
      <c r="H270" s="256"/>
    </row>
    <row r="271" spans="1:8">
      <c r="B271" s="222"/>
      <c r="C271" s="243"/>
      <c r="D271" s="20"/>
      <c r="E271" s="20"/>
      <c r="F271" s="229"/>
      <c r="G271" s="215"/>
      <c r="H271" s="256"/>
    </row>
    <row r="272" spans="1:8" ht="39.75" customHeight="1">
      <c r="B272" s="260">
        <v>1</v>
      </c>
      <c r="C272" s="487" t="s">
        <v>628</v>
      </c>
      <c r="D272" s="497"/>
      <c r="E272" s="261" t="s">
        <v>38</v>
      </c>
      <c r="F272" s="262">
        <v>33</v>
      </c>
      <c r="G272" s="218"/>
      <c r="H272" s="273">
        <f>F272*G272</f>
        <v>0</v>
      </c>
    </row>
    <row r="273" spans="1:10">
      <c r="B273" s="263"/>
      <c r="C273" s="270" t="s">
        <v>629</v>
      </c>
      <c r="D273" s="484">
        <v>33</v>
      </c>
      <c r="E273" s="264"/>
      <c r="F273" s="265"/>
      <c r="G273" s="219"/>
      <c r="H273" s="274"/>
    </row>
    <row r="274" spans="1:10">
      <c r="B274" s="222"/>
      <c r="C274" s="360"/>
      <c r="D274" s="481"/>
      <c r="E274" s="20"/>
      <c r="F274" s="229"/>
      <c r="G274" s="215"/>
      <c r="H274" s="256"/>
    </row>
    <row r="275" spans="1:10" ht="38.25">
      <c r="B275" s="260">
        <v>2</v>
      </c>
      <c r="C275" s="487" t="s">
        <v>907</v>
      </c>
      <c r="D275" s="497"/>
      <c r="E275" s="261" t="s">
        <v>40</v>
      </c>
      <c r="F275" s="262">
        <v>6</v>
      </c>
      <c r="G275" s="218"/>
      <c r="H275" s="273">
        <f>F275*G275</f>
        <v>0</v>
      </c>
    </row>
    <row r="276" spans="1:10">
      <c r="B276" s="263"/>
      <c r="C276" s="270" t="s">
        <v>630</v>
      </c>
      <c r="D276" s="484">
        <v>6</v>
      </c>
      <c r="E276" s="264"/>
      <c r="F276" s="265"/>
      <c r="G276" s="219"/>
      <c r="H276" s="274"/>
    </row>
    <row r="277" spans="1:10">
      <c r="B277" s="222"/>
      <c r="C277" s="360"/>
      <c r="D277" s="20"/>
      <c r="E277" s="20"/>
      <c r="F277" s="229"/>
      <c r="G277" s="215"/>
      <c r="H277" s="256"/>
    </row>
    <row r="278" spans="1:10" ht="51">
      <c r="B278" s="474">
        <v>3</v>
      </c>
      <c r="C278" s="486" t="s">
        <v>1164</v>
      </c>
      <c r="D278" s="498"/>
      <c r="E278" s="475" t="s">
        <v>40</v>
      </c>
      <c r="F278" s="476">
        <v>2</v>
      </c>
      <c r="G278" s="477"/>
      <c r="H278" s="478">
        <f>F278*G278</f>
        <v>0</v>
      </c>
      <c r="J278" s="1471"/>
    </row>
    <row r="279" spans="1:10">
      <c r="B279" s="222"/>
      <c r="C279" s="360"/>
      <c r="D279" s="20"/>
      <c r="E279" s="20"/>
      <c r="F279" s="229"/>
      <c r="G279" s="215"/>
      <c r="H279" s="256"/>
    </row>
    <row r="280" spans="1:10">
      <c r="B280" s="474">
        <v>4</v>
      </c>
      <c r="C280" s="486" t="s">
        <v>554</v>
      </c>
      <c r="D280" s="498"/>
      <c r="E280" s="475" t="s">
        <v>40</v>
      </c>
      <c r="F280" s="476">
        <v>2</v>
      </c>
      <c r="G280" s="477"/>
      <c r="H280" s="478">
        <f>F280*G280</f>
        <v>0</v>
      </c>
    </row>
    <row r="281" spans="1:10">
      <c r="B281" s="222"/>
      <c r="C281" s="360"/>
      <c r="D281" s="20"/>
      <c r="E281" s="20"/>
      <c r="F281" s="229"/>
      <c r="G281" s="215"/>
      <c r="H281" s="256"/>
    </row>
    <row r="282" spans="1:10" ht="54" customHeight="1">
      <c r="B282" s="474">
        <v>5</v>
      </c>
      <c r="C282" s="486" t="s">
        <v>555</v>
      </c>
      <c r="D282" s="498"/>
      <c r="E282" s="475" t="s">
        <v>42</v>
      </c>
      <c r="F282" s="476">
        <v>20</v>
      </c>
      <c r="G282" s="477"/>
      <c r="H282" s="478">
        <f>F282*G282</f>
        <v>0</v>
      </c>
    </row>
    <row r="283" spans="1:10">
      <c r="B283" s="222"/>
      <c r="C283" s="360"/>
      <c r="D283" s="20"/>
      <c r="E283" s="20"/>
      <c r="F283" s="229"/>
      <c r="G283" s="215"/>
      <c r="H283" s="256"/>
    </row>
    <row r="284" spans="1:10">
      <c r="B284" s="474">
        <v>7</v>
      </c>
      <c r="C284" s="486" t="s">
        <v>899</v>
      </c>
      <c r="D284" s="498"/>
      <c r="E284" s="475"/>
      <c r="F284" s="476"/>
      <c r="G284" s="477"/>
      <c r="H284" s="478"/>
    </row>
    <row r="285" spans="1:10">
      <c r="A285" s="496"/>
      <c r="B285" s="468"/>
      <c r="C285" s="469"/>
      <c r="D285" s="470"/>
      <c r="E285" s="470"/>
      <c r="F285" s="471"/>
      <c r="G285" s="472"/>
      <c r="H285" s="473"/>
    </row>
    <row r="286" spans="1:10" ht="13.5" thickBot="1">
      <c r="B286" s="222"/>
      <c r="C286" s="538" t="s">
        <v>1009</v>
      </c>
      <c r="D286" s="505"/>
      <c r="E286" s="442"/>
      <c r="F286" s="443"/>
      <c r="G286" s="506"/>
      <c r="H286" s="512">
        <f>SUM(H272:H285)</f>
        <v>0</v>
      </c>
    </row>
    <row r="287" spans="1:10" ht="14.25" thickTop="1" thickBot="1">
      <c r="B287" s="222"/>
      <c r="C287" s="245"/>
      <c r="D287" s="481"/>
      <c r="E287" s="20"/>
      <c r="F287" s="229"/>
      <c r="G287" s="215"/>
      <c r="H287" s="256"/>
    </row>
    <row r="288" spans="1:10" ht="13.5" thickBot="1">
      <c r="B288" s="222" t="s">
        <v>160</v>
      </c>
      <c r="C288" s="997" t="s">
        <v>200</v>
      </c>
      <c r="D288" s="481"/>
      <c r="E288" s="20"/>
      <c r="F288" s="229"/>
      <c r="G288" s="215"/>
      <c r="H288" s="256"/>
    </row>
    <row r="289" spans="2:10">
      <c r="B289" s="222"/>
      <c r="C289" s="245"/>
      <c r="D289" s="481"/>
      <c r="E289" s="20"/>
      <c r="F289" s="229"/>
      <c r="G289" s="215"/>
      <c r="H289" s="256"/>
    </row>
    <row r="290" spans="2:10" ht="25.5">
      <c r="B290" s="474">
        <v>1</v>
      </c>
      <c r="C290" s="499" t="s">
        <v>631</v>
      </c>
      <c r="D290" s="500"/>
      <c r="E290" s="475"/>
      <c r="F290" s="476"/>
      <c r="G290" s="477"/>
      <c r="H290" s="478">
        <f>F290*G290</f>
        <v>0</v>
      </c>
    </row>
    <row r="291" spans="2:10">
      <c r="B291" s="222"/>
      <c r="C291" s="245"/>
      <c r="D291" s="481"/>
      <c r="E291" s="20"/>
      <c r="F291" s="229"/>
      <c r="G291" s="215"/>
      <c r="H291" s="256"/>
    </row>
    <row r="292" spans="2:10" ht="25.5">
      <c r="B292" s="474">
        <v>2</v>
      </c>
      <c r="C292" s="499" t="s">
        <v>632</v>
      </c>
      <c r="D292" s="500"/>
      <c r="E292" s="475"/>
      <c r="F292" s="476"/>
      <c r="G292" s="477"/>
      <c r="H292" s="478">
        <f>F292*G292</f>
        <v>0</v>
      </c>
    </row>
    <row r="293" spans="2:10">
      <c r="B293" s="222"/>
      <c r="C293" s="245"/>
      <c r="D293" s="481"/>
      <c r="E293" s="20"/>
      <c r="F293" s="229"/>
      <c r="G293" s="215"/>
      <c r="H293" s="256"/>
    </row>
    <row r="294" spans="2:10" ht="38.25">
      <c r="B294" s="474">
        <v>3</v>
      </c>
      <c r="C294" s="499" t="s">
        <v>556</v>
      </c>
      <c r="D294" s="500"/>
      <c r="E294" s="475" t="s">
        <v>42</v>
      </c>
      <c r="F294" s="476">
        <v>20</v>
      </c>
      <c r="G294" s="477"/>
      <c r="H294" s="478">
        <f>F294*G294</f>
        <v>0</v>
      </c>
    </row>
    <row r="295" spans="2:10">
      <c r="B295" s="222"/>
      <c r="C295" s="245"/>
      <c r="D295" s="481"/>
      <c r="E295" s="20"/>
      <c r="F295" s="229"/>
      <c r="G295" s="215"/>
      <c r="H295" s="256"/>
    </row>
    <row r="296" spans="2:10" ht="51">
      <c r="B296" s="260">
        <v>4</v>
      </c>
      <c r="C296" s="501" t="s">
        <v>919</v>
      </c>
      <c r="D296" s="497"/>
      <c r="E296" s="261" t="s">
        <v>122</v>
      </c>
      <c r="F296" s="262">
        <v>14</v>
      </c>
      <c r="G296" s="218"/>
      <c r="H296" s="273">
        <f>F296*G296</f>
        <v>0</v>
      </c>
    </row>
    <row r="297" spans="2:10">
      <c r="B297" s="263"/>
      <c r="C297" s="268" t="s">
        <v>633</v>
      </c>
      <c r="D297" s="484">
        <v>13.7</v>
      </c>
      <c r="E297" s="264"/>
      <c r="F297" s="265"/>
      <c r="G297" s="219"/>
      <c r="H297" s="274"/>
    </row>
    <row r="298" spans="2:10">
      <c r="B298" s="222"/>
      <c r="C298" s="245"/>
      <c r="D298" s="481"/>
      <c r="E298" s="20"/>
      <c r="F298" s="229"/>
      <c r="G298" s="215"/>
      <c r="H298" s="256"/>
    </row>
    <row r="299" spans="2:10" ht="27.75" customHeight="1">
      <c r="B299" s="260">
        <v>5</v>
      </c>
      <c r="C299" s="501" t="s">
        <v>634</v>
      </c>
      <c r="D299" s="497"/>
      <c r="E299" s="261" t="s">
        <v>122</v>
      </c>
      <c r="F299" s="262">
        <v>10</v>
      </c>
      <c r="G299" s="218"/>
      <c r="H299" s="273">
        <f>F299*G299</f>
        <v>0</v>
      </c>
    </row>
    <row r="300" spans="2:10">
      <c r="B300" s="257"/>
      <c r="C300" s="502" t="s">
        <v>635</v>
      </c>
      <c r="D300" s="503">
        <f>18*0.6*0.7</f>
        <v>7.5599999999999987</v>
      </c>
      <c r="E300" s="258"/>
      <c r="F300" s="259"/>
      <c r="G300" s="217"/>
      <c r="H300" s="271"/>
    </row>
    <row r="301" spans="2:10">
      <c r="B301" s="257"/>
      <c r="C301" s="268" t="s">
        <v>636</v>
      </c>
      <c r="D301" s="484">
        <f>6*0.6*0.6</f>
        <v>2.1599999999999997</v>
      </c>
      <c r="E301" s="258"/>
      <c r="F301" s="259"/>
      <c r="G301" s="217"/>
      <c r="H301" s="271"/>
    </row>
    <row r="302" spans="2:10">
      <c r="B302" s="263"/>
      <c r="C302" s="268"/>
      <c r="D302" s="484">
        <f>SUM(D300:D301)</f>
        <v>9.7199999999999989</v>
      </c>
      <c r="E302" s="264"/>
      <c r="F302" s="265"/>
      <c r="G302" s="219"/>
      <c r="H302" s="274"/>
    </row>
    <row r="303" spans="2:10">
      <c r="B303" s="222"/>
      <c r="C303" s="245"/>
      <c r="D303" s="481"/>
      <c r="E303" s="20"/>
      <c r="F303" s="229"/>
      <c r="G303" s="215"/>
      <c r="H303" s="256"/>
    </row>
    <row r="304" spans="2:10" ht="63.75">
      <c r="B304" s="260">
        <v>6</v>
      </c>
      <c r="C304" s="1511" t="s">
        <v>1173</v>
      </c>
      <c r="D304" s="497"/>
      <c r="E304" s="261" t="s">
        <v>122</v>
      </c>
      <c r="F304" s="262">
        <v>339</v>
      </c>
      <c r="G304" s="218"/>
      <c r="H304" s="273">
        <f>F304*G304</f>
        <v>0</v>
      </c>
      <c r="J304" s="1503"/>
    </row>
    <row r="305" spans="2:10">
      <c r="B305" s="263"/>
      <c r="C305" s="1512" t="s">
        <v>637</v>
      </c>
      <c r="D305" s="484">
        <f>403*1.05*0.8</f>
        <v>338.52000000000004</v>
      </c>
      <c r="E305" s="264"/>
      <c r="F305" s="265"/>
      <c r="G305" s="219"/>
      <c r="H305" s="274"/>
    </row>
    <row r="306" spans="2:10">
      <c r="B306" s="222"/>
      <c r="C306" s="245" t="s">
        <v>560</v>
      </c>
      <c r="D306" s="481"/>
      <c r="E306" s="20"/>
      <c r="F306" s="229"/>
      <c r="G306" s="215"/>
      <c r="H306" s="256"/>
    </row>
    <row r="307" spans="2:10" ht="25.5">
      <c r="B307" s="474">
        <v>7</v>
      </c>
      <c r="C307" s="499" t="s">
        <v>900</v>
      </c>
      <c r="D307" s="500"/>
      <c r="E307" s="475" t="s">
        <v>122</v>
      </c>
      <c r="F307" s="476">
        <v>43</v>
      </c>
      <c r="G307" s="477"/>
      <c r="H307" s="478">
        <f>F307*G307</f>
        <v>0</v>
      </c>
    </row>
    <row r="308" spans="2:10">
      <c r="B308" s="222"/>
      <c r="C308" s="245"/>
      <c r="D308" s="482"/>
      <c r="E308" s="20"/>
      <c r="F308" s="229"/>
      <c r="G308" s="215"/>
      <c r="H308" s="256"/>
    </row>
    <row r="309" spans="2:10" ht="38.25">
      <c r="B309" s="260">
        <v>8</v>
      </c>
      <c r="C309" s="501" t="s">
        <v>638</v>
      </c>
      <c r="D309" s="518"/>
      <c r="E309" s="261" t="s">
        <v>122</v>
      </c>
      <c r="F309" s="262">
        <v>38</v>
      </c>
      <c r="G309" s="218"/>
      <c r="H309" s="273">
        <f>F309*G309</f>
        <v>0</v>
      </c>
    </row>
    <row r="310" spans="2:10">
      <c r="B310" s="263"/>
      <c r="C310" s="268" t="s">
        <v>639</v>
      </c>
      <c r="D310" s="483">
        <f>403*1.05*0.09</f>
        <v>38.083500000000001</v>
      </c>
      <c r="E310" s="264"/>
      <c r="F310" s="265"/>
      <c r="G310" s="219"/>
      <c r="H310" s="274"/>
    </row>
    <row r="311" spans="2:10">
      <c r="B311" s="222"/>
      <c r="C311" s="245"/>
      <c r="D311" s="482"/>
      <c r="E311" s="20"/>
      <c r="F311" s="229"/>
      <c r="G311" s="215"/>
      <c r="H311" s="256"/>
    </row>
    <row r="312" spans="2:10" ht="38.25">
      <c r="B312" s="260">
        <v>9</v>
      </c>
      <c r="C312" s="501" t="s">
        <v>1174</v>
      </c>
      <c r="D312" s="518"/>
      <c r="E312" s="261" t="s">
        <v>122</v>
      </c>
      <c r="F312" s="262">
        <v>4</v>
      </c>
      <c r="G312" s="218"/>
      <c r="H312" s="273">
        <f>F312*G312</f>
        <v>0</v>
      </c>
      <c r="J312" s="1470"/>
    </row>
    <row r="313" spans="2:10">
      <c r="B313" s="263"/>
      <c r="C313" s="268" t="s">
        <v>640</v>
      </c>
      <c r="D313" s="483">
        <f>403*1.05*0.01</f>
        <v>4.2315000000000005</v>
      </c>
      <c r="E313" s="264"/>
      <c r="F313" s="265"/>
      <c r="G313" s="219"/>
      <c r="H313" s="274"/>
    </row>
    <row r="314" spans="2:10">
      <c r="B314" s="222"/>
      <c r="C314" s="245"/>
      <c r="D314" s="481"/>
      <c r="E314" s="20"/>
      <c r="F314" s="229"/>
      <c r="G314" s="215"/>
      <c r="H314" s="256"/>
    </row>
    <row r="315" spans="2:10" ht="38.25">
      <c r="B315" s="474">
        <v>10</v>
      </c>
      <c r="C315" s="499" t="s">
        <v>909</v>
      </c>
      <c r="D315" s="500"/>
      <c r="E315" s="475" t="s">
        <v>122</v>
      </c>
      <c r="F315" s="476">
        <v>4</v>
      </c>
      <c r="G315" s="477"/>
      <c r="H315" s="478">
        <f>F315*G315</f>
        <v>0</v>
      </c>
    </row>
    <row r="316" spans="2:10">
      <c r="B316" s="222"/>
      <c r="C316" s="245"/>
      <c r="D316" s="481"/>
      <c r="E316" s="20"/>
      <c r="F316" s="229"/>
      <c r="G316" s="215"/>
      <c r="H316" s="256"/>
    </row>
    <row r="317" spans="2:10" ht="51" customHeight="1">
      <c r="B317" s="260">
        <v>11</v>
      </c>
      <c r="C317" s="501" t="s">
        <v>641</v>
      </c>
      <c r="D317" s="497"/>
      <c r="E317" s="261" t="s">
        <v>122</v>
      </c>
      <c r="F317" s="262">
        <v>43</v>
      </c>
      <c r="G317" s="218"/>
      <c r="H317" s="273">
        <f>F317*G317</f>
        <v>0</v>
      </c>
    </row>
    <row r="318" spans="2:10">
      <c r="B318" s="263"/>
      <c r="C318" s="268" t="s">
        <v>642</v>
      </c>
      <c r="D318" s="484">
        <f>3*14.4</f>
        <v>43.2</v>
      </c>
      <c r="E318" s="264"/>
      <c r="F318" s="265"/>
      <c r="G318" s="219"/>
      <c r="H318" s="274"/>
    </row>
    <row r="319" spans="2:10">
      <c r="B319" s="222"/>
      <c r="C319" s="245"/>
      <c r="D319" s="481"/>
      <c r="E319" s="20"/>
      <c r="F319" s="229"/>
      <c r="G319" s="215"/>
      <c r="H319" s="256"/>
    </row>
    <row r="320" spans="2:10">
      <c r="B320" s="474">
        <v>12</v>
      </c>
      <c r="C320" s="499" t="s">
        <v>618</v>
      </c>
      <c r="D320" s="500"/>
      <c r="E320" s="475" t="s">
        <v>42</v>
      </c>
      <c r="F320" s="476">
        <v>20</v>
      </c>
      <c r="G320" s="477"/>
      <c r="H320" s="478">
        <f>F320*G320</f>
        <v>0</v>
      </c>
    </row>
    <row r="321" spans="2:8">
      <c r="B321" s="222"/>
      <c r="C321" s="245"/>
      <c r="D321" s="481"/>
      <c r="E321" s="20"/>
      <c r="F321" s="229"/>
      <c r="G321" s="215"/>
      <c r="H321" s="256"/>
    </row>
    <row r="322" spans="2:8" ht="13.5" thickBot="1">
      <c r="B322" s="222"/>
      <c r="C322" s="538" t="s">
        <v>1008</v>
      </c>
      <c r="D322" s="505"/>
      <c r="E322" s="442"/>
      <c r="F322" s="443"/>
      <c r="G322" s="506"/>
      <c r="H322" s="512">
        <f>SUM(H288:H321)</f>
        <v>0</v>
      </c>
    </row>
    <row r="323" spans="2:8" ht="13.5" thickTop="1">
      <c r="B323" s="222"/>
      <c r="C323" s="245"/>
      <c r="D323" s="481"/>
      <c r="E323" s="20"/>
      <c r="F323" s="229"/>
      <c r="G323" s="215"/>
      <c r="H323" s="256"/>
    </row>
    <row r="324" spans="2:8" ht="13.5" thickBot="1">
      <c r="B324" s="222"/>
      <c r="C324" s="245"/>
      <c r="D324" s="481"/>
      <c r="E324" s="20"/>
      <c r="F324" s="229"/>
      <c r="G324" s="215"/>
      <c r="H324" s="256"/>
    </row>
    <row r="325" spans="2:8" ht="13.5" thickBot="1">
      <c r="B325" s="222" t="s">
        <v>1067</v>
      </c>
      <c r="C325" s="997" t="s">
        <v>549</v>
      </c>
      <c r="D325" s="481"/>
      <c r="E325" s="20"/>
      <c r="F325" s="229"/>
      <c r="G325" s="215"/>
      <c r="H325" s="256"/>
    </row>
    <row r="326" spans="2:8">
      <c r="B326" s="222"/>
      <c r="C326" s="245"/>
      <c r="D326" s="481"/>
      <c r="E326" s="20"/>
      <c r="F326" s="229"/>
      <c r="G326" s="215"/>
      <c r="H326" s="256"/>
    </row>
    <row r="327" spans="2:8" ht="89.25">
      <c r="B327" s="260">
        <v>1</v>
      </c>
      <c r="C327" s="487" t="s">
        <v>920</v>
      </c>
      <c r="D327" s="497"/>
      <c r="E327" s="261" t="s">
        <v>122</v>
      </c>
      <c r="F327" s="262">
        <v>74</v>
      </c>
      <c r="G327" s="218"/>
      <c r="H327" s="273">
        <f>F327*G327</f>
        <v>0</v>
      </c>
    </row>
    <row r="328" spans="2:8">
      <c r="B328" s="263"/>
      <c r="C328" s="270" t="s">
        <v>643</v>
      </c>
      <c r="D328" s="484">
        <f>4.4*14*1.2</f>
        <v>73.92</v>
      </c>
      <c r="E328" s="264"/>
      <c r="F328" s="265"/>
      <c r="G328" s="219"/>
      <c r="H328" s="274"/>
    </row>
    <row r="329" spans="2:8">
      <c r="B329" s="222"/>
      <c r="C329" s="360"/>
      <c r="D329" s="481"/>
      <c r="E329" s="20"/>
      <c r="F329" s="229"/>
      <c r="G329" s="215"/>
      <c r="H329" s="256"/>
    </row>
    <row r="330" spans="2:8" ht="51">
      <c r="B330" s="260">
        <v>2</v>
      </c>
      <c r="C330" s="487" t="s">
        <v>921</v>
      </c>
      <c r="D330" s="497"/>
      <c r="E330" s="261" t="s">
        <v>42</v>
      </c>
      <c r="F330" s="262">
        <v>46</v>
      </c>
      <c r="G330" s="218"/>
      <c r="H330" s="273">
        <f>F330*G330</f>
        <v>0</v>
      </c>
    </row>
    <row r="331" spans="2:8">
      <c r="B331" s="257"/>
      <c r="C331" s="266" t="s">
        <v>644</v>
      </c>
      <c r="D331" s="503">
        <f>13*3.3</f>
        <v>42.9</v>
      </c>
      <c r="E331" s="258"/>
      <c r="F331" s="259"/>
      <c r="G331" s="217"/>
      <c r="H331" s="271"/>
    </row>
    <row r="332" spans="2:8">
      <c r="B332" s="263"/>
      <c r="C332" s="270" t="s">
        <v>645</v>
      </c>
      <c r="D332" s="484">
        <v>3</v>
      </c>
      <c r="E332" s="264"/>
      <c r="F332" s="265"/>
      <c r="G332" s="219"/>
      <c r="H332" s="274"/>
    </row>
    <row r="333" spans="2:8">
      <c r="B333" s="222"/>
      <c r="C333" s="360"/>
      <c r="D333" s="481"/>
      <c r="E333" s="20"/>
      <c r="F333" s="229"/>
      <c r="G333" s="215"/>
      <c r="H333" s="256"/>
    </row>
    <row r="334" spans="2:8" ht="51">
      <c r="B334" s="260">
        <v>3</v>
      </c>
      <c r="C334" s="487" t="s">
        <v>646</v>
      </c>
      <c r="D334" s="497"/>
      <c r="E334" s="261" t="s">
        <v>580</v>
      </c>
      <c r="F334" s="262">
        <v>338</v>
      </c>
      <c r="G334" s="218"/>
      <c r="H334" s="273">
        <f>F334*G334</f>
        <v>0</v>
      </c>
    </row>
    <row r="335" spans="2:8">
      <c r="B335" s="263"/>
      <c r="C335" s="270" t="s">
        <v>647</v>
      </c>
      <c r="D335" s="484">
        <f>12.75*2.65*10</f>
        <v>337.875</v>
      </c>
      <c r="E335" s="264"/>
      <c r="F335" s="265"/>
      <c r="G335" s="219"/>
      <c r="H335" s="274"/>
    </row>
    <row r="336" spans="2:8">
      <c r="B336" s="222"/>
      <c r="C336" s="360"/>
      <c r="D336" s="481"/>
      <c r="E336" s="20"/>
      <c r="F336" s="229"/>
      <c r="G336" s="215"/>
      <c r="H336" s="256"/>
    </row>
    <row r="337" spans="2:8" ht="89.25">
      <c r="B337" s="260">
        <v>4</v>
      </c>
      <c r="C337" s="487" t="s">
        <v>648</v>
      </c>
      <c r="D337" s="497"/>
      <c r="E337" s="261" t="s">
        <v>122</v>
      </c>
      <c r="F337" s="262">
        <v>42</v>
      </c>
      <c r="G337" s="218"/>
      <c r="H337" s="273">
        <f>F337*G337</f>
        <v>0</v>
      </c>
    </row>
    <row r="338" spans="2:8">
      <c r="B338" s="257"/>
      <c r="C338" s="266" t="s">
        <v>649</v>
      </c>
      <c r="D338" s="503">
        <f>4.1*2.3*1.2</f>
        <v>11.315999999999997</v>
      </c>
      <c r="E338" s="258"/>
      <c r="F338" s="259"/>
      <c r="G338" s="217"/>
      <c r="H338" s="271"/>
    </row>
    <row r="339" spans="2:8">
      <c r="B339" s="257"/>
      <c r="C339" s="266" t="s">
        <v>650</v>
      </c>
      <c r="D339" s="503">
        <f>1.3*3.2*1.3</f>
        <v>5.4080000000000004</v>
      </c>
      <c r="E339" s="258"/>
      <c r="F339" s="259"/>
      <c r="G339" s="217"/>
      <c r="H339" s="271"/>
    </row>
    <row r="340" spans="2:8">
      <c r="B340" s="257"/>
      <c r="C340" s="266" t="s">
        <v>651</v>
      </c>
      <c r="D340" s="484">
        <f>7*2.7*1.3</f>
        <v>24.570000000000004</v>
      </c>
      <c r="E340" s="258"/>
      <c r="F340" s="259"/>
      <c r="G340" s="217"/>
      <c r="H340" s="271"/>
    </row>
    <row r="341" spans="2:8">
      <c r="B341" s="263"/>
      <c r="C341" s="270"/>
      <c r="D341" s="484">
        <f>SUM(D338:D340)</f>
        <v>41.293999999999997</v>
      </c>
      <c r="E341" s="264"/>
      <c r="F341" s="265"/>
      <c r="G341" s="219"/>
      <c r="H341" s="274"/>
    </row>
    <row r="342" spans="2:8">
      <c r="B342" s="222"/>
      <c r="C342" s="360"/>
      <c r="D342" s="481"/>
      <c r="E342" s="20"/>
      <c r="F342" s="229"/>
      <c r="G342" s="215"/>
      <c r="H342" s="256"/>
    </row>
    <row r="343" spans="2:8" ht="36.75" customHeight="1">
      <c r="B343" s="260">
        <v>5</v>
      </c>
      <c r="C343" s="487" t="s">
        <v>652</v>
      </c>
      <c r="D343" s="497"/>
      <c r="E343" s="261"/>
      <c r="F343" s="262"/>
      <c r="G343" s="218"/>
      <c r="H343" s="273"/>
    </row>
    <row r="344" spans="2:8">
      <c r="B344" s="257"/>
      <c r="C344" s="266" t="s">
        <v>653</v>
      </c>
      <c r="D344" s="503" t="s">
        <v>654</v>
      </c>
      <c r="E344" s="258" t="s">
        <v>655</v>
      </c>
      <c r="F344" s="259">
        <v>150</v>
      </c>
      <c r="G344" s="217"/>
      <c r="H344" s="271">
        <f>F344*G344</f>
        <v>0</v>
      </c>
    </row>
    <row r="345" spans="2:8">
      <c r="B345" s="263"/>
      <c r="C345" s="270" t="s">
        <v>656</v>
      </c>
      <c r="D345" s="484"/>
      <c r="E345" s="264" t="s">
        <v>40</v>
      </c>
      <c r="F345" s="265">
        <v>50</v>
      </c>
      <c r="G345" s="219"/>
      <c r="H345" s="274">
        <f>F345*G345</f>
        <v>0</v>
      </c>
    </row>
    <row r="346" spans="2:8">
      <c r="B346" s="222"/>
      <c r="C346" s="360"/>
      <c r="D346" s="481"/>
      <c r="E346" s="20"/>
      <c r="F346" s="229"/>
      <c r="G346" s="215"/>
      <c r="H346" s="256"/>
    </row>
    <row r="347" spans="2:8" ht="38.25">
      <c r="B347" s="260">
        <v>6</v>
      </c>
      <c r="C347" s="487" t="s">
        <v>657</v>
      </c>
      <c r="D347" s="497"/>
      <c r="E347" s="261" t="s">
        <v>122</v>
      </c>
      <c r="F347" s="262">
        <v>31</v>
      </c>
      <c r="G347" s="218"/>
      <c r="H347" s="273">
        <f>F347*G347</f>
        <v>0</v>
      </c>
    </row>
    <row r="348" spans="2:8">
      <c r="B348" s="263"/>
      <c r="C348" s="270" t="s">
        <v>658</v>
      </c>
      <c r="D348" s="484">
        <f>13*3*0.8</f>
        <v>31.200000000000003</v>
      </c>
      <c r="E348" s="264"/>
      <c r="F348" s="265"/>
      <c r="G348" s="219"/>
      <c r="H348" s="274"/>
    </row>
    <row r="349" spans="2:8">
      <c r="B349" s="222"/>
      <c r="C349" s="360"/>
      <c r="D349" s="481"/>
      <c r="E349" s="20"/>
      <c r="F349" s="229"/>
      <c r="G349" s="215"/>
      <c r="H349" s="256"/>
    </row>
    <row r="350" spans="2:8" ht="25.5">
      <c r="B350" s="260">
        <v>7</v>
      </c>
      <c r="C350" s="487" t="s">
        <v>659</v>
      </c>
      <c r="D350" s="497"/>
      <c r="E350" s="261" t="s">
        <v>40</v>
      </c>
      <c r="F350" s="262">
        <v>228</v>
      </c>
      <c r="G350" s="218"/>
      <c r="H350" s="273">
        <f>F350*G350</f>
        <v>0</v>
      </c>
    </row>
    <row r="351" spans="2:8">
      <c r="B351" s="257"/>
      <c r="C351" s="266" t="s">
        <v>660</v>
      </c>
      <c r="D351" s="503">
        <f>14*3*2</f>
        <v>84</v>
      </c>
      <c r="E351" s="258"/>
      <c r="F351" s="259"/>
      <c r="G351" s="217"/>
      <c r="H351" s="271"/>
    </row>
    <row r="352" spans="2:8">
      <c r="B352" s="257"/>
      <c r="C352" s="266" t="s">
        <v>661</v>
      </c>
      <c r="D352" s="503">
        <f>2*18*3</f>
        <v>108</v>
      </c>
      <c r="E352" s="258"/>
      <c r="F352" s="259"/>
      <c r="G352" s="217"/>
      <c r="H352" s="271"/>
    </row>
    <row r="353" spans="2:8">
      <c r="B353" s="257"/>
      <c r="C353" s="266" t="s">
        <v>662</v>
      </c>
      <c r="D353" s="484">
        <f>2*6*3</f>
        <v>36</v>
      </c>
      <c r="E353" s="258"/>
      <c r="F353" s="259"/>
      <c r="G353" s="217"/>
      <c r="H353" s="271"/>
    </row>
    <row r="354" spans="2:8">
      <c r="B354" s="263"/>
      <c r="C354" s="270"/>
      <c r="D354" s="484">
        <f>SUM(D351:D353)</f>
        <v>228</v>
      </c>
      <c r="E354" s="264"/>
      <c r="F354" s="265"/>
      <c r="G354" s="219"/>
      <c r="H354" s="274"/>
    </row>
    <row r="355" spans="2:8">
      <c r="B355" s="222"/>
      <c r="C355" s="360"/>
      <c r="D355" s="481"/>
      <c r="E355" s="20"/>
      <c r="F355" s="229"/>
      <c r="G355" s="215"/>
      <c r="H355" s="256"/>
    </row>
    <row r="356" spans="2:8" ht="25.5">
      <c r="B356" s="260">
        <v>8</v>
      </c>
      <c r="C356" s="487" t="s">
        <v>663</v>
      </c>
      <c r="D356" s="497"/>
      <c r="E356" s="261" t="s">
        <v>42</v>
      </c>
      <c r="F356" s="262">
        <v>62</v>
      </c>
      <c r="G356" s="218"/>
      <c r="H356" s="273">
        <f>F356*G356</f>
        <v>0</v>
      </c>
    </row>
    <row r="357" spans="2:8">
      <c r="B357" s="257"/>
      <c r="C357" s="266" t="s">
        <v>664</v>
      </c>
      <c r="D357" s="503">
        <f>14*2</f>
        <v>28</v>
      </c>
      <c r="E357" s="258"/>
      <c r="F357" s="259"/>
      <c r="G357" s="217"/>
      <c r="H357" s="271"/>
    </row>
    <row r="358" spans="2:8">
      <c r="B358" s="257"/>
      <c r="C358" s="266" t="s">
        <v>635</v>
      </c>
      <c r="D358" s="503">
        <f>0.7*18*2</f>
        <v>25.2</v>
      </c>
      <c r="E358" s="258"/>
      <c r="F358" s="259"/>
      <c r="G358" s="217"/>
      <c r="H358" s="271"/>
    </row>
    <row r="359" spans="2:8">
      <c r="B359" s="257"/>
      <c r="C359" s="266" t="s">
        <v>636</v>
      </c>
      <c r="D359" s="484">
        <f>6*0.7*2</f>
        <v>8.3999999999999986</v>
      </c>
      <c r="E359" s="258"/>
      <c r="F359" s="259"/>
      <c r="G359" s="217"/>
      <c r="H359" s="271"/>
    </row>
    <row r="360" spans="2:8">
      <c r="B360" s="263"/>
      <c r="C360" s="270"/>
      <c r="D360" s="484">
        <f>SUM(D357:D359)</f>
        <v>61.6</v>
      </c>
      <c r="E360" s="264"/>
      <c r="F360" s="265"/>
      <c r="G360" s="219"/>
      <c r="H360" s="274"/>
    </row>
    <row r="361" spans="2:8">
      <c r="B361" s="222"/>
      <c r="C361" s="360"/>
      <c r="D361" s="481"/>
      <c r="E361" s="20"/>
      <c r="F361" s="229"/>
      <c r="G361" s="215"/>
      <c r="H361" s="256"/>
    </row>
    <row r="362" spans="2:8" ht="38.25">
      <c r="B362" s="260">
        <v>9</v>
      </c>
      <c r="C362" s="487" t="s">
        <v>922</v>
      </c>
      <c r="D362" s="497"/>
      <c r="E362" s="261" t="s">
        <v>580</v>
      </c>
      <c r="F362" s="262">
        <v>1671</v>
      </c>
      <c r="G362" s="218"/>
      <c r="H362" s="273">
        <f>F362*G362</f>
        <v>0</v>
      </c>
    </row>
    <row r="363" spans="2:8">
      <c r="B363" s="263"/>
      <c r="C363" s="270" t="s">
        <v>665</v>
      </c>
      <c r="D363" s="484">
        <f>495+121+1055</f>
        <v>1671</v>
      </c>
      <c r="E363" s="264"/>
      <c r="F363" s="265"/>
      <c r="G363" s="219"/>
      <c r="H363" s="274"/>
    </row>
    <row r="364" spans="2:8">
      <c r="B364" s="222"/>
      <c r="C364" s="360"/>
      <c r="D364" s="481"/>
      <c r="E364" s="20"/>
      <c r="F364" s="229"/>
      <c r="G364" s="215"/>
      <c r="H364" s="256"/>
    </row>
    <row r="365" spans="2:8" ht="25.5">
      <c r="B365" s="260">
        <v>10</v>
      </c>
      <c r="C365" s="487" t="s">
        <v>666</v>
      </c>
      <c r="D365" s="497"/>
      <c r="E365" s="261" t="s">
        <v>122</v>
      </c>
      <c r="F365" s="262">
        <v>12</v>
      </c>
      <c r="G365" s="218"/>
      <c r="H365" s="273">
        <f>F365*G365</f>
        <v>0</v>
      </c>
    </row>
    <row r="366" spans="2:8">
      <c r="B366" s="257"/>
      <c r="C366" s="266" t="s">
        <v>664</v>
      </c>
      <c r="D366" s="503">
        <f>(10+2.5+1.5)*1</f>
        <v>14</v>
      </c>
      <c r="E366" s="258"/>
      <c r="F366" s="259"/>
      <c r="G366" s="217"/>
      <c r="H366" s="271"/>
    </row>
    <row r="367" spans="2:8">
      <c r="B367" s="257"/>
      <c r="C367" s="266" t="s">
        <v>635</v>
      </c>
      <c r="D367" s="503">
        <f>0.7*0.7*18</f>
        <v>8.8199999999999985</v>
      </c>
      <c r="E367" s="258"/>
      <c r="F367" s="259"/>
      <c r="G367" s="217"/>
      <c r="H367" s="271"/>
    </row>
    <row r="368" spans="2:8">
      <c r="B368" s="263"/>
      <c r="C368" s="270" t="s">
        <v>636</v>
      </c>
      <c r="D368" s="484">
        <f>6*0.7*0.6</f>
        <v>2.5199999999999996</v>
      </c>
      <c r="E368" s="264"/>
      <c r="F368" s="265"/>
      <c r="G368" s="219"/>
      <c r="H368" s="274"/>
    </row>
    <row r="369" spans="2:8">
      <c r="B369" s="222"/>
      <c r="C369" s="360"/>
      <c r="D369" s="481">
        <f>SUM(D367:D368)</f>
        <v>11.339999999999998</v>
      </c>
      <c r="E369" s="20"/>
      <c r="F369" s="229"/>
      <c r="G369" s="215"/>
      <c r="H369" s="256"/>
    </row>
    <row r="370" spans="2:8">
      <c r="B370" s="222"/>
      <c r="C370" s="360"/>
      <c r="D370" s="481"/>
      <c r="E370" s="20"/>
      <c r="F370" s="229"/>
      <c r="G370" s="215"/>
      <c r="H370" s="256"/>
    </row>
    <row r="371" spans="2:8" ht="25.5">
      <c r="B371" s="260">
        <v>11</v>
      </c>
      <c r="C371" s="487" t="s">
        <v>667</v>
      </c>
      <c r="D371" s="497"/>
      <c r="E371" s="261" t="s">
        <v>122</v>
      </c>
      <c r="F371" s="262">
        <v>15.5</v>
      </c>
      <c r="G371" s="218"/>
      <c r="H371" s="273">
        <f>F371*G371</f>
        <v>0</v>
      </c>
    </row>
    <row r="372" spans="2:8">
      <c r="B372" s="257"/>
      <c r="C372" s="266" t="s">
        <v>664</v>
      </c>
      <c r="D372" s="503">
        <f>(10+1.5+1.5)*0.3*1.25</f>
        <v>4.875</v>
      </c>
      <c r="E372" s="258"/>
      <c r="F372" s="259"/>
      <c r="G372" s="217"/>
      <c r="H372" s="271"/>
    </row>
    <row r="373" spans="2:8">
      <c r="B373" s="257"/>
      <c r="C373" s="266" t="s">
        <v>635</v>
      </c>
      <c r="D373" s="503">
        <f>1.25*0.3*18</f>
        <v>6.75</v>
      </c>
      <c r="E373" s="258"/>
      <c r="F373" s="259"/>
      <c r="G373" s="217"/>
      <c r="H373" s="271"/>
    </row>
    <row r="374" spans="2:8">
      <c r="B374" s="257"/>
      <c r="C374" s="266" t="s">
        <v>636</v>
      </c>
      <c r="D374" s="503">
        <f>6*0.7*0.3</f>
        <v>1.2599999999999998</v>
      </c>
      <c r="E374" s="258"/>
      <c r="F374" s="259"/>
      <c r="G374" s="217"/>
      <c r="H374" s="271"/>
    </row>
    <row r="375" spans="2:8">
      <c r="B375" s="257"/>
      <c r="C375" s="266" t="s">
        <v>668</v>
      </c>
      <c r="D375" s="484">
        <f>3*3*0.5*0.3+6*0.5*0.3</f>
        <v>2.25</v>
      </c>
      <c r="E375" s="258"/>
      <c r="F375" s="259"/>
      <c r="G375" s="217"/>
      <c r="H375" s="271"/>
    </row>
    <row r="376" spans="2:8">
      <c r="B376" s="263"/>
      <c r="C376" s="270"/>
      <c r="D376" s="484">
        <f>SUM(D372:D375)</f>
        <v>15.135</v>
      </c>
      <c r="E376" s="264"/>
      <c r="F376" s="265"/>
      <c r="G376" s="219"/>
      <c r="H376" s="274"/>
    </row>
    <row r="377" spans="2:8">
      <c r="B377" s="222"/>
      <c r="C377" s="360"/>
      <c r="D377" s="481"/>
      <c r="E377" s="20"/>
      <c r="F377" s="229"/>
      <c r="G377" s="215"/>
      <c r="H377" s="256"/>
    </row>
    <row r="378" spans="2:8" ht="25.5">
      <c r="B378" s="260">
        <v>12</v>
      </c>
      <c r="C378" s="487" t="s">
        <v>669</v>
      </c>
      <c r="D378" s="497"/>
      <c r="E378" s="261" t="s">
        <v>42</v>
      </c>
      <c r="F378" s="262">
        <v>7</v>
      </c>
      <c r="G378" s="218"/>
      <c r="H378" s="273">
        <f>F378*G378</f>
        <v>0</v>
      </c>
    </row>
    <row r="379" spans="2:8">
      <c r="B379" s="263"/>
      <c r="C379" s="270" t="s">
        <v>670</v>
      </c>
      <c r="D379" s="484">
        <f>9*0.7</f>
        <v>6.3</v>
      </c>
      <c r="E379" s="264"/>
      <c r="F379" s="265"/>
      <c r="G379" s="219"/>
      <c r="H379" s="274"/>
    </row>
    <row r="380" spans="2:8">
      <c r="B380" s="222"/>
      <c r="C380" s="360"/>
      <c r="D380" s="481"/>
      <c r="E380" s="20"/>
      <c r="F380" s="229"/>
      <c r="G380" s="215"/>
      <c r="H380" s="256"/>
    </row>
    <row r="381" spans="2:8">
      <c r="B381" s="260">
        <v>13</v>
      </c>
      <c r="C381" s="487" t="s">
        <v>671</v>
      </c>
      <c r="D381" s="497"/>
      <c r="E381" s="261" t="s">
        <v>42</v>
      </c>
      <c r="F381" s="262">
        <v>45</v>
      </c>
      <c r="G381" s="218"/>
      <c r="H381" s="273">
        <f>F381*G381</f>
        <v>0</v>
      </c>
    </row>
    <row r="382" spans="2:8">
      <c r="B382" s="263"/>
      <c r="C382" s="270" t="s">
        <v>672</v>
      </c>
      <c r="D382" s="484">
        <f>30*1.5</f>
        <v>45</v>
      </c>
      <c r="E382" s="264"/>
      <c r="F382" s="265"/>
      <c r="G382" s="219"/>
      <c r="H382" s="274"/>
    </row>
    <row r="383" spans="2:8">
      <c r="B383" s="222"/>
      <c r="C383" s="360"/>
      <c r="D383" s="481"/>
      <c r="E383" s="20"/>
      <c r="F383" s="229"/>
      <c r="G383" s="215"/>
      <c r="H383" s="256"/>
    </row>
    <row r="384" spans="2:8">
      <c r="B384" s="474">
        <v>14</v>
      </c>
      <c r="C384" s="486" t="s">
        <v>673</v>
      </c>
      <c r="D384" s="500"/>
      <c r="E384" s="475" t="s">
        <v>40</v>
      </c>
      <c r="F384" s="476">
        <v>4</v>
      </c>
      <c r="G384" s="477"/>
      <c r="H384" s="478">
        <f>F384*G384</f>
        <v>0</v>
      </c>
    </row>
    <row r="385" spans="2:8">
      <c r="B385" s="222"/>
      <c r="C385" s="360"/>
      <c r="D385" s="481"/>
      <c r="E385" s="20"/>
      <c r="F385" s="229"/>
      <c r="G385" s="215"/>
      <c r="H385" s="256"/>
    </row>
    <row r="386" spans="2:8">
      <c r="B386" s="222"/>
      <c r="C386" s="360"/>
      <c r="D386" s="481"/>
      <c r="E386" s="20"/>
      <c r="F386" s="229"/>
      <c r="G386" s="215"/>
      <c r="H386" s="256"/>
    </row>
    <row r="387" spans="2:8" ht="25.5">
      <c r="B387" s="260">
        <v>15</v>
      </c>
      <c r="C387" s="487" t="s">
        <v>674</v>
      </c>
      <c r="D387" s="497"/>
      <c r="E387" s="261" t="s">
        <v>122</v>
      </c>
      <c r="F387" s="262">
        <v>24</v>
      </c>
      <c r="G387" s="218"/>
      <c r="H387" s="273">
        <f>F387*G387</f>
        <v>0</v>
      </c>
    </row>
    <row r="388" spans="2:8">
      <c r="B388" s="263"/>
      <c r="C388" s="270" t="s">
        <v>675</v>
      </c>
      <c r="D388" s="484">
        <f>0.7*3*6+3*2.5*1.7*0.5+6*0.5*1.5</f>
        <v>23.474999999999998</v>
      </c>
      <c r="E388" s="264"/>
      <c r="F388" s="265"/>
      <c r="G388" s="219"/>
      <c r="H388" s="274"/>
    </row>
    <row r="389" spans="2:8">
      <c r="B389" s="222"/>
      <c r="C389" s="360"/>
      <c r="D389" s="481"/>
      <c r="E389" s="20"/>
      <c r="F389" s="229"/>
      <c r="G389" s="215"/>
      <c r="H389" s="256"/>
    </row>
    <row r="390" spans="2:8" ht="25.5">
      <c r="B390" s="474">
        <v>16</v>
      </c>
      <c r="C390" s="486" t="s">
        <v>605</v>
      </c>
      <c r="D390" s="500"/>
      <c r="E390" s="475" t="s">
        <v>42</v>
      </c>
      <c r="F390" s="476">
        <v>20</v>
      </c>
      <c r="G390" s="477"/>
      <c r="H390" s="478">
        <f>F390*G390</f>
        <v>0</v>
      </c>
    </row>
    <row r="391" spans="2:8">
      <c r="B391" s="222"/>
      <c r="C391" s="227"/>
      <c r="D391" s="481"/>
      <c r="E391" s="20"/>
      <c r="F391" s="229"/>
      <c r="G391" s="215"/>
      <c r="H391" s="256"/>
    </row>
    <row r="392" spans="2:8" ht="13.5" thickBot="1">
      <c r="B392" s="222"/>
      <c r="C392" s="538" t="s">
        <v>1010</v>
      </c>
      <c r="D392" s="505"/>
      <c r="E392" s="442"/>
      <c r="F392" s="443"/>
      <c r="G392" s="506"/>
      <c r="H392" s="512">
        <f>SUM(H327:H391)</f>
        <v>0</v>
      </c>
    </row>
    <row r="393" spans="2:8" ht="13.5" thickTop="1">
      <c r="B393" s="222"/>
      <c r="C393" s="245"/>
      <c r="D393" s="481"/>
      <c r="E393" s="20"/>
      <c r="F393" s="229"/>
      <c r="G393" s="215"/>
      <c r="H393" s="256"/>
    </row>
    <row r="394" spans="2:8">
      <c r="B394" s="222"/>
      <c r="C394" s="245"/>
      <c r="D394" s="481"/>
      <c r="E394" s="20"/>
      <c r="F394" s="229"/>
      <c r="G394" s="215"/>
      <c r="H394" s="256"/>
    </row>
    <row r="395" spans="2:8">
      <c r="B395" s="222"/>
      <c r="C395" s="245"/>
      <c r="D395" s="481"/>
      <c r="E395" s="20"/>
      <c r="F395" s="229"/>
      <c r="G395" s="215"/>
      <c r="H395" s="256"/>
    </row>
    <row r="396" spans="2:8">
      <c r="B396" s="222"/>
      <c r="C396" s="245"/>
      <c r="D396" s="481"/>
      <c r="E396" s="20"/>
      <c r="F396" s="229"/>
      <c r="G396" s="215"/>
      <c r="H396" s="256"/>
    </row>
    <row r="397" spans="2:8">
      <c r="B397" s="222"/>
      <c r="C397" s="245"/>
      <c r="D397" s="481"/>
      <c r="E397" s="20"/>
      <c r="F397" s="229"/>
      <c r="G397" s="215"/>
      <c r="H397" s="256"/>
    </row>
    <row r="398" spans="2:8">
      <c r="B398" s="239"/>
      <c r="C398" s="254"/>
      <c r="D398" s="235"/>
      <c r="E398" s="235"/>
      <c r="F398" s="236"/>
      <c r="G398" s="214"/>
      <c r="H398" s="255"/>
    </row>
    <row r="399" spans="2:8">
      <c r="B399" s="231">
        <v>4</v>
      </c>
      <c r="C399" s="234" t="s">
        <v>676</v>
      </c>
      <c r="D399" s="479"/>
      <c r="E399" s="235"/>
      <c r="F399" s="236"/>
      <c r="G399" s="206"/>
      <c r="H399" s="238"/>
    </row>
    <row r="400" spans="2:8">
      <c r="B400" s="239"/>
      <c r="C400" s="240"/>
      <c r="D400" s="235"/>
      <c r="E400" s="235"/>
      <c r="F400" s="236"/>
      <c r="G400" s="208"/>
      <c r="H400" s="238"/>
    </row>
    <row r="401" spans="1:8" ht="15.75">
      <c r="B401" s="232"/>
      <c r="C401" s="242" t="s">
        <v>677</v>
      </c>
      <c r="D401" s="480"/>
      <c r="E401" s="223"/>
      <c r="F401" s="224"/>
      <c r="G401" s="196"/>
      <c r="H401" s="226"/>
    </row>
    <row r="402" spans="1:8">
      <c r="A402" s="202"/>
      <c r="B402" s="222"/>
      <c r="C402" s="243"/>
      <c r="D402" s="481"/>
      <c r="E402" s="20"/>
      <c r="F402" s="229"/>
      <c r="G402" s="209"/>
      <c r="H402" s="230"/>
    </row>
    <row r="403" spans="1:8" s="458" customFormat="1" ht="15.95" customHeight="1">
      <c r="A403" s="493"/>
      <c r="B403" s="429" t="s">
        <v>547</v>
      </c>
      <c r="C403" s="430" t="s">
        <v>217</v>
      </c>
      <c r="D403" s="431"/>
      <c r="E403" s="431"/>
      <c r="F403" s="432"/>
      <c r="G403" s="521"/>
      <c r="H403" s="434">
        <f>H428</f>
        <v>0</v>
      </c>
    </row>
    <row r="404" spans="1:8" s="458" customFormat="1" ht="15.95" customHeight="1">
      <c r="A404" s="493"/>
      <c r="B404" s="435" t="s">
        <v>548</v>
      </c>
      <c r="C404" s="436" t="s">
        <v>200</v>
      </c>
      <c r="D404" s="437"/>
      <c r="E404" s="437"/>
      <c r="F404" s="438"/>
      <c r="G404" s="522"/>
      <c r="H404" s="440">
        <f>H471</f>
        <v>0</v>
      </c>
    </row>
    <row r="405" spans="1:8" s="458" customFormat="1" ht="15.95" customHeight="1">
      <c r="A405" s="493"/>
      <c r="B405" s="435" t="s">
        <v>179</v>
      </c>
      <c r="C405" s="436" t="s">
        <v>549</v>
      </c>
      <c r="D405" s="437"/>
      <c r="E405" s="437"/>
      <c r="F405" s="438"/>
      <c r="G405" s="522"/>
      <c r="H405" s="440">
        <f>H510</f>
        <v>0</v>
      </c>
    </row>
    <row r="406" spans="1:8" ht="5.0999999999999996" customHeight="1">
      <c r="A406" s="202"/>
      <c r="B406" s="246"/>
      <c r="C406" s="247"/>
      <c r="D406" s="248"/>
      <c r="E406" s="248"/>
      <c r="F406" s="249"/>
      <c r="G406" s="211"/>
      <c r="H406" s="250"/>
    </row>
    <row r="407" spans="1:8">
      <c r="A407" s="202"/>
      <c r="B407" s="251"/>
      <c r="C407" s="252"/>
      <c r="D407" s="235"/>
      <c r="E407" s="20"/>
      <c r="F407" s="229"/>
      <c r="G407" s="212"/>
      <c r="H407" s="244"/>
    </row>
    <row r="408" spans="1:8" ht="13.5" thickBot="1">
      <c r="A408" s="202"/>
      <c r="B408" s="251"/>
      <c r="C408" s="441" t="s">
        <v>904</v>
      </c>
      <c r="D408" s="442"/>
      <c r="E408" s="442"/>
      <c r="F408" s="443"/>
      <c r="G408" s="523"/>
      <c r="H408" s="445">
        <f>SUM(H403:H407)</f>
        <v>0</v>
      </c>
    </row>
    <row r="409" spans="1:8" ht="13.5" thickTop="1">
      <c r="B409" s="239"/>
      <c r="C409" s="240"/>
      <c r="D409" s="235"/>
      <c r="E409" s="235"/>
      <c r="F409" s="229"/>
      <c r="G409" s="208"/>
      <c r="H409" s="230"/>
    </row>
    <row r="410" spans="1:8">
      <c r="B410" s="239"/>
      <c r="C410" s="240"/>
      <c r="D410" s="235"/>
      <c r="E410" s="235"/>
      <c r="F410" s="229"/>
      <c r="G410" s="208"/>
      <c r="H410" s="230"/>
    </row>
    <row r="411" spans="1:8" ht="13.5" thickBot="1">
      <c r="B411" s="239"/>
      <c r="C411" s="240"/>
      <c r="D411" s="235"/>
      <c r="E411" s="235"/>
      <c r="F411" s="229"/>
      <c r="G411" s="208"/>
      <c r="H411" s="230"/>
    </row>
    <row r="412" spans="1:8" ht="13.5" thickBot="1">
      <c r="B412" s="222" t="s">
        <v>547</v>
      </c>
      <c r="C412" s="996" t="s">
        <v>217</v>
      </c>
      <c r="D412" s="20"/>
      <c r="E412" s="20"/>
      <c r="F412" s="229"/>
      <c r="G412" s="215"/>
      <c r="H412" s="256"/>
    </row>
    <row r="413" spans="1:8">
      <c r="B413" s="222"/>
      <c r="C413" s="243"/>
      <c r="D413" s="20"/>
      <c r="E413" s="20"/>
      <c r="F413" s="229"/>
      <c r="G413" s="215"/>
      <c r="H413" s="256"/>
    </row>
    <row r="414" spans="1:8" ht="25.5">
      <c r="B414" s="474">
        <v>1</v>
      </c>
      <c r="C414" s="486" t="s">
        <v>678</v>
      </c>
      <c r="D414" s="500"/>
      <c r="E414" s="475" t="s">
        <v>38</v>
      </c>
      <c r="F414" s="476">
        <v>330</v>
      </c>
      <c r="G414" s="477"/>
      <c r="H414" s="478">
        <f>F414*G414</f>
        <v>0</v>
      </c>
    </row>
    <row r="415" spans="1:8">
      <c r="B415" s="222"/>
      <c r="C415" s="360"/>
      <c r="D415" s="20"/>
      <c r="E415" s="20"/>
      <c r="F415" s="229"/>
      <c r="G415" s="215"/>
      <c r="H415" s="256"/>
    </row>
    <row r="416" spans="1:8" ht="38.25">
      <c r="B416" s="260">
        <v>2</v>
      </c>
      <c r="C416" s="487" t="s">
        <v>923</v>
      </c>
      <c r="D416" s="497"/>
      <c r="E416" s="261" t="s">
        <v>40</v>
      </c>
      <c r="F416" s="262">
        <v>46</v>
      </c>
      <c r="G416" s="218"/>
      <c r="H416" s="273">
        <f>F416*G416</f>
        <v>0</v>
      </c>
    </row>
    <row r="417" spans="1:8">
      <c r="B417" s="257"/>
      <c r="C417" s="266" t="s">
        <v>679</v>
      </c>
      <c r="D417" s="503">
        <v>34</v>
      </c>
      <c r="E417" s="258"/>
      <c r="F417" s="259"/>
      <c r="G417" s="217"/>
      <c r="H417" s="271"/>
    </row>
    <row r="418" spans="1:8">
      <c r="B418" s="263"/>
      <c r="C418" s="270" t="s">
        <v>680</v>
      </c>
      <c r="D418" s="485">
        <v>12</v>
      </c>
      <c r="E418" s="264"/>
      <c r="F418" s="265"/>
      <c r="G418" s="219"/>
      <c r="H418" s="274"/>
    </row>
    <row r="419" spans="1:8">
      <c r="B419" s="222"/>
      <c r="C419" s="360"/>
      <c r="D419" s="20"/>
      <c r="E419" s="20"/>
      <c r="F419" s="229"/>
      <c r="G419" s="215"/>
      <c r="H419" s="256"/>
    </row>
    <row r="420" spans="1:8" ht="38.25">
      <c r="B420" s="474">
        <v>3</v>
      </c>
      <c r="C420" s="486" t="s">
        <v>681</v>
      </c>
      <c r="D420" s="498"/>
      <c r="E420" s="475" t="s">
        <v>40</v>
      </c>
      <c r="F420" s="476">
        <v>20</v>
      </c>
      <c r="G420" s="477"/>
      <c r="H420" s="478">
        <f>F420*G420</f>
        <v>0</v>
      </c>
    </row>
    <row r="421" spans="1:8">
      <c r="B421" s="222"/>
      <c r="C421" s="360"/>
      <c r="D421" s="20"/>
      <c r="E421" s="20"/>
      <c r="F421" s="229"/>
      <c r="G421" s="215"/>
      <c r="H421" s="256"/>
    </row>
    <row r="422" spans="1:8">
      <c r="B422" s="474">
        <v>4</v>
      </c>
      <c r="C422" s="486" t="s">
        <v>554</v>
      </c>
      <c r="D422" s="498"/>
      <c r="E422" s="475" t="s">
        <v>40</v>
      </c>
      <c r="F422" s="476">
        <v>5</v>
      </c>
      <c r="G422" s="477"/>
      <c r="H422" s="478">
        <f>F422*G422</f>
        <v>0</v>
      </c>
    </row>
    <row r="423" spans="1:8">
      <c r="B423" s="222"/>
      <c r="C423" s="360"/>
      <c r="D423" s="20"/>
      <c r="E423" s="20"/>
      <c r="F423" s="229"/>
      <c r="G423" s="215"/>
      <c r="H423" s="256"/>
    </row>
    <row r="424" spans="1:8" ht="53.25" customHeight="1">
      <c r="B424" s="474">
        <v>5</v>
      </c>
      <c r="C424" s="486" t="s">
        <v>555</v>
      </c>
      <c r="D424" s="498"/>
      <c r="E424" s="475" t="s">
        <v>42</v>
      </c>
      <c r="F424" s="476">
        <v>500</v>
      </c>
      <c r="G424" s="477"/>
      <c r="H424" s="478">
        <f>F424*G424</f>
        <v>0</v>
      </c>
    </row>
    <row r="425" spans="1:8">
      <c r="B425" s="222"/>
      <c r="C425" s="360"/>
      <c r="D425" s="20"/>
      <c r="E425" s="20"/>
      <c r="F425" s="229"/>
      <c r="G425" s="215"/>
      <c r="H425" s="256"/>
    </row>
    <row r="426" spans="1:8">
      <c r="B426" s="474">
        <v>7</v>
      </c>
      <c r="C426" s="486" t="s">
        <v>899</v>
      </c>
      <c r="D426" s="498"/>
      <c r="E426" s="475"/>
      <c r="F426" s="476"/>
      <c r="G426" s="477"/>
      <c r="H426" s="478"/>
    </row>
    <row r="427" spans="1:8" ht="14.25">
      <c r="A427" s="524"/>
      <c r="B427" s="1285"/>
      <c r="C427" s="1286"/>
      <c r="D427" s="1287"/>
      <c r="E427" s="1287"/>
      <c r="F427" s="1288"/>
      <c r="G427" s="1289"/>
      <c r="H427" s="1290"/>
    </row>
    <row r="428" spans="1:8" ht="13.5" thickBot="1">
      <c r="B428" s="222"/>
      <c r="C428" s="538" t="s">
        <v>1009</v>
      </c>
      <c r="D428" s="508"/>
      <c r="E428" s="509"/>
      <c r="F428" s="510"/>
      <c r="G428" s="511"/>
      <c r="H428" s="512">
        <f>SUM(H414:H427)</f>
        <v>0</v>
      </c>
    </row>
    <row r="429" spans="1:8" ht="13.5" thickTop="1">
      <c r="B429" s="222"/>
      <c r="C429" s="245"/>
      <c r="D429" s="481"/>
      <c r="E429" s="20"/>
      <c r="F429" s="229"/>
      <c r="G429" s="215"/>
      <c r="H429" s="256"/>
    </row>
    <row r="430" spans="1:8" ht="13.5" thickBot="1">
      <c r="B430" s="222"/>
      <c r="C430" s="245"/>
      <c r="D430" s="481"/>
      <c r="E430" s="20"/>
      <c r="F430" s="229"/>
      <c r="G430" s="215"/>
      <c r="H430" s="256"/>
    </row>
    <row r="431" spans="1:8" ht="13.5" thickBot="1">
      <c r="B431" s="222" t="s">
        <v>160</v>
      </c>
      <c r="C431" s="997" t="s">
        <v>200</v>
      </c>
      <c r="D431" s="481"/>
      <c r="E431" s="20"/>
      <c r="F431" s="229"/>
      <c r="G431" s="215"/>
      <c r="H431" s="256"/>
    </row>
    <row r="432" spans="1:8">
      <c r="B432" s="222"/>
      <c r="C432" s="245"/>
      <c r="D432" s="481"/>
      <c r="E432" s="20"/>
      <c r="F432" s="229"/>
      <c r="G432" s="215"/>
      <c r="H432" s="256"/>
    </row>
    <row r="433" spans="2:10" ht="104.25" customHeight="1">
      <c r="B433" s="260">
        <v>1</v>
      </c>
      <c r="C433" s="487" t="s">
        <v>1175</v>
      </c>
      <c r="D433" s="497"/>
      <c r="E433" s="261"/>
      <c r="F433" s="262"/>
      <c r="G433" s="218"/>
      <c r="H433" s="273"/>
    </row>
    <row r="434" spans="2:10">
      <c r="B434" s="257"/>
      <c r="C434" s="270" t="s">
        <v>682</v>
      </c>
      <c r="D434" s="484"/>
      <c r="E434" s="264" t="s">
        <v>40</v>
      </c>
      <c r="F434" s="265">
        <v>1</v>
      </c>
      <c r="G434" s="219"/>
      <c r="H434" s="274">
        <f>F434*G434</f>
        <v>0</v>
      </c>
    </row>
    <row r="435" spans="2:10">
      <c r="B435" s="263"/>
      <c r="C435" s="486" t="s">
        <v>683</v>
      </c>
      <c r="D435" s="500"/>
      <c r="E435" s="475" t="s">
        <v>40</v>
      </c>
      <c r="F435" s="476">
        <v>3</v>
      </c>
      <c r="G435" s="477"/>
      <c r="H435" s="478">
        <f>F435*G435</f>
        <v>0</v>
      </c>
    </row>
    <row r="436" spans="2:10">
      <c r="B436" s="222"/>
      <c r="C436" s="360"/>
      <c r="D436" s="481"/>
      <c r="E436" s="20"/>
      <c r="F436" s="229"/>
      <c r="G436" s="215"/>
      <c r="H436" s="256"/>
    </row>
    <row r="437" spans="2:10" ht="114.75">
      <c r="B437" s="260">
        <v>2</v>
      </c>
      <c r="C437" s="487" t="s">
        <v>1176</v>
      </c>
      <c r="D437" s="497"/>
      <c r="E437" s="261" t="s">
        <v>38</v>
      </c>
      <c r="F437" s="262">
        <v>578</v>
      </c>
      <c r="G437" s="218"/>
      <c r="H437" s="273">
        <f>F437*G437</f>
        <v>0</v>
      </c>
      <c r="J437" s="1470"/>
    </row>
    <row r="438" spans="2:10">
      <c r="B438" s="263"/>
      <c r="C438" s="270" t="s">
        <v>684</v>
      </c>
      <c r="D438" s="484">
        <f>268+195+115</f>
        <v>578</v>
      </c>
      <c r="E438" s="264"/>
      <c r="F438" s="265"/>
      <c r="G438" s="219"/>
      <c r="H438" s="274"/>
    </row>
    <row r="439" spans="2:10">
      <c r="B439" s="222"/>
      <c r="C439" s="360"/>
      <c r="D439" s="481"/>
      <c r="E439" s="20"/>
      <c r="F439" s="229"/>
      <c r="G439" s="215"/>
      <c r="H439" s="256"/>
    </row>
    <row r="440" spans="2:10" ht="89.25">
      <c r="B440" s="474">
        <v>3</v>
      </c>
      <c r="C440" s="486" t="s">
        <v>924</v>
      </c>
      <c r="D440" s="500"/>
      <c r="E440" s="475" t="s">
        <v>40</v>
      </c>
      <c r="F440" s="476">
        <v>1</v>
      </c>
      <c r="G440" s="477"/>
      <c r="H440" s="478">
        <f>F440*G440</f>
        <v>0</v>
      </c>
    </row>
    <row r="441" spans="2:10">
      <c r="B441" s="222"/>
      <c r="C441" s="360"/>
      <c r="D441" s="481"/>
      <c r="E441" s="20"/>
      <c r="F441" s="229"/>
      <c r="G441" s="215"/>
      <c r="H441" s="256"/>
    </row>
    <row r="442" spans="2:10" ht="38.25">
      <c r="B442" s="260">
        <v>4</v>
      </c>
      <c r="C442" s="487" t="s">
        <v>925</v>
      </c>
      <c r="D442" s="497"/>
      <c r="E442" s="261" t="s">
        <v>42</v>
      </c>
      <c r="F442" s="262">
        <v>800</v>
      </c>
      <c r="G442" s="218"/>
      <c r="H442" s="273">
        <f>F442*G442</f>
        <v>0</v>
      </c>
    </row>
    <row r="443" spans="2:10">
      <c r="B443" s="263"/>
      <c r="C443" s="270" t="s">
        <v>685</v>
      </c>
      <c r="D443" s="484">
        <v>800</v>
      </c>
      <c r="E443" s="264"/>
      <c r="F443" s="265"/>
      <c r="G443" s="219"/>
      <c r="H443" s="274"/>
    </row>
    <row r="444" spans="2:10">
      <c r="B444" s="222"/>
      <c r="C444" s="360"/>
      <c r="D444" s="481"/>
      <c r="E444" s="20"/>
      <c r="F444" s="229"/>
      <c r="G444" s="215"/>
      <c r="H444" s="256"/>
    </row>
    <row r="445" spans="2:10" ht="63.75">
      <c r="B445" s="260">
        <v>5</v>
      </c>
      <c r="C445" s="487" t="s">
        <v>686</v>
      </c>
      <c r="D445" s="497"/>
      <c r="E445" s="261" t="s">
        <v>122</v>
      </c>
      <c r="F445" s="262">
        <v>164</v>
      </c>
      <c r="G445" s="218"/>
      <c r="H445" s="273">
        <f>F445*G445</f>
        <v>0</v>
      </c>
    </row>
    <row r="446" spans="2:10">
      <c r="B446" s="263"/>
      <c r="C446" s="270" t="s">
        <v>687</v>
      </c>
      <c r="D446" s="484">
        <f>327*0.5</f>
        <v>163.5</v>
      </c>
      <c r="E446" s="264"/>
      <c r="F446" s="265"/>
      <c r="G446" s="219"/>
      <c r="H446" s="274"/>
    </row>
    <row r="447" spans="2:10">
      <c r="B447" s="222"/>
      <c r="C447" s="360"/>
      <c r="D447" s="481"/>
      <c r="E447" s="20"/>
      <c r="F447" s="229"/>
      <c r="G447" s="215"/>
      <c r="H447" s="256"/>
    </row>
    <row r="448" spans="2:10" ht="63.75">
      <c r="B448" s="260">
        <v>6</v>
      </c>
      <c r="C448" s="532" t="s">
        <v>1177</v>
      </c>
      <c r="D448" s="497"/>
      <c r="E448" s="261" t="s">
        <v>122</v>
      </c>
      <c r="F448" s="262">
        <v>2165</v>
      </c>
      <c r="G448" s="218"/>
      <c r="H448" s="273">
        <f>F448*G448</f>
        <v>0</v>
      </c>
    </row>
    <row r="449" spans="2:10">
      <c r="B449" s="257"/>
      <c r="C449" s="533" t="s">
        <v>688</v>
      </c>
      <c r="D449" s="503">
        <f>3180*1.05*0.8</f>
        <v>2671.2000000000003</v>
      </c>
      <c r="E449" s="258"/>
      <c r="F449" s="259"/>
      <c r="G449" s="217"/>
      <c r="H449" s="271"/>
    </row>
    <row r="450" spans="2:10">
      <c r="B450" s="257"/>
      <c r="C450" s="533" t="s">
        <v>689</v>
      </c>
      <c r="D450" s="503">
        <v>34</v>
      </c>
      <c r="E450" s="258"/>
      <c r="F450" s="259"/>
      <c r="G450" s="217"/>
      <c r="H450" s="271"/>
    </row>
    <row r="451" spans="2:10">
      <c r="B451" s="257"/>
      <c r="C451" s="533" t="s">
        <v>690</v>
      </c>
      <c r="D451" s="484">
        <v>472</v>
      </c>
      <c r="E451" s="258"/>
      <c r="F451" s="259"/>
      <c r="G451" s="217"/>
      <c r="H451" s="271"/>
    </row>
    <row r="452" spans="2:10">
      <c r="B452" s="263"/>
      <c r="C452" s="269"/>
      <c r="D452" s="484">
        <f>D449-D451-D450</f>
        <v>2165.2000000000003</v>
      </c>
      <c r="E452" s="264"/>
      <c r="F452" s="265"/>
      <c r="G452" s="219"/>
      <c r="H452" s="274"/>
    </row>
    <row r="453" spans="2:10">
      <c r="B453" s="222"/>
      <c r="C453" s="360" t="s">
        <v>560</v>
      </c>
      <c r="D453" s="481"/>
      <c r="E453" s="20"/>
      <c r="F453" s="229"/>
      <c r="G453" s="215"/>
      <c r="H453" s="256"/>
    </row>
    <row r="454" spans="2:10" ht="25.5">
      <c r="B454" s="260">
        <v>7</v>
      </c>
      <c r="C454" s="487" t="s">
        <v>691</v>
      </c>
      <c r="D454" s="497"/>
      <c r="E454" s="261" t="s">
        <v>122</v>
      </c>
      <c r="F454" s="262">
        <v>806</v>
      </c>
      <c r="G454" s="218"/>
      <c r="H454" s="273">
        <f>F454*G454</f>
        <v>0</v>
      </c>
    </row>
    <row r="455" spans="2:10">
      <c r="B455" s="257"/>
      <c r="C455" s="266" t="s">
        <v>692</v>
      </c>
      <c r="D455" s="503">
        <f>3180*1.05*0.1</f>
        <v>333.90000000000003</v>
      </c>
      <c r="E455" s="258"/>
      <c r="F455" s="259"/>
      <c r="G455" s="217"/>
      <c r="H455" s="271"/>
    </row>
    <row r="456" spans="2:10">
      <c r="B456" s="257"/>
      <c r="C456" s="266" t="s">
        <v>693</v>
      </c>
      <c r="D456" s="484">
        <v>472</v>
      </c>
      <c r="E456" s="258"/>
      <c r="F456" s="259"/>
      <c r="G456" s="217"/>
      <c r="H456" s="271"/>
    </row>
    <row r="457" spans="2:10">
      <c r="B457" s="263"/>
      <c r="C457" s="270"/>
      <c r="D457" s="484">
        <f>SUM(D455:D456)</f>
        <v>805.90000000000009</v>
      </c>
      <c r="E457" s="264"/>
      <c r="F457" s="265"/>
      <c r="G457" s="219"/>
      <c r="H457" s="274"/>
    </row>
    <row r="458" spans="2:10">
      <c r="B458" s="222"/>
      <c r="C458" s="360"/>
      <c r="D458" s="481"/>
      <c r="E458" s="20"/>
      <c r="F458" s="229"/>
      <c r="G458" s="215"/>
      <c r="H458" s="256"/>
    </row>
    <row r="459" spans="2:10" ht="25.5">
      <c r="B459" s="260">
        <v>8</v>
      </c>
      <c r="C459" s="487" t="s">
        <v>1182</v>
      </c>
      <c r="D459" s="497"/>
      <c r="E459" s="261" t="s">
        <v>122</v>
      </c>
      <c r="F459" s="262">
        <v>334</v>
      </c>
      <c r="G459" s="218"/>
      <c r="H459" s="273">
        <f>F459*G459</f>
        <v>0</v>
      </c>
    </row>
    <row r="460" spans="2:10">
      <c r="B460" s="263"/>
      <c r="C460" s="270" t="s">
        <v>692</v>
      </c>
      <c r="D460" s="484">
        <f>3180*1.05*0.1</f>
        <v>333.90000000000003</v>
      </c>
      <c r="E460" s="264"/>
      <c r="F460" s="265"/>
      <c r="G460" s="219"/>
      <c r="H460" s="274"/>
    </row>
    <row r="461" spans="2:10">
      <c r="B461" s="222"/>
      <c r="C461" s="360"/>
      <c r="D461" s="481"/>
      <c r="E461" s="20"/>
      <c r="F461" s="229"/>
      <c r="G461" s="215"/>
      <c r="H461" s="256"/>
    </row>
    <row r="462" spans="2:10" ht="38.25">
      <c r="B462" s="260">
        <v>9</v>
      </c>
      <c r="C462" s="487" t="s">
        <v>1178</v>
      </c>
      <c r="D462" s="497"/>
      <c r="E462" s="261" t="s">
        <v>122</v>
      </c>
      <c r="F462" s="262">
        <v>34</v>
      </c>
      <c r="G462" s="218"/>
      <c r="H462" s="273">
        <f>F462*G462</f>
        <v>0</v>
      </c>
      <c r="J462" s="1470"/>
    </row>
    <row r="463" spans="2:10">
      <c r="B463" s="263"/>
      <c r="C463" s="270" t="s">
        <v>694</v>
      </c>
      <c r="D463" s="484">
        <f>3180*1.05*0.01</f>
        <v>33.39</v>
      </c>
      <c r="E463" s="264"/>
      <c r="F463" s="265"/>
      <c r="G463" s="219"/>
      <c r="H463" s="274"/>
    </row>
    <row r="464" spans="2:10">
      <c r="B464" s="222"/>
      <c r="C464" s="360"/>
      <c r="D464" s="481"/>
      <c r="E464" s="20"/>
      <c r="F464" s="229"/>
      <c r="G464" s="215"/>
      <c r="H464" s="256"/>
    </row>
    <row r="465" spans="2:8" ht="51">
      <c r="B465" s="474">
        <v>10</v>
      </c>
      <c r="C465" s="486" t="s">
        <v>926</v>
      </c>
      <c r="D465" s="500"/>
      <c r="E465" s="475" t="s">
        <v>122</v>
      </c>
      <c r="F465" s="476">
        <v>34</v>
      </c>
      <c r="G465" s="477"/>
      <c r="H465" s="478">
        <f>F465*G465</f>
        <v>0</v>
      </c>
    </row>
    <row r="466" spans="2:8">
      <c r="B466" s="222"/>
      <c r="C466" s="360"/>
      <c r="D466" s="481"/>
      <c r="E466" s="20"/>
      <c r="F466" s="229"/>
      <c r="G466" s="215"/>
      <c r="H466" s="256"/>
    </row>
    <row r="467" spans="2:8" ht="51">
      <c r="B467" s="474">
        <v>11</v>
      </c>
      <c r="C467" s="486" t="s">
        <v>927</v>
      </c>
      <c r="D467" s="500"/>
      <c r="E467" s="475" t="s">
        <v>122</v>
      </c>
      <c r="F467" s="476">
        <v>472</v>
      </c>
      <c r="G467" s="477"/>
      <c r="H467" s="478">
        <f>F467*G467</f>
        <v>0</v>
      </c>
    </row>
    <row r="468" spans="2:8">
      <c r="B468" s="222"/>
      <c r="C468" s="360"/>
      <c r="D468" s="481"/>
      <c r="E468" s="20"/>
      <c r="F468" s="229"/>
      <c r="G468" s="215"/>
      <c r="H468" s="256"/>
    </row>
    <row r="469" spans="2:8">
      <c r="B469" s="474">
        <v>12</v>
      </c>
      <c r="C469" s="486" t="s">
        <v>618</v>
      </c>
      <c r="D469" s="500"/>
      <c r="E469" s="475" t="s">
        <v>42</v>
      </c>
      <c r="F469" s="476">
        <v>2196</v>
      </c>
      <c r="G469" s="477"/>
      <c r="H469" s="478">
        <f>F469*G469</f>
        <v>0</v>
      </c>
    </row>
    <row r="470" spans="2:8">
      <c r="B470" s="222"/>
      <c r="C470" s="245"/>
      <c r="D470" s="481"/>
      <c r="E470" s="20"/>
      <c r="F470" s="229"/>
      <c r="G470" s="215"/>
      <c r="H470" s="256"/>
    </row>
    <row r="471" spans="2:8" ht="13.5" thickBot="1">
      <c r="B471" s="222"/>
      <c r="C471" s="538" t="s">
        <v>1008</v>
      </c>
      <c r="D471" s="508"/>
      <c r="E471" s="509"/>
      <c r="F471" s="510"/>
      <c r="G471" s="511"/>
      <c r="H471" s="512">
        <f>SUM(H431:H470)</f>
        <v>0</v>
      </c>
    </row>
    <row r="472" spans="2:8" ht="13.5" thickTop="1">
      <c r="B472" s="222"/>
      <c r="C472" s="245"/>
      <c r="D472" s="481"/>
      <c r="E472" s="20"/>
      <c r="F472" s="229"/>
      <c r="G472" s="215"/>
      <c r="H472" s="256"/>
    </row>
    <row r="473" spans="2:8" ht="13.5" thickBot="1">
      <c r="B473" s="222"/>
      <c r="C473" s="245"/>
      <c r="D473" s="481"/>
      <c r="E473" s="20"/>
      <c r="F473" s="229"/>
      <c r="G473" s="215"/>
      <c r="H473" s="256"/>
    </row>
    <row r="474" spans="2:8" ht="13.5" thickBot="1">
      <c r="B474" s="222" t="s">
        <v>1067</v>
      </c>
      <c r="C474" s="997" t="s">
        <v>549</v>
      </c>
      <c r="D474" s="481"/>
      <c r="E474" s="20"/>
      <c r="F474" s="229"/>
      <c r="G474" s="215"/>
      <c r="H474" s="256"/>
    </row>
    <row r="475" spans="2:8">
      <c r="B475" s="222"/>
      <c r="C475" s="245"/>
      <c r="D475" s="481"/>
      <c r="E475" s="20"/>
      <c r="F475" s="229"/>
      <c r="G475" s="215"/>
      <c r="H475" s="256"/>
    </row>
    <row r="476" spans="2:8" ht="102">
      <c r="B476" s="260">
        <v>1</v>
      </c>
      <c r="C476" s="487" t="s">
        <v>928</v>
      </c>
      <c r="D476" s="497"/>
      <c r="E476" s="261" t="s">
        <v>122</v>
      </c>
      <c r="F476" s="262">
        <v>826</v>
      </c>
      <c r="G476" s="218"/>
      <c r="H476" s="273">
        <f>F476*G476</f>
        <v>0</v>
      </c>
    </row>
    <row r="477" spans="2:8">
      <c r="B477" s="263"/>
      <c r="C477" s="270" t="s">
        <v>695</v>
      </c>
      <c r="D477" s="484">
        <f>1160-334</f>
        <v>826</v>
      </c>
      <c r="E477" s="264"/>
      <c r="F477" s="265"/>
      <c r="G477" s="219"/>
      <c r="H477" s="274"/>
    </row>
    <row r="478" spans="2:8">
      <c r="B478" s="222"/>
      <c r="C478" s="360"/>
      <c r="D478" s="481"/>
      <c r="E478" s="20"/>
      <c r="F478" s="229"/>
      <c r="G478" s="215"/>
      <c r="H478" s="256"/>
    </row>
    <row r="479" spans="2:8">
      <c r="B479" s="474">
        <v>2</v>
      </c>
      <c r="C479" s="486" t="s">
        <v>696</v>
      </c>
      <c r="D479" s="500"/>
      <c r="E479" s="475" t="s">
        <v>122</v>
      </c>
      <c r="F479" s="476">
        <v>334</v>
      </c>
      <c r="G479" s="477"/>
      <c r="H479" s="478">
        <f>F479*G479</f>
        <v>0</v>
      </c>
    </row>
    <row r="480" spans="2:8">
      <c r="B480" s="222"/>
      <c r="C480" s="360"/>
      <c r="D480" s="481"/>
      <c r="E480" s="20"/>
      <c r="F480" s="229"/>
      <c r="G480" s="215"/>
      <c r="H480" s="256"/>
    </row>
    <row r="481" spans="2:8" ht="27" customHeight="1">
      <c r="B481" s="260">
        <v>3</v>
      </c>
      <c r="C481" s="487" t="s">
        <v>697</v>
      </c>
      <c r="D481" s="497"/>
      <c r="E481" s="261" t="s">
        <v>122</v>
      </c>
      <c r="F481" s="262">
        <v>28</v>
      </c>
      <c r="G481" s="218"/>
      <c r="H481" s="273">
        <f>F481*G481</f>
        <v>0</v>
      </c>
    </row>
    <row r="482" spans="2:8">
      <c r="B482" s="263"/>
      <c r="C482" s="270" t="s">
        <v>698</v>
      </c>
      <c r="D482" s="484">
        <v>28</v>
      </c>
      <c r="E482" s="264"/>
      <c r="F482" s="265"/>
      <c r="G482" s="219"/>
      <c r="H482" s="274"/>
    </row>
    <row r="483" spans="2:8">
      <c r="B483" s="222"/>
      <c r="C483" s="360"/>
      <c r="D483" s="481"/>
      <c r="E483" s="20"/>
      <c r="F483" s="229"/>
      <c r="G483" s="215"/>
      <c r="H483" s="256"/>
    </row>
    <row r="484" spans="2:8" ht="63.75">
      <c r="B484" s="260">
        <v>4</v>
      </c>
      <c r="C484" s="487" t="s">
        <v>929</v>
      </c>
      <c r="D484" s="497"/>
      <c r="E484" s="261" t="s">
        <v>122</v>
      </c>
      <c r="F484" s="262">
        <v>300</v>
      </c>
      <c r="G484" s="218"/>
      <c r="H484" s="273">
        <f>F484*G484</f>
        <v>0</v>
      </c>
    </row>
    <row r="485" spans="2:8">
      <c r="B485" s="263"/>
      <c r="C485" s="270" t="s">
        <v>699</v>
      </c>
      <c r="D485" s="484">
        <v>300</v>
      </c>
      <c r="E485" s="264"/>
      <c r="F485" s="265"/>
      <c r="G485" s="219"/>
      <c r="H485" s="274"/>
    </row>
    <row r="486" spans="2:8">
      <c r="B486" s="222"/>
      <c r="C486" s="360"/>
      <c r="D486" s="481"/>
      <c r="E486" s="20"/>
      <c r="F486" s="229"/>
      <c r="G486" s="215"/>
      <c r="H486" s="256"/>
    </row>
    <row r="487" spans="2:8" ht="63.75">
      <c r="B487" s="474">
        <v>5</v>
      </c>
      <c r="C487" s="486" t="s">
        <v>930</v>
      </c>
      <c r="D487" s="500"/>
      <c r="E487" s="475" t="s">
        <v>122</v>
      </c>
      <c r="F487" s="476">
        <v>168</v>
      </c>
      <c r="G487" s="477"/>
      <c r="H487" s="478">
        <f>F487*G487</f>
        <v>0</v>
      </c>
    </row>
    <row r="488" spans="2:8">
      <c r="B488" s="222"/>
      <c r="C488" s="360"/>
      <c r="D488" s="481"/>
      <c r="E488" s="20"/>
      <c r="F488" s="229"/>
      <c r="G488" s="215"/>
      <c r="H488" s="256"/>
    </row>
    <row r="489" spans="2:8" ht="63.75">
      <c r="B489" s="260">
        <v>6</v>
      </c>
      <c r="C489" s="487" t="s">
        <v>931</v>
      </c>
      <c r="D489" s="497"/>
      <c r="E489" s="261" t="s">
        <v>40</v>
      </c>
      <c r="F489" s="262">
        <v>168</v>
      </c>
      <c r="G489" s="218"/>
      <c r="H489" s="273">
        <f>F489*G489</f>
        <v>0</v>
      </c>
    </row>
    <row r="490" spans="2:8">
      <c r="B490" s="257"/>
      <c r="C490" s="266" t="s">
        <v>700</v>
      </c>
      <c r="D490" s="503">
        <v>132</v>
      </c>
      <c r="E490" s="258"/>
      <c r="F490" s="259"/>
      <c r="G490" s="217"/>
      <c r="H490" s="271"/>
    </row>
    <row r="491" spans="2:8">
      <c r="B491" s="257"/>
      <c r="C491" s="266" t="s">
        <v>701</v>
      </c>
      <c r="D491" s="484">
        <v>36</v>
      </c>
      <c r="E491" s="258"/>
      <c r="F491" s="259"/>
      <c r="G491" s="217"/>
      <c r="H491" s="271"/>
    </row>
    <row r="492" spans="2:8">
      <c r="B492" s="263"/>
      <c r="C492" s="270"/>
      <c r="D492" s="484">
        <f>SUM(D490:D491)</f>
        <v>168</v>
      </c>
      <c r="E492" s="264"/>
      <c r="F492" s="265"/>
      <c r="G492" s="219"/>
      <c r="H492" s="274"/>
    </row>
    <row r="493" spans="2:8">
      <c r="B493" s="222"/>
      <c r="C493" s="360"/>
      <c r="D493" s="481"/>
      <c r="E493" s="20"/>
      <c r="F493" s="229"/>
      <c r="G493" s="215"/>
      <c r="H493" s="256"/>
    </row>
    <row r="494" spans="2:8" ht="63.75">
      <c r="B494" s="474">
        <v>7</v>
      </c>
      <c r="C494" s="486" t="s">
        <v>702</v>
      </c>
      <c r="D494" s="500"/>
      <c r="E494" s="475" t="s">
        <v>122</v>
      </c>
      <c r="F494" s="476">
        <v>35</v>
      </c>
      <c r="G494" s="477"/>
      <c r="H494" s="478">
        <f>F494*G494</f>
        <v>0</v>
      </c>
    </row>
    <row r="495" spans="2:8">
      <c r="B495" s="222"/>
      <c r="C495" s="360"/>
      <c r="D495" s="481"/>
      <c r="E495" s="20"/>
      <c r="F495" s="229"/>
      <c r="G495" s="215"/>
      <c r="H495" s="256"/>
    </row>
    <row r="496" spans="2:8" ht="89.25">
      <c r="B496" s="260">
        <v>8</v>
      </c>
      <c r="C496" s="487" t="s">
        <v>946</v>
      </c>
      <c r="D496" s="497"/>
      <c r="E496" s="261" t="s">
        <v>122</v>
      </c>
      <c r="F496" s="262">
        <v>322</v>
      </c>
      <c r="G496" s="218"/>
      <c r="H496" s="273">
        <f>F496*G496</f>
        <v>0</v>
      </c>
    </row>
    <row r="497" spans="2:8">
      <c r="B497" s="263"/>
      <c r="C497" s="270" t="s">
        <v>703</v>
      </c>
      <c r="D497" s="484">
        <f>161*2</f>
        <v>322</v>
      </c>
      <c r="E497" s="264"/>
      <c r="F497" s="265"/>
      <c r="G497" s="219"/>
      <c r="H497" s="274"/>
    </row>
    <row r="498" spans="2:8">
      <c r="B498" s="222"/>
      <c r="C498" s="360"/>
      <c r="D498" s="481"/>
      <c r="E498" s="20"/>
      <c r="F498" s="229"/>
      <c r="G498" s="215"/>
      <c r="H498" s="256"/>
    </row>
    <row r="499" spans="2:8" ht="38.25">
      <c r="B499" s="260">
        <v>9</v>
      </c>
      <c r="C499" s="487" t="s">
        <v>704</v>
      </c>
      <c r="D499" s="497"/>
      <c r="E499" s="261" t="s">
        <v>42</v>
      </c>
      <c r="F499" s="262">
        <v>424</v>
      </c>
      <c r="G499" s="218"/>
      <c r="H499" s="273">
        <f>F499*G499</f>
        <v>0</v>
      </c>
    </row>
    <row r="500" spans="2:8">
      <c r="B500" s="257"/>
      <c r="C500" s="266" t="s">
        <v>705</v>
      </c>
      <c r="D500" s="503">
        <v>354.2</v>
      </c>
      <c r="E500" s="258"/>
      <c r="F500" s="259"/>
      <c r="G500" s="217"/>
      <c r="H500" s="271"/>
    </row>
    <row r="501" spans="2:8">
      <c r="B501" s="257"/>
      <c r="C501" s="266" t="s">
        <v>706</v>
      </c>
      <c r="D501" s="484">
        <v>70</v>
      </c>
      <c r="E501" s="258"/>
      <c r="F501" s="259"/>
      <c r="G501" s="217"/>
      <c r="H501" s="271"/>
    </row>
    <row r="502" spans="2:8">
      <c r="B502" s="263"/>
      <c r="C502" s="270"/>
      <c r="D502" s="484">
        <f>SUM(D500:D501)</f>
        <v>424.2</v>
      </c>
      <c r="E502" s="264"/>
      <c r="F502" s="265"/>
      <c r="G502" s="219"/>
      <c r="H502" s="274"/>
    </row>
    <row r="503" spans="2:8">
      <c r="B503" s="222"/>
      <c r="C503" s="360"/>
      <c r="D503" s="481"/>
      <c r="E503" s="20"/>
      <c r="F503" s="229"/>
      <c r="G503" s="215"/>
      <c r="H503" s="256"/>
    </row>
    <row r="504" spans="2:8" ht="38.25">
      <c r="B504" s="474">
        <v>10</v>
      </c>
      <c r="C504" s="486" t="s">
        <v>707</v>
      </c>
      <c r="D504" s="500"/>
      <c r="E504" s="475" t="s">
        <v>580</v>
      </c>
      <c r="F504" s="476">
        <v>3559</v>
      </c>
      <c r="G504" s="477"/>
      <c r="H504" s="478">
        <f>F504*G504</f>
        <v>0</v>
      </c>
    </row>
    <row r="505" spans="2:8">
      <c r="B505" s="222"/>
      <c r="C505" s="360"/>
      <c r="D505" s="481"/>
      <c r="E505" s="20"/>
      <c r="F505" s="229"/>
      <c r="G505" s="215"/>
      <c r="H505" s="256"/>
    </row>
    <row r="506" spans="2:8" ht="25.5">
      <c r="B506" s="474">
        <v>11</v>
      </c>
      <c r="C506" s="486" t="s">
        <v>708</v>
      </c>
      <c r="D506" s="500"/>
      <c r="E506" s="475" t="s">
        <v>40</v>
      </c>
      <c r="F506" s="476">
        <v>150</v>
      </c>
      <c r="G506" s="477"/>
      <c r="H506" s="478">
        <f>F506*G506</f>
        <v>0</v>
      </c>
    </row>
    <row r="507" spans="2:8">
      <c r="B507" s="222"/>
      <c r="C507" s="360"/>
      <c r="D507" s="481"/>
      <c r="E507" s="20"/>
      <c r="F507" s="229"/>
      <c r="G507" s="215"/>
      <c r="H507" s="256"/>
    </row>
    <row r="508" spans="2:8" ht="25.5">
      <c r="B508" s="474">
        <v>12</v>
      </c>
      <c r="C508" s="486" t="s">
        <v>932</v>
      </c>
      <c r="D508" s="500"/>
      <c r="E508" s="475" t="s">
        <v>42</v>
      </c>
      <c r="F508" s="476">
        <v>2196</v>
      </c>
      <c r="G508" s="477"/>
      <c r="H508" s="478">
        <f>F508*G508</f>
        <v>0</v>
      </c>
    </row>
    <row r="509" spans="2:8">
      <c r="B509" s="222"/>
      <c r="C509" s="245"/>
      <c r="D509" s="481"/>
      <c r="E509" s="20"/>
      <c r="F509" s="229"/>
      <c r="G509" s="215"/>
      <c r="H509" s="256"/>
    </row>
    <row r="510" spans="2:8" ht="13.5" thickBot="1">
      <c r="B510" s="222"/>
      <c r="C510" s="538" t="s">
        <v>1010</v>
      </c>
      <c r="D510" s="508"/>
      <c r="E510" s="509"/>
      <c r="F510" s="510"/>
      <c r="G510" s="511"/>
      <c r="H510" s="512">
        <f>SUM(H475:H509)</f>
        <v>0</v>
      </c>
    </row>
    <row r="511" spans="2:8" ht="13.5" thickTop="1">
      <c r="B511" s="222"/>
      <c r="C511" s="245"/>
      <c r="D511" s="481"/>
      <c r="E511" s="20"/>
      <c r="F511" s="229"/>
      <c r="G511" s="215"/>
      <c r="H511" s="256"/>
    </row>
    <row r="512" spans="2:8">
      <c r="B512" s="222"/>
      <c r="C512" s="245"/>
      <c r="D512" s="481"/>
      <c r="E512" s="20"/>
      <c r="F512" s="229"/>
      <c r="G512" s="215"/>
      <c r="H512" s="256"/>
    </row>
    <row r="513" spans="1:9">
      <c r="B513" s="222"/>
      <c r="C513" s="245"/>
      <c r="D513" s="481"/>
      <c r="E513" s="20"/>
      <c r="F513" s="229"/>
      <c r="G513" s="215"/>
      <c r="H513" s="256"/>
    </row>
    <row r="514" spans="1:9">
      <c r="B514" s="222"/>
      <c r="C514" s="245"/>
      <c r="D514" s="481"/>
      <c r="E514" s="20"/>
      <c r="F514" s="229"/>
      <c r="G514" s="215"/>
      <c r="H514" s="256"/>
    </row>
    <row r="515" spans="1:9">
      <c r="B515" s="222"/>
      <c r="C515" s="245"/>
      <c r="D515" s="481"/>
      <c r="E515" s="20"/>
      <c r="F515" s="229"/>
      <c r="G515" s="215"/>
      <c r="H515" s="256"/>
    </row>
    <row r="516" spans="1:9">
      <c r="B516" s="239"/>
      <c r="C516" s="254"/>
      <c r="D516" s="235"/>
      <c r="E516" s="235"/>
      <c r="F516" s="236"/>
      <c r="G516" s="214"/>
      <c r="H516" s="255"/>
    </row>
    <row r="517" spans="1:9">
      <c r="B517" s="231">
        <v>5</v>
      </c>
      <c r="C517" s="234" t="s">
        <v>709</v>
      </c>
      <c r="D517" s="479"/>
      <c r="E517" s="235"/>
      <c r="F517" s="236"/>
      <c r="G517" s="206"/>
      <c r="H517" s="238"/>
      <c r="I517" s="3"/>
    </row>
    <row r="518" spans="1:9">
      <c r="B518" s="239"/>
      <c r="C518" s="240"/>
      <c r="D518" s="235"/>
      <c r="E518" s="235"/>
      <c r="F518" s="236"/>
      <c r="G518" s="208"/>
      <c r="H518" s="238"/>
      <c r="I518" s="3"/>
    </row>
    <row r="519" spans="1:9" ht="15.75">
      <c r="B519" s="232"/>
      <c r="C519" s="242" t="s">
        <v>710</v>
      </c>
      <c r="D519" s="480"/>
      <c r="E519" s="223"/>
      <c r="F519" s="224"/>
      <c r="G519" s="196"/>
      <c r="H519" s="226"/>
      <c r="I519" s="3"/>
    </row>
    <row r="520" spans="1:9">
      <c r="A520" s="202"/>
      <c r="B520" s="222"/>
      <c r="C520" s="243"/>
      <c r="D520" s="481"/>
      <c r="E520" s="20"/>
      <c r="F520" s="229"/>
      <c r="G520" s="209"/>
      <c r="H520" s="230"/>
      <c r="I520" s="3"/>
    </row>
    <row r="521" spans="1:9" s="458" customFormat="1" ht="15.95" customHeight="1">
      <c r="A521" s="493"/>
      <c r="B521" s="429" t="s">
        <v>547</v>
      </c>
      <c r="C521" s="430" t="s">
        <v>217</v>
      </c>
      <c r="D521" s="431"/>
      <c r="E521" s="431"/>
      <c r="F521" s="432"/>
      <c r="G521" s="521"/>
      <c r="H521" s="434">
        <f>H548</f>
        <v>0</v>
      </c>
      <c r="I521" s="537"/>
    </row>
    <row r="522" spans="1:9" s="458" customFormat="1" ht="15.95" customHeight="1">
      <c r="A522" s="493"/>
      <c r="B522" s="435" t="s">
        <v>548</v>
      </c>
      <c r="C522" s="436" t="s">
        <v>200</v>
      </c>
      <c r="D522" s="437"/>
      <c r="E522" s="437"/>
      <c r="F522" s="438"/>
      <c r="G522" s="522"/>
      <c r="H522" s="440">
        <f>H589</f>
        <v>0</v>
      </c>
      <c r="I522" s="537"/>
    </row>
    <row r="523" spans="1:9" s="458" customFormat="1" ht="15.95" customHeight="1">
      <c r="A523" s="493"/>
      <c r="B523" s="435" t="s">
        <v>179</v>
      </c>
      <c r="C523" s="436" t="s">
        <v>549</v>
      </c>
      <c r="D523" s="437"/>
      <c r="E523" s="437"/>
      <c r="F523" s="438"/>
      <c r="G523" s="522"/>
      <c r="H523" s="440">
        <f>H616</f>
        <v>0</v>
      </c>
      <c r="I523" s="537"/>
    </row>
    <row r="524" spans="1:9" ht="5.0999999999999996" customHeight="1">
      <c r="A524" s="202"/>
      <c r="B524" s="246"/>
      <c r="C524" s="247"/>
      <c r="D524" s="248"/>
      <c r="E524" s="248"/>
      <c r="F524" s="249"/>
      <c r="G524" s="211"/>
      <c r="H524" s="250"/>
      <c r="I524" s="3"/>
    </row>
    <row r="525" spans="1:9">
      <c r="A525" s="202"/>
      <c r="B525" s="251"/>
      <c r="C525" s="252"/>
      <c r="D525" s="235"/>
      <c r="E525" s="20"/>
      <c r="F525" s="229"/>
      <c r="G525" s="212"/>
      <c r="H525" s="244"/>
      <c r="I525" s="3"/>
    </row>
    <row r="526" spans="1:9" ht="13.5" thickBot="1">
      <c r="A526" s="202"/>
      <c r="B526" s="251"/>
      <c r="C526" s="441" t="s">
        <v>905</v>
      </c>
      <c r="D526" s="442"/>
      <c r="E526" s="442"/>
      <c r="F526" s="443"/>
      <c r="G526" s="523"/>
      <c r="H526" s="445">
        <f>SUM(H521:H525)</f>
        <v>0</v>
      </c>
      <c r="I526" s="3"/>
    </row>
    <row r="527" spans="1:9" ht="13.5" thickTop="1">
      <c r="B527" s="239"/>
      <c r="C527" s="254"/>
      <c r="D527" s="235"/>
      <c r="E527" s="235"/>
      <c r="F527" s="229"/>
      <c r="G527" s="214"/>
      <c r="H527" s="256"/>
      <c r="I527" s="3"/>
    </row>
    <row r="528" spans="1:9">
      <c r="B528" s="239"/>
      <c r="C528" s="240"/>
      <c r="D528" s="235"/>
      <c r="E528" s="235"/>
      <c r="F528" s="229"/>
      <c r="G528" s="208"/>
      <c r="H528" s="230"/>
      <c r="I528" s="3"/>
    </row>
    <row r="529" spans="2:10" ht="13.5" thickBot="1">
      <c r="B529" s="239"/>
      <c r="C529" s="240"/>
      <c r="D529" s="235"/>
      <c r="E529" s="235"/>
      <c r="F529" s="229"/>
      <c r="G529" s="208"/>
      <c r="H529" s="230"/>
      <c r="I529" s="3"/>
    </row>
    <row r="530" spans="2:10" ht="13.5" thickBot="1">
      <c r="B530" s="222" t="s">
        <v>547</v>
      </c>
      <c r="C530" s="996" t="s">
        <v>217</v>
      </c>
      <c r="D530" s="20"/>
      <c r="E530" s="20"/>
      <c r="F530" s="229"/>
      <c r="G530" s="215"/>
      <c r="H530" s="256"/>
      <c r="I530" s="3"/>
    </row>
    <row r="531" spans="2:10">
      <c r="B531" s="222"/>
      <c r="C531" s="243"/>
      <c r="D531" s="20"/>
      <c r="E531" s="20"/>
      <c r="F531" s="229"/>
      <c r="G531" s="215"/>
      <c r="H531" s="256"/>
      <c r="I531" s="3"/>
    </row>
    <row r="532" spans="2:10" ht="25.5">
      <c r="B532" s="474">
        <v>1</v>
      </c>
      <c r="C532" s="499" t="s">
        <v>678</v>
      </c>
      <c r="D532" s="500"/>
      <c r="E532" s="475" t="s">
        <v>38</v>
      </c>
      <c r="F532" s="476">
        <v>406</v>
      </c>
      <c r="G532" s="477"/>
      <c r="H532" s="478">
        <f>F532*G532</f>
        <v>0</v>
      </c>
      <c r="I532" s="3"/>
    </row>
    <row r="533" spans="2:10">
      <c r="B533" s="222"/>
      <c r="C533" s="245"/>
      <c r="D533" s="20"/>
      <c r="E533" s="20"/>
      <c r="F533" s="229"/>
      <c r="G533" s="215"/>
      <c r="H533" s="256"/>
      <c r="I533" s="3"/>
    </row>
    <row r="534" spans="2:10" ht="38.25">
      <c r="B534" s="260">
        <v>2</v>
      </c>
      <c r="C534" s="501" t="s">
        <v>933</v>
      </c>
      <c r="D534" s="497"/>
      <c r="E534" s="261" t="s">
        <v>40</v>
      </c>
      <c r="F534" s="262">
        <v>35</v>
      </c>
      <c r="G534" s="218"/>
      <c r="H534" s="273">
        <f>F534*G534</f>
        <v>0</v>
      </c>
      <c r="I534" s="3"/>
    </row>
    <row r="535" spans="2:10">
      <c r="B535" s="257"/>
      <c r="C535" s="502" t="s">
        <v>679</v>
      </c>
      <c r="D535" s="503">
        <v>21</v>
      </c>
      <c r="E535" s="258"/>
      <c r="F535" s="259"/>
      <c r="G535" s="217"/>
      <c r="H535" s="271"/>
      <c r="I535" s="3"/>
    </row>
    <row r="536" spans="2:10">
      <c r="B536" s="257"/>
      <c r="C536" s="502" t="s">
        <v>680</v>
      </c>
      <c r="D536" s="485">
        <v>14</v>
      </c>
      <c r="E536" s="258"/>
      <c r="F536" s="259"/>
      <c r="G536" s="217"/>
      <c r="H536" s="271"/>
      <c r="I536" s="3"/>
    </row>
    <row r="537" spans="2:10">
      <c r="B537" s="263"/>
      <c r="C537" s="268"/>
      <c r="D537" s="485">
        <v>35</v>
      </c>
      <c r="E537" s="264"/>
      <c r="F537" s="265"/>
      <c r="G537" s="219"/>
      <c r="H537" s="274"/>
      <c r="I537" s="3"/>
    </row>
    <row r="538" spans="2:10">
      <c r="B538" s="222"/>
      <c r="C538" s="245"/>
      <c r="D538" s="20"/>
      <c r="E538" s="20"/>
      <c r="F538" s="229"/>
      <c r="G538" s="215"/>
      <c r="H538" s="256"/>
      <c r="I538" s="3"/>
    </row>
    <row r="539" spans="2:10" ht="51">
      <c r="B539" s="474">
        <v>3</v>
      </c>
      <c r="C539" s="499" t="s">
        <v>1179</v>
      </c>
      <c r="D539" s="498"/>
      <c r="E539" s="475" t="s">
        <v>40</v>
      </c>
      <c r="F539" s="476">
        <v>60</v>
      </c>
      <c r="G539" s="477"/>
      <c r="H539" s="478">
        <f>F539*G539</f>
        <v>0</v>
      </c>
      <c r="I539" s="3"/>
      <c r="J539" s="1471"/>
    </row>
    <row r="540" spans="2:10">
      <c r="B540" s="222"/>
      <c r="C540" s="245"/>
      <c r="D540" s="20"/>
      <c r="E540" s="20"/>
      <c r="F540" s="229"/>
      <c r="G540" s="215"/>
      <c r="H540" s="256"/>
      <c r="I540" s="3"/>
    </row>
    <row r="541" spans="2:10">
      <c r="B541" s="474">
        <v>4</v>
      </c>
      <c r="C541" s="499" t="s">
        <v>554</v>
      </c>
      <c r="D541" s="498"/>
      <c r="E541" s="475" t="s">
        <v>40</v>
      </c>
      <c r="F541" s="476">
        <v>20</v>
      </c>
      <c r="G541" s="477"/>
      <c r="H541" s="478">
        <f>F541*G541</f>
        <v>0</v>
      </c>
      <c r="I541" s="3"/>
    </row>
    <row r="542" spans="2:10">
      <c r="B542" s="222"/>
      <c r="C542" s="245"/>
      <c r="D542" s="20"/>
      <c r="E542" s="20"/>
      <c r="F542" s="229"/>
      <c r="G542" s="215"/>
      <c r="H542" s="256"/>
      <c r="I542" s="3"/>
    </row>
    <row r="543" spans="2:10" ht="63.75">
      <c r="B543" s="260">
        <v>5</v>
      </c>
      <c r="C543" s="501" t="s">
        <v>711</v>
      </c>
      <c r="D543" s="544"/>
      <c r="E543" s="261" t="s">
        <v>42</v>
      </c>
      <c r="F543" s="262">
        <v>5220</v>
      </c>
      <c r="G543" s="218"/>
      <c r="H543" s="273">
        <f>F543*G543</f>
        <v>0</v>
      </c>
      <c r="I543" s="3"/>
    </row>
    <row r="544" spans="2:10">
      <c r="B544" s="263"/>
      <c r="C544" s="268" t="s">
        <v>712</v>
      </c>
      <c r="D544" s="485">
        <f>870*6</f>
        <v>5220</v>
      </c>
      <c r="E544" s="264"/>
      <c r="F544" s="265"/>
      <c r="G544" s="219"/>
      <c r="H544" s="274"/>
      <c r="I544" s="3"/>
    </row>
    <row r="545" spans="1:9">
      <c r="B545" s="222"/>
      <c r="C545" s="245"/>
      <c r="D545" s="20"/>
      <c r="E545" s="20"/>
      <c r="F545" s="229"/>
      <c r="G545" s="215"/>
      <c r="H545" s="256"/>
      <c r="I545" s="3"/>
    </row>
    <row r="546" spans="1:9">
      <c r="B546" s="474">
        <v>7</v>
      </c>
      <c r="C546" s="499" t="s">
        <v>899</v>
      </c>
      <c r="D546" s="498"/>
      <c r="E546" s="475"/>
      <c r="F546" s="476"/>
      <c r="G546" s="477"/>
      <c r="H546" s="478">
        <f>F546*G546</f>
        <v>0</v>
      </c>
      <c r="I546" s="3"/>
    </row>
    <row r="547" spans="1:9" ht="14.25">
      <c r="A547" s="524"/>
      <c r="B547" s="525"/>
      <c r="C547" s="526"/>
      <c r="D547" s="527"/>
      <c r="E547" s="527"/>
      <c r="F547" s="528"/>
      <c r="G547" s="529"/>
      <c r="H547" s="530"/>
      <c r="I547" s="3"/>
    </row>
    <row r="548" spans="1:9" ht="13.5" thickBot="1">
      <c r="B548" s="222"/>
      <c r="C548" s="538" t="s">
        <v>1009</v>
      </c>
      <c r="D548" s="505"/>
      <c r="E548" s="442"/>
      <c r="F548" s="443"/>
      <c r="G548" s="506"/>
      <c r="H548" s="512">
        <f>SUM(H532:H547)</f>
        <v>0</v>
      </c>
      <c r="I548" s="3"/>
    </row>
    <row r="549" spans="1:9" ht="13.5" thickTop="1">
      <c r="B549" s="222"/>
      <c r="C549" s="245"/>
      <c r="D549" s="481"/>
      <c r="E549" s="20"/>
      <c r="F549" s="229"/>
      <c r="G549" s="215"/>
      <c r="H549" s="256"/>
      <c r="I549" s="3"/>
    </row>
    <row r="550" spans="1:9" ht="13.5" thickBot="1">
      <c r="B550" s="222"/>
      <c r="C550" s="245"/>
      <c r="D550" s="481"/>
      <c r="E550" s="20"/>
      <c r="F550" s="229"/>
      <c r="G550" s="215"/>
      <c r="H550" s="256"/>
      <c r="I550" s="3"/>
    </row>
    <row r="551" spans="1:9" ht="13.5" thickBot="1">
      <c r="B551" s="222" t="s">
        <v>160</v>
      </c>
      <c r="C551" s="997" t="s">
        <v>200</v>
      </c>
      <c r="D551" s="481"/>
      <c r="E551" s="20"/>
      <c r="F551" s="229"/>
      <c r="G551" s="215"/>
      <c r="H551" s="256"/>
      <c r="I551" s="3"/>
    </row>
    <row r="552" spans="1:9">
      <c r="B552" s="222"/>
      <c r="C552" s="245"/>
      <c r="D552" s="481"/>
      <c r="E552" s="20"/>
      <c r="F552" s="229"/>
      <c r="G552" s="215"/>
      <c r="H552" s="256"/>
      <c r="I552" s="3"/>
    </row>
    <row r="553" spans="1:9" ht="63.75">
      <c r="B553" s="474">
        <v>1</v>
      </c>
      <c r="C553" s="486" t="s">
        <v>934</v>
      </c>
      <c r="D553" s="500"/>
      <c r="E553" s="475" t="s">
        <v>40</v>
      </c>
      <c r="F553" s="476">
        <v>2</v>
      </c>
      <c r="G553" s="477"/>
      <c r="H553" s="478">
        <f>F553*G553</f>
        <v>0</v>
      </c>
      <c r="I553" s="3"/>
    </row>
    <row r="554" spans="1:9">
      <c r="B554" s="222"/>
      <c r="C554" s="360"/>
      <c r="D554" s="481"/>
      <c r="E554" s="20"/>
      <c r="F554" s="229"/>
      <c r="G554" s="215"/>
      <c r="H554" s="256"/>
      <c r="I554" s="3"/>
    </row>
    <row r="555" spans="1:9" ht="127.5">
      <c r="B555" s="260">
        <v>2</v>
      </c>
      <c r="C555" s="487" t="s">
        <v>935</v>
      </c>
      <c r="D555" s="497"/>
      <c r="E555" s="261" t="s">
        <v>38</v>
      </c>
      <c r="F555" s="262">
        <v>870</v>
      </c>
      <c r="G555" s="218"/>
      <c r="H555" s="273">
        <f>F555*G555</f>
        <v>0</v>
      </c>
      <c r="I555" s="3"/>
    </row>
    <row r="556" spans="1:9">
      <c r="B556" s="263"/>
      <c r="C556" s="270" t="s">
        <v>713</v>
      </c>
      <c r="D556" s="484">
        <v>870</v>
      </c>
      <c r="E556" s="264"/>
      <c r="F556" s="265"/>
      <c r="G556" s="219"/>
      <c r="H556" s="274"/>
      <c r="I556" s="3"/>
    </row>
    <row r="557" spans="1:9">
      <c r="B557" s="222"/>
      <c r="C557" s="360"/>
      <c r="D557" s="481"/>
      <c r="E557" s="20"/>
      <c r="F557" s="229"/>
      <c r="G557" s="215"/>
      <c r="H557" s="256"/>
      <c r="I557" s="3"/>
    </row>
    <row r="558" spans="1:9" ht="102">
      <c r="B558" s="474">
        <v>3</v>
      </c>
      <c r="C558" s="486" t="s">
        <v>936</v>
      </c>
      <c r="D558" s="500"/>
      <c r="E558" s="475" t="s">
        <v>40</v>
      </c>
      <c r="F558" s="476">
        <v>1</v>
      </c>
      <c r="G558" s="477"/>
      <c r="H558" s="478">
        <f>F558*G558</f>
        <v>0</v>
      </c>
      <c r="I558" s="3"/>
    </row>
    <row r="559" spans="1:9">
      <c r="B559" s="222"/>
      <c r="C559" s="360"/>
      <c r="D559" s="481"/>
      <c r="E559" s="20"/>
      <c r="F559" s="229"/>
      <c r="G559" s="215"/>
      <c r="H559" s="256"/>
      <c r="I559" s="3"/>
    </row>
    <row r="560" spans="1:9" ht="51">
      <c r="B560" s="474">
        <v>4</v>
      </c>
      <c r="C560" s="486" t="s">
        <v>937</v>
      </c>
      <c r="D560" s="500"/>
      <c r="E560" s="475" t="s">
        <v>42</v>
      </c>
      <c r="F560" s="476">
        <v>8140</v>
      </c>
      <c r="G560" s="477"/>
      <c r="H560" s="478">
        <f>F560*G560</f>
        <v>0</v>
      </c>
      <c r="I560" s="3"/>
    </row>
    <row r="561" spans="2:9">
      <c r="B561" s="222"/>
      <c r="C561" s="360"/>
      <c r="D561" s="481"/>
      <c r="E561" s="20"/>
      <c r="F561" s="229"/>
      <c r="G561" s="215"/>
      <c r="H561" s="256"/>
      <c r="I561" s="3"/>
    </row>
    <row r="562" spans="2:9" ht="63.75">
      <c r="B562" s="474">
        <v>5</v>
      </c>
      <c r="C562" s="486" t="s">
        <v>714</v>
      </c>
      <c r="D562" s="500"/>
      <c r="E562" s="475" t="s">
        <v>122</v>
      </c>
      <c r="F562" s="476">
        <v>10</v>
      </c>
      <c r="G562" s="477"/>
      <c r="H562" s="478">
        <f>F562*G562</f>
        <v>0</v>
      </c>
      <c r="I562" s="3"/>
    </row>
    <row r="563" spans="2:9">
      <c r="B563" s="222"/>
      <c r="C563" s="360"/>
      <c r="D563" s="481"/>
      <c r="E563" s="20"/>
      <c r="F563" s="229"/>
      <c r="G563" s="215"/>
      <c r="H563" s="256"/>
      <c r="I563" s="3"/>
    </row>
    <row r="564" spans="2:9" ht="76.5">
      <c r="B564" s="260">
        <v>6</v>
      </c>
      <c r="C564" s="532" t="s">
        <v>1183</v>
      </c>
      <c r="D564" s="497"/>
      <c r="E564" s="261" t="s">
        <v>122</v>
      </c>
      <c r="F564" s="262">
        <v>6366</v>
      </c>
      <c r="G564" s="218"/>
      <c r="H564" s="273">
        <f>F564*G564</f>
        <v>0</v>
      </c>
      <c r="I564" s="3"/>
    </row>
    <row r="565" spans="2:9">
      <c r="B565" s="257"/>
      <c r="C565" s="533" t="s">
        <v>715</v>
      </c>
      <c r="D565" s="503">
        <f>7888*1.05</f>
        <v>8282.4</v>
      </c>
      <c r="E565" s="258"/>
      <c r="F565" s="259"/>
      <c r="G565" s="217"/>
      <c r="H565" s="271"/>
      <c r="I565" s="3"/>
    </row>
    <row r="566" spans="2:9">
      <c r="B566" s="257"/>
      <c r="C566" s="533" t="s">
        <v>716</v>
      </c>
      <c r="D566" s="503">
        <v>-543</v>
      </c>
      <c r="E566" s="258"/>
      <c r="F566" s="259"/>
      <c r="G566" s="217"/>
      <c r="H566" s="271"/>
      <c r="I566" s="3"/>
    </row>
    <row r="567" spans="2:9">
      <c r="B567" s="257"/>
      <c r="C567" s="533" t="s">
        <v>717</v>
      </c>
      <c r="D567" s="503">
        <v>-158</v>
      </c>
      <c r="E567" s="258"/>
      <c r="F567" s="259"/>
      <c r="G567" s="217"/>
      <c r="H567" s="271"/>
      <c r="I567" s="3"/>
    </row>
    <row r="568" spans="2:9">
      <c r="B568" s="257"/>
      <c r="C568" s="533" t="s">
        <v>718</v>
      </c>
      <c r="D568" s="503">
        <v>0</v>
      </c>
      <c r="E568" s="258"/>
      <c r="F568" s="259"/>
      <c r="G568" s="217"/>
      <c r="H568" s="271"/>
      <c r="I568" s="3"/>
    </row>
    <row r="569" spans="2:9">
      <c r="B569" s="257"/>
      <c r="C569" s="269" t="s">
        <v>719</v>
      </c>
      <c r="D569" s="484">
        <v>-1215</v>
      </c>
      <c r="E569" s="258"/>
      <c r="F569" s="259"/>
      <c r="G569" s="217"/>
      <c r="H569" s="271"/>
      <c r="I569" s="3"/>
    </row>
    <row r="570" spans="2:9">
      <c r="B570" s="263"/>
      <c r="C570" s="269"/>
      <c r="D570" s="484">
        <f>SUM(D565:D569)</f>
        <v>6366.4</v>
      </c>
      <c r="E570" s="264"/>
      <c r="F570" s="265"/>
      <c r="G570" s="219"/>
      <c r="H570" s="274"/>
      <c r="I570" s="3"/>
    </row>
    <row r="571" spans="2:9">
      <c r="B571" s="222"/>
      <c r="C571" s="267"/>
      <c r="D571" s="481"/>
      <c r="E571" s="20"/>
      <c r="F571" s="229"/>
      <c r="G571" s="215"/>
      <c r="H571" s="256"/>
      <c r="I571" s="3"/>
    </row>
    <row r="572" spans="2:9" ht="25.5">
      <c r="B572" s="260">
        <v>7</v>
      </c>
      <c r="C572" s="532" t="s">
        <v>720</v>
      </c>
      <c r="D572" s="497"/>
      <c r="E572" s="261" t="s">
        <v>122</v>
      </c>
      <c r="F572" s="262">
        <v>1758</v>
      </c>
      <c r="G572" s="218"/>
      <c r="H572" s="273">
        <f>F572*G572</f>
        <v>0</v>
      </c>
      <c r="I572" s="3"/>
    </row>
    <row r="573" spans="2:9">
      <c r="B573" s="257"/>
      <c r="C573" s="533" t="s">
        <v>721</v>
      </c>
      <c r="D573" s="503">
        <v>543</v>
      </c>
      <c r="E573" s="258"/>
      <c r="F573" s="259"/>
      <c r="G573" s="217"/>
      <c r="H573" s="271"/>
      <c r="I573" s="3"/>
    </row>
    <row r="574" spans="2:9">
      <c r="B574" s="257"/>
      <c r="C574" s="533" t="s">
        <v>722</v>
      </c>
      <c r="D574" s="503">
        <v>1034</v>
      </c>
      <c r="E574" s="258"/>
      <c r="F574" s="259"/>
      <c r="G574" s="217"/>
      <c r="H574" s="271"/>
      <c r="I574" s="3"/>
    </row>
    <row r="575" spans="2:9">
      <c r="B575" s="257"/>
      <c r="C575" s="269" t="s">
        <v>723</v>
      </c>
      <c r="D575" s="484">
        <v>181</v>
      </c>
      <c r="E575" s="258"/>
      <c r="F575" s="259"/>
      <c r="G575" s="217"/>
      <c r="H575" s="271"/>
      <c r="I575" s="3"/>
    </row>
    <row r="576" spans="2:9">
      <c r="B576" s="263"/>
      <c r="C576" s="269"/>
      <c r="D576" s="484">
        <f>SUM(D573:D575)</f>
        <v>1758</v>
      </c>
      <c r="E576" s="264"/>
      <c r="F576" s="265"/>
      <c r="G576" s="219"/>
      <c r="H576" s="274"/>
      <c r="I576" s="3"/>
    </row>
    <row r="577" spans="1:9">
      <c r="B577" s="222"/>
      <c r="C577" s="267"/>
      <c r="D577" s="481"/>
      <c r="E577" s="20"/>
      <c r="F577" s="229"/>
      <c r="G577" s="215"/>
      <c r="H577" s="256"/>
      <c r="I577" s="3"/>
    </row>
    <row r="578" spans="1:9" ht="28.5" customHeight="1">
      <c r="B578" s="260">
        <v>8</v>
      </c>
      <c r="C578" s="487" t="s">
        <v>1180</v>
      </c>
      <c r="D578" s="497"/>
      <c r="E578" s="261" t="s">
        <v>122</v>
      </c>
      <c r="F578" s="262">
        <v>158</v>
      </c>
      <c r="G578" s="218"/>
      <c r="H578" s="273">
        <f>F578*G578</f>
        <v>0</v>
      </c>
      <c r="I578" s="3"/>
    </row>
    <row r="579" spans="1:9">
      <c r="B579" s="263"/>
      <c r="C579" s="270" t="s">
        <v>724</v>
      </c>
      <c r="D579" s="484">
        <f>7888*0.02</f>
        <v>157.76</v>
      </c>
      <c r="E579" s="264"/>
      <c r="F579" s="265"/>
      <c r="G579" s="219"/>
      <c r="H579" s="274"/>
      <c r="I579" s="3"/>
    </row>
    <row r="580" spans="1:9">
      <c r="B580" s="222"/>
      <c r="C580" s="360"/>
      <c r="D580" s="481"/>
      <c r="E580" s="20"/>
      <c r="F580" s="229"/>
      <c r="G580" s="215"/>
      <c r="H580" s="256"/>
      <c r="I580" s="3"/>
    </row>
    <row r="581" spans="1:9" ht="38.25">
      <c r="B581" s="474">
        <v>9</v>
      </c>
      <c r="C581" s="486" t="s">
        <v>938</v>
      </c>
      <c r="D581" s="500"/>
      <c r="E581" s="475" t="s">
        <v>122</v>
      </c>
      <c r="F581" s="476">
        <v>42</v>
      </c>
      <c r="G581" s="477"/>
      <c r="H581" s="478">
        <f>F581*G581</f>
        <v>0</v>
      </c>
      <c r="I581" s="3"/>
    </row>
    <row r="582" spans="1:9">
      <c r="B582" s="222"/>
      <c r="C582" s="360"/>
      <c r="D582" s="481"/>
      <c r="E582" s="20"/>
      <c r="F582" s="229"/>
      <c r="G582" s="215"/>
      <c r="H582" s="256"/>
      <c r="I582" s="3"/>
    </row>
    <row r="583" spans="1:9" ht="65.25" customHeight="1">
      <c r="B583" s="474">
        <v>10</v>
      </c>
      <c r="C583" s="486" t="s">
        <v>725</v>
      </c>
      <c r="D583" s="500"/>
      <c r="E583" s="475" t="s">
        <v>122</v>
      </c>
      <c r="F583" s="476">
        <v>1034</v>
      </c>
      <c r="G583" s="477"/>
      <c r="H583" s="478">
        <f>F583*G583</f>
        <v>0</v>
      </c>
      <c r="I583" s="3"/>
    </row>
    <row r="584" spans="1:9">
      <c r="B584" s="222"/>
      <c r="C584" s="360"/>
      <c r="D584" s="481"/>
      <c r="E584" s="20"/>
      <c r="F584" s="229"/>
      <c r="G584" s="215"/>
      <c r="H584" s="256"/>
      <c r="I584" s="3"/>
    </row>
    <row r="585" spans="1:9" s="1517" customFormat="1" ht="38.25">
      <c r="A585" s="1519"/>
      <c r="B585" s="1524">
        <v>11</v>
      </c>
      <c r="C585" s="1530" t="s">
        <v>1188</v>
      </c>
      <c r="D585" s="1531"/>
      <c r="E585" s="1525" t="s">
        <v>122</v>
      </c>
      <c r="F585" s="1526">
        <v>690</v>
      </c>
      <c r="G585" s="1527"/>
      <c r="H585" s="1528">
        <f>F585*G585</f>
        <v>0</v>
      </c>
      <c r="I585" s="1515"/>
    </row>
    <row r="586" spans="1:9" s="1517" customFormat="1">
      <c r="A586" s="1519"/>
      <c r="B586" s="1521"/>
      <c r="C586" s="1518"/>
      <c r="D586" s="1529"/>
      <c r="E586" s="1516"/>
      <c r="F586" s="1522"/>
      <c r="G586" s="1520"/>
      <c r="H586" s="1523"/>
      <c r="I586" s="1515"/>
    </row>
    <row r="587" spans="1:9" ht="25.5">
      <c r="B587" s="474">
        <v>12</v>
      </c>
      <c r="C587" s="486" t="s">
        <v>568</v>
      </c>
      <c r="D587" s="500"/>
      <c r="E587" s="475" t="s">
        <v>42</v>
      </c>
      <c r="F587" s="476">
        <v>8140</v>
      </c>
      <c r="G587" s="477"/>
      <c r="H587" s="478">
        <f>F587*G587</f>
        <v>0</v>
      </c>
      <c r="I587" s="3"/>
    </row>
    <row r="588" spans="1:9">
      <c r="B588" s="222"/>
      <c r="C588" s="245"/>
      <c r="D588" s="481"/>
      <c r="E588" s="20"/>
      <c r="F588" s="229"/>
      <c r="G588" s="215"/>
      <c r="H588" s="256"/>
      <c r="I588" s="3"/>
    </row>
    <row r="589" spans="1:9" ht="13.5" thickBot="1">
      <c r="B589" s="222"/>
      <c r="C589" s="538" t="s">
        <v>1008</v>
      </c>
      <c r="D589" s="508"/>
      <c r="E589" s="509"/>
      <c r="F589" s="510"/>
      <c r="G589" s="511"/>
      <c r="H589" s="512">
        <f>SUM(H551:H588)</f>
        <v>0</v>
      </c>
      <c r="I589" s="3"/>
    </row>
    <row r="590" spans="1:9" ht="13.5" thickTop="1">
      <c r="B590" s="222"/>
      <c r="C590" s="245"/>
      <c r="D590" s="481"/>
      <c r="E590" s="20"/>
      <c r="F590" s="229"/>
      <c r="G590" s="215"/>
      <c r="H590" s="256"/>
      <c r="I590" s="3"/>
    </row>
    <row r="591" spans="1:9" ht="13.5" thickBot="1">
      <c r="B591" s="222"/>
      <c r="C591" s="245"/>
      <c r="D591" s="481"/>
      <c r="E591" s="20"/>
      <c r="F591" s="229"/>
      <c r="G591" s="215"/>
      <c r="H591" s="256"/>
      <c r="I591" s="3"/>
    </row>
    <row r="592" spans="1:9" ht="13.5" thickBot="1">
      <c r="B592" s="222" t="s">
        <v>1067</v>
      </c>
      <c r="C592" s="997" t="s">
        <v>549</v>
      </c>
      <c r="D592" s="481"/>
      <c r="E592" s="20"/>
      <c r="F592" s="229"/>
      <c r="G592" s="215"/>
      <c r="H592" s="256"/>
      <c r="I592" s="3"/>
    </row>
    <row r="593" spans="2:9">
      <c r="B593" s="222"/>
      <c r="C593" s="245"/>
      <c r="D593" s="481"/>
      <c r="E593" s="20"/>
      <c r="F593" s="229"/>
      <c r="G593" s="215"/>
      <c r="H593" s="256"/>
      <c r="I593" s="3"/>
    </row>
    <row r="594" spans="2:9" ht="102">
      <c r="B594" s="260">
        <v>1</v>
      </c>
      <c r="C594" s="501" t="s">
        <v>939</v>
      </c>
      <c r="D594" s="497"/>
      <c r="E594" s="261" t="s">
        <v>122</v>
      </c>
      <c r="F594" s="262">
        <v>1268</v>
      </c>
      <c r="G594" s="218"/>
      <c r="H594" s="273">
        <f>F594*G594</f>
        <v>0</v>
      </c>
      <c r="I594" s="3"/>
    </row>
    <row r="595" spans="2:9">
      <c r="B595" s="263"/>
      <c r="C595" s="268" t="s">
        <v>726</v>
      </c>
      <c r="D595" s="484">
        <f>0.7*1811</f>
        <v>1267.6999999999998</v>
      </c>
      <c r="E595" s="264"/>
      <c r="F595" s="265"/>
      <c r="G595" s="219"/>
      <c r="H595" s="274"/>
      <c r="I595" s="3"/>
    </row>
    <row r="596" spans="2:9">
      <c r="B596" s="222"/>
      <c r="C596" s="245"/>
      <c r="D596" s="481"/>
      <c r="E596" s="20"/>
      <c r="F596" s="229"/>
      <c r="G596" s="215"/>
      <c r="H596" s="256"/>
      <c r="I596" s="3"/>
    </row>
    <row r="597" spans="2:9" ht="25.5">
      <c r="B597" s="260">
        <v>2</v>
      </c>
      <c r="C597" s="501" t="s">
        <v>727</v>
      </c>
      <c r="D597" s="497"/>
      <c r="E597" s="261" t="s">
        <v>122</v>
      </c>
      <c r="F597" s="262">
        <v>543</v>
      </c>
      <c r="G597" s="218"/>
      <c r="H597" s="273">
        <f>F597*G597</f>
        <v>0</v>
      </c>
      <c r="I597" s="3"/>
    </row>
    <row r="598" spans="2:9">
      <c r="B598" s="263"/>
      <c r="C598" s="268" t="s">
        <v>728</v>
      </c>
      <c r="D598" s="484">
        <f>0.3*1811</f>
        <v>543.29999999999995</v>
      </c>
      <c r="E598" s="264"/>
      <c r="F598" s="265"/>
      <c r="G598" s="219"/>
      <c r="H598" s="274"/>
      <c r="I598" s="3"/>
    </row>
    <row r="599" spans="2:9">
      <c r="B599" s="222"/>
      <c r="C599" s="245"/>
      <c r="D599" s="481"/>
      <c r="E599" s="20"/>
      <c r="F599" s="229"/>
      <c r="G599" s="215"/>
      <c r="H599" s="256"/>
      <c r="I599" s="3"/>
    </row>
    <row r="600" spans="2:9" ht="26.25" customHeight="1">
      <c r="B600" s="260">
        <v>3</v>
      </c>
      <c r="C600" s="501" t="s">
        <v>697</v>
      </c>
      <c r="D600" s="497"/>
      <c r="E600" s="261" t="s">
        <v>122</v>
      </c>
      <c r="F600" s="262">
        <v>128</v>
      </c>
      <c r="G600" s="218"/>
      <c r="H600" s="273">
        <f>F600*G600</f>
        <v>0</v>
      </c>
      <c r="I600" s="3"/>
    </row>
    <row r="601" spans="2:9">
      <c r="B601" s="263"/>
      <c r="C601" s="268" t="s">
        <v>729</v>
      </c>
      <c r="D601" s="484">
        <f>32*4</f>
        <v>128</v>
      </c>
      <c r="E601" s="264"/>
      <c r="F601" s="265"/>
      <c r="G601" s="219"/>
      <c r="H601" s="274"/>
      <c r="I601" s="3"/>
    </row>
    <row r="602" spans="2:9">
      <c r="B602" s="222"/>
      <c r="C602" s="245"/>
      <c r="D602" s="481"/>
      <c r="E602" s="20"/>
      <c r="F602" s="229"/>
      <c r="G602" s="215"/>
      <c r="H602" s="256"/>
      <c r="I602" s="3"/>
    </row>
    <row r="603" spans="2:9" ht="63.75">
      <c r="B603" s="260">
        <v>4</v>
      </c>
      <c r="C603" s="501" t="s">
        <v>940</v>
      </c>
      <c r="D603" s="497"/>
      <c r="E603" s="261" t="s">
        <v>122</v>
      </c>
      <c r="F603" s="262">
        <v>280</v>
      </c>
      <c r="G603" s="218"/>
      <c r="H603" s="273">
        <f>F603*G603</f>
        <v>0</v>
      </c>
      <c r="I603" s="3"/>
    </row>
    <row r="604" spans="2:9">
      <c r="B604" s="263"/>
      <c r="C604" s="268" t="s">
        <v>730</v>
      </c>
      <c r="D604" s="484">
        <v>280</v>
      </c>
      <c r="E604" s="264"/>
      <c r="F604" s="265"/>
      <c r="G604" s="219"/>
      <c r="H604" s="274"/>
      <c r="I604" s="3"/>
    </row>
    <row r="605" spans="2:9">
      <c r="B605" s="222"/>
      <c r="C605" s="245"/>
      <c r="D605" s="481"/>
      <c r="E605" s="20"/>
      <c r="F605" s="229"/>
      <c r="G605" s="215"/>
      <c r="H605" s="256"/>
      <c r="I605" s="3"/>
    </row>
    <row r="606" spans="2:9" ht="63.75">
      <c r="B606" s="474">
        <v>4</v>
      </c>
      <c r="C606" s="499" t="s">
        <v>930</v>
      </c>
      <c r="D606" s="500"/>
      <c r="E606" s="475" t="s">
        <v>122</v>
      </c>
      <c r="F606" s="476">
        <v>40</v>
      </c>
      <c r="G606" s="477"/>
      <c r="H606" s="478">
        <f>F606*G606</f>
        <v>0</v>
      </c>
      <c r="I606" s="3"/>
    </row>
    <row r="607" spans="2:9">
      <c r="B607" s="222"/>
      <c r="C607" s="245"/>
      <c r="D607" s="481"/>
      <c r="E607" s="20"/>
      <c r="F607" s="229"/>
      <c r="G607" s="215"/>
      <c r="H607" s="256"/>
      <c r="I607" s="3"/>
    </row>
    <row r="608" spans="2:9" ht="76.5">
      <c r="B608" s="474">
        <v>5</v>
      </c>
      <c r="C608" s="499" t="s">
        <v>941</v>
      </c>
      <c r="D608" s="500"/>
      <c r="E608" s="475" t="s">
        <v>40</v>
      </c>
      <c r="F608" s="476">
        <v>87</v>
      </c>
      <c r="G608" s="477"/>
      <c r="H608" s="478">
        <f>F608*G608</f>
        <v>0</v>
      </c>
      <c r="I608" s="3"/>
    </row>
    <row r="609" spans="2:9">
      <c r="B609" s="222"/>
      <c r="C609" s="245"/>
      <c r="D609" s="481"/>
      <c r="E609" s="20"/>
      <c r="F609" s="229"/>
      <c r="G609" s="215"/>
      <c r="H609" s="256"/>
      <c r="I609" s="3"/>
    </row>
    <row r="610" spans="2:9" ht="51">
      <c r="B610" s="474">
        <v>6</v>
      </c>
      <c r="C610" s="499" t="s">
        <v>1181</v>
      </c>
      <c r="D610" s="500"/>
      <c r="E610" s="475" t="s">
        <v>122</v>
      </c>
      <c r="F610" s="476">
        <v>6</v>
      </c>
      <c r="G610" s="477"/>
      <c r="H610" s="478">
        <f>F610*G610</f>
        <v>0</v>
      </c>
      <c r="I610" s="3"/>
    </row>
    <row r="611" spans="2:9">
      <c r="B611" s="222"/>
      <c r="C611" s="245"/>
      <c r="D611" s="481"/>
      <c r="E611" s="20"/>
      <c r="F611" s="229"/>
      <c r="G611" s="215"/>
      <c r="H611" s="256"/>
      <c r="I611" s="3"/>
    </row>
    <row r="612" spans="2:9" ht="25.5">
      <c r="B612" s="474">
        <v>7</v>
      </c>
      <c r="C612" s="499" t="s">
        <v>708</v>
      </c>
      <c r="D612" s="500"/>
      <c r="E612" s="475" t="s">
        <v>40</v>
      </c>
      <c r="F612" s="476">
        <v>300</v>
      </c>
      <c r="G612" s="477"/>
      <c r="H612" s="478">
        <f>F612*G612</f>
        <v>0</v>
      </c>
      <c r="I612" s="3"/>
    </row>
    <row r="613" spans="2:9">
      <c r="B613" s="222"/>
      <c r="C613" s="245"/>
      <c r="D613" s="481"/>
      <c r="E613" s="20"/>
      <c r="F613" s="229"/>
      <c r="G613" s="215"/>
      <c r="H613" s="256"/>
      <c r="I613" s="3"/>
    </row>
    <row r="614" spans="2:9" ht="25.5">
      <c r="B614" s="474">
        <v>8</v>
      </c>
      <c r="C614" s="499" t="s">
        <v>605</v>
      </c>
      <c r="D614" s="500"/>
      <c r="E614" s="475" t="s">
        <v>42</v>
      </c>
      <c r="F614" s="476">
        <v>8140</v>
      </c>
      <c r="G614" s="477"/>
      <c r="H614" s="478">
        <f>F614*G614</f>
        <v>0</v>
      </c>
      <c r="I614" s="3"/>
    </row>
    <row r="615" spans="2:9">
      <c r="B615" s="222"/>
      <c r="C615" s="245"/>
      <c r="D615" s="481"/>
      <c r="E615" s="20"/>
      <c r="F615" s="229"/>
      <c r="G615" s="215"/>
      <c r="H615" s="256"/>
      <c r="I615" s="3"/>
    </row>
    <row r="616" spans="2:9" ht="13.5" thickBot="1">
      <c r="B616" s="222"/>
      <c r="C616" s="538" t="s">
        <v>1010</v>
      </c>
      <c r="D616" s="508"/>
      <c r="E616" s="509"/>
      <c r="F616" s="510"/>
      <c r="G616" s="511"/>
      <c r="H616" s="512">
        <f>SUM(H594:H615)</f>
        <v>0</v>
      </c>
      <c r="I616" s="3"/>
    </row>
    <row r="617" spans="2:9" ht="13.5" thickTop="1">
      <c r="B617" s="222"/>
      <c r="C617" s="245"/>
      <c r="D617" s="481"/>
      <c r="E617" s="20"/>
      <c r="F617" s="229"/>
      <c r="G617" s="215"/>
      <c r="H617" s="256"/>
      <c r="I617" s="3"/>
    </row>
    <row r="618" spans="2:9">
      <c r="B618" s="222"/>
      <c r="C618" s="245"/>
      <c r="D618" s="481"/>
      <c r="E618" s="20"/>
      <c r="F618" s="229"/>
      <c r="G618" s="215"/>
      <c r="H618" s="256"/>
      <c r="I618" s="3"/>
    </row>
    <row r="619" spans="2:9">
      <c r="B619" s="222"/>
      <c r="C619" s="245"/>
      <c r="D619" s="481"/>
      <c r="E619" s="20"/>
      <c r="F619" s="229"/>
      <c r="G619" s="215"/>
      <c r="H619" s="256"/>
      <c r="I619" s="3"/>
    </row>
    <row r="620" spans="2:9">
      <c r="B620" s="222"/>
      <c r="C620" s="245"/>
      <c r="D620" s="481"/>
      <c r="E620" s="20"/>
      <c r="F620" s="229"/>
      <c r="G620" s="215"/>
      <c r="H620" s="256"/>
      <c r="I620" s="3"/>
    </row>
    <row r="621" spans="2:9">
      <c r="B621" s="239"/>
      <c r="C621" s="254"/>
      <c r="D621" s="235"/>
      <c r="E621" s="235"/>
      <c r="F621" s="236"/>
      <c r="G621" s="214"/>
      <c r="H621" s="255"/>
      <c r="I621" s="3"/>
    </row>
    <row r="622" spans="2:9">
      <c r="B622" s="231">
        <v>6</v>
      </c>
      <c r="C622" s="234" t="s">
        <v>731</v>
      </c>
      <c r="D622" s="479"/>
      <c r="E622" s="235"/>
      <c r="F622" s="236"/>
      <c r="G622" s="206"/>
      <c r="H622" s="238"/>
      <c r="I622" s="3"/>
    </row>
    <row r="623" spans="2:9">
      <c r="B623" s="239"/>
      <c r="C623" s="240"/>
      <c r="D623" s="235"/>
      <c r="E623" s="235"/>
      <c r="F623" s="236"/>
      <c r="G623" s="208"/>
      <c r="H623" s="238"/>
      <c r="I623" s="3"/>
    </row>
    <row r="624" spans="2:9" ht="15.75">
      <c r="B624" s="232"/>
      <c r="C624" s="242" t="s">
        <v>732</v>
      </c>
      <c r="D624" s="480"/>
      <c r="E624" s="223"/>
      <c r="F624" s="224"/>
      <c r="G624" s="196"/>
      <c r="H624" s="226"/>
      <c r="I624" s="3"/>
    </row>
    <row r="625" spans="1:10">
      <c r="A625" s="202"/>
      <c r="B625" s="251"/>
      <c r="C625" s="252"/>
      <c r="D625" s="235"/>
      <c r="E625" s="235"/>
      <c r="F625" s="236"/>
      <c r="G625" s="208"/>
      <c r="H625" s="226"/>
      <c r="I625" s="3"/>
    </row>
    <row r="626" spans="1:10" s="458" customFormat="1" ht="15.95" customHeight="1">
      <c r="A626" s="493"/>
      <c r="B626" s="429" t="s">
        <v>547</v>
      </c>
      <c r="C626" s="430" t="s">
        <v>217</v>
      </c>
      <c r="D626" s="431"/>
      <c r="E626" s="431"/>
      <c r="F626" s="432"/>
      <c r="G626" s="521"/>
      <c r="H626" s="434">
        <f>H649</f>
        <v>0</v>
      </c>
      <c r="I626" s="537"/>
    </row>
    <row r="627" spans="1:10" s="458" customFormat="1" ht="15.95" customHeight="1">
      <c r="A627" s="493"/>
      <c r="B627" s="435" t="s">
        <v>548</v>
      </c>
      <c r="C627" s="436" t="s">
        <v>200</v>
      </c>
      <c r="D627" s="437"/>
      <c r="E627" s="437"/>
      <c r="F627" s="438"/>
      <c r="G627" s="522"/>
      <c r="H627" s="440">
        <f>H681</f>
        <v>0</v>
      </c>
      <c r="I627" s="537"/>
    </row>
    <row r="628" spans="1:10" s="458" customFormat="1" ht="15.95" customHeight="1">
      <c r="A628" s="493"/>
      <c r="B628" s="435" t="s">
        <v>179</v>
      </c>
      <c r="C628" s="436" t="s">
        <v>549</v>
      </c>
      <c r="D628" s="437"/>
      <c r="E628" s="437"/>
      <c r="F628" s="438"/>
      <c r="G628" s="522"/>
      <c r="H628" s="440">
        <f>H704</f>
        <v>0</v>
      </c>
      <c r="I628" s="537"/>
    </row>
    <row r="629" spans="1:10" ht="5.0999999999999996" customHeight="1">
      <c r="A629" s="202"/>
      <c r="B629" s="246"/>
      <c r="C629" s="247"/>
      <c r="D629" s="248"/>
      <c r="E629" s="248"/>
      <c r="F629" s="249"/>
      <c r="G629" s="211"/>
      <c r="H629" s="250"/>
      <c r="I629" s="3"/>
    </row>
    <row r="630" spans="1:10">
      <c r="A630" s="202"/>
      <c r="B630" s="251"/>
      <c r="C630" s="252"/>
      <c r="D630" s="235"/>
      <c r="E630" s="20"/>
      <c r="F630" s="229"/>
      <c r="G630" s="212"/>
      <c r="H630" s="244"/>
      <c r="I630" s="3"/>
    </row>
    <row r="631" spans="1:10" ht="13.5" thickBot="1">
      <c r="A631" s="202"/>
      <c r="B631" s="251"/>
      <c r="C631" s="441" t="s">
        <v>906</v>
      </c>
      <c r="D631" s="442"/>
      <c r="E631" s="442"/>
      <c r="F631" s="443"/>
      <c r="G631" s="523"/>
      <c r="H631" s="445">
        <f>SUM(H626:H630)</f>
        <v>0</v>
      </c>
      <c r="I631" s="3"/>
    </row>
    <row r="632" spans="1:10" ht="13.5" thickTop="1">
      <c r="B632" s="239"/>
      <c r="C632" s="240"/>
      <c r="D632" s="235"/>
      <c r="E632" s="235"/>
      <c r="F632" s="229"/>
      <c r="G632" s="208"/>
      <c r="H632" s="230"/>
      <c r="I632" s="3"/>
    </row>
    <row r="633" spans="1:10" ht="13.5" thickBot="1">
      <c r="B633" s="239"/>
      <c r="C633" s="240"/>
      <c r="D633" s="235"/>
      <c r="E633" s="235"/>
      <c r="F633" s="229"/>
      <c r="G633" s="208"/>
      <c r="H633" s="230"/>
      <c r="I633" s="3"/>
    </row>
    <row r="634" spans="1:10" ht="13.5" thickBot="1">
      <c r="B634" s="222" t="s">
        <v>547</v>
      </c>
      <c r="C634" s="996" t="s">
        <v>217</v>
      </c>
      <c r="D634" s="20"/>
      <c r="E634" s="20"/>
      <c r="F634" s="229"/>
      <c r="G634" s="215"/>
      <c r="H634" s="256"/>
      <c r="I634" s="3"/>
    </row>
    <row r="635" spans="1:10">
      <c r="B635" s="222"/>
      <c r="C635" s="243"/>
      <c r="D635" s="20"/>
      <c r="E635" s="20"/>
      <c r="F635" s="229"/>
      <c r="G635" s="215"/>
      <c r="H635" s="256"/>
      <c r="I635" s="3"/>
    </row>
    <row r="636" spans="1:10" ht="25.5">
      <c r="B636" s="474">
        <v>1</v>
      </c>
      <c r="C636" s="499" t="s">
        <v>678</v>
      </c>
      <c r="D636" s="500"/>
      <c r="E636" s="475" t="s">
        <v>38</v>
      </c>
      <c r="F636" s="476">
        <v>250</v>
      </c>
      <c r="G636" s="477"/>
      <c r="H636" s="478">
        <f>F636*G636</f>
        <v>0</v>
      </c>
      <c r="I636" s="3"/>
    </row>
    <row r="637" spans="1:10">
      <c r="B637" s="222"/>
      <c r="C637" s="245"/>
      <c r="D637" s="20"/>
      <c r="E637" s="20"/>
      <c r="F637" s="229"/>
      <c r="G637" s="215"/>
      <c r="H637" s="256"/>
      <c r="I637" s="3"/>
    </row>
    <row r="638" spans="1:10" ht="38.25">
      <c r="B638" s="474">
        <v>2</v>
      </c>
      <c r="C638" s="499" t="s">
        <v>942</v>
      </c>
      <c r="D638" s="500"/>
      <c r="E638" s="475" t="s">
        <v>40</v>
      </c>
      <c r="F638" s="476">
        <v>26</v>
      </c>
      <c r="G638" s="477"/>
      <c r="H638" s="478">
        <f>F638*G638</f>
        <v>0</v>
      </c>
      <c r="I638" s="3"/>
    </row>
    <row r="639" spans="1:10">
      <c r="B639" s="222"/>
      <c r="C639" s="245"/>
      <c r="D639" s="20"/>
      <c r="E639" s="20"/>
      <c r="F639" s="229"/>
      <c r="G639" s="215"/>
      <c r="H639" s="256"/>
      <c r="I639" s="3"/>
    </row>
    <row r="640" spans="1:10" ht="51">
      <c r="B640" s="474">
        <v>3</v>
      </c>
      <c r="C640" s="499" t="s">
        <v>1179</v>
      </c>
      <c r="D640" s="498"/>
      <c r="E640" s="475" t="s">
        <v>40</v>
      </c>
      <c r="F640" s="476">
        <v>10</v>
      </c>
      <c r="G640" s="477"/>
      <c r="H640" s="478">
        <f>F640*G640</f>
        <v>0</v>
      </c>
      <c r="I640" s="3"/>
      <c r="J640" s="1471"/>
    </row>
    <row r="641" spans="1:9">
      <c r="B641" s="222"/>
      <c r="C641" s="245"/>
      <c r="D641" s="20"/>
      <c r="E641" s="20"/>
      <c r="F641" s="229"/>
      <c r="G641" s="215"/>
      <c r="H641" s="256"/>
      <c r="I641" s="3"/>
    </row>
    <row r="642" spans="1:9">
      <c r="B642" s="474">
        <v>4</v>
      </c>
      <c r="C642" s="499" t="s">
        <v>554</v>
      </c>
      <c r="D642" s="498"/>
      <c r="E642" s="475" t="s">
        <v>40</v>
      </c>
      <c r="F642" s="476">
        <v>3</v>
      </c>
      <c r="G642" s="477"/>
      <c r="H642" s="478">
        <f>F642*G642</f>
        <v>0</v>
      </c>
      <c r="I642" s="3"/>
    </row>
    <row r="643" spans="1:9">
      <c r="B643" s="222"/>
      <c r="C643" s="245"/>
      <c r="D643" s="20"/>
      <c r="E643" s="20"/>
      <c r="F643" s="229"/>
      <c r="G643" s="215"/>
      <c r="H643" s="256"/>
      <c r="I643" s="3"/>
    </row>
    <row r="644" spans="1:9" ht="63.75">
      <c r="B644" s="260">
        <v>5</v>
      </c>
      <c r="C644" s="501" t="s">
        <v>711</v>
      </c>
      <c r="D644" s="544"/>
      <c r="E644" s="261" t="s">
        <v>42</v>
      </c>
      <c r="F644" s="262">
        <v>540</v>
      </c>
      <c r="G644" s="218"/>
      <c r="H644" s="273">
        <f>F644*G644</f>
        <v>0</v>
      </c>
      <c r="I644" s="3"/>
    </row>
    <row r="645" spans="1:9">
      <c r="B645" s="263"/>
      <c r="C645" s="268" t="s">
        <v>733</v>
      </c>
      <c r="D645" s="485">
        <f>90*6</f>
        <v>540</v>
      </c>
      <c r="E645" s="264"/>
      <c r="F645" s="265"/>
      <c r="G645" s="219"/>
      <c r="H645" s="274"/>
      <c r="I645" s="3"/>
    </row>
    <row r="646" spans="1:9">
      <c r="B646" s="222"/>
      <c r="C646" s="245"/>
      <c r="D646" s="20"/>
      <c r="E646" s="20"/>
      <c r="F646" s="229"/>
      <c r="G646" s="215"/>
      <c r="H646" s="256"/>
      <c r="I646" s="3"/>
    </row>
    <row r="647" spans="1:9">
      <c r="B647" s="474">
        <v>7</v>
      </c>
      <c r="C647" s="499" t="s">
        <v>899</v>
      </c>
      <c r="D647" s="498"/>
      <c r="E647" s="475"/>
      <c r="F647" s="476"/>
      <c r="G647" s="477"/>
      <c r="H647" s="478"/>
      <c r="I647" s="3"/>
    </row>
    <row r="648" spans="1:9" ht="14.25">
      <c r="A648" s="524"/>
      <c r="B648" s="525"/>
      <c r="C648" s="526"/>
      <c r="D648" s="527"/>
      <c r="E648" s="527"/>
      <c r="F648" s="528"/>
      <c r="G648" s="529"/>
      <c r="H648" s="530"/>
      <c r="I648" s="3"/>
    </row>
    <row r="649" spans="1:9" ht="13.5" thickBot="1">
      <c r="B649" s="222"/>
      <c r="C649" s="538" t="s">
        <v>1009</v>
      </c>
      <c r="D649" s="508"/>
      <c r="E649" s="509"/>
      <c r="F649" s="510"/>
      <c r="G649" s="511"/>
      <c r="H649" s="512">
        <f>SUM(H636:H648)</f>
        <v>0</v>
      </c>
      <c r="I649" s="3"/>
    </row>
    <row r="650" spans="1:9" ht="13.5" thickTop="1">
      <c r="B650" s="222"/>
      <c r="C650" s="245"/>
      <c r="D650" s="481"/>
      <c r="E650" s="20"/>
      <c r="F650" s="229"/>
      <c r="G650" s="215"/>
      <c r="H650" s="256"/>
    </row>
    <row r="651" spans="1:9" ht="13.5" thickBot="1">
      <c r="B651" s="222"/>
      <c r="C651" s="245"/>
      <c r="D651" s="481"/>
      <c r="E651" s="20"/>
      <c r="F651" s="229"/>
      <c r="G651" s="215"/>
      <c r="H651" s="256"/>
    </row>
    <row r="652" spans="1:9" ht="13.5" thickBot="1">
      <c r="B652" s="222" t="s">
        <v>160</v>
      </c>
      <c r="C652" s="997" t="s">
        <v>200</v>
      </c>
      <c r="D652" s="481"/>
      <c r="E652" s="20"/>
      <c r="F652" s="229"/>
      <c r="G652" s="215"/>
      <c r="H652" s="256"/>
    </row>
    <row r="653" spans="1:9">
      <c r="B653" s="222"/>
      <c r="C653" s="245"/>
      <c r="D653" s="481"/>
      <c r="E653" s="20"/>
      <c r="F653" s="229"/>
      <c r="G653" s="215"/>
      <c r="H653" s="256"/>
    </row>
    <row r="654" spans="1:9" ht="89.25">
      <c r="B654" s="474">
        <v>1</v>
      </c>
      <c r="C654" s="486" t="s">
        <v>947</v>
      </c>
      <c r="D654" s="500"/>
      <c r="E654" s="475" t="s">
        <v>40</v>
      </c>
      <c r="F654" s="476">
        <v>2</v>
      </c>
      <c r="G654" s="477"/>
      <c r="H654" s="478">
        <f>F654*G654</f>
        <v>0</v>
      </c>
    </row>
    <row r="655" spans="1:9">
      <c r="B655" s="222"/>
      <c r="C655" s="360"/>
      <c r="D655" s="481"/>
      <c r="E655" s="20"/>
      <c r="F655" s="229"/>
      <c r="G655" s="215"/>
      <c r="H655" s="256"/>
    </row>
    <row r="656" spans="1:9" ht="127.5">
      <c r="B656" s="474">
        <v>2</v>
      </c>
      <c r="C656" s="486" t="s">
        <v>948</v>
      </c>
      <c r="D656" s="500"/>
      <c r="E656" s="475" t="s">
        <v>38</v>
      </c>
      <c r="F656" s="476">
        <v>160</v>
      </c>
      <c r="G656" s="477"/>
      <c r="H656" s="478">
        <f>F656*G656</f>
        <v>0</v>
      </c>
    </row>
    <row r="657" spans="2:8">
      <c r="B657" s="222"/>
      <c r="C657" s="360"/>
      <c r="D657" s="481"/>
      <c r="E657" s="20"/>
      <c r="F657" s="229"/>
      <c r="G657" s="215"/>
      <c r="H657" s="256"/>
    </row>
    <row r="658" spans="2:8" ht="51">
      <c r="B658" s="474">
        <v>4</v>
      </c>
      <c r="C658" s="486" t="s">
        <v>949</v>
      </c>
      <c r="D658" s="500"/>
      <c r="E658" s="475" t="s">
        <v>42</v>
      </c>
      <c r="F658" s="476">
        <v>883</v>
      </c>
      <c r="G658" s="477"/>
      <c r="H658" s="478">
        <f>F658*G658</f>
        <v>0</v>
      </c>
    </row>
    <row r="659" spans="2:8">
      <c r="B659" s="222"/>
      <c r="C659" s="360"/>
      <c r="D659" s="481"/>
      <c r="E659" s="20"/>
      <c r="F659" s="229"/>
      <c r="G659" s="215"/>
      <c r="H659" s="256"/>
    </row>
    <row r="660" spans="2:8" ht="63.75">
      <c r="B660" s="474">
        <v>5</v>
      </c>
      <c r="C660" s="486" t="s">
        <v>950</v>
      </c>
      <c r="D660" s="500"/>
      <c r="E660" s="475" t="s">
        <v>122</v>
      </c>
      <c r="F660" s="476">
        <v>5</v>
      </c>
      <c r="G660" s="477"/>
      <c r="H660" s="478">
        <f>F660*G660</f>
        <v>0</v>
      </c>
    </row>
    <row r="661" spans="2:8">
      <c r="B661" s="222"/>
      <c r="C661" s="360"/>
      <c r="D661" s="481"/>
      <c r="E661" s="20"/>
      <c r="F661" s="229"/>
      <c r="G661" s="215"/>
      <c r="H661" s="256"/>
    </row>
    <row r="662" spans="2:8" ht="76.5">
      <c r="B662" s="260">
        <v>6</v>
      </c>
      <c r="C662" s="532" t="s">
        <v>943</v>
      </c>
      <c r="D662" s="497"/>
      <c r="E662" s="261" t="s">
        <v>122</v>
      </c>
      <c r="F662" s="262">
        <v>415</v>
      </c>
      <c r="G662" s="218"/>
      <c r="H662" s="273">
        <f>F662*G662</f>
        <v>0</v>
      </c>
    </row>
    <row r="663" spans="2:8">
      <c r="B663" s="263"/>
      <c r="C663" s="269" t="s">
        <v>734</v>
      </c>
      <c r="D663" s="484">
        <f>416*1.05*0.95</f>
        <v>414.96</v>
      </c>
      <c r="E663" s="264"/>
      <c r="F663" s="265"/>
      <c r="G663" s="219"/>
      <c r="H663" s="274"/>
    </row>
    <row r="664" spans="2:8">
      <c r="B664" s="222"/>
      <c r="C664" s="267"/>
      <c r="D664" s="481"/>
      <c r="E664" s="20"/>
      <c r="F664" s="229"/>
      <c r="G664" s="215"/>
      <c r="H664" s="256"/>
    </row>
    <row r="665" spans="2:8" ht="25.5">
      <c r="B665" s="260">
        <v>7</v>
      </c>
      <c r="C665" s="487" t="s">
        <v>735</v>
      </c>
      <c r="D665" s="497"/>
      <c r="E665" s="261" t="s">
        <v>122</v>
      </c>
      <c r="F665" s="262">
        <v>22</v>
      </c>
      <c r="G665" s="218"/>
      <c r="H665" s="273">
        <f>F665*G665</f>
        <v>0</v>
      </c>
    </row>
    <row r="666" spans="2:8">
      <c r="B666" s="263"/>
      <c r="C666" s="270" t="s">
        <v>736</v>
      </c>
      <c r="D666" s="484">
        <f>416*1.05*0.05</f>
        <v>21.840000000000003</v>
      </c>
      <c r="E666" s="264"/>
      <c r="F666" s="265"/>
      <c r="G666" s="219"/>
      <c r="H666" s="274"/>
    </row>
    <row r="667" spans="2:8">
      <c r="B667" s="222"/>
      <c r="C667" s="360"/>
      <c r="D667" s="481"/>
      <c r="E667" s="20"/>
      <c r="F667" s="229"/>
      <c r="G667" s="215"/>
      <c r="H667" s="256"/>
    </row>
    <row r="668" spans="2:8" ht="38.25">
      <c r="B668" s="474">
        <v>8</v>
      </c>
      <c r="C668" s="486" t="s">
        <v>938</v>
      </c>
      <c r="D668" s="500"/>
      <c r="E668" s="475" t="s">
        <v>122</v>
      </c>
      <c r="F668" s="476">
        <v>21</v>
      </c>
      <c r="G668" s="477"/>
      <c r="H668" s="478">
        <f>F668*G668</f>
        <v>0</v>
      </c>
    </row>
    <row r="669" spans="2:8">
      <c r="B669" s="222"/>
      <c r="C669" s="360"/>
      <c r="D669" s="481"/>
      <c r="E669" s="20"/>
      <c r="F669" s="229"/>
      <c r="G669" s="215"/>
      <c r="H669" s="256"/>
    </row>
    <row r="670" spans="2:8" ht="63.75" customHeight="1">
      <c r="B670" s="260">
        <v>9</v>
      </c>
      <c r="C670" s="487" t="s">
        <v>737</v>
      </c>
      <c r="D670" s="497"/>
      <c r="E670" s="261" t="s">
        <v>122</v>
      </c>
      <c r="F670" s="262">
        <v>496</v>
      </c>
      <c r="G670" s="218"/>
      <c r="H670" s="273">
        <f>F670*G670</f>
        <v>0</v>
      </c>
    </row>
    <row r="671" spans="2:8">
      <c r="B671" s="257"/>
      <c r="C671" s="270" t="s">
        <v>738</v>
      </c>
      <c r="D671" s="484">
        <v>496</v>
      </c>
      <c r="E671" s="258"/>
      <c r="F671" s="259"/>
      <c r="G671" s="217"/>
      <c r="H671" s="271"/>
    </row>
    <row r="672" spans="2:8">
      <c r="B672" s="257"/>
      <c r="C672" s="266" t="s">
        <v>739</v>
      </c>
      <c r="D672" s="503">
        <f>1.05*416</f>
        <v>436.8</v>
      </c>
      <c r="E672" s="258"/>
      <c r="F672" s="259"/>
      <c r="G672" s="217"/>
      <c r="H672" s="271"/>
    </row>
    <row r="673" spans="2:10">
      <c r="B673" s="263"/>
      <c r="C673" s="270" t="s">
        <v>740</v>
      </c>
      <c r="D673" s="484">
        <f>D671-D672</f>
        <v>59.199999999999989</v>
      </c>
      <c r="E673" s="264"/>
      <c r="F673" s="265"/>
      <c r="G673" s="219"/>
      <c r="H673" s="274"/>
    </row>
    <row r="674" spans="2:10">
      <c r="B674" s="222"/>
      <c r="C674" s="360"/>
      <c r="D674" s="481"/>
      <c r="E674" s="20"/>
      <c r="F674" s="229"/>
      <c r="G674" s="215"/>
      <c r="H674" s="256"/>
    </row>
    <row r="675" spans="2:10" ht="38.25">
      <c r="B675" s="474">
        <v>10</v>
      </c>
      <c r="C675" s="486" t="s">
        <v>1184</v>
      </c>
      <c r="D675" s="500"/>
      <c r="E675" s="475" t="s">
        <v>122</v>
      </c>
      <c r="F675" s="476">
        <v>180</v>
      </c>
      <c r="G675" s="477"/>
      <c r="H675" s="478">
        <f>F675*G675</f>
        <v>0</v>
      </c>
      <c r="J675" s="1472"/>
    </row>
    <row r="676" spans="2:10">
      <c r="B676" s="222"/>
      <c r="C676" s="360"/>
      <c r="D676" s="481"/>
      <c r="E676" s="20"/>
      <c r="F676" s="229"/>
      <c r="G676" s="215"/>
      <c r="H676" s="256"/>
    </row>
    <row r="677" spans="2:10" ht="25.5">
      <c r="B677" s="474">
        <v>11</v>
      </c>
      <c r="C677" s="486" t="s">
        <v>741</v>
      </c>
      <c r="D677" s="500"/>
      <c r="E677" s="475" t="s">
        <v>122</v>
      </c>
      <c r="F677" s="476">
        <v>122</v>
      </c>
      <c r="G677" s="477"/>
      <c r="H677" s="478">
        <f>F677*G677</f>
        <v>0</v>
      </c>
    </row>
    <row r="678" spans="2:10">
      <c r="B678" s="222"/>
      <c r="C678" s="360"/>
      <c r="D678" s="481"/>
      <c r="E678" s="20"/>
      <c r="F678" s="229"/>
      <c r="G678" s="215"/>
      <c r="H678" s="256"/>
    </row>
    <row r="679" spans="2:10">
      <c r="B679" s="474">
        <v>12</v>
      </c>
      <c r="C679" s="486" t="s">
        <v>742</v>
      </c>
      <c r="D679" s="500"/>
      <c r="E679" s="475" t="s">
        <v>42</v>
      </c>
      <c r="F679" s="476">
        <v>882</v>
      </c>
      <c r="G679" s="477"/>
      <c r="H679" s="478">
        <f>F679*G679</f>
        <v>0</v>
      </c>
    </row>
    <row r="680" spans="2:10">
      <c r="B680" s="222"/>
      <c r="C680" s="245"/>
      <c r="D680" s="481"/>
      <c r="E680" s="20"/>
      <c r="F680" s="229"/>
      <c r="G680" s="215"/>
      <c r="H680" s="256"/>
    </row>
    <row r="681" spans="2:10" ht="13.5" thickBot="1">
      <c r="B681" s="222"/>
      <c r="C681" s="538" t="s">
        <v>1008</v>
      </c>
      <c r="D681" s="508"/>
      <c r="E681" s="509"/>
      <c r="F681" s="510"/>
      <c r="G681" s="511"/>
      <c r="H681" s="512">
        <f>SUM(H652:H680)</f>
        <v>0</v>
      </c>
    </row>
    <row r="682" spans="2:10" ht="13.5" thickTop="1">
      <c r="B682" s="222"/>
      <c r="C682" s="245"/>
      <c r="D682" s="481"/>
      <c r="E682" s="20"/>
      <c r="F682" s="229"/>
      <c r="G682" s="215"/>
      <c r="H682" s="256"/>
    </row>
    <row r="683" spans="2:10" ht="13.5" thickBot="1">
      <c r="B683" s="222"/>
      <c r="C683" s="245"/>
      <c r="D683" s="481"/>
      <c r="E683" s="20"/>
      <c r="F683" s="229"/>
      <c r="G683" s="215"/>
      <c r="H683" s="256"/>
    </row>
    <row r="684" spans="2:10" ht="13.5" thickBot="1">
      <c r="B684" s="222" t="s">
        <v>1067</v>
      </c>
      <c r="C684" s="997" t="s">
        <v>549</v>
      </c>
      <c r="D684" s="481"/>
      <c r="E684" s="20"/>
      <c r="F684" s="229"/>
      <c r="G684" s="215"/>
      <c r="H684" s="256"/>
    </row>
    <row r="685" spans="2:10">
      <c r="B685" s="222"/>
      <c r="C685" s="245"/>
      <c r="D685" s="481"/>
      <c r="E685" s="20"/>
      <c r="F685" s="229"/>
      <c r="G685" s="215"/>
      <c r="H685" s="256"/>
    </row>
    <row r="686" spans="2:10" ht="89.25">
      <c r="B686" s="260">
        <v>1</v>
      </c>
      <c r="C686" s="487" t="s">
        <v>944</v>
      </c>
      <c r="D686" s="497"/>
      <c r="E686" s="261" t="s">
        <v>122</v>
      </c>
      <c r="F686" s="262">
        <v>306</v>
      </c>
      <c r="G686" s="218"/>
      <c r="H686" s="273">
        <f>F686*G686</f>
        <v>0</v>
      </c>
    </row>
    <row r="687" spans="2:10">
      <c r="B687" s="263"/>
      <c r="C687" s="270" t="s">
        <v>743</v>
      </c>
      <c r="D687" s="484">
        <f>437*0.7</f>
        <v>305.89999999999998</v>
      </c>
      <c r="E687" s="264"/>
      <c r="F687" s="265"/>
      <c r="G687" s="219"/>
      <c r="H687" s="274"/>
    </row>
    <row r="688" spans="2:10">
      <c r="B688" s="222"/>
      <c r="C688" s="360"/>
      <c r="D688" s="481"/>
      <c r="E688" s="20"/>
      <c r="F688" s="229"/>
      <c r="G688" s="215"/>
      <c r="H688" s="256"/>
    </row>
    <row r="689" spans="2:8" ht="25.5">
      <c r="B689" s="260">
        <v>2</v>
      </c>
      <c r="C689" s="487" t="s">
        <v>744</v>
      </c>
      <c r="D689" s="497"/>
      <c r="E689" s="261" t="s">
        <v>122</v>
      </c>
      <c r="F689" s="262">
        <v>131</v>
      </c>
      <c r="G689" s="218"/>
      <c r="H689" s="273">
        <f>F689*G689</f>
        <v>0</v>
      </c>
    </row>
    <row r="690" spans="2:8">
      <c r="B690" s="263"/>
      <c r="C690" s="270" t="s">
        <v>745</v>
      </c>
      <c r="D690" s="484">
        <f>437*0.3</f>
        <v>131.1</v>
      </c>
      <c r="E690" s="264"/>
      <c r="F690" s="265"/>
      <c r="G690" s="219"/>
      <c r="H690" s="274"/>
    </row>
    <row r="691" spans="2:8">
      <c r="B691" s="222"/>
      <c r="C691" s="360"/>
      <c r="D691" s="481"/>
      <c r="E691" s="20"/>
      <c r="F691" s="229"/>
      <c r="G691" s="215"/>
      <c r="H691" s="256"/>
    </row>
    <row r="692" spans="2:8" ht="53.25" customHeight="1">
      <c r="B692" s="474">
        <v>3</v>
      </c>
      <c r="C692" s="486" t="s">
        <v>746</v>
      </c>
      <c r="D692" s="500"/>
      <c r="E692" s="475" t="s">
        <v>122</v>
      </c>
      <c r="F692" s="476">
        <v>6</v>
      </c>
      <c r="G692" s="477"/>
      <c r="H692" s="478">
        <f>F692*G692</f>
        <v>0</v>
      </c>
    </row>
    <row r="693" spans="2:8">
      <c r="B693" s="222"/>
      <c r="C693" s="360"/>
      <c r="D693" s="481"/>
      <c r="E693" s="20"/>
      <c r="F693" s="229"/>
      <c r="G693" s="215"/>
      <c r="H693" s="256"/>
    </row>
    <row r="694" spans="2:8" ht="54" customHeight="1">
      <c r="B694" s="474">
        <v>4</v>
      </c>
      <c r="C694" s="486" t="s">
        <v>747</v>
      </c>
      <c r="D694" s="500"/>
      <c r="E694" s="475" t="s">
        <v>40</v>
      </c>
      <c r="F694" s="476">
        <v>20</v>
      </c>
      <c r="G694" s="477"/>
      <c r="H694" s="478">
        <f>F694*G694</f>
        <v>0</v>
      </c>
    </row>
    <row r="695" spans="2:8">
      <c r="B695" s="222"/>
      <c r="C695" s="360"/>
      <c r="D695" s="481"/>
      <c r="E695" s="20"/>
      <c r="F695" s="229"/>
      <c r="G695" s="215"/>
      <c r="H695" s="256"/>
    </row>
    <row r="696" spans="2:8" ht="63.75">
      <c r="B696" s="474">
        <v>5</v>
      </c>
      <c r="C696" s="486" t="s">
        <v>748</v>
      </c>
      <c r="D696" s="500"/>
      <c r="E696" s="475" t="s">
        <v>122</v>
      </c>
      <c r="F696" s="476">
        <v>1034</v>
      </c>
      <c r="G696" s="477"/>
      <c r="H696" s="478">
        <f>F696*G696</f>
        <v>0</v>
      </c>
    </row>
    <row r="697" spans="2:8">
      <c r="B697" s="222"/>
      <c r="C697" s="360"/>
      <c r="D697" s="481"/>
      <c r="E697" s="20"/>
      <c r="F697" s="229"/>
      <c r="G697" s="215"/>
      <c r="H697" s="256"/>
    </row>
    <row r="698" spans="2:8" ht="38.25">
      <c r="B698" s="474">
        <v>7</v>
      </c>
      <c r="C698" s="486" t="s">
        <v>945</v>
      </c>
      <c r="D698" s="500"/>
      <c r="E698" s="475"/>
      <c r="F698" s="476"/>
      <c r="G698" s="477"/>
      <c r="H698" s="478"/>
    </row>
    <row r="699" spans="2:8">
      <c r="B699" s="222"/>
      <c r="C699" s="360"/>
      <c r="D699" s="481"/>
      <c r="E699" s="20"/>
      <c r="F699" s="229"/>
      <c r="G699" s="215"/>
      <c r="H699" s="256"/>
    </row>
    <row r="700" spans="2:8" ht="25.5">
      <c r="B700" s="474">
        <v>8</v>
      </c>
      <c r="C700" s="486" t="s">
        <v>708</v>
      </c>
      <c r="D700" s="500"/>
      <c r="E700" s="475" t="s">
        <v>40</v>
      </c>
      <c r="F700" s="476">
        <v>135</v>
      </c>
      <c r="G700" s="477"/>
      <c r="H700" s="478">
        <f>F700*G700</f>
        <v>0</v>
      </c>
    </row>
    <row r="701" spans="2:8">
      <c r="B701" s="222"/>
      <c r="C701" s="360"/>
      <c r="D701" s="481"/>
      <c r="E701" s="20"/>
      <c r="F701" s="229"/>
      <c r="G701" s="215"/>
      <c r="H701" s="256"/>
    </row>
    <row r="702" spans="2:8" ht="25.5">
      <c r="B702" s="474">
        <v>9</v>
      </c>
      <c r="C702" s="486" t="s">
        <v>605</v>
      </c>
      <c r="D702" s="500"/>
      <c r="E702" s="475" t="s">
        <v>42</v>
      </c>
      <c r="F702" s="476">
        <v>882</v>
      </c>
      <c r="G702" s="477"/>
      <c r="H702" s="478">
        <f>F702*G702</f>
        <v>0</v>
      </c>
    </row>
    <row r="703" spans="2:8">
      <c r="B703" s="222"/>
      <c r="C703" s="227"/>
      <c r="D703" s="481"/>
      <c r="E703" s="20"/>
      <c r="F703" s="229"/>
      <c r="G703" s="215"/>
      <c r="H703" s="256"/>
    </row>
    <row r="704" spans="2:8" ht="13.5" thickBot="1">
      <c r="B704" s="222"/>
      <c r="C704" s="538" t="s">
        <v>1010</v>
      </c>
      <c r="D704" s="505"/>
      <c r="E704" s="442"/>
      <c r="F704" s="443"/>
      <c r="G704" s="506"/>
      <c r="H704" s="512">
        <f>SUM(H686:H703)</f>
        <v>0</v>
      </c>
    </row>
    <row r="705" spans="2:8" ht="13.5" thickTop="1">
      <c r="B705" s="222"/>
      <c r="C705" s="245"/>
      <c r="D705" s="481"/>
      <c r="E705" s="20"/>
      <c r="F705" s="229"/>
      <c r="G705" s="215"/>
      <c r="H705" s="256"/>
    </row>
    <row r="706" spans="2:8">
      <c r="B706" s="203"/>
      <c r="C706" s="213"/>
      <c r="D706" s="204"/>
      <c r="E706" s="204"/>
      <c r="F706" s="205"/>
      <c r="G706" s="214"/>
      <c r="H706" s="214"/>
    </row>
    <row r="707" spans="2:8">
      <c r="B707" s="203"/>
      <c r="C707" s="213"/>
      <c r="D707" s="204"/>
      <c r="E707" s="204"/>
      <c r="F707" s="205"/>
      <c r="G707" s="214"/>
      <c r="H707" s="214"/>
    </row>
    <row r="708" spans="2:8">
      <c r="B708" s="203"/>
      <c r="C708" s="213"/>
      <c r="D708" s="204"/>
      <c r="E708" s="204"/>
      <c r="F708" s="205"/>
      <c r="G708" s="214"/>
      <c r="H708" s="214"/>
    </row>
    <row r="709" spans="2:8">
      <c r="B709" s="203"/>
      <c r="C709" s="213"/>
      <c r="D709" s="204"/>
      <c r="E709" s="204"/>
      <c r="F709" s="205"/>
      <c r="G709" s="214"/>
      <c r="H709" s="214"/>
    </row>
    <row r="710" spans="2:8">
      <c r="B710" s="202"/>
      <c r="C710" s="198"/>
      <c r="D710" s="198"/>
      <c r="E710" s="194"/>
      <c r="F710" s="195"/>
      <c r="G710" s="196"/>
      <c r="H710" s="197"/>
    </row>
    <row r="711" spans="2:8">
      <c r="B711" s="202"/>
      <c r="C711" s="198"/>
      <c r="D711" s="198"/>
      <c r="E711" s="194"/>
      <c r="F711" s="195"/>
      <c r="G711" s="196"/>
      <c r="H711" s="197"/>
    </row>
    <row r="712" spans="2:8">
      <c r="B712" s="203"/>
      <c r="C712" s="3"/>
      <c r="D712" s="204"/>
      <c r="E712" s="204"/>
      <c r="F712" s="205"/>
      <c r="G712" s="208"/>
      <c r="H712" s="207"/>
    </row>
    <row r="713" spans="2:8">
      <c r="B713" s="203"/>
      <c r="C713" s="3"/>
      <c r="D713" s="204"/>
      <c r="E713" s="204"/>
      <c r="F713" s="205"/>
      <c r="G713" s="208"/>
      <c r="H713" s="207"/>
    </row>
    <row r="714" spans="2:8">
      <c r="B714" s="203"/>
      <c r="C714" s="3"/>
      <c r="D714" s="204"/>
      <c r="E714" s="204"/>
      <c r="F714" s="205"/>
      <c r="G714" s="208"/>
      <c r="H714" s="207"/>
    </row>
    <row r="715" spans="2:8">
      <c r="B715" s="203"/>
      <c r="C715" s="3"/>
      <c r="D715" s="204"/>
      <c r="E715" s="204"/>
      <c r="F715" s="205"/>
      <c r="G715" s="208"/>
      <c r="H715" s="207"/>
    </row>
    <row r="716" spans="2:8">
      <c r="B716" s="203"/>
      <c r="C716" s="3"/>
      <c r="D716" s="204"/>
      <c r="E716" s="204"/>
      <c r="F716" s="205"/>
      <c r="G716" s="208"/>
      <c r="H716" s="207"/>
    </row>
    <row r="717" spans="2:8">
      <c r="B717" s="203"/>
      <c r="C717" s="3"/>
      <c r="D717" s="204"/>
      <c r="E717" s="204"/>
      <c r="F717" s="205"/>
      <c r="G717" s="208"/>
      <c r="H717" s="207"/>
    </row>
    <row r="718" spans="2:8">
      <c r="B718" s="203"/>
      <c r="C718" s="3"/>
      <c r="D718" s="204"/>
      <c r="E718" s="204"/>
      <c r="F718" s="205"/>
      <c r="G718" s="208"/>
      <c r="H718" s="207"/>
    </row>
    <row r="719" spans="2:8">
      <c r="B719" s="203"/>
      <c r="C719" s="3"/>
      <c r="D719" s="204"/>
      <c r="E719" s="204"/>
      <c r="F719" s="205"/>
      <c r="G719" s="208"/>
      <c r="H719" s="207"/>
    </row>
    <row r="720" spans="2:8">
      <c r="B720" s="203"/>
      <c r="C720" s="3"/>
      <c r="D720" s="204"/>
      <c r="E720" s="204"/>
      <c r="F720" s="205"/>
      <c r="G720" s="208"/>
      <c r="H720" s="207"/>
    </row>
    <row r="721" spans="2:8">
      <c r="B721" s="203"/>
      <c r="C721" s="3"/>
      <c r="D721" s="204"/>
      <c r="E721" s="204"/>
      <c r="F721" s="205"/>
      <c r="G721" s="208"/>
      <c r="H721" s="207"/>
    </row>
    <row r="722" spans="2:8">
      <c r="B722" s="203"/>
      <c r="C722" s="3"/>
      <c r="D722" s="204"/>
      <c r="E722" s="204"/>
      <c r="F722" s="205"/>
      <c r="G722" s="208"/>
      <c r="H722" s="207"/>
    </row>
    <row r="723" spans="2:8">
      <c r="B723" s="203"/>
      <c r="C723" s="3"/>
      <c r="D723" s="204"/>
      <c r="E723" s="204"/>
      <c r="F723" s="205"/>
      <c r="G723" s="208"/>
      <c r="H723" s="207"/>
    </row>
    <row r="724" spans="2:8">
      <c r="B724" s="203"/>
      <c r="C724" s="3"/>
      <c r="D724" s="204"/>
      <c r="E724" s="204"/>
      <c r="F724" s="205"/>
      <c r="G724" s="208"/>
      <c r="H724" s="207"/>
    </row>
    <row r="725" spans="2:8">
      <c r="B725" s="203"/>
      <c r="C725" s="3"/>
      <c r="D725" s="204"/>
      <c r="E725" s="204"/>
      <c r="F725" s="205"/>
      <c r="G725" s="208"/>
      <c r="H725" s="207"/>
    </row>
    <row r="726" spans="2:8">
      <c r="B726" s="203"/>
      <c r="C726" s="3"/>
      <c r="D726" s="204"/>
      <c r="E726" s="204"/>
      <c r="F726" s="205"/>
      <c r="G726" s="208"/>
      <c r="H726" s="207"/>
    </row>
    <row r="727" spans="2:8">
      <c r="B727" s="203"/>
      <c r="C727" s="3"/>
      <c r="D727" s="204"/>
      <c r="E727" s="204"/>
      <c r="F727" s="205"/>
      <c r="G727" s="208"/>
      <c r="H727" s="207"/>
    </row>
    <row r="728" spans="2:8">
      <c r="B728" s="203"/>
      <c r="C728" s="3"/>
      <c r="D728" s="204"/>
      <c r="E728" s="204"/>
      <c r="F728" s="205"/>
      <c r="G728" s="208"/>
      <c r="H728" s="207"/>
    </row>
    <row r="729" spans="2:8">
      <c r="B729" s="203"/>
      <c r="C729" s="3"/>
      <c r="D729" s="204"/>
      <c r="E729" s="204"/>
      <c r="F729" s="205"/>
      <c r="G729" s="208"/>
      <c r="H729" s="207"/>
    </row>
    <row r="730" spans="2:8">
      <c r="B730" s="203"/>
      <c r="C730" s="3"/>
      <c r="D730" s="204"/>
      <c r="E730" s="204"/>
      <c r="F730" s="205"/>
      <c r="G730" s="208"/>
      <c r="H730" s="207"/>
    </row>
    <row r="731" spans="2:8">
      <c r="B731" s="203"/>
      <c r="C731" s="3"/>
      <c r="D731" s="204"/>
      <c r="E731" s="204"/>
      <c r="F731" s="205"/>
      <c r="G731" s="208"/>
      <c r="H731" s="207"/>
    </row>
    <row r="732" spans="2:8">
      <c r="B732" s="203"/>
      <c r="C732" s="3"/>
      <c r="D732" s="204"/>
      <c r="E732" s="204"/>
      <c r="F732" s="205"/>
      <c r="G732" s="208"/>
      <c r="H732" s="207"/>
    </row>
    <row r="733" spans="2:8">
      <c r="B733" s="203"/>
      <c r="C733" s="3"/>
      <c r="D733" s="204"/>
      <c r="E733" s="204"/>
      <c r="F733" s="205"/>
      <c r="G733" s="208"/>
      <c r="H733" s="207"/>
    </row>
    <row r="734" spans="2:8">
      <c r="B734" s="203"/>
      <c r="C734" s="3"/>
      <c r="D734" s="204"/>
      <c r="E734" s="204"/>
      <c r="F734" s="205"/>
      <c r="G734" s="208"/>
      <c r="H734" s="207"/>
    </row>
    <row r="735" spans="2:8">
      <c r="B735" s="203"/>
      <c r="C735" s="3"/>
      <c r="D735" s="204"/>
      <c r="E735" s="204"/>
      <c r="F735" s="205"/>
      <c r="G735" s="208"/>
      <c r="H735" s="207"/>
    </row>
    <row r="736" spans="2:8">
      <c r="B736" s="203"/>
      <c r="C736" s="213"/>
      <c r="D736" s="204"/>
      <c r="E736" s="204"/>
      <c r="F736" s="205"/>
      <c r="G736" s="214"/>
      <c r="H736" s="214"/>
    </row>
    <row r="737" spans="2:8">
      <c r="B737" s="203"/>
      <c r="C737" s="213"/>
      <c r="D737" s="204"/>
      <c r="E737" s="204"/>
      <c r="F737" s="205"/>
      <c r="G737" s="214"/>
      <c r="H737" s="214"/>
    </row>
    <row r="738" spans="2:8">
      <c r="B738" s="203"/>
      <c r="C738" s="213"/>
      <c r="D738" s="204"/>
      <c r="E738" s="204"/>
      <c r="F738" s="205"/>
      <c r="G738" s="214"/>
      <c r="H738" s="214"/>
    </row>
    <row r="739" spans="2:8">
      <c r="B739" s="203"/>
      <c r="C739" s="213"/>
      <c r="D739" s="204"/>
      <c r="E739" s="204"/>
      <c r="F739" s="205"/>
      <c r="G739" s="214"/>
      <c r="H739" s="214"/>
    </row>
    <row r="740" spans="2:8">
      <c r="B740" s="203"/>
      <c r="C740" s="213"/>
      <c r="D740" s="204"/>
      <c r="E740" s="204"/>
      <c r="F740" s="205"/>
      <c r="G740" s="214"/>
      <c r="H740" s="214"/>
    </row>
    <row r="741" spans="2:8">
      <c r="B741" s="203"/>
      <c r="C741" s="213"/>
      <c r="D741" s="204"/>
      <c r="E741" s="204"/>
      <c r="F741" s="205"/>
      <c r="G741" s="214"/>
      <c r="H741" s="214"/>
    </row>
    <row r="742" spans="2:8">
      <c r="B742" s="203"/>
      <c r="C742" s="213"/>
      <c r="D742" s="204"/>
      <c r="E742" s="204"/>
      <c r="F742" s="205"/>
      <c r="G742" s="214"/>
      <c r="H742" s="214"/>
    </row>
    <row r="743" spans="2:8">
      <c r="B743" s="203"/>
      <c r="C743" s="213"/>
      <c r="D743" s="204"/>
      <c r="E743" s="204"/>
      <c r="F743" s="205"/>
      <c r="G743" s="214"/>
      <c r="H743" s="214"/>
    </row>
    <row r="744" spans="2:8">
      <c r="B744" s="203"/>
      <c r="C744" s="213"/>
      <c r="D744" s="204"/>
      <c r="E744" s="204"/>
      <c r="F744" s="205"/>
      <c r="G744" s="214"/>
      <c r="H744" s="214"/>
    </row>
    <row r="745" spans="2:8">
      <c r="B745" s="203"/>
      <c r="C745" s="213"/>
      <c r="D745" s="204"/>
      <c r="E745" s="204"/>
      <c r="F745" s="205"/>
      <c r="G745" s="214"/>
      <c r="H745" s="214"/>
    </row>
    <row r="746" spans="2:8">
      <c r="B746" s="203"/>
      <c r="C746" s="213"/>
      <c r="D746" s="204"/>
      <c r="E746" s="204"/>
      <c r="F746" s="205"/>
      <c r="G746" s="214"/>
      <c r="H746" s="214"/>
    </row>
    <row r="747" spans="2:8">
      <c r="B747" s="203"/>
      <c r="C747" s="213"/>
      <c r="D747" s="204"/>
      <c r="E747" s="204"/>
      <c r="F747" s="205"/>
      <c r="G747" s="214"/>
      <c r="H747" s="214"/>
    </row>
    <row r="748" spans="2:8">
      <c r="B748" s="203"/>
      <c r="C748" s="213"/>
      <c r="D748" s="204"/>
      <c r="E748" s="204"/>
      <c r="F748" s="205"/>
      <c r="G748" s="214"/>
      <c r="H748" s="214"/>
    </row>
    <row r="749" spans="2:8">
      <c r="B749" s="203"/>
      <c r="C749" s="213"/>
      <c r="D749" s="204"/>
      <c r="E749" s="204"/>
      <c r="F749" s="205"/>
      <c r="G749" s="214"/>
      <c r="H749" s="214"/>
    </row>
    <row r="750" spans="2:8">
      <c r="B750" s="203"/>
      <c r="C750" s="213"/>
      <c r="D750" s="204"/>
      <c r="E750" s="204"/>
      <c r="F750" s="205"/>
      <c r="G750" s="214"/>
      <c r="H750" s="214"/>
    </row>
    <row r="751" spans="2:8">
      <c r="B751" s="203"/>
      <c r="C751" s="213"/>
      <c r="D751" s="204"/>
      <c r="E751" s="204"/>
      <c r="F751" s="205"/>
      <c r="G751" s="214"/>
      <c r="H751" s="214"/>
    </row>
    <row r="752" spans="2:8">
      <c r="B752" s="203"/>
      <c r="C752" s="213"/>
      <c r="D752" s="204"/>
      <c r="E752" s="204"/>
      <c r="F752" s="205"/>
      <c r="G752" s="214"/>
      <c r="H752" s="214"/>
    </row>
    <row r="753" spans="2:8">
      <c r="B753" s="203"/>
      <c r="C753" s="213"/>
      <c r="D753" s="204"/>
      <c r="E753" s="204"/>
      <c r="F753" s="205"/>
      <c r="G753" s="214"/>
      <c r="H753" s="214"/>
    </row>
    <row r="754" spans="2:8">
      <c r="B754" s="203"/>
      <c r="C754" s="213"/>
      <c r="D754" s="204"/>
      <c r="E754" s="204"/>
      <c r="F754" s="205"/>
      <c r="G754" s="214"/>
      <c r="H754" s="214"/>
    </row>
    <row r="755" spans="2:8">
      <c r="B755" s="203"/>
      <c r="C755" s="213"/>
      <c r="D755" s="204"/>
      <c r="E755" s="204"/>
      <c r="F755" s="205"/>
      <c r="G755" s="214"/>
      <c r="H755" s="214"/>
    </row>
    <row r="756" spans="2:8">
      <c r="B756" s="203"/>
      <c r="C756" s="213"/>
      <c r="D756" s="204"/>
      <c r="E756" s="204"/>
      <c r="F756" s="205"/>
      <c r="G756" s="214"/>
      <c r="H756" s="214"/>
    </row>
    <row r="757" spans="2:8">
      <c r="B757" s="203"/>
      <c r="C757" s="213"/>
      <c r="D757" s="204"/>
      <c r="E757" s="204"/>
      <c r="F757" s="205"/>
      <c r="G757" s="214"/>
      <c r="H757" s="214"/>
    </row>
    <row r="758" spans="2:8">
      <c r="B758" s="203"/>
      <c r="C758" s="213"/>
      <c r="D758" s="204"/>
      <c r="E758" s="204"/>
      <c r="F758" s="205"/>
      <c r="G758" s="214"/>
      <c r="H758" s="214"/>
    </row>
    <row r="759" spans="2:8">
      <c r="B759" s="203"/>
      <c r="C759" s="213"/>
      <c r="D759" s="204"/>
      <c r="E759" s="204"/>
      <c r="F759" s="205"/>
      <c r="G759" s="214"/>
      <c r="H759" s="214"/>
    </row>
    <row r="760" spans="2:8">
      <c r="B760" s="203"/>
      <c r="C760" s="213"/>
      <c r="D760" s="204"/>
      <c r="E760" s="204"/>
      <c r="F760" s="205"/>
      <c r="G760" s="214"/>
      <c r="H760" s="214"/>
    </row>
    <row r="761" spans="2:8">
      <c r="B761" s="203"/>
      <c r="C761" s="213"/>
      <c r="D761" s="204"/>
      <c r="E761" s="204"/>
      <c r="F761" s="205"/>
      <c r="G761" s="214"/>
      <c r="H761" s="214"/>
    </row>
    <row r="762" spans="2:8">
      <c r="B762" s="203"/>
      <c r="C762" s="213"/>
      <c r="D762" s="204"/>
      <c r="E762" s="204"/>
      <c r="F762" s="205"/>
      <c r="G762" s="214"/>
      <c r="H762" s="214"/>
    </row>
    <row r="763" spans="2:8">
      <c r="B763" s="203"/>
      <c r="C763" s="213"/>
      <c r="D763" s="204"/>
      <c r="E763" s="204"/>
      <c r="F763" s="205"/>
      <c r="G763" s="214"/>
      <c r="H763" s="214"/>
    </row>
    <row r="764" spans="2:8">
      <c r="B764" s="203"/>
      <c r="C764" s="213"/>
      <c r="D764" s="204"/>
      <c r="E764" s="204"/>
      <c r="F764" s="205"/>
      <c r="G764" s="214"/>
      <c r="H764" s="214"/>
    </row>
    <row r="765" spans="2:8">
      <c r="B765" s="203"/>
      <c r="C765" s="213"/>
      <c r="D765" s="204"/>
      <c r="E765" s="204"/>
      <c r="F765" s="205"/>
      <c r="G765" s="214"/>
      <c r="H765" s="214"/>
    </row>
    <row r="766" spans="2:8">
      <c r="B766" s="203"/>
      <c r="C766" s="213"/>
      <c r="D766" s="204"/>
      <c r="E766" s="204"/>
      <c r="F766" s="205"/>
      <c r="G766" s="214"/>
      <c r="H766" s="214"/>
    </row>
    <row r="767" spans="2:8">
      <c r="B767" s="203"/>
      <c r="C767" s="213"/>
      <c r="D767" s="204"/>
      <c r="E767" s="204"/>
      <c r="F767" s="205"/>
      <c r="G767" s="214"/>
      <c r="H767" s="214"/>
    </row>
    <row r="768" spans="2:8">
      <c r="B768" s="203"/>
      <c r="C768" s="213"/>
      <c r="D768" s="204"/>
      <c r="E768" s="204"/>
      <c r="F768" s="205"/>
      <c r="G768" s="214"/>
      <c r="H768" s="214"/>
    </row>
    <row r="769" spans="2:8">
      <c r="B769" s="203"/>
      <c r="C769" s="213"/>
      <c r="D769" s="204"/>
      <c r="E769" s="204"/>
      <c r="F769" s="205"/>
      <c r="G769" s="214"/>
      <c r="H769" s="214"/>
    </row>
    <row r="770" spans="2:8">
      <c r="B770" s="203"/>
      <c r="C770" s="213"/>
      <c r="D770" s="204"/>
      <c r="E770" s="204"/>
      <c r="F770" s="205"/>
      <c r="G770" s="214"/>
      <c r="H770" s="214"/>
    </row>
    <row r="771" spans="2:8">
      <c r="B771" s="203"/>
      <c r="C771" s="213"/>
      <c r="D771" s="204"/>
      <c r="E771" s="204"/>
      <c r="F771" s="205"/>
      <c r="G771" s="214"/>
      <c r="H771" s="214"/>
    </row>
    <row r="772" spans="2:8">
      <c r="B772" s="203"/>
      <c r="C772" s="213"/>
      <c r="D772" s="204"/>
      <c r="E772" s="204"/>
      <c r="F772" s="205"/>
      <c r="G772" s="214"/>
      <c r="H772" s="214"/>
    </row>
    <row r="773" spans="2:8">
      <c r="B773" s="203"/>
      <c r="C773" s="213"/>
      <c r="D773" s="204"/>
      <c r="E773" s="204"/>
      <c r="F773" s="205"/>
      <c r="G773" s="214"/>
      <c r="H773" s="214"/>
    </row>
    <row r="774" spans="2:8">
      <c r="B774" s="203"/>
      <c r="C774" s="213"/>
      <c r="D774" s="204"/>
      <c r="E774" s="204"/>
      <c r="F774" s="205"/>
      <c r="G774" s="214"/>
      <c r="H774" s="214"/>
    </row>
    <row r="775" spans="2:8">
      <c r="B775" s="203"/>
      <c r="C775" s="213"/>
      <c r="D775" s="204"/>
      <c r="E775" s="204"/>
      <c r="F775" s="205"/>
      <c r="G775" s="214"/>
      <c r="H775" s="214"/>
    </row>
    <row r="776" spans="2:8">
      <c r="B776" s="203"/>
      <c r="C776" s="213"/>
      <c r="D776" s="204"/>
      <c r="E776" s="204"/>
      <c r="F776" s="205"/>
      <c r="G776" s="214"/>
      <c r="H776" s="214"/>
    </row>
    <row r="777" spans="2:8">
      <c r="B777" s="203"/>
      <c r="C777" s="213"/>
      <c r="D777" s="204"/>
      <c r="E777" s="204"/>
      <c r="F777" s="205"/>
      <c r="G777" s="214"/>
      <c r="H777" s="214"/>
    </row>
    <row r="778" spans="2:8">
      <c r="B778" s="203"/>
      <c r="C778" s="213"/>
      <c r="D778" s="204"/>
      <c r="E778" s="204"/>
      <c r="F778" s="205"/>
      <c r="G778" s="214"/>
      <c r="H778" s="214"/>
    </row>
    <row r="779" spans="2:8">
      <c r="B779" s="203"/>
      <c r="C779" s="213"/>
      <c r="D779" s="204"/>
      <c r="E779" s="204"/>
      <c r="F779" s="205"/>
      <c r="G779" s="214"/>
      <c r="H779" s="214"/>
    </row>
    <row r="780" spans="2:8">
      <c r="B780" s="203"/>
      <c r="C780" s="213"/>
      <c r="D780" s="204"/>
      <c r="E780" s="204"/>
      <c r="F780" s="205"/>
      <c r="G780" s="214"/>
      <c r="H780" s="214"/>
    </row>
    <row r="781" spans="2:8">
      <c r="B781" s="203"/>
      <c r="C781" s="213"/>
      <c r="D781" s="204"/>
      <c r="E781" s="204"/>
      <c r="F781" s="205"/>
      <c r="G781" s="214"/>
      <c r="H781" s="214"/>
    </row>
    <row r="782" spans="2:8">
      <c r="B782" s="203"/>
      <c r="C782" s="213"/>
      <c r="D782" s="204"/>
      <c r="E782" s="204"/>
      <c r="F782" s="205"/>
      <c r="G782" s="214"/>
      <c r="H782" s="214"/>
    </row>
    <row r="783" spans="2:8">
      <c r="B783" s="203"/>
      <c r="C783" s="213"/>
      <c r="D783" s="204"/>
      <c r="E783" s="204"/>
      <c r="F783" s="205"/>
      <c r="G783" s="214"/>
      <c r="H783" s="214"/>
    </row>
    <row r="784" spans="2:8">
      <c r="B784" s="203"/>
      <c r="C784" s="213"/>
      <c r="D784" s="204"/>
      <c r="E784" s="204"/>
      <c r="F784" s="205"/>
      <c r="G784" s="214"/>
      <c r="H784" s="214"/>
    </row>
    <row r="785" spans="2:8">
      <c r="B785" s="203"/>
      <c r="C785" s="213"/>
      <c r="D785" s="204"/>
      <c r="E785" s="204"/>
      <c r="F785" s="205"/>
      <c r="G785" s="214"/>
      <c r="H785" s="214"/>
    </row>
    <row r="786" spans="2:8">
      <c r="B786" s="203"/>
      <c r="C786" s="213"/>
      <c r="D786" s="204"/>
      <c r="E786" s="204"/>
      <c r="F786" s="205"/>
      <c r="G786" s="214"/>
      <c r="H786" s="214"/>
    </row>
    <row r="787" spans="2:8">
      <c r="B787" s="203"/>
      <c r="C787" s="213"/>
      <c r="D787" s="204"/>
      <c r="E787" s="204"/>
      <c r="F787" s="205"/>
      <c r="G787" s="214"/>
      <c r="H787" s="214"/>
    </row>
    <row r="788" spans="2:8">
      <c r="B788" s="203"/>
      <c r="C788" s="213"/>
      <c r="D788" s="204"/>
      <c r="E788" s="204"/>
      <c r="F788" s="205"/>
      <c r="G788" s="214"/>
      <c r="H788" s="214"/>
    </row>
    <row r="789" spans="2:8">
      <c r="B789" s="203"/>
      <c r="C789" s="213"/>
      <c r="D789" s="204"/>
      <c r="E789" s="204"/>
      <c r="F789" s="205"/>
      <c r="G789" s="214"/>
      <c r="H789" s="214"/>
    </row>
    <row r="790" spans="2:8">
      <c r="B790" s="203"/>
      <c r="C790" s="213"/>
      <c r="D790" s="204"/>
      <c r="E790" s="204"/>
      <c r="F790" s="205"/>
      <c r="G790" s="214"/>
      <c r="H790" s="214"/>
    </row>
    <row r="791" spans="2:8">
      <c r="B791" s="203"/>
      <c r="C791" s="213"/>
      <c r="D791" s="204"/>
      <c r="E791" s="204"/>
      <c r="F791" s="205"/>
      <c r="G791" s="214"/>
      <c r="H791" s="214"/>
    </row>
    <row r="792" spans="2:8">
      <c r="B792" s="203"/>
      <c r="C792" s="213"/>
      <c r="D792" s="204"/>
      <c r="E792" s="204"/>
      <c r="F792" s="205"/>
      <c r="G792" s="214"/>
      <c r="H792" s="214"/>
    </row>
    <row r="793" spans="2:8">
      <c r="B793" s="203"/>
      <c r="C793" s="213"/>
      <c r="D793" s="204"/>
      <c r="E793" s="204"/>
      <c r="F793" s="205"/>
      <c r="G793" s="214"/>
      <c r="H793" s="214"/>
    </row>
    <row r="794" spans="2:8">
      <c r="B794" s="203"/>
      <c r="C794" s="213"/>
      <c r="D794" s="204"/>
      <c r="E794" s="204"/>
      <c r="F794" s="205"/>
      <c r="G794" s="214"/>
      <c r="H794" s="214"/>
    </row>
    <row r="795" spans="2:8">
      <c r="B795" s="203"/>
      <c r="C795" s="213"/>
      <c r="D795" s="204"/>
      <c r="E795" s="204"/>
      <c r="F795" s="205"/>
      <c r="G795" s="214"/>
      <c r="H795" s="214"/>
    </row>
    <row r="796" spans="2:8">
      <c r="B796" s="203"/>
      <c r="C796" s="213"/>
      <c r="D796" s="204"/>
      <c r="E796" s="204"/>
      <c r="F796" s="205"/>
      <c r="G796" s="214"/>
      <c r="H796" s="214"/>
    </row>
    <row r="797" spans="2:8">
      <c r="B797" s="203"/>
      <c r="C797" s="213"/>
      <c r="D797" s="204"/>
      <c r="E797" s="204"/>
      <c r="F797" s="205"/>
      <c r="G797" s="214"/>
      <c r="H797" s="214"/>
    </row>
    <row r="798" spans="2:8">
      <c r="B798" s="203"/>
      <c r="C798" s="213"/>
      <c r="D798" s="204"/>
      <c r="E798" s="204"/>
      <c r="F798" s="205"/>
      <c r="G798" s="214"/>
      <c r="H798" s="214"/>
    </row>
    <row r="799" spans="2:8">
      <c r="B799" s="203"/>
      <c r="C799" s="213"/>
      <c r="D799" s="204"/>
      <c r="E799" s="204"/>
      <c r="F799" s="205"/>
      <c r="G799" s="214"/>
      <c r="H799" s="214"/>
    </row>
    <row r="800" spans="2:8">
      <c r="B800" s="203"/>
      <c r="C800" s="213"/>
      <c r="D800" s="204"/>
      <c r="E800" s="204"/>
      <c r="F800" s="205"/>
      <c r="G800" s="214"/>
      <c r="H800" s="214"/>
    </row>
    <row r="801" spans="2:8">
      <c r="B801" s="203"/>
      <c r="C801" s="213"/>
      <c r="D801" s="204"/>
      <c r="E801" s="204"/>
      <c r="F801" s="205"/>
      <c r="G801" s="214"/>
      <c r="H801" s="214"/>
    </row>
    <row r="802" spans="2:8">
      <c r="B802" s="203"/>
      <c r="C802" s="213"/>
      <c r="D802" s="204"/>
      <c r="E802" s="204"/>
      <c r="F802" s="205"/>
      <c r="G802" s="214"/>
      <c r="H802" s="214"/>
    </row>
    <row r="803" spans="2:8">
      <c r="B803" s="203"/>
      <c r="C803" s="213"/>
      <c r="D803" s="204"/>
      <c r="E803" s="204"/>
      <c r="F803" s="205"/>
      <c r="G803" s="214"/>
      <c r="H803" s="214"/>
    </row>
    <row r="804" spans="2:8">
      <c r="B804" s="203"/>
      <c r="C804" s="213"/>
      <c r="D804" s="204"/>
      <c r="E804" s="204"/>
      <c r="F804" s="205"/>
      <c r="G804" s="214"/>
      <c r="H804" s="214"/>
    </row>
    <row r="805" spans="2:8">
      <c r="B805" s="203"/>
      <c r="C805" s="213"/>
      <c r="D805" s="204"/>
      <c r="E805" s="204"/>
      <c r="F805" s="205"/>
      <c r="G805" s="214"/>
      <c r="H805" s="214"/>
    </row>
    <row r="806" spans="2:8">
      <c r="B806" s="203"/>
      <c r="C806" s="213"/>
      <c r="D806" s="204"/>
      <c r="E806" s="204"/>
      <c r="F806" s="205"/>
      <c r="G806" s="214"/>
      <c r="H806" s="214"/>
    </row>
    <row r="807" spans="2:8">
      <c r="B807" s="203"/>
      <c r="C807" s="213"/>
      <c r="D807" s="204"/>
      <c r="E807" s="204"/>
      <c r="F807" s="205"/>
      <c r="G807" s="221"/>
      <c r="H807" s="214"/>
    </row>
    <row r="808" spans="2:8">
      <c r="B808" s="203"/>
      <c r="C808" s="213"/>
      <c r="D808" s="204"/>
      <c r="E808" s="204"/>
      <c r="F808" s="205"/>
      <c r="G808" s="221"/>
      <c r="H808" s="214"/>
    </row>
    <row r="809" spans="2:8">
      <c r="B809" s="203"/>
      <c r="C809" s="213"/>
      <c r="D809" s="204"/>
      <c r="E809" s="204"/>
      <c r="F809" s="205"/>
      <c r="G809" s="221"/>
      <c r="H809" s="214"/>
    </row>
    <row r="810" spans="2:8">
      <c r="B810" s="203"/>
      <c r="C810" s="213"/>
      <c r="D810" s="204"/>
      <c r="E810" s="204"/>
      <c r="F810" s="205"/>
      <c r="G810" s="221"/>
      <c r="H810" s="214"/>
    </row>
  </sheetData>
  <sheetProtection algorithmName="SHA-512" hashValue="4aw2DeQM1CUyqExKUAqq+qwM2eIsi2TXpq2RSwgTKhnkGofsk5f7DVvfycogWIjHXRynFfX3bKt681z/6BzWNg==" saltValue="1cXhK/ZVeuRywRvZ3Eve3w==" spinCount="100000" sheet="1" objects="1" scenarios="1"/>
  <mergeCells count="5">
    <mergeCell ref="G13:H13"/>
    <mergeCell ref="G17:H17"/>
    <mergeCell ref="G15:H15"/>
    <mergeCell ref="G19:H19"/>
    <mergeCell ref="B23:H23"/>
  </mergeCells>
  <pageMargins left="0.98425196850393704" right="0.39370078740157483" top="0.78740157480314965" bottom="0.59055118110236227" header="0.31496062992125984" footer="0.31496062992125984"/>
  <pageSetup paperSize="9" scale="97" orientation="portrait" r:id="rId1"/>
  <headerFooter>
    <oddHeader>&amp;R&amp;8Projekt - Protipoplavna ureditev porečja Gradaščice - Etapa 1B
Projekt sofinanciran s strani Kohezijskega sklada in RS
Ponudba - DRSV</oddHeader>
    <oddFooter>&amp;C&amp;8Načrt vodno gospodarskih ureditev&amp;R&amp;9&amp;P/&amp;N</oddFooter>
  </headerFooter>
  <rowBreaks count="23" manualBreakCount="23">
    <brk id="21" min="1" max="7" man="1"/>
    <brk id="36" min="1" max="7" man="1"/>
    <brk id="57" min="1" max="7" man="1"/>
    <brk id="167" min="1" max="7" man="1"/>
    <brk id="202" min="1" max="7" man="1"/>
    <brk id="230" min="1" max="7" man="1"/>
    <brk id="255" min="1" max="7" man="1"/>
    <brk id="269" max="16383" man="1"/>
    <brk id="370" min="1" max="7" man="1"/>
    <brk id="394" min="1" max="7" man="1"/>
    <brk id="411" max="16383" man="1"/>
    <brk id="430" min="1" max="7" man="1"/>
    <brk id="447" min="1" max="7" man="1"/>
    <brk id="473" min="1" max="7" man="1"/>
    <brk id="512" min="1" max="7" man="1"/>
    <brk id="529" max="16383" man="1"/>
    <brk id="550" min="1" max="7" man="1"/>
    <brk id="571" min="1" max="7" man="1"/>
    <brk id="591" min="1" max="7" man="1"/>
    <brk id="617" min="1" max="7" man="1"/>
    <brk id="633" max="16383" man="1"/>
    <brk id="651" min="1" max="7" man="1"/>
    <brk id="683"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6"/>
  <sheetViews>
    <sheetView showZeros="0" view="pageBreakPreview" zoomScaleNormal="100" zoomScaleSheetLayoutView="100" workbookViewId="0"/>
  </sheetViews>
  <sheetFormatPr defaultRowHeight="12.75"/>
  <cols>
    <col min="1" max="1" width="6.7109375" style="1305" customWidth="1"/>
    <col min="2" max="2" width="40.7109375" style="546" customWidth="1"/>
    <col min="3" max="3" width="5.7109375" style="547" customWidth="1"/>
    <col min="4" max="4" width="7.7109375" style="547" customWidth="1"/>
    <col min="5" max="5" width="12.7109375" style="548" customWidth="1"/>
    <col min="6" max="6" width="14.7109375" style="548" customWidth="1"/>
    <col min="7" max="16384" width="9.140625" style="3"/>
  </cols>
  <sheetData>
    <row r="1" spans="1:6">
      <c r="A1" s="1293"/>
      <c r="B1" s="558"/>
      <c r="C1" s="559"/>
      <c r="D1" s="559"/>
      <c r="E1" s="557"/>
      <c r="F1" s="557"/>
    </row>
    <row r="2" spans="1:6">
      <c r="A2" s="1293"/>
      <c r="B2" s="558"/>
      <c r="C2" s="559"/>
      <c r="D2" s="559"/>
      <c r="E2" s="557"/>
      <c r="F2" s="557"/>
    </row>
    <row r="3" spans="1:6" ht="15.75">
      <c r="A3" s="1547" t="s">
        <v>1019</v>
      </c>
      <c r="B3" s="1547"/>
      <c r="C3" s="1547"/>
      <c r="D3" s="1547"/>
      <c r="E3" s="1547"/>
      <c r="F3" s="1458"/>
    </row>
    <row r="4" spans="1:6">
      <c r="A4" s="1459"/>
      <c r="B4" s="558"/>
      <c r="C4" s="559"/>
      <c r="D4" s="559"/>
      <c r="E4" s="557"/>
      <c r="F4" s="557"/>
    </row>
    <row r="5" spans="1:6" ht="15">
      <c r="A5" s="1291" t="s">
        <v>16</v>
      </c>
      <c r="B5" s="654"/>
      <c r="C5" s="559"/>
      <c r="D5" s="559"/>
      <c r="E5" s="557"/>
      <c r="F5" s="557"/>
    </row>
    <row r="6" spans="1:6">
      <c r="A6" s="1292"/>
      <c r="B6" s="654"/>
      <c r="C6" s="559"/>
      <c r="D6" s="559"/>
      <c r="E6" s="557"/>
      <c r="F6" s="557"/>
    </row>
    <row r="7" spans="1:6">
      <c r="A7" s="1293"/>
      <c r="B7" s="558"/>
      <c r="C7" s="559"/>
      <c r="D7" s="559"/>
      <c r="E7" s="557"/>
      <c r="F7" s="557"/>
    </row>
    <row r="8" spans="1:6" s="537" customFormat="1" ht="15.75" customHeight="1">
      <c r="A8" s="550" t="s">
        <v>376</v>
      </c>
      <c r="B8" s="276" t="s">
        <v>1020</v>
      </c>
      <c r="C8" s="669"/>
      <c r="D8" s="669"/>
      <c r="E8" s="670"/>
      <c r="F8" s="670"/>
    </row>
    <row r="9" spans="1:6">
      <c r="A9" s="553"/>
      <c r="B9" s="554"/>
      <c r="C9" s="555"/>
      <c r="D9" s="555"/>
      <c r="E9" s="556"/>
      <c r="F9" s="556"/>
    </row>
    <row r="10" spans="1:6">
      <c r="A10" s="1293"/>
      <c r="B10" s="1549" t="s">
        <v>1156</v>
      </c>
      <c r="C10" s="1549"/>
      <c r="D10" s="1549"/>
      <c r="E10" s="1549"/>
      <c r="F10" s="1549"/>
    </row>
    <row r="11" spans="1:6">
      <c r="A11" s="1293"/>
      <c r="B11" s="560"/>
      <c r="C11" s="559"/>
      <c r="D11" s="559"/>
      <c r="E11" s="557"/>
      <c r="F11" s="557"/>
    </row>
    <row r="12" spans="1:6" s="537" customFormat="1" ht="15.95" customHeight="1">
      <c r="A12" s="1294">
        <v>1</v>
      </c>
      <c r="B12" s="562" t="s">
        <v>217</v>
      </c>
      <c r="C12" s="451"/>
      <c r="D12" s="451"/>
      <c r="E12" s="562"/>
      <c r="F12" s="1439">
        <f>F34</f>
        <v>0</v>
      </c>
    </row>
    <row r="13" spans="1:6" s="537" customFormat="1" ht="9.9499999999999993" customHeight="1">
      <c r="A13" s="1295"/>
      <c r="B13" s="1220"/>
      <c r="C13" s="1211"/>
      <c r="D13" s="1211"/>
      <c r="E13" s="1220"/>
      <c r="F13" s="1221"/>
    </row>
    <row r="14" spans="1:6" s="537" customFormat="1" ht="15.95" customHeight="1">
      <c r="A14" s="1294">
        <v>2</v>
      </c>
      <c r="B14" s="562" t="s">
        <v>200</v>
      </c>
      <c r="C14" s="451"/>
      <c r="D14" s="451"/>
      <c r="E14" s="562"/>
      <c r="F14" s="1439">
        <f>F50</f>
        <v>0</v>
      </c>
    </row>
    <row r="15" spans="1:6" s="537" customFormat="1" ht="9.9499999999999993" customHeight="1">
      <c r="A15" s="1295"/>
      <c r="B15" s="1220"/>
      <c r="C15" s="1211"/>
      <c r="D15" s="1211"/>
      <c r="E15" s="1220"/>
      <c r="F15" s="1221"/>
    </row>
    <row r="16" spans="1:6" s="537" customFormat="1" ht="15.95" customHeight="1">
      <c r="A16" s="1294">
        <v>4</v>
      </c>
      <c r="B16" s="562" t="s">
        <v>1021</v>
      </c>
      <c r="C16" s="451"/>
      <c r="D16" s="451"/>
      <c r="E16" s="562"/>
      <c r="F16" s="1439">
        <f>F61</f>
        <v>0</v>
      </c>
    </row>
    <row r="17" spans="1:6" s="537" customFormat="1" ht="9.9499999999999993" customHeight="1">
      <c r="A17" s="1295"/>
      <c r="B17" s="1220"/>
      <c r="C17" s="1211"/>
      <c r="D17" s="1211"/>
      <c r="E17" s="1220"/>
      <c r="F17" s="1221"/>
    </row>
    <row r="18" spans="1:6" s="537" customFormat="1" ht="15.95" customHeight="1" thickBot="1">
      <c r="A18" s="1296">
        <v>5</v>
      </c>
      <c r="B18" s="1222" t="s">
        <v>1022</v>
      </c>
      <c r="C18" s="1219"/>
      <c r="D18" s="1219"/>
      <c r="E18" s="1222"/>
      <c r="F18" s="1440">
        <f>F89</f>
        <v>0</v>
      </c>
    </row>
    <row r="19" spans="1:6" s="537" customFormat="1">
      <c r="A19" s="1297"/>
      <c r="B19" s="565"/>
      <c r="C19" s="566"/>
      <c r="D19" s="566"/>
      <c r="E19" s="565"/>
      <c r="F19" s="567"/>
    </row>
    <row r="20" spans="1:6" ht="15.75" thickBot="1">
      <c r="A20" s="1298"/>
      <c r="B20" s="569" t="s">
        <v>1023</v>
      </c>
      <c r="C20" s="456"/>
      <c r="D20" s="456"/>
      <c r="E20" s="455"/>
      <c r="F20" s="570">
        <f>SUM(F12:F18)</f>
        <v>0</v>
      </c>
    </row>
    <row r="21" spans="1:6" ht="13.5" thickTop="1">
      <c r="A21" s="1298"/>
      <c r="B21" s="558"/>
      <c r="C21" s="559"/>
      <c r="D21" s="559"/>
      <c r="E21" s="557"/>
      <c r="F21" s="557"/>
    </row>
    <row r="22" spans="1:6" ht="89.25" customHeight="1">
      <c r="A22" s="1293"/>
      <c r="B22" s="1548" t="s">
        <v>755</v>
      </c>
      <c r="C22" s="1548"/>
      <c r="D22" s="1548"/>
      <c r="E22" s="1548"/>
      <c r="F22" s="557"/>
    </row>
    <row r="23" spans="1:6" s="421" customFormat="1" ht="12">
      <c r="A23" s="1299" t="s">
        <v>377</v>
      </c>
      <c r="B23" s="572" t="s">
        <v>378</v>
      </c>
      <c r="C23" s="573" t="s">
        <v>379</v>
      </c>
      <c r="D23" s="573" t="s">
        <v>47</v>
      </c>
      <c r="E23" s="573" t="s">
        <v>766</v>
      </c>
      <c r="F23" s="573" t="s">
        <v>1082</v>
      </c>
    </row>
    <row r="24" spans="1:6" s="421" customFormat="1" ht="6.95" customHeight="1">
      <c r="A24" s="1300"/>
      <c r="B24" s="574"/>
      <c r="C24" s="575"/>
      <c r="D24" s="575"/>
      <c r="E24" s="575"/>
      <c r="F24" s="575"/>
    </row>
    <row r="25" spans="1:6" s="421" customFormat="1" ht="3.95" customHeight="1" thickBot="1">
      <c r="A25" s="1300"/>
      <c r="B25" s="574"/>
      <c r="C25" s="575"/>
      <c r="D25" s="575"/>
      <c r="E25" s="575"/>
      <c r="F25" s="575"/>
    </row>
    <row r="26" spans="1:6" s="580" customFormat="1" ht="13.5" thickBot="1">
      <c r="A26" s="1306" t="s">
        <v>1106</v>
      </c>
      <c r="B26" s="1307" t="s">
        <v>217</v>
      </c>
      <c r="C26" s="559" t="s">
        <v>168</v>
      </c>
      <c r="D26" s="577" t="s">
        <v>168</v>
      </c>
      <c r="E26" s="579"/>
      <c r="F26" s="579"/>
    </row>
    <row r="27" spans="1:6" s="580" customFormat="1">
      <c r="A27" s="1293"/>
      <c r="B27" s="558"/>
      <c r="C27" s="559"/>
      <c r="D27" s="577"/>
      <c r="E27" s="579"/>
      <c r="F27" s="579"/>
    </row>
    <row r="28" spans="1:6">
      <c r="A28" s="1301" t="s">
        <v>381</v>
      </c>
      <c r="B28" s="558"/>
      <c r="C28" s="559" t="s">
        <v>168</v>
      </c>
      <c r="D28" s="577" t="s">
        <v>168</v>
      </c>
      <c r="E28" s="579" t="s">
        <v>168</v>
      </c>
      <c r="F28" s="579" t="s">
        <v>168</v>
      </c>
    </row>
    <row r="29" spans="1:6" ht="25.5">
      <c r="A29" s="1302" t="s">
        <v>382</v>
      </c>
      <c r="B29" s="582" t="s">
        <v>383</v>
      </c>
      <c r="C29" s="583" t="s">
        <v>40</v>
      </c>
      <c r="D29" s="584">
        <v>1</v>
      </c>
      <c r="E29" s="585"/>
      <c r="F29" s="586">
        <f>D29*E29</f>
        <v>0</v>
      </c>
    </row>
    <row r="30" spans="1:6" ht="25.5">
      <c r="A30" s="1302" t="s">
        <v>384</v>
      </c>
      <c r="B30" s="582" t="s">
        <v>385</v>
      </c>
      <c r="C30" s="583" t="s">
        <v>40</v>
      </c>
      <c r="D30" s="584">
        <v>1</v>
      </c>
      <c r="E30" s="585"/>
      <c r="F30" s="586">
        <f>D30*E30</f>
        <v>0</v>
      </c>
    </row>
    <row r="31" spans="1:6">
      <c r="A31" s="1301" t="s">
        <v>386</v>
      </c>
      <c r="B31" s="558"/>
      <c r="C31" s="559" t="s">
        <v>168</v>
      </c>
      <c r="D31" s="587" t="s">
        <v>168</v>
      </c>
      <c r="E31" s="578"/>
      <c r="F31" s="579" t="s">
        <v>168</v>
      </c>
    </row>
    <row r="32" spans="1:6" ht="25.5" customHeight="1">
      <c r="A32" s="1302" t="s">
        <v>387</v>
      </c>
      <c r="B32" s="582" t="s">
        <v>756</v>
      </c>
      <c r="C32" s="583" t="s">
        <v>42</v>
      </c>
      <c r="D32" s="588">
        <v>124.80000000000001</v>
      </c>
      <c r="E32" s="585"/>
      <c r="F32" s="586">
        <f>D32*E32</f>
        <v>0</v>
      </c>
    </row>
    <row r="33" spans="1:6">
      <c r="A33" s="1303"/>
      <c r="B33" s="592"/>
      <c r="C33" s="593"/>
      <c r="D33" s="594"/>
      <c r="E33" s="596"/>
      <c r="F33" s="596"/>
    </row>
    <row r="34" spans="1:6" ht="13.5" thickBot="1">
      <c r="A34" s="1303"/>
      <c r="B34" s="394"/>
      <c r="C34" s="442"/>
      <c r="D34" s="614"/>
      <c r="E34" s="539" t="s">
        <v>1131</v>
      </c>
      <c r="F34" s="1320">
        <f>SUM(F29:F30,F32)</f>
        <v>0</v>
      </c>
    </row>
    <row r="35" spans="1:6" s="421" customFormat="1" thickTop="1">
      <c r="A35" s="1310"/>
      <c r="B35" s="1311"/>
      <c r="C35" s="1312"/>
      <c r="D35" s="1313"/>
      <c r="E35" s="1314"/>
      <c r="F35" s="1314"/>
    </row>
    <row r="36" spans="1:6" s="421" customFormat="1" thickBot="1">
      <c r="A36" s="1310"/>
      <c r="B36" s="1315"/>
      <c r="C36" s="1316"/>
      <c r="D36" s="1317"/>
      <c r="E36" s="1318"/>
      <c r="F36" s="1318"/>
    </row>
    <row r="37" spans="1:6" ht="13.5" thickBot="1">
      <c r="A37" s="1306" t="s">
        <v>74</v>
      </c>
      <c r="B37" s="1307" t="s">
        <v>200</v>
      </c>
      <c r="C37" s="559" t="s">
        <v>168</v>
      </c>
      <c r="D37" s="577" t="s">
        <v>168</v>
      </c>
      <c r="E37" s="579"/>
      <c r="F37" s="579" t="s">
        <v>168</v>
      </c>
    </row>
    <row r="38" spans="1:6">
      <c r="A38" s="1301"/>
      <c r="B38" s="558"/>
      <c r="C38" s="559"/>
      <c r="D38" s="577"/>
      <c r="E38" s="579"/>
      <c r="F38" s="579"/>
    </row>
    <row r="39" spans="1:6">
      <c r="A39" s="1301" t="s">
        <v>1107</v>
      </c>
      <c r="B39" s="625" t="s">
        <v>1108</v>
      </c>
      <c r="C39" s="559" t="s">
        <v>168</v>
      </c>
      <c r="D39" s="577" t="s">
        <v>168</v>
      </c>
      <c r="E39" s="579"/>
      <c r="F39" s="579" t="s">
        <v>168</v>
      </c>
    </row>
    <row r="40" spans="1:6" ht="25.5">
      <c r="A40" s="1302" t="s">
        <v>390</v>
      </c>
      <c r="B40" s="582" t="s">
        <v>951</v>
      </c>
      <c r="C40" s="583" t="s">
        <v>42</v>
      </c>
      <c r="D40" s="588">
        <v>150</v>
      </c>
      <c r="E40" s="585"/>
      <c r="F40" s="586">
        <f>D40*E40</f>
        <v>0</v>
      </c>
    </row>
    <row r="41" spans="1:6">
      <c r="A41" s="1301" t="s">
        <v>1109</v>
      </c>
      <c r="B41" s="625" t="s">
        <v>1110</v>
      </c>
      <c r="C41" s="559" t="s">
        <v>168</v>
      </c>
      <c r="D41" s="577" t="s">
        <v>168</v>
      </c>
      <c r="E41" s="578"/>
      <c r="F41" s="579" t="s">
        <v>168</v>
      </c>
    </row>
    <row r="42" spans="1:6" ht="63.75">
      <c r="A42" s="1302" t="s">
        <v>391</v>
      </c>
      <c r="B42" s="582" t="s">
        <v>1024</v>
      </c>
      <c r="C42" s="583" t="s">
        <v>122</v>
      </c>
      <c r="D42" s="588">
        <v>36</v>
      </c>
      <c r="E42" s="585"/>
      <c r="F42" s="586">
        <f>D42*E42</f>
        <v>0</v>
      </c>
    </row>
    <row r="43" spans="1:6">
      <c r="A43" s="1301" t="s">
        <v>1111</v>
      </c>
      <c r="B43" s="625" t="s">
        <v>1112</v>
      </c>
      <c r="C43" s="559" t="s">
        <v>168</v>
      </c>
      <c r="D43" s="577" t="s">
        <v>168</v>
      </c>
      <c r="E43" s="578"/>
      <c r="F43" s="579" t="s">
        <v>168</v>
      </c>
    </row>
    <row r="44" spans="1:6" ht="25.5">
      <c r="A44" s="1302" t="s">
        <v>393</v>
      </c>
      <c r="B44" s="582" t="s">
        <v>757</v>
      </c>
      <c r="C44" s="583" t="s">
        <v>122</v>
      </c>
      <c r="D44" s="588">
        <v>60</v>
      </c>
      <c r="E44" s="585"/>
      <c r="F44" s="586">
        <f>D44*E44</f>
        <v>0</v>
      </c>
    </row>
    <row r="45" spans="1:6">
      <c r="A45" s="1302" t="s">
        <v>394</v>
      </c>
      <c r="B45" s="582" t="s">
        <v>395</v>
      </c>
      <c r="C45" s="583" t="s">
        <v>42</v>
      </c>
      <c r="D45" s="588">
        <v>16</v>
      </c>
      <c r="E45" s="585"/>
      <c r="F45" s="586">
        <f>D45*E45</f>
        <v>0</v>
      </c>
    </row>
    <row r="46" spans="1:6">
      <c r="A46" s="1301" t="s">
        <v>1113</v>
      </c>
      <c r="B46" s="625" t="s">
        <v>1114</v>
      </c>
      <c r="C46" s="559" t="s">
        <v>168</v>
      </c>
      <c r="D46" s="577" t="s">
        <v>168</v>
      </c>
      <c r="E46" s="578"/>
      <c r="F46" s="579" t="s">
        <v>168</v>
      </c>
    </row>
    <row r="47" spans="1:6" ht="25.5">
      <c r="A47" s="1302" t="s">
        <v>397</v>
      </c>
      <c r="B47" s="582" t="s">
        <v>398</v>
      </c>
      <c r="C47" s="583" t="s">
        <v>122</v>
      </c>
      <c r="D47" s="588">
        <v>180</v>
      </c>
      <c r="E47" s="585"/>
      <c r="F47" s="586">
        <f>D47*E47</f>
        <v>0</v>
      </c>
    </row>
    <row r="48" spans="1:6" ht="51">
      <c r="A48" s="1302" t="s">
        <v>399</v>
      </c>
      <c r="B48" s="582" t="s">
        <v>400</v>
      </c>
      <c r="C48" s="583" t="s">
        <v>122</v>
      </c>
      <c r="D48" s="588">
        <v>170</v>
      </c>
      <c r="E48" s="585"/>
      <c r="F48" s="586">
        <f>D48*E48</f>
        <v>0</v>
      </c>
    </row>
    <row r="49" spans="1:6">
      <c r="A49" s="1303"/>
      <c r="B49" s="592"/>
      <c r="C49" s="593"/>
      <c r="D49" s="594"/>
      <c r="E49" s="596"/>
      <c r="F49" s="596"/>
    </row>
    <row r="50" spans="1:6" ht="13.5" thickBot="1">
      <c r="A50" s="1303"/>
      <c r="B50" s="394"/>
      <c r="C50" s="442"/>
      <c r="D50" s="614"/>
      <c r="E50" s="615" t="s">
        <v>1008</v>
      </c>
      <c r="F50" s="1320">
        <f>SUM(F40,F42,F44:F45,F47:F48)</f>
        <v>0</v>
      </c>
    </row>
    <row r="51" spans="1:6" ht="13.5" thickTop="1">
      <c r="A51" s="1303"/>
      <c r="B51" s="592"/>
      <c r="C51" s="593"/>
      <c r="D51" s="594"/>
      <c r="E51" s="596"/>
      <c r="F51" s="596"/>
    </row>
    <row r="52" spans="1:6" ht="13.5" thickBot="1">
      <c r="A52" s="1303"/>
      <c r="B52" s="592"/>
      <c r="C52" s="593"/>
      <c r="D52" s="594"/>
      <c r="E52" s="596"/>
      <c r="F52" s="596"/>
    </row>
    <row r="53" spans="1:6" ht="13.5" thickBot="1">
      <c r="A53" s="1306" t="s">
        <v>1115</v>
      </c>
      <c r="B53" s="1307" t="s">
        <v>1021</v>
      </c>
      <c r="C53" s="559" t="s">
        <v>168</v>
      </c>
      <c r="D53" s="577" t="s">
        <v>168</v>
      </c>
      <c r="E53" s="579"/>
      <c r="F53" s="579" t="s">
        <v>168</v>
      </c>
    </row>
    <row r="54" spans="1:6">
      <c r="A54" s="1301"/>
      <c r="B54" s="558"/>
      <c r="C54" s="559"/>
      <c r="D54" s="577"/>
      <c r="E54" s="579"/>
      <c r="F54" s="579"/>
    </row>
    <row r="55" spans="1:6">
      <c r="A55" s="1301" t="s">
        <v>1116</v>
      </c>
      <c r="B55" s="625" t="s">
        <v>1117</v>
      </c>
      <c r="C55" s="559" t="s">
        <v>168</v>
      </c>
      <c r="D55" s="577" t="s">
        <v>168</v>
      </c>
      <c r="E55" s="579"/>
      <c r="F55" s="579" t="s">
        <v>168</v>
      </c>
    </row>
    <row r="56" spans="1:6" ht="76.5">
      <c r="A56" s="1302" t="s">
        <v>403</v>
      </c>
      <c r="B56" s="582" t="s">
        <v>404</v>
      </c>
      <c r="C56" s="583" t="s">
        <v>147</v>
      </c>
      <c r="D56" s="588">
        <v>43</v>
      </c>
      <c r="E56" s="585"/>
      <c r="F56" s="586">
        <f>D56*E56</f>
        <v>0</v>
      </c>
    </row>
    <row r="57" spans="1:6" ht="76.5">
      <c r="A57" s="1302" t="s">
        <v>405</v>
      </c>
      <c r="B57" s="582" t="s">
        <v>758</v>
      </c>
      <c r="C57" s="583" t="s">
        <v>40</v>
      </c>
      <c r="D57" s="584">
        <v>20</v>
      </c>
      <c r="E57" s="585"/>
      <c r="F57" s="586">
        <f>D57*E57</f>
        <v>0</v>
      </c>
    </row>
    <row r="58" spans="1:6">
      <c r="A58" s="1301" t="s">
        <v>1118</v>
      </c>
      <c r="B58" s="625" t="s">
        <v>1119</v>
      </c>
      <c r="C58" s="559" t="s">
        <v>168</v>
      </c>
      <c r="D58" s="587" t="s">
        <v>168</v>
      </c>
      <c r="E58" s="578"/>
      <c r="F58" s="579" t="s">
        <v>168</v>
      </c>
    </row>
    <row r="59" spans="1:6" ht="51">
      <c r="A59" s="1302" t="s">
        <v>406</v>
      </c>
      <c r="B59" s="582" t="s">
        <v>407</v>
      </c>
      <c r="C59" s="583" t="s">
        <v>40</v>
      </c>
      <c r="D59" s="584">
        <v>1</v>
      </c>
      <c r="E59" s="585"/>
      <c r="F59" s="586">
        <f>D59*E59</f>
        <v>0</v>
      </c>
    </row>
    <row r="60" spans="1:6">
      <c r="A60" s="1304"/>
      <c r="B60" s="1005"/>
      <c r="C60" s="593"/>
      <c r="D60" s="597"/>
      <c r="E60" s="596"/>
      <c r="F60" s="596"/>
    </row>
    <row r="61" spans="1:6" ht="13.5" thickBot="1">
      <c r="A61" s="1303"/>
      <c r="B61" s="1319"/>
      <c r="C61" s="442"/>
      <c r="D61" s="443"/>
      <c r="E61" s="615" t="s">
        <v>1029</v>
      </c>
      <c r="F61" s="1320">
        <f>SUM(F56:F57,F59)</f>
        <v>0</v>
      </c>
    </row>
    <row r="62" spans="1:6" ht="13.5" thickTop="1">
      <c r="A62" s="1303"/>
      <c r="B62" s="592"/>
      <c r="C62" s="593"/>
      <c r="D62" s="597"/>
      <c r="E62" s="596"/>
      <c r="F62" s="596"/>
    </row>
    <row r="63" spans="1:6" ht="13.5" thickBot="1">
      <c r="A63" s="1303"/>
      <c r="B63" s="1321"/>
      <c r="C63" s="593"/>
      <c r="D63" s="597"/>
      <c r="E63" s="596"/>
      <c r="F63" s="596"/>
    </row>
    <row r="64" spans="1:6" ht="13.5" thickBot="1">
      <c r="A64" s="1306" t="s">
        <v>76</v>
      </c>
      <c r="B64" s="1307" t="s">
        <v>1022</v>
      </c>
      <c r="C64" s="559" t="s">
        <v>168</v>
      </c>
      <c r="D64" s="577" t="s">
        <v>168</v>
      </c>
      <c r="E64" s="579"/>
      <c r="F64" s="579" t="s">
        <v>168</v>
      </c>
    </row>
    <row r="65" spans="1:6">
      <c r="A65" s="1301"/>
      <c r="B65" s="558"/>
      <c r="C65" s="559"/>
      <c r="D65" s="577"/>
      <c r="E65" s="579"/>
      <c r="F65" s="579"/>
    </row>
    <row r="66" spans="1:6">
      <c r="A66" s="1301" t="s">
        <v>1120</v>
      </c>
      <c r="B66" s="625" t="s">
        <v>1121</v>
      </c>
      <c r="C66" s="559" t="s">
        <v>168</v>
      </c>
      <c r="D66" s="577" t="s">
        <v>168</v>
      </c>
      <c r="E66" s="579"/>
      <c r="F66" s="579" t="s">
        <v>168</v>
      </c>
    </row>
    <row r="67" spans="1:6">
      <c r="A67" s="1302" t="s">
        <v>410</v>
      </c>
      <c r="B67" s="582" t="s">
        <v>759</v>
      </c>
      <c r="C67" s="583" t="s">
        <v>42</v>
      </c>
      <c r="D67" s="588">
        <v>25</v>
      </c>
      <c r="E67" s="585"/>
      <c r="F67" s="586">
        <f>D67*E67</f>
        <v>0</v>
      </c>
    </row>
    <row r="68" spans="1:6" ht="38.25">
      <c r="A68" s="1302" t="s">
        <v>411</v>
      </c>
      <c r="B68" s="582" t="s">
        <v>760</v>
      </c>
      <c r="C68" s="583" t="s">
        <v>42</v>
      </c>
      <c r="D68" s="588">
        <v>90</v>
      </c>
      <c r="E68" s="585"/>
      <c r="F68" s="586">
        <f>D68*E68</f>
        <v>0</v>
      </c>
    </row>
    <row r="69" spans="1:6" ht="51">
      <c r="A69" s="1302" t="s">
        <v>412</v>
      </c>
      <c r="B69" s="582" t="s">
        <v>413</v>
      </c>
      <c r="C69" s="583" t="s">
        <v>42</v>
      </c>
      <c r="D69" s="588">
        <v>25</v>
      </c>
      <c r="E69" s="585"/>
      <c r="F69" s="586">
        <f>D69*E69</f>
        <v>0</v>
      </c>
    </row>
    <row r="70" spans="1:6">
      <c r="A70" s="1301" t="s">
        <v>414</v>
      </c>
      <c r="B70" s="558"/>
      <c r="C70" s="559" t="s">
        <v>168</v>
      </c>
      <c r="D70" s="577" t="s">
        <v>168</v>
      </c>
      <c r="E70" s="578"/>
      <c r="F70" s="579" t="s">
        <v>168</v>
      </c>
    </row>
    <row r="71" spans="1:6" ht="63.75">
      <c r="A71" s="1302" t="s">
        <v>415</v>
      </c>
      <c r="B71" s="582" t="s">
        <v>761</v>
      </c>
      <c r="C71" s="583" t="s">
        <v>580</v>
      </c>
      <c r="D71" s="588">
        <v>2000</v>
      </c>
      <c r="E71" s="585"/>
      <c r="F71" s="586">
        <f>D71*E71</f>
        <v>0</v>
      </c>
    </row>
    <row r="72" spans="1:6" ht="63.75">
      <c r="A72" s="1302" t="s">
        <v>416</v>
      </c>
      <c r="B72" s="582" t="s">
        <v>952</v>
      </c>
      <c r="C72" s="583" t="s">
        <v>580</v>
      </c>
      <c r="D72" s="588">
        <v>2100</v>
      </c>
      <c r="E72" s="585"/>
      <c r="F72" s="586">
        <f>D72*E72</f>
        <v>0</v>
      </c>
    </row>
    <row r="73" spans="1:6">
      <c r="A73" s="1301" t="s">
        <v>1122</v>
      </c>
      <c r="B73" s="625" t="s">
        <v>227</v>
      </c>
      <c r="C73" s="559" t="s">
        <v>168</v>
      </c>
      <c r="D73" s="577" t="s">
        <v>168</v>
      </c>
      <c r="E73" s="578"/>
      <c r="F73" s="579" t="s">
        <v>168</v>
      </c>
    </row>
    <row r="74" spans="1:6" ht="51">
      <c r="A74" s="1302" t="s">
        <v>418</v>
      </c>
      <c r="B74" s="582" t="s">
        <v>762</v>
      </c>
      <c r="C74" s="583" t="s">
        <v>122</v>
      </c>
      <c r="D74" s="588">
        <v>84</v>
      </c>
      <c r="E74" s="585"/>
      <c r="F74" s="586">
        <f>D74*E74</f>
        <v>0</v>
      </c>
    </row>
    <row r="75" spans="1:6" ht="76.5">
      <c r="A75" s="1302" t="s">
        <v>419</v>
      </c>
      <c r="B75" s="582" t="s">
        <v>763</v>
      </c>
      <c r="C75" s="583" t="s">
        <v>122</v>
      </c>
      <c r="D75" s="588">
        <v>68</v>
      </c>
      <c r="E75" s="585"/>
      <c r="F75" s="586">
        <f>D75*E75</f>
        <v>0</v>
      </c>
    </row>
    <row r="76" spans="1:6">
      <c r="A76" s="1301" t="s">
        <v>1123</v>
      </c>
      <c r="B76" s="625" t="s">
        <v>1124</v>
      </c>
      <c r="C76" s="559" t="s">
        <v>168</v>
      </c>
      <c r="D76" s="577" t="s">
        <v>168</v>
      </c>
      <c r="E76" s="578"/>
      <c r="F76" s="579" t="s">
        <v>168</v>
      </c>
    </row>
    <row r="77" spans="1:6" ht="89.25">
      <c r="A77" s="1302" t="s">
        <v>421</v>
      </c>
      <c r="B77" s="582" t="s">
        <v>764</v>
      </c>
      <c r="C77" s="583" t="s">
        <v>42</v>
      </c>
      <c r="D77" s="588">
        <v>251</v>
      </c>
      <c r="E77" s="585"/>
      <c r="F77" s="586">
        <f>D77*E77</f>
        <v>0</v>
      </c>
    </row>
    <row r="78" spans="1:6">
      <c r="A78" s="1301" t="s">
        <v>1125</v>
      </c>
      <c r="B78" s="625" t="s">
        <v>1126</v>
      </c>
      <c r="C78" s="559" t="s">
        <v>168</v>
      </c>
      <c r="D78" s="577" t="s">
        <v>168</v>
      </c>
      <c r="E78" s="578"/>
      <c r="F78" s="579" t="s">
        <v>168</v>
      </c>
    </row>
    <row r="79" spans="1:6" ht="52.5" customHeight="1">
      <c r="A79" s="1302" t="s">
        <v>423</v>
      </c>
      <c r="B79" s="582" t="s">
        <v>424</v>
      </c>
      <c r="C79" s="583" t="s">
        <v>147</v>
      </c>
      <c r="D79" s="588">
        <v>300</v>
      </c>
      <c r="E79" s="585"/>
      <c r="F79" s="586">
        <f>D79*E79</f>
        <v>0</v>
      </c>
    </row>
    <row r="80" spans="1:6" ht="78.75" customHeight="1">
      <c r="A80" s="1302" t="s">
        <v>425</v>
      </c>
      <c r="B80" s="582" t="s">
        <v>954</v>
      </c>
      <c r="C80" s="583" t="s">
        <v>40</v>
      </c>
      <c r="D80" s="584">
        <v>43</v>
      </c>
      <c r="E80" s="585"/>
      <c r="F80" s="586">
        <f>D80*E80</f>
        <v>0</v>
      </c>
    </row>
    <row r="81" spans="1:6">
      <c r="A81" s="1301" t="s">
        <v>1127</v>
      </c>
      <c r="B81" s="625" t="s">
        <v>1128</v>
      </c>
      <c r="C81" s="559" t="s">
        <v>168</v>
      </c>
      <c r="D81" s="587" t="s">
        <v>168</v>
      </c>
      <c r="E81" s="578"/>
      <c r="F81" s="579" t="s">
        <v>168</v>
      </c>
    </row>
    <row r="82" spans="1:6" ht="25.5">
      <c r="A82" s="1302" t="s">
        <v>427</v>
      </c>
      <c r="B82" s="582" t="s">
        <v>765</v>
      </c>
      <c r="C82" s="583" t="s">
        <v>40</v>
      </c>
      <c r="D82" s="584">
        <v>13</v>
      </c>
      <c r="E82" s="585"/>
      <c r="F82" s="586">
        <f>D82*E82</f>
        <v>0</v>
      </c>
    </row>
    <row r="83" spans="1:6" ht="51">
      <c r="A83" s="1302" t="s">
        <v>429</v>
      </c>
      <c r="B83" s="582" t="s">
        <v>953</v>
      </c>
      <c r="C83" s="583" t="s">
        <v>40</v>
      </c>
      <c r="D83" s="584">
        <v>1</v>
      </c>
      <c r="E83" s="585"/>
      <c r="F83" s="586">
        <f>D83*E83</f>
        <v>0</v>
      </c>
    </row>
    <row r="84" spans="1:6">
      <c r="A84" s="1301" t="s">
        <v>1129</v>
      </c>
      <c r="B84" s="625" t="s">
        <v>1130</v>
      </c>
      <c r="C84" s="559" t="s">
        <v>168</v>
      </c>
      <c r="D84" s="577" t="s">
        <v>168</v>
      </c>
      <c r="E84" s="578"/>
      <c r="F84" s="579" t="s">
        <v>168</v>
      </c>
    </row>
    <row r="85" spans="1:6" ht="25.5">
      <c r="A85" s="1302" t="s">
        <v>431</v>
      </c>
      <c r="B85" s="582" t="s">
        <v>432</v>
      </c>
      <c r="C85" s="583" t="s">
        <v>42</v>
      </c>
      <c r="D85" s="588">
        <v>250</v>
      </c>
      <c r="E85" s="585"/>
      <c r="F85" s="586">
        <f>D85*E85</f>
        <v>0</v>
      </c>
    </row>
    <row r="86" spans="1:6" ht="25.5">
      <c r="A86" s="1302" t="s">
        <v>433</v>
      </c>
      <c r="B86" s="582" t="s">
        <v>434</v>
      </c>
      <c r="C86" s="583" t="s">
        <v>147</v>
      </c>
      <c r="D86" s="588">
        <v>150</v>
      </c>
      <c r="E86" s="585"/>
      <c r="F86" s="586">
        <f>D86*E86</f>
        <v>0</v>
      </c>
    </row>
    <row r="87" spans="1:6">
      <c r="A87" s="1302" t="s">
        <v>435</v>
      </c>
      <c r="B87" s="582" t="s">
        <v>436</v>
      </c>
      <c r="C87" s="583" t="s">
        <v>147</v>
      </c>
      <c r="D87" s="588">
        <v>8</v>
      </c>
      <c r="E87" s="585"/>
      <c r="F87" s="586">
        <f>D87*E87</f>
        <v>0</v>
      </c>
    </row>
    <row r="88" spans="1:6">
      <c r="A88" s="1293"/>
      <c r="B88" s="558"/>
      <c r="C88" s="559"/>
      <c r="D88" s="577"/>
      <c r="E88" s="579"/>
      <c r="F88" s="579"/>
    </row>
    <row r="89" spans="1:6" ht="13.5" thickBot="1">
      <c r="A89" s="1293"/>
      <c r="B89" s="1460"/>
      <c r="C89" s="442"/>
      <c r="D89" s="614"/>
      <c r="E89" s="507" t="s">
        <v>1031</v>
      </c>
      <c r="F89" s="1320">
        <f>SUM(F67:F69,F71:F72,F74:F75,F77,F79:F80,F82:F83,F85:F87)</f>
        <v>0</v>
      </c>
    </row>
    <row r="90" spans="1:6" ht="13.5" thickTop="1">
      <c r="D90" s="598"/>
      <c r="E90" s="578"/>
      <c r="F90" s="578"/>
    </row>
    <row r="91" spans="1:6">
      <c r="D91" s="598"/>
      <c r="E91" s="578"/>
      <c r="F91" s="578"/>
    </row>
    <row r="92" spans="1:6">
      <c r="D92" s="598"/>
      <c r="E92" s="578"/>
      <c r="F92" s="578"/>
    </row>
    <row r="93" spans="1:6">
      <c r="D93" s="598"/>
      <c r="E93" s="578"/>
      <c r="F93" s="578"/>
    </row>
    <row r="94" spans="1:6">
      <c r="D94" s="598"/>
      <c r="E94" s="578"/>
      <c r="F94" s="578"/>
    </row>
    <row r="95" spans="1:6">
      <c r="D95" s="598"/>
      <c r="E95" s="578"/>
      <c r="F95" s="578"/>
    </row>
    <row r="96" spans="1:6">
      <c r="D96" s="598"/>
      <c r="E96" s="578"/>
      <c r="F96" s="578"/>
    </row>
    <row r="97" spans="2:6">
      <c r="D97" s="598"/>
      <c r="E97" s="578"/>
      <c r="F97" s="578"/>
    </row>
    <row r="98" spans="2:6">
      <c r="B98" s="549"/>
      <c r="D98" s="598"/>
      <c r="E98" s="578"/>
      <c r="F98" s="578"/>
    </row>
    <row r="99" spans="2:6">
      <c r="D99" s="598"/>
      <c r="E99" s="578"/>
      <c r="F99" s="578"/>
    </row>
    <row r="100" spans="2:6">
      <c r="D100" s="598"/>
      <c r="E100" s="578"/>
      <c r="F100" s="578"/>
    </row>
    <row r="101" spans="2:6">
      <c r="D101" s="598"/>
      <c r="E101" s="578"/>
      <c r="F101" s="578"/>
    </row>
    <row r="102" spans="2:6">
      <c r="D102" s="598"/>
      <c r="E102" s="578"/>
      <c r="F102" s="578"/>
    </row>
    <row r="103" spans="2:6">
      <c r="D103" s="598"/>
      <c r="E103" s="578"/>
      <c r="F103" s="578"/>
    </row>
    <row r="104" spans="2:6">
      <c r="D104" s="598"/>
      <c r="E104" s="578"/>
      <c r="F104" s="578"/>
    </row>
    <row r="105" spans="2:6">
      <c r="D105" s="598"/>
      <c r="E105" s="578"/>
      <c r="F105" s="578"/>
    </row>
    <row r="106" spans="2:6">
      <c r="D106" s="598"/>
      <c r="E106" s="578"/>
      <c r="F106" s="578"/>
    </row>
    <row r="107" spans="2:6">
      <c r="D107" s="598"/>
      <c r="E107" s="578"/>
      <c r="F107" s="578"/>
    </row>
    <row r="108" spans="2:6">
      <c r="D108" s="598"/>
      <c r="E108" s="578"/>
      <c r="F108" s="578"/>
    </row>
    <row r="109" spans="2:6">
      <c r="D109" s="598"/>
      <c r="E109" s="578"/>
      <c r="F109" s="578"/>
    </row>
    <row r="110" spans="2:6">
      <c r="D110" s="598"/>
      <c r="E110" s="578"/>
      <c r="F110" s="578"/>
    </row>
    <row r="111" spans="2:6">
      <c r="D111" s="598"/>
      <c r="E111" s="578"/>
      <c r="F111" s="578"/>
    </row>
    <row r="112" spans="2:6">
      <c r="D112" s="598"/>
      <c r="E112" s="578"/>
      <c r="F112" s="578"/>
    </row>
    <row r="113" spans="4:6">
      <c r="D113" s="598"/>
      <c r="E113" s="578"/>
      <c r="F113" s="578"/>
    </row>
    <row r="114" spans="4:6">
      <c r="D114" s="598"/>
      <c r="E114" s="578"/>
      <c r="F114" s="578"/>
    </row>
    <row r="115" spans="4:6">
      <c r="D115" s="598"/>
      <c r="E115" s="578"/>
      <c r="F115" s="578"/>
    </row>
    <row r="116" spans="4:6">
      <c r="D116" s="598"/>
      <c r="E116" s="578"/>
      <c r="F116" s="578"/>
    </row>
    <row r="117" spans="4:6">
      <c r="D117" s="598"/>
      <c r="E117" s="578"/>
      <c r="F117" s="578"/>
    </row>
    <row r="118" spans="4:6">
      <c r="D118" s="598"/>
      <c r="E118" s="578"/>
      <c r="F118" s="578"/>
    </row>
    <row r="119" spans="4:6">
      <c r="D119" s="598"/>
      <c r="E119" s="578"/>
      <c r="F119" s="578"/>
    </row>
    <row r="120" spans="4:6">
      <c r="D120" s="598"/>
      <c r="E120" s="578"/>
      <c r="F120" s="578"/>
    </row>
    <row r="121" spans="4:6">
      <c r="D121" s="598"/>
      <c r="E121" s="578"/>
      <c r="F121" s="578"/>
    </row>
    <row r="122" spans="4:6">
      <c r="D122" s="598"/>
      <c r="E122" s="578"/>
      <c r="F122" s="578"/>
    </row>
    <row r="123" spans="4:6">
      <c r="D123" s="598"/>
      <c r="E123" s="578"/>
      <c r="F123" s="578"/>
    </row>
    <row r="124" spans="4:6">
      <c r="D124" s="598"/>
      <c r="E124" s="578"/>
      <c r="F124" s="578"/>
    </row>
    <row r="125" spans="4:6">
      <c r="D125" s="598"/>
      <c r="E125" s="578"/>
      <c r="F125" s="578"/>
    </row>
    <row r="126" spans="4:6">
      <c r="D126" s="598"/>
      <c r="E126" s="578"/>
      <c r="F126" s="578"/>
    </row>
    <row r="127" spans="4:6">
      <c r="D127" s="598"/>
      <c r="E127" s="578"/>
      <c r="F127" s="578"/>
    </row>
    <row r="128" spans="4:6">
      <c r="D128" s="598"/>
      <c r="E128" s="578"/>
      <c r="F128" s="578"/>
    </row>
    <row r="129" spans="4:6">
      <c r="D129" s="598"/>
      <c r="E129" s="578"/>
      <c r="F129" s="578"/>
    </row>
    <row r="130" spans="4:6">
      <c r="D130" s="598"/>
      <c r="E130" s="578"/>
      <c r="F130" s="578"/>
    </row>
    <row r="131" spans="4:6">
      <c r="D131" s="598"/>
      <c r="E131" s="578"/>
      <c r="F131" s="578"/>
    </row>
    <row r="132" spans="4:6">
      <c r="D132" s="598"/>
      <c r="E132" s="578"/>
      <c r="F132" s="578"/>
    </row>
    <row r="133" spans="4:6">
      <c r="D133" s="598"/>
      <c r="E133" s="578"/>
      <c r="F133" s="578"/>
    </row>
    <row r="134" spans="4:6">
      <c r="D134" s="598"/>
      <c r="E134" s="578"/>
      <c r="F134" s="578"/>
    </row>
    <row r="135" spans="4:6">
      <c r="D135" s="598"/>
      <c r="E135" s="578"/>
      <c r="F135" s="578"/>
    </row>
    <row r="136" spans="4:6">
      <c r="D136" s="598"/>
      <c r="E136" s="578"/>
      <c r="F136" s="578"/>
    </row>
    <row r="137" spans="4:6">
      <c r="D137" s="598"/>
      <c r="E137" s="578"/>
      <c r="F137" s="578"/>
    </row>
    <row r="138" spans="4:6">
      <c r="D138" s="598"/>
      <c r="E138" s="578"/>
      <c r="F138" s="578"/>
    </row>
    <row r="139" spans="4:6">
      <c r="D139" s="598"/>
      <c r="E139" s="578"/>
      <c r="F139" s="578"/>
    </row>
    <row r="140" spans="4:6">
      <c r="D140" s="598"/>
      <c r="E140" s="578"/>
      <c r="F140" s="578"/>
    </row>
    <row r="141" spans="4:6">
      <c r="D141" s="598"/>
      <c r="E141" s="578"/>
      <c r="F141" s="578"/>
    </row>
    <row r="142" spans="4:6">
      <c r="D142" s="598"/>
      <c r="E142" s="578"/>
      <c r="F142" s="578"/>
    </row>
    <row r="143" spans="4:6">
      <c r="D143" s="598"/>
      <c r="E143" s="578"/>
      <c r="F143" s="578"/>
    </row>
    <row r="144" spans="4:6">
      <c r="D144" s="598"/>
      <c r="E144" s="578"/>
      <c r="F144" s="578"/>
    </row>
    <row r="145" spans="4:6">
      <c r="D145" s="598"/>
      <c r="E145" s="578"/>
      <c r="F145" s="578"/>
    </row>
    <row r="146" spans="4:6">
      <c r="D146" s="598"/>
      <c r="E146" s="578"/>
      <c r="F146" s="578"/>
    </row>
    <row r="147" spans="4:6">
      <c r="D147" s="598"/>
      <c r="E147" s="578"/>
      <c r="F147" s="578"/>
    </row>
    <row r="148" spans="4:6">
      <c r="D148" s="598"/>
      <c r="E148" s="578"/>
      <c r="F148" s="578"/>
    </row>
    <row r="149" spans="4:6">
      <c r="D149" s="598"/>
      <c r="E149" s="578"/>
      <c r="F149" s="578"/>
    </row>
    <row r="150" spans="4:6">
      <c r="D150" s="598"/>
      <c r="E150" s="578"/>
      <c r="F150" s="578"/>
    </row>
    <row r="151" spans="4:6">
      <c r="D151" s="598"/>
      <c r="E151" s="578"/>
      <c r="F151" s="578"/>
    </row>
    <row r="152" spans="4:6">
      <c r="D152" s="598"/>
      <c r="E152" s="578"/>
      <c r="F152" s="578"/>
    </row>
    <row r="153" spans="4:6">
      <c r="D153" s="598"/>
      <c r="E153" s="578"/>
      <c r="F153" s="578"/>
    </row>
    <row r="154" spans="4:6">
      <c r="D154" s="598"/>
      <c r="E154" s="578"/>
      <c r="F154" s="578"/>
    </row>
    <row r="155" spans="4:6">
      <c r="D155" s="598"/>
      <c r="E155" s="578"/>
      <c r="F155" s="578"/>
    </row>
    <row r="156" spans="4:6">
      <c r="D156" s="598"/>
      <c r="E156" s="578"/>
      <c r="F156" s="578"/>
    </row>
    <row r="157" spans="4:6">
      <c r="D157" s="598"/>
      <c r="E157" s="578"/>
      <c r="F157" s="578"/>
    </row>
    <row r="158" spans="4:6">
      <c r="D158" s="598"/>
      <c r="E158" s="578"/>
      <c r="F158" s="578"/>
    </row>
    <row r="159" spans="4:6">
      <c r="D159" s="598"/>
      <c r="E159" s="578"/>
      <c r="F159" s="578"/>
    </row>
    <row r="160" spans="4:6">
      <c r="D160" s="598"/>
      <c r="E160" s="578"/>
      <c r="F160" s="578"/>
    </row>
    <row r="161" spans="4:6">
      <c r="D161" s="598"/>
      <c r="E161" s="578"/>
      <c r="F161" s="578"/>
    </row>
    <row r="162" spans="4:6">
      <c r="D162" s="598"/>
      <c r="E162" s="578"/>
      <c r="F162" s="578"/>
    </row>
    <row r="163" spans="4:6">
      <c r="D163" s="598"/>
      <c r="E163" s="578"/>
      <c r="F163" s="578"/>
    </row>
    <row r="164" spans="4:6">
      <c r="D164" s="598"/>
      <c r="E164" s="578"/>
      <c r="F164" s="578"/>
    </row>
    <row r="165" spans="4:6">
      <c r="D165" s="598"/>
      <c r="E165" s="578"/>
      <c r="F165" s="578"/>
    </row>
    <row r="166" spans="4:6">
      <c r="D166" s="598"/>
      <c r="E166" s="578"/>
      <c r="F166" s="578"/>
    </row>
    <row r="167" spans="4:6">
      <c r="D167" s="598"/>
      <c r="E167" s="578"/>
      <c r="F167" s="578"/>
    </row>
    <row r="168" spans="4:6">
      <c r="D168" s="598"/>
      <c r="E168" s="578"/>
      <c r="F168" s="578"/>
    </row>
    <row r="169" spans="4:6">
      <c r="D169" s="598"/>
      <c r="E169" s="578"/>
      <c r="F169" s="578"/>
    </row>
    <row r="170" spans="4:6">
      <c r="D170" s="598"/>
      <c r="E170" s="578"/>
      <c r="F170" s="578"/>
    </row>
    <row r="171" spans="4:6">
      <c r="D171" s="598"/>
      <c r="E171" s="578"/>
      <c r="F171" s="578"/>
    </row>
    <row r="172" spans="4:6">
      <c r="D172" s="598"/>
      <c r="E172" s="578"/>
      <c r="F172" s="578"/>
    </row>
    <row r="173" spans="4:6">
      <c r="D173" s="598"/>
      <c r="E173" s="578"/>
      <c r="F173" s="578"/>
    </row>
    <row r="174" spans="4:6">
      <c r="D174" s="598"/>
      <c r="E174" s="578"/>
      <c r="F174" s="578"/>
    </row>
    <row r="175" spans="4:6">
      <c r="D175" s="598"/>
      <c r="E175" s="578"/>
      <c r="F175" s="578"/>
    </row>
    <row r="176" spans="4:6">
      <c r="D176" s="598"/>
      <c r="E176" s="578"/>
      <c r="F176" s="578"/>
    </row>
    <row r="177" spans="4:6">
      <c r="D177" s="598"/>
      <c r="E177" s="578"/>
      <c r="F177" s="578"/>
    </row>
    <row r="178" spans="4:6">
      <c r="D178" s="598"/>
      <c r="E178" s="578"/>
      <c r="F178" s="578"/>
    </row>
    <row r="179" spans="4:6">
      <c r="D179" s="598"/>
      <c r="E179" s="578"/>
      <c r="F179" s="578"/>
    </row>
    <row r="180" spans="4:6">
      <c r="D180" s="598"/>
      <c r="E180" s="578"/>
      <c r="F180" s="578"/>
    </row>
    <row r="181" spans="4:6">
      <c r="D181" s="598"/>
      <c r="E181" s="578"/>
      <c r="F181" s="578"/>
    </row>
    <row r="182" spans="4:6">
      <c r="D182" s="598"/>
      <c r="E182" s="578"/>
      <c r="F182" s="578"/>
    </row>
    <row r="183" spans="4:6">
      <c r="D183" s="598"/>
      <c r="E183" s="578"/>
      <c r="F183" s="578"/>
    </row>
    <row r="184" spans="4:6">
      <c r="D184" s="598"/>
      <c r="E184" s="578"/>
      <c r="F184" s="578"/>
    </row>
    <row r="185" spans="4:6">
      <c r="D185" s="598"/>
      <c r="E185" s="578"/>
      <c r="F185" s="578"/>
    </row>
    <row r="186" spans="4:6">
      <c r="D186" s="598"/>
      <c r="E186" s="578"/>
      <c r="F186" s="578"/>
    </row>
    <row r="187" spans="4:6">
      <c r="D187" s="598"/>
      <c r="E187" s="578"/>
      <c r="F187" s="578"/>
    </row>
    <row r="188" spans="4:6">
      <c r="D188" s="598"/>
      <c r="E188" s="578"/>
      <c r="F188" s="578"/>
    </row>
    <row r="189" spans="4:6">
      <c r="D189" s="598"/>
      <c r="E189" s="578"/>
      <c r="F189" s="578"/>
    </row>
    <row r="190" spans="4:6">
      <c r="D190" s="598"/>
      <c r="E190" s="578"/>
      <c r="F190" s="578"/>
    </row>
    <row r="191" spans="4:6">
      <c r="D191" s="598"/>
      <c r="E191" s="578"/>
      <c r="F191" s="578"/>
    </row>
    <row r="192" spans="4:6">
      <c r="D192" s="598"/>
      <c r="E192" s="578"/>
      <c r="F192" s="578"/>
    </row>
    <row r="193" spans="4:6">
      <c r="D193" s="598"/>
      <c r="E193" s="578"/>
      <c r="F193" s="578"/>
    </row>
    <row r="194" spans="4:6">
      <c r="D194" s="598"/>
      <c r="E194" s="578"/>
      <c r="F194" s="578"/>
    </row>
    <row r="195" spans="4:6">
      <c r="D195" s="598"/>
      <c r="E195" s="578"/>
      <c r="F195" s="578"/>
    </row>
    <row r="196" spans="4:6">
      <c r="D196" s="598"/>
      <c r="E196" s="578"/>
      <c r="F196" s="578"/>
    </row>
    <row r="197" spans="4:6">
      <c r="D197" s="598"/>
      <c r="E197" s="578"/>
      <c r="F197" s="578"/>
    </row>
    <row r="198" spans="4:6">
      <c r="D198" s="598"/>
      <c r="E198" s="578"/>
      <c r="F198" s="578"/>
    </row>
    <row r="199" spans="4:6">
      <c r="D199" s="598"/>
      <c r="E199" s="578"/>
      <c r="F199" s="578"/>
    </row>
    <row r="200" spans="4:6">
      <c r="D200" s="598"/>
      <c r="E200" s="578"/>
      <c r="F200" s="578"/>
    </row>
    <row r="201" spans="4:6">
      <c r="D201" s="598"/>
      <c r="E201" s="578"/>
      <c r="F201" s="578"/>
    </row>
    <row r="202" spans="4:6">
      <c r="D202" s="598"/>
      <c r="E202" s="578"/>
      <c r="F202" s="578"/>
    </row>
    <row r="203" spans="4:6">
      <c r="D203" s="598"/>
      <c r="E203" s="578"/>
      <c r="F203" s="578"/>
    </row>
    <row r="204" spans="4:6">
      <c r="D204" s="598"/>
      <c r="E204" s="578"/>
      <c r="F204" s="578"/>
    </row>
    <row r="205" spans="4:6">
      <c r="D205" s="598"/>
      <c r="E205" s="578"/>
      <c r="F205" s="578"/>
    </row>
    <row r="206" spans="4:6">
      <c r="D206" s="598"/>
      <c r="E206" s="578"/>
      <c r="F206" s="578"/>
    </row>
    <row r="207" spans="4:6">
      <c r="D207" s="598"/>
      <c r="E207" s="578"/>
      <c r="F207" s="578"/>
    </row>
    <row r="208" spans="4:6">
      <c r="D208" s="598"/>
      <c r="E208" s="578"/>
      <c r="F208" s="578"/>
    </row>
    <row r="209" spans="4:6">
      <c r="D209" s="598"/>
      <c r="E209" s="578"/>
      <c r="F209" s="578"/>
    </row>
    <row r="210" spans="4:6">
      <c r="D210" s="598"/>
      <c r="E210" s="578"/>
      <c r="F210" s="578"/>
    </row>
    <row r="211" spans="4:6">
      <c r="D211" s="598"/>
      <c r="E211" s="578"/>
      <c r="F211" s="578"/>
    </row>
    <row r="212" spans="4:6">
      <c r="D212" s="598"/>
      <c r="E212" s="578"/>
      <c r="F212" s="578"/>
    </row>
    <row r="213" spans="4:6">
      <c r="D213" s="598"/>
      <c r="E213" s="578"/>
      <c r="F213" s="578"/>
    </row>
    <row r="214" spans="4:6">
      <c r="D214" s="598"/>
      <c r="E214" s="578"/>
      <c r="F214" s="578"/>
    </row>
    <row r="215" spans="4:6">
      <c r="D215" s="598"/>
      <c r="E215" s="578"/>
      <c r="F215" s="578"/>
    </row>
    <row r="216" spans="4:6">
      <c r="D216" s="598"/>
      <c r="E216" s="578"/>
      <c r="F216" s="578"/>
    </row>
    <row r="217" spans="4:6">
      <c r="D217" s="598"/>
      <c r="E217" s="578"/>
      <c r="F217" s="578"/>
    </row>
    <row r="218" spans="4:6">
      <c r="D218" s="598"/>
      <c r="E218" s="578"/>
      <c r="F218" s="578"/>
    </row>
    <row r="219" spans="4:6">
      <c r="D219" s="598"/>
      <c r="E219" s="578"/>
      <c r="F219" s="578"/>
    </row>
    <row r="220" spans="4:6">
      <c r="D220" s="598"/>
      <c r="E220" s="578"/>
      <c r="F220" s="578"/>
    </row>
    <row r="221" spans="4:6">
      <c r="D221" s="598"/>
      <c r="E221" s="578"/>
      <c r="F221" s="578"/>
    </row>
    <row r="222" spans="4:6">
      <c r="D222" s="598"/>
      <c r="E222" s="578"/>
      <c r="F222" s="578"/>
    </row>
    <row r="223" spans="4:6">
      <c r="D223" s="598"/>
      <c r="E223" s="578"/>
      <c r="F223" s="578"/>
    </row>
    <row r="224" spans="4:6">
      <c r="D224" s="598"/>
      <c r="E224" s="578"/>
      <c r="F224" s="578"/>
    </row>
    <row r="225" spans="4:6">
      <c r="D225" s="598"/>
      <c r="E225" s="578"/>
      <c r="F225" s="578"/>
    </row>
    <row r="226" spans="4:6">
      <c r="D226" s="598"/>
      <c r="E226" s="578"/>
      <c r="F226" s="578"/>
    </row>
    <row r="227" spans="4:6">
      <c r="D227" s="598"/>
      <c r="E227" s="578"/>
      <c r="F227" s="578"/>
    </row>
    <row r="228" spans="4:6">
      <c r="D228" s="598"/>
      <c r="E228" s="578"/>
      <c r="F228" s="578"/>
    </row>
    <row r="229" spans="4:6">
      <c r="D229" s="598"/>
      <c r="E229" s="578"/>
      <c r="F229" s="578"/>
    </row>
    <row r="230" spans="4:6">
      <c r="D230" s="598"/>
      <c r="E230" s="578"/>
      <c r="F230" s="578"/>
    </row>
    <row r="231" spans="4:6">
      <c r="D231" s="598"/>
      <c r="E231" s="578"/>
      <c r="F231" s="578"/>
    </row>
    <row r="232" spans="4:6">
      <c r="D232" s="598"/>
      <c r="E232" s="578"/>
      <c r="F232" s="578"/>
    </row>
    <row r="233" spans="4:6">
      <c r="D233" s="598"/>
      <c r="E233" s="578"/>
      <c r="F233" s="578"/>
    </row>
    <row r="234" spans="4:6">
      <c r="D234" s="598"/>
      <c r="E234" s="578"/>
      <c r="F234" s="578"/>
    </row>
    <row r="235" spans="4:6">
      <c r="D235" s="598"/>
      <c r="E235" s="578"/>
      <c r="F235" s="578"/>
    </row>
    <row r="236" spans="4:6">
      <c r="D236" s="598"/>
      <c r="E236" s="578"/>
      <c r="F236" s="578"/>
    </row>
    <row r="237" spans="4:6">
      <c r="D237" s="598"/>
      <c r="E237" s="578"/>
      <c r="F237" s="578"/>
    </row>
    <row r="238" spans="4:6">
      <c r="D238" s="598"/>
      <c r="E238" s="578"/>
      <c r="F238" s="578"/>
    </row>
    <row r="239" spans="4:6">
      <c r="D239" s="598"/>
      <c r="E239" s="578"/>
      <c r="F239" s="578"/>
    </row>
    <row r="240" spans="4:6">
      <c r="D240" s="598"/>
      <c r="E240" s="578"/>
      <c r="F240" s="578"/>
    </row>
    <row r="241" spans="4:6">
      <c r="D241" s="598"/>
      <c r="E241" s="578"/>
      <c r="F241" s="578"/>
    </row>
    <row r="242" spans="4:6">
      <c r="D242" s="598"/>
      <c r="E242" s="578"/>
      <c r="F242" s="578"/>
    </row>
    <row r="243" spans="4:6">
      <c r="D243" s="598"/>
      <c r="E243" s="578"/>
      <c r="F243" s="578"/>
    </row>
    <row r="244" spans="4:6">
      <c r="D244" s="598"/>
      <c r="E244" s="578"/>
      <c r="F244" s="578"/>
    </row>
    <row r="245" spans="4:6">
      <c r="D245" s="598"/>
      <c r="E245" s="578"/>
      <c r="F245" s="578"/>
    </row>
    <row r="246" spans="4:6">
      <c r="D246" s="598"/>
      <c r="E246" s="578"/>
      <c r="F246" s="578"/>
    </row>
    <row r="247" spans="4:6">
      <c r="D247" s="598"/>
      <c r="E247" s="578"/>
      <c r="F247" s="578"/>
    </row>
    <row r="248" spans="4:6">
      <c r="D248" s="598"/>
      <c r="E248" s="578"/>
      <c r="F248" s="578"/>
    </row>
    <row r="249" spans="4:6">
      <c r="D249" s="598"/>
      <c r="E249" s="578"/>
      <c r="F249" s="578"/>
    </row>
    <row r="250" spans="4:6">
      <c r="D250" s="598"/>
      <c r="E250" s="578"/>
      <c r="F250" s="578"/>
    </row>
    <row r="251" spans="4:6">
      <c r="D251" s="598"/>
      <c r="E251" s="578"/>
      <c r="F251" s="578"/>
    </row>
    <row r="252" spans="4:6">
      <c r="D252" s="598"/>
      <c r="E252" s="578"/>
      <c r="F252" s="578"/>
    </row>
    <row r="253" spans="4:6">
      <c r="D253" s="598"/>
      <c r="E253" s="578"/>
      <c r="F253" s="578"/>
    </row>
    <row r="254" spans="4:6">
      <c r="D254" s="598"/>
      <c r="E254" s="578"/>
      <c r="F254" s="578"/>
    </row>
    <row r="255" spans="4:6">
      <c r="D255" s="598"/>
      <c r="E255" s="578"/>
      <c r="F255" s="578"/>
    </row>
    <row r="256" spans="4:6">
      <c r="D256" s="598"/>
      <c r="E256" s="578"/>
      <c r="F256" s="578"/>
    </row>
    <row r="257" spans="4:6">
      <c r="D257" s="598"/>
      <c r="E257" s="578"/>
      <c r="F257" s="578"/>
    </row>
    <row r="258" spans="4:6">
      <c r="D258" s="598"/>
      <c r="E258" s="578"/>
      <c r="F258" s="578"/>
    </row>
    <row r="259" spans="4:6">
      <c r="D259" s="598"/>
      <c r="E259" s="578"/>
      <c r="F259" s="578"/>
    </row>
    <row r="260" spans="4:6">
      <c r="D260" s="598"/>
      <c r="E260" s="578"/>
      <c r="F260" s="578"/>
    </row>
    <row r="261" spans="4:6">
      <c r="D261" s="598"/>
      <c r="E261" s="578"/>
      <c r="F261" s="578"/>
    </row>
    <row r="262" spans="4:6">
      <c r="D262" s="598"/>
      <c r="E262" s="578"/>
      <c r="F262" s="578"/>
    </row>
    <row r="263" spans="4:6">
      <c r="D263" s="598"/>
      <c r="E263" s="578"/>
      <c r="F263" s="578"/>
    </row>
    <row r="264" spans="4:6">
      <c r="D264" s="598"/>
      <c r="E264" s="578"/>
      <c r="F264" s="578"/>
    </row>
    <row r="265" spans="4:6">
      <c r="D265" s="598"/>
      <c r="E265" s="578"/>
      <c r="F265" s="578"/>
    </row>
    <row r="266" spans="4:6">
      <c r="D266" s="598"/>
      <c r="E266" s="578"/>
      <c r="F266" s="578"/>
    </row>
    <row r="267" spans="4:6">
      <c r="D267" s="598"/>
      <c r="E267" s="578"/>
      <c r="F267" s="578"/>
    </row>
    <row r="268" spans="4:6">
      <c r="D268" s="598"/>
      <c r="E268" s="578"/>
      <c r="F268" s="578"/>
    </row>
    <row r="269" spans="4:6">
      <c r="D269" s="598"/>
      <c r="E269" s="578"/>
      <c r="F269" s="578"/>
    </row>
    <row r="270" spans="4:6">
      <c r="D270" s="598"/>
      <c r="E270" s="578"/>
      <c r="F270" s="578"/>
    </row>
    <row r="271" spans="4:6">
      <c r="D271" s="598"/>
      <c r="E271" s="578"/>
      <c r="F271" s="578"/>
    </row>
    <row r="272" spans="4:6">
      <c r="D272" s="598"/>
      <c r="E272" s="578"/>
      <c r="F272" s="578"/>
    </row>
    <row r="273" spans="4:6">
      <c r="D273" s="598"/>
      <c r="E273" s="578"/>
      <c r="F273" s="578"/>
    </row>
    <row r="274" spans="4:6">
      <c r="D274" s="598"/>
      <c r="E274" s="578"/>
      <c r="F274" s="578"/>
    </row>
    <row r="275" spans="4:6">
      <c r="D275" s="598"/>
      <c r="E275" s="578"/>
      <c r="F275" s="578"/>
    </row>
    <row r="276" spans="4:6">
      <c r="D276" s="598"/>
      <c r="E276" s="578"/>
      <c r="F276" s="578"/>
    </row>
    <row r="277" spans="4:6">
      <c r="D277" s="598"/>
      <c r="E277" s="578"/>
      <c r="F277" s="578"/>
    </row>
    <row r="278" spans="4:6">
      <c r="D278" s="598"/>
      <c r="E278" s="578"/>
      <c r="F278" s="578"/>
    </row>
    <row r="279" spans="4:6">
      <c r="D279" s="598"/>
      <c r="E279" s="578"/>
      <c r="F279" s="578"/>
    </row>
    <row r="280" spans="4:6">
      <c r="D280" s="598"/>
      <c r="E280" s="578"/>
      <c r="F280" s="578"/>
    </row>
    <row r="281" spans="4:6">
      <c r="D281" s="598"/>
      <c r="E281" s="578"/>
      <c r="F281" s="578"/>
    </row>
    <row r="282" spans="4:6">
      <c r="D282" s="598"/>
      <c r="E282" s="578"/>
      <c r="F282" s="578"/>
    </row>
    <row r="283" spans="4:6">
      <c r="D283" s="598"/>
      <c r="E283" s="578"/>
      <c r="F283" s="578"/>
    </row>
    <row r="284" spans="4:6">
      <c r="D284" s="598"/>
      <c r="E284" s="578"/>
      <c r="F284" s="578"/>
    </row>
    <row r="285" spans="4:6">
      <c r="D285" s="598"/>
      <c r="E285" s="578"/>
      <c r="F285" s="578"/>
    </row>
    <row r="286" spans="4:6">
      <c r="D286" s="598"/>
      <c r="E286" s="578"/>
      <c r="F286" s="578"/>
    </row>
  </sheetData>
  <sheetProtection algorithmName="SHA-512" hashValue="7doOiWY53kh5crYYJ7GRU9vFzpvHANqaPUXafLnOq85QfZz0tHMIw7zzNTjeZQz9sWSA9lkmBzUQrj9UWDkwGA==" saltValue="5jaMV8aUnsEv3AEg/RUI+w==" spinCount="100000" sheet="1" objects="1" scenarios="1"/>
  <mergeCells count="3">
    <mergeCell ref="A3:E3"/>
    <mergeCell ref="B22:E22"/>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B.VVZL.1&amp;R&amp;9&amp;P/&amp;N</oddFooter>
  </headerFooter>
  <rowBreaks count="3" manualBreakCount="3">
    <brk id="22" max="16383" man="1"/>
    <brk id="52" max="16383" man="1"/>
    <brk id="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3"/>
  <sheetViews>
    <sheetView showZeros="0" view="pageBreakPreview" zoomScaleNormal="100" zoomScaleSheetLayoutView="100" workbookViewId="0"/>
  </sheetViews>
  <sheetFormatPr defaultRowHeight="12.75"/>
  <cols>
    <col min="1" max="1" width="6.7109375" style="548" customWidth="1"/>
    <col min="2" max="2" width="40.7109375" style="546" customWidth="1"/>
    <col min="3" max="3" width="5.7109375" style="547" customWidth="1"/>
    <col min="4" max="4" width="7.7109375" style="547" customWidth="1"/>
    <col min="5" max="5" width="12.7109375" style="548" customWidth="1"/>
    <col min="6" max="6" width="14.7109375" style="548" customWidth="1"/>
    <col min="7" max="16384" width="9.140625" style="3"/>
  </cols>
  <sheetData>
    <row r="1" spans="1:6">
      <c r="A1" s="557"/>
      <c r="B1" s="558"/>
      <c r="C1" s="559"/>
      <c r="D1" s="559"/>
      <c r="E1" s="557"/>
      <c r="F1" s="557"/>
    </row>
    <row r="2" spans="1:6">
      <c r="A2" s="557"/>
      <c r="B2" s="558"/>
      <c r="C2" s="559"/>
      <c r="D2" s="559"/>
      <c r="E2" s="557"/>
      <c r="F2" s="557"/>
    </row>
    <row r="3" spans="1:6" ht="15.75">
      <c r="A3" s="1550" t="s">
        <v>1025</v>
      </c>
      <c r="B3" s="1550"/>
      <c r="C3" s="1550"/>
      <c r="D3" s="1550"/>
      <c r="E3" s="1550"/>
      <c r="F3" s="1458"/>
    </row>
    <row r="4" spans="1:6">
      <c r="A4" s="557"/>
      <c r="B4" s="558"/>
      <c r="C4" s="559"/>
      <c r="D4" s="559"/>
      <c r="E4" s="557"/>
      <c r="F4" s="557"/>
    </row>
    <row r="5" spans="1:6" ht="15">
      <c r="A5" s="1462" t="s">
        <v>16</v>
      </c>
      <c r="B5" s="558"/>
      <c r="C5" s="559"/>
      <c r="D5" s="559"/>
      <c r="E5" s="557"/>
      <c r="F5" s="557"/>
    </row>
    <row r="6" spans="1:6">
      <c r="A6" s="240"/>
      <c r="B6" s="558"/>
      <c r="C6" s="559"/>
      <c r="D6" s="559"/>
      <c r="E6" s="557"/>
      <c r="F6" s="557"/>
    </row>
    <row r="7" spans="1:6">
      <c r="A7" s="557"/>
      <c r="B7" s="558"/>
      <c r="C7" s="559"/>
      <c r="D7" s="559"/>
      <c r="E7" s="557"/>
      <c r="F7" s="557"/>
    </row>
    <row r="8" spans="1:6" s="537" customFormat="1" ht="15.75">
      <c r="A8" s="550" t="s">
        <v>376</v>
      </c>
      <c r="B8" s="276" t="s">
        <v>1026</v>
      </c>
      <c r="C8" s="669"/>
      <c r="D8" s="669"/>
      <c r="E8" s="670"/>
      <c r="F8" s="670"/>
    </row>
    <row r="9" spans="1:6">
      <c r="A9" s="550"/>
      <c r="B9" s="275"/>
      <c r="C9" s="600"/>
      <c r="D9" s="600"/>
      <c r="E9" s="601"/>
      <c r="F9" s="601"/>
    </row>
    <row r="10" spans="1:6">
      <c r="A10" s="557"/>
      <c r="B10" s="1549" t="s">
        <v>1156</v>
      </c>
      <c r="C10" s="1549"/>
      <c r="D10" s="1549"/>
      <c r="E10" s="1549"/>
      <c r="F10" s="1549"/>
    </row>
    <row r="11" spans="1:6">
      <c r="A11" s="557"/>
      <c r="B11" s="560"/>
      <c r="C11" s="559"/>
      <c r="D11" s="559"/>
      <c r="E11" s="557"/>
      <c r="F11" s="557"/>
    </row>
    <row r="12" spans="1:6" s="603" customFormat="1" ht="15.95" customHeight="1">
      <c r="A12" s="561">
        <v>1</v>
      </c>
      <c r="B12" s="562" t="s">
        <v>217</v>
      </c>
      <c r="C12" s="451"/>
      <c r="D12" s="602"/>
      <c r="E12" s="562"/>
      <c r="F12" s="1439">
        <f>F33</f>
        <v>0</v>
      </c>
    </row>
    <row r="13" spans="1:6" s="603" customFormat="1" ht="15.95" customHeight="1">
      <c r="A13" s="563">
        <v>2</v>
      </c>
      <c r="B13" s="564" t="s">
        <v>200</v>
      </c>
      <c r="C13" s="453"/>
      <c r="D13" s="604"/>
      <c r="E13" s="564"/>
      <c r="F13" s="454">
        <f>F50</f>
        <v>0</v>
      </c>
    </row>
    <row r="14" spans="1:6" s="603" customFormat="1" ht="15.95" customHeight="1">
      <c r="A14" s="563">
        <v>4</v>
      </c>
      <c r="B14" s="564" t="s">
        <v>1021</v>
      </c>
      <c r="C14" s="453"/>
      <c r="D14" s="604"/>
      <c r="E14" s="564"/>
      <c r="F14" s="454">
        <f>F57</f>
        <v>0</v>
      </c>
    </row>
    <row r="15" spans="1:6" s="603" customFormat="1" ht="15.95" customHeight="1" thickBot="1">
      <c r="A15" s="1026">
        <v>5</v>
      </c>
      <c r="B15" s="1027" t="s">
        <v>1022</v>
      </c>
      <c r="C15" s="1024"/>
      <c r="D15" s="1029"/>
      <c r="E15" s="1027"/>
      <c r="F15" s="1028">
        <f>F96</f>
        <v>0</v>
      </c>
    </row>
    <row r="16" spans="1:6">
      <c r="A16" s="233"/>
      <c r="B16" s="605"/>
      <c r="C16" s="223"/>
      <c r="D16" s="226"/>
      <c r="E16" s="606"/>
      <c r="F16" s="607"/>
    </row>
    <row r="17" spans="1:6" ht="15.75" thickBot="1">
      <c r="A17" s="608"/>
      <c r="B17" s="569" t="s">
        <v>1027</v>
      </c>
      <c r="C17" s="509"/>
      <c r="D17" s="609"/>
      <c r="E17" s="394"/>
      <c r="F17" s="570">
        <f>SUM(F12:F15)</f>
        <v>0</v>
      </c>
    </row>
    <row r="18" spans="1:6" ht="13.5" thickTop="1">
      <c r="A18" s="568"/>
      <c r="B18" s="558"/>
      <c r="C18" s="559"/>
      <c r="D18" s="559"/>
      <c r="E18" s="557"/>
      <c r="F18" s="557"/>
    </row>
    <row r="19" spans="1:6" ht="89.25" customHeight="1">
      <c r="A19" s="557"/>
      <c r="B19" s="1538" t="s">
        <v>755</v>
      </c>
      <c r="C19" s="1538"/>
      <c r="D19" s="1538"/>
      <c r="E19" s="1538"/>
      <c r="F19" s="557"/>
    </row>
    <row r="20" spans="1:6">
      <c r="A20" s="571" t="s">
        <v>377</v>
      </c>
      <c r="B20" s="572" t="s">
        <v>378</v>
      </c>
      <c r="C20" s="573" t="s">
        <v>379</v>
      </c>
      <c r="D20" s="573" t="s">
        <v>47</v>
      </c>
      <c r="E20" s="573" t="s">
        <v>766</v>
      </c>
      <c r="F20" s="573" t="s">
        <v>1082</v>
      </c>
    </row>
    <row r="21" spans="1:6" ht="6.95" customHeight="1">
      <c r="A21" s="610"/>
      <c r="B21" s="611"/>
      <c r="C21" s="612"/>
      <c r="D21" s="612"/>
      <c r="E21" s="610"/>
      <c r="F21" s="610"/>
    </row>
    <row r="22" spans="1:6" ht="3" customHeight="1" thickBot="1">
      <c r="A22" s="610"/>
      <c r="B22" s="611"/>
      <c r="C22" s="612"/>
      <c r="D22" s="612"/>
      <c r="E22" s="610"/>
      <c r="F22" s="610"/>
    </row>
    <row r="23" spans="1:6" ht="13.5" thickBot="1">
      <c r="A23" s="1003" t="s">
        <v>380</v>
      </c>
      <c r="B23" s="1004"/>
      <c r="C23" s="559" t="s">
        <v>168</v>
      </c>
      <c r="D23" s="577" t="s">
        <v>168</v>
      </c>
      <c r="E23" s="579" t="s">
        <v>168</v>
      </c>
      <c r="F23" s="579" t="s">
        <v>168</v>
      </c>
    </row>
    <row r="24" spans="1:6">
      <c r="A24" s="240"/>
      <c r="B24" s="558"/>
      <c r="C24" s="559" t="s">
        <v>168</v>
      </c>
      <c r="D24" s="577" t="s">
        <v>168</v>
      </c>
      <c r="E24" s="579" t="s">
        <v>168</v>
      </c>
      <c r="F24" s="579" t="s">
        <v>168</v>
      </c>
    </row>
    <row r="25" spans="1:6">
      <c r="A25" s="576" t="s">
        <v>381</v>
      </c>
      <c r="B25" s="558"/>
      <c r="C25" s="559" t="s">
        <v>168</v>
      </c>
      <c r="D25" s="577" t="s">
        <v>168</v>
      </c>
      <c r="E25" s="579"/>
      <c r="F25" s="579" t="s">
        <v>168</v>
      </c>
    </row>
    <row r="26" spans="1:6" ht="25.5">
      <c r="A26" s="581" t="s">
        <v>437</v>
      </c>
      <c r="B26" s="582" t="s">
        <v>438</v>
      </c>
      <c r="C26" s="583" t="s">
        <v>40</v>
      </c>
      <c r="D26" s="584">
        <v>1</v>
      </c>
      <c r="E26" s="585"/>
      <c r="F26" s="586">
        <f>E26*D26</f>
        <v>0</v>
      </c>
    </row>
    <row r="27" spans="1:6" ht="25.5">
      <c r="A27" s="581" t="s">
        <v>384</v>
      </c>
      <c r="B27" s="582" t="s">
        <v>385</v>
      </c>
      <c r="C27" s="583" t="s">
        <v>40</v>
      </c>
      <c r="D27" s="584">
        <v>1</v>
      </c>
      <c r="E27" s="585"/>
      <c r="F27" s="586">
        <f>E27*D27</f>
        <v>0</v>
      </c>
    </row>
    <row r="28" spans="1:6">
      <c r="A28" s="576" t="s">
        <v>439</v>
      </c>
      <c r="B28" s="558"/>
      <c r="C28" s="559" t="s">
        <v>168</v>
      </c>
      <c r="D28" s="577" t="s">
        <v>168</v>
      </c>
      <c r="E28" s="578"/>
      <c r="F28" s="579" t="s">
        <v>168</v>
      </c>
    </row>
    <row r="29" spans="1:6" ht="25.5" customHeight="1">
      <c r="A29" s="581" t="s">
        <v>440</v>
      </c>
      <c r="B29" s="582" t="s">
        <v>441</v>
      </c>
      <c r="C29" s="583" t="s">
        <v>42</v>
      </c>
      <c r="D29" s="588">
        <v>24</v>
      </c>
      <c r="E29" s="585"/>
      <c r="F29" s="586">
        <f>E29*D29</f>
        <v>0</v>
      </c>
    </row>
    <row r="30" spans="1:6" ht="25.5">
      <c r="A30" s="581" t="s">
        <v>442</v>
      </c>
      <c r="B30" s="582" t="s">
        <v>443</v>
      </c>
      <c r="C30" s="583" t="s">
        <v>147</v>
      </c>
      <c r="D30" s="588">
        <v>14.5</v>
      </c>
      <c r="E30" s="585"/>
      <c r="F30" s="586">
        <f>E30*D30</f>
        <v>0</v>
      </c>
    </row>
    <row r="31" spans="1:6" ht="25.5">
      <c r="A31" s="581" t="s">
        <v>444</v>
      </c>
      <c r="B31" s="582" t="s">
        <v>767</v>
      </c>
      <c r="C31" s="583" t="s">
        <v>122</v>
      </c>
      <c r="D31" s="588">
        <v>19</v>
      </c>
      <c r="E31" s="585"/>
      <c r="F31" s="586">
        <f>E31*D31</f>
        <v>0</v>
      </c>
    </row>
    <row r="32" spans="1:6">
      <c r="A32" s="591"/>
      <c r="B32" s="1005"/>
      <c r="C32" s="1324"/>
      <c r="D32" s="1325"/>
      <c r="E32" s="1327"/>
      <c r="F32" s="1327"/>
    </row>
    <row r="33" spans="1:6" s="613" customFormat="1" ht="13.5" thickBot="1">
      <c r="A33" s="606"/>
      <c r="B33" s="1319"/>
      <c r="C33" s="442"/>
      <c r="D33" s="614"/>
      <c r="E33" s="507" t="s">
        <v>1009</v>
      </c>
      <c r="F33" s="1320">
        <f>SUM(F26:F27,F29:F31)</f>
        <v>0</v>
      </c>
    </row>
    <row r="34" spans="1:6" s="613" customFormat="1" ht="13.5" thickTop="1">
      <c r="A34" s="606"/>
      <c r="B34" s="1323"/>
      <c r="C34" s="223"/>
      <c r="D34" s="226"/>
      <c r="E34" s="1342"/>
      <c r="F34" s="607"/>
    </row>
    <row r="35" spans="1:6" ht="13.5" thickBot="1">
      <c r="A35" s="591"/>
      <c r="B35" s="592"/>
      <c r="C35" s="593"/>
      <c r="D35" s="594"/>
      <c r="E35" s="596"/>
      <c r="F35" s="596"/>
    </row>
    <row r="36" spans="1:6" ht="13.5" thickBot="1">
      <c r="A36" s="1003" t="s">
        <v>445</v>
      </c>
      <c r="B36" s="1004"/>
      <c r="C36" s="559" t="s">
        <v>168</v>
      </c>
      <c r="D36" s="577" t="s">
        <v>168</v>
      </c>
      <c r="E36" s="579"/>
      <c r="F36" s="579" t="s">
        <v>168</v>
      </c>
    </row>
    <row r="37" spans="1:6">
      <c r="A37" s="576"/>
      <c r="B37" s="558"/>
      <c r="C37" s="559"/>
      <c r="D37" s="577"/>
      <c r="E37" s="579"/>
      <c r="F37" s="579"/>
    </row>
    <row r="38" spans="1:6">
      <c r="A38" s="576" t="s">
        <v>446</v>
      </c>
      <c r="B38" s="558"/>
      <c r="C38" s="559" t="s">
        <v>168</v>
      </c>
      <c r="D38" s="577" t="s">
        <v>168</v>
      </c>
      <c r="E38" s="579"/>
      <c r="F38" s="579" t="s">
        <v>168</v>
      </c>
    </row>
    <row r="39" spans="1:6" ht="65.099999999999994" customHeight="1">
      <c r="A39" s="581" t="s">
        <v>447</v>
      </c>
      <c r="B39" s="582" t="s">
        <v>768</v>
      </c>
      <c r="C39" s="583" t="s">
        <v>122</v>
      </c>
      <c r="D39" s="588">
        <v>132</v>
      </c>
      <c r="E39" s="585"/>
      <c r="F39" s="586">
        <f>E39*D39</f>
        <v>0</v>
      </c>
    </row>
    <row r="40" spans="1:6">
      <c r="A40" s="576" t="s">
        <v>448</v>
      </c>
      <c r="B40" s="558"/>
      <c r="C40" s="559" t="s">
        <v>168</v>
      </c>
      <c r="D40" s="577" t="s">
        <v>168</v>
      </c>
      <c r="E40" s="578"/>
      <c r="F40" s="579" t="s">
        <v>168</v>
      </c>
    </row>
    <row r="41" spans="1:6" ht="38.25">
      <c r="A41" s="581" t="s">
        <v>449</v>
      </c>
      <c r="B41" s="582" t="s">
        <v>769</v>
      </c>
      <c r="C41" s="583" t="s">
        <v>42</v>
      </c>
      <c r="D41" s="588">
        <v>22.950000000000003</v>
      </c>
      <c r="E41" s="585"/>
      <c r="F41" s="586">
        <f>E41*D41</f>
        <v>0</v>
      </c>
    </row>
    <row r="42" spans="1:6">
      <c r="A42" s="576" t="s">
        <v>392</v>
      </c>
      <c r="B42" s="558"/>
      <c r="C42" s="559" t="s">
        <v>168</v>
      </c>
      <c r="D42" s="577" t="s">
        <v>168</v>
      </c>
      <c r="E42" s="578"/>
      <c r="F42" s="579" t="s">
        <v>168</v>
      </c>
    </row>
    <row r="43" spans="1:6" ht="65.099999999999994" customHeight="1">
      <c r="A43" s="581" t="s">
        <v>450</v>
      </c>
      <c r="B43" s="582" t="s">
        <v>770</v>
      </c>
      <c r="C43" s="583" t="s">
        <v>122</v>
      </c>
      <c r="D43" s="588">
        <v>64.5</v>
      </c>
      <c r="E43" s="585"/>
      <c r="F43" s="586">
        <f>E43*D43</f>
        <v>0</v>
      </c>
    </row>
    <row r="44" spans="1:6">
      <c r="A44" s="576" t="s">
        <v>396</v>
      </c>
      <c r="B44" s="558"/>
      <c r="C44" s="559" t="s">
        <v>168</v>
      </c>
      <c r="D44" s="577" t="s">
        <v>168</v>
      </c>
      <c r="E44" s="578"/>
      <c r="F44" s="579" t="s">
        <v>168</v>
      </c>
    </row>
    <row r="45" spans="1:6" ht="53.1" customHeight="1">
      <c r="A45" s="581" t="s">
        <v>399</v>
      </c>
      <c r="B45" s="582" t="s">
        <v>786</v>
      </c>
      <c r="C45" s="583" t="s">
        <v>122</v>
      </c>
      <c r="D45" s="588">
        <v>610</v>
      </c>
      <c r="E45" s="585"/>
      <c r="F45" s="586">
        <f>E45*D45</f>
        <v>0</v>
      </c>
    </row>
    <row r="46" spans="1:6">
      <c r="A46" s="576" t="s">
        <v>451</v>
      </c>
      <c r="B46" s="558"/>
      <c r="C46" s="559" t="s">
        <v>168</v>
      </c>
      <c r="D46" s="577" t="s">
        <v>168</v>
      </c>
      <c r="E46" s="578"/>
      <c r="F46" s="579" t="s">
        <v>168</v>
      </c>
    </row>
    <row r="47" spans="1:6" ht="27.6" customHeight="1">
      <c r="A47" s="581" t="s">
        <v>452</v>
      </c>
      <c r="B47" s="582" t="s">
        <v>453</v>
      </c>
      <c r="C47" s="583" t="s">
        <v>42</v>
      </c>
      <c r="D47" s="588">
        <v>122</v>
      </c>
      <c r="E47" s="585"/>
      <c r="F47" s="586">
        <f>E47*D47</f>
        <v>0</v>
      </c>
    </row>
    <row r="48" spans="1:6" ht="27.6" customHeight="1">
      <c r="A48" s="581" t="s">
        <v>454</v>
      </c>
      <c r="B48" s="582" t="s">
        <v>455</v>
      </c>
      <c r="C48" s="583" t="s">
        <v>42</v>
      </c>
      <c r="D48" s="588">
        <v>122</v>
      </c>
      <c r="E48" s="585"/>
      <c r="F48" s="586">
        <f>E48*D48</f>
        <v>0</v>
      </c>
    </row>
    <row r="49" spans="1:6">
      <c r="A49" s="591"/>
      <c r="B49" s="592"/>
      <c r="C49" s="593"/>
      <c r="D49" s="594"/>
      <c r="E49" s="596"/>
      <c r="F49" s="596"/>
    </row>
    <row r="50" spans="1:6" ht="13.5" thickBot="1">
      <c r="A50" s="557"/>
      <c r="B50" s="394"/>
      <c r="C50" s="442"/>
      <c r="D50" s="614"/>
      <c r="E50" s="615" t="s">
        <v>1028</v>
      </c>
      <c r="F50" s="1320">
        <f>SUM(F39,F41,F43,F45,F47:F48)</f>
        <v>0</v>
      </c>
    </row>
    <row r="51" spans="1:6" ht="14.25" thickTop="1" thickBot="1">
      <c r="A51" s="557"/>
      <c r="B51" s="616"/>
      <c r="C51" s="559"/>
      <c r="D51" s="577"/>
      <c r="E51" s="579"/>
      <c r="F51" s="579"/>
    </row>
    <row r="52" spans="1:6" ht="13.5" thickBot="1">
      <c r="A52" s="1003" t="s">
        <v>401</v>
      </c>
      <c r="B52" s="1004"/>
      <c r="C52" s="559" t="s">
        <v>168</v>
      </c>
      <c r="D52" s="577" t="s">
        <v>168</v>
      </c>
      <c r="E52" s="579"/>
      <c r="F52" s="579" t="s">
        <v>168</v>
      </c>
    </row>
    <row r="53" spans="1:6">
      <c r="A53" s="576"/>
      <c r="B53" s="558"/>
      <c r="C53" s="559"/>
      <c r="D53" s="577"/>
      <c r="E53" s="579"/>
      <c r="F53" s="579"/>
    </row>
    <row r="54" spans="1:6">
      <c r="A54" s="576" t="s">
        <v>402</v>
      </c>
      <c r="B54" s="558"/>
      <c r="C54" s="559" t="s">
        <v>168</v>
      </c>
      <c r="D54" s="577" t="s">
        <v>168</v>
      </c>
      <c r="E54" s="579"/>
      <c r="F54" s="579" t="s">
        <v>168</v>
      </c>
    </row>
    <row r="55" spans="1:6" ht="78" customHeight="1">
      <c r="A55" s="581" t="s">
        <v>405</v>
      </c>
      <c r="B55" s="582" t="s">
        <v>771</v>
      </c>
      <c r="C55" s="583" t="s">
        <v>40</v>
      </c>
      <c r="D55" s="584">
        <v>25</v>
      </c>
      <c r="E55" s="585"/>
      <c r="F55" s="586">
        <f>E55*D55</f>
        <v>0</v>
      </c>
    </row>
    <row r="56" spans="1:6">
      <c r="A56" s="591"/>
      <c r="B56" s="1005"/>
      <c r="C56" s="1324"/>
      <c r="D56" s="1328"/>
      <c r="E56" s="1327"/>
      <c r="F56" s="1327"/>
    </row>
    <row r="57" spans="1:6" ht="13.5" thickBot="1">
      <c r="A57" s="591"/>
      <c r="B57" s="1329"/>
      <c r="C57" s="1308"/>
      <c r="D57" s="443"/>
      <c r="E57" s="507" t="s">
        <v>1029</v>
      </c>
      <c r="F57" s="1320">
        <f>SUM(F55)</f>
        <v>0</v>
      </c>
    </row>
    <row r="58" spans="1:6" ht="13.5" thickTop="1">
      <c r="A58" s="557"/>
      <c r="B58" s="616"/>
      <c r="C58" s="559"/>
      <c r="D58" s="587"/>
      <c r="E58" s="579"/>
      <c r="F58" s="579"/>
    </row>
    <row r="59" spans="1:6" ht="13.5" thickBot="1">
      <c r="A59" s="557"/>
      <c r="B59" s="616"/>
      <c r="C59" s="559"/>
      <c r="D59" s="587"/>
      <c r="E59" s="579"/>
      <c r="F59" s="579"/>
    </row>
    <row r="60" spans="1:6" ht="13.5" thickBot="1">
      <c r="A60" s="1003" t="s">
        <v>408</v>
      </c>
      <c r="B60" s="1004"/>
      <c r="C60" s="559" t="s">
        <v>168</v>
      </c>
      <c r="D60" s="577" t="s">
        <v>168</v>
      </c>
      <c r="E60" s="579"/>
      <c r="F60" s="579" t="s">
        <v>168</v>
      </c>
    </row>
    <row r="61" spans="1:6">
      <c r="A61" s="576"/>
      <c r="B61" s="558"/>
      <c r="C61" s="559"/>
      <c r="D61" s="577"/>
      <c r="E61" s="578"/>
      <c r="F61" s="579"/>
    </row>
    <row r="62" spans="1:6">
      <c r="A62" s="576" t="s">
        <v>409</v>
      </c>
      <c r="B62" s="558"/>
      <c r="C62" s="559" t="s">
        <v>168</v>
      </c>
      <c r="D62" s="577" t="s">
        <v>168</v>
      </c>
      <c r="E62" s="578"/>
      <c r="F62" s="579" t="s">
        <v>168</v>
      </c>
    </row>
    <row r="63" spans="1:6" ht="27.6" customHeight="1">
      <c r="A63" s="581" t="s">
        <v>456</v>
      </c>
      <c r="B63" s="582" t="s">
        <v>457</v>
      </c>
      <c r="C63" s="583" t="s">
        <v>42</v>
      </c>
      <c r="D63" s="588">
        <v>7.7700000000000005</v>
      </c>
      <c r="E63" s="585"/>
      <c r="F63" s="586">
        <f t="shared" ref="F63:F68" si="0">E63*D63</f>
        <v>0</v>
      </c>
    </row>
    <row r="64" spans="1:6" ht="65.099999999999994" customHeight="1">
      <c r="A64" s="581" t="s">
        <v>412</v>
      </c>
      <c r="B64" s="582" t="s">
        <v>772</v>
      </c>
      <c r="C64" s="583" t="s">
        <v>42</v>
      </c>
      <c r="D64" s="588">
        <v>74</v>
      </c>
      <c r="E64" s="585"/>
      <c r="F64" s="586">
        <f t="shared" si="0"/>
        <v>0</v>
      </c>
    </row>
    <row r="65" spans="1:6" ht="78" customHeight="1">
      <c r="A65" s="581" t="s">
        <v>458</v>
      </c>
      <c r="B65" s="582" t="s">
        <v>773</v>
      </c>
      <c r="C65" s="583" t="s">
        <v>42</v>
      </c>
      <c r="D65" s="588">
        <v>107</v>
      </c>
      <c r="E65" s="585"/>
      <c r="F65" s="586">
        <f t="shared" si="0"/>
        <v>0</v>
      </c>
    </row>
    <row r="66" spans="1:6" ht="53.1" customHeight="1">
      <c r="A66" s="581" t="s">
        <v>411</v>
      </c>
      <c r="B66" s="582" t="s">
        <v>459</v>
      </c>
      <c r="C66" s="583" t="s">
        <v>42</v>
      </c>
      <c r="D66" s="588">
        <v>60.800000000000004</v>
      </c>
      <c r="E66" s="585"/>
      <c r="F66" s="586">
        <f t="shared" si="0"/>
        <v>0</v>
      </c>
    </row>
    <row r="67" spans="1:6" ht="27.6" customHeight="1">
      <c r="A67" s="581" t="s">
        <v>410</v>
      </c>
      <c r="B67" s="582" t="s">
        <v>774</v>
      </c>
      <c r="C67" s="583" t="s">
        <v>42</v>
      </c>
      <c r="D67" s="588">
        <v>10.8</v>
      </c>
      <c r="E67" s="585"/>
      <c r="F67" s="586">
        <f t="shared" si="0"/>
        <v>0</v>
      </c>
    </row>
    <row r="68" spans="1:6" ht="27.6" customHeight="1">
      <c r="A68" s="581" t="s">
        <v>460</v>
      </c>
      <c r="B68" s="582" t="s">
        <v>461</v>
      </c>
      <c r="C68" s="583" t="s">
        <v>42</v>
      </c>
      <c r="D68" s="588">
        <v>17.400000000000002</v>
      </c>
      <c r="E68" s="585"/>
      <c r="F68" s="586">
        <f t="shared" si="0"/>
        <v>0</v>
      </c>
    </row>
    <row r="69" spans="1:6">
      <c r="A69" s="576" t="s">
        <v>414</v>
      </c>
      <c r="B69" s="558"/>
      <c r="C69" s="559" t="s">
        <v>168</v>
      </c>
      <c r="D69" s="577" t="s">
        <v>168</v>
      </c>
      <c r="E69" s="578"/>
      <c r="F69" s="579" t="s">
        <v>168</v>
      </c>
    </row>
    <row r="70" spans="1:6" ht="92.1" customHeight="1">
      <c r="A70" s="581" t="s">
        <v>416</v>
      </c>
      <c r="B70" s="582" t="s">
        <v>462</v>
      </c>
      <c r="C70" s="583" t="s">
        <v>580</v>
      </c>
      <c r="D70" s="588">
        <v>5050</v>
      </c>
      <c r="E70" s="585"/>
      <c r="F70" s="586">
        <f>E70*D70</f>
        <v>0</v>
      </c>
    </row>
    <row r="71" spans="1:6" ht="65.099999999999994" customHeight="1">
      <c r="A71" s="581" t="s">
        <v>463</v>
      </c>
      <c r="B71" s="582" t="s">
        <v>775</v>
      </c>
      <c r="C71" s="583" t="s">
        <v>580</v>
      </c>
      <c r="D71" s="588">
        <v>150</v>
      </c>
      <c r="E71" s="585"/>
      <c r="F71" s="586">
        <f>E71*D71</f>
        <v>0</v>
      </c>
    </row>
    <row r="72" spans="1:6" ht="65.099999999999994" customHeight="1">
      <c r="A72" s="581" t="s">
        <v>415</v>
      </c>
      <c r="B72" s="582" t="s">
        <v>776</v>
      </c>
      <c r="C72" s="583" t="s">
        <v>580</v>
      </c>
      <c r="D72" s="588">
        <v>2550</v>
      </c>
      <c r="E72" s="585"/>
      <c r="F72" s="586">
        <f>E72*D72</f>
        <v>0</v>
      </c>
    </row>
    <row r="73" spans="1:6">
      <c r="A73" s="576" t="s">
        <v>417</v>
      </c>
      <c r="B73" s="558"/>
      <c r="C73" s="559" t="s">
        <v>168</v>
      </c>
      <c r="D73" s="577" t="s">
        <v>168</v>
      </c>
      <c r="E73" s="578"/>
      <c r="F73" s="579" t="s">
        <v>168</v>
      </c>
    </row>
    <row r="74" spans="1:6" ht="39.950000000000003" customHeight="1">
      <c r="A74" s="581" t="s">
        <v>464</v>
      </c>
      <c r="B74" s="582" t="s">
        <v>465</v>
      </c>
      <c r="C74" s="583" t="s">
        <v>122</v>
      </c>
      <c r="D74" s="588">
        <v>2.2000000000000002</v>
      </c>
      <c r="E74" s="585"/>
      <c r="F74" s="586">
        <f t="shared" ref="F74:F81" si="1">E74*D74</f>
        <v>0</v>
      </c>
    </row>
    <row r="75" spans="1:6" ht="38.25">
      <c r="A75" s="581" t="s">
        <v>466</v>
      </c>
      <c r="B75" s="582" t="s">
        <v>777</v>
      </c>
      <c r="C75" s="583" t="s">
        <v>122</v>
      </c>
      <c r="D75" s="588">
        <v>16.5</v>
      </c>
      <c r="E75" s="585"/>
      <c r="F75" s="586">
        <f t="shared" si="1"/>
        <v>0</v>
      </c>
    </row>
    <row r="76" spans="1:6" ht="53.1" customHeight="1">
      <c r="A76" s="581" t="s">
        <v>418</v>
      </c>
      <c r="B76" s="582" t="s">
        <v>778</v>
      </c>
      <c r="C76" s="583" t="s">
        <v>122</v>
      </c>
      <c r="D76" s="588">
        <v>393</v>
      </c>
      <c r="E76" s="585"/>
      <c r="F76" s="586">
        <f t="shared" si="1"/>
        <v>0</v>
      </c>
    </row>
    <row r="77" spans="1:6" ht="53.1" customHeight="1">
      <c r="A77" s="581" t="s">
        <v>467</v>
      </c>
      <c r="B77" s="582" t="s">
        <v>779</v>
      </c>
      <c r="C77" s="583" t="s">
        <v>122</v>
      </c>
      <c r="D77" s="588">
        <v>8</v>
      </c>
      <c r="E77" s="585"/>
      <c r="F77" s="586">
        <f t="shared" si="1"/>
        <v>0</v>
      </c>
    </row>
    <row r="78" spans="1:6" ht="53.1" customHeight="1">
      <c r="A78" s="581" t="s">
        <v>468</v>
      </c>
      <c r="B78" s="582" t="s">
        <v>780</v>
      </c>
      <c r="C78" s="583" t="s">
        <v>122</v>
      </c>
      <c r="D78" s="588">
        <v>0.6</v>
      </c>
      <c r="E78" s="585"/>
      <c r="F78" s="586">
        <f t="shared" si="1"/>
        <v>0</v>
      </c>
    </row>
    <row r="79" spans="1:6" ht="53.1" customHeight="1">
      <c r="A79" s="581" t="s">
        <v>469</v>
      </c>
      <c r="B79" s="582" t="s">
        <v>781</v>
      </c>
      <c r="C79" s="583" t="s">
        <v>122</v>
      </c>
      <c r="D79" s="588">
        <v>17.100000000000001</v>
      </c>
      <c r="E79" s="585"/>
      <c r="F79" s="586">
        <f t="shared" si="1"/>
        <v>0</v>
      </c>
    </row>
    <row r="80" spans="1:6" ht="53.1" customHeight="1">
      <c r="A80" s="581" t="s">
        <v>470</v>
      </c>
      <c r="B80" s="582" t="s">
        <v>782</v>
      </c>
      <c r="C80" s="583" t="s">
        <v>122</v>
      </c>
      <c r="D80" s="588">
        <v>2.5</v>
      </c>
      <c r="E80" s="585"/>
      <c r="F80" s="586">
        <f t="shared" si="1"/>
        <v>0</v>
      </c>
    </row>
    <row r="81" spans="1:6" ht="65.099999999999994" customHeight="1">
      <c r="A81" s="581" t="s">
        <v>419</v>
      </c>
      <c r="B81" s="582" t="s">
        <v>783</v>
      </c>
      <c r="C81" s="583" t="s">
        <v>122</v>
      </c>
      <c r="D81" s="588">
        <v>28.3</v>
      </c>
      <c r="E81" s="585"/>
      <c r="F81" s="586">
        <f t="shared" si="1"/>
        <v>0</v>
      </c>
    </row>
    <row r="82" spans="1:6">
      <c r="A82" s="576" t="s">
        <v>420</v>
      </c>
      <c r="B82" s="558"/>
      <c r="C82" s="559" t="s">
        <v>168</v>
      </c>
      <c r="D82" s="577" t="s">
        <v>168</v>
      </c>
      <c r="E82" s="578"/>
      <c r="F82" s="579" t="s">
        <v>168</v>
      </c>
    </row>
    <row r="83" spans="1:6" ht="25.5">
      <c r="A83" s="581" t="s">
        <v>471</v>
      </c>
      <c r="B83" s="582" t="s">
        <v>472</v>
      </c>
      <c r="C83" s="583" t="s">
        <v>122</v>
      </c>
      <c r="D83" s="588">
        <v>3.5</v>
      </c>
      <c r="E83" s="585"/>
      <c r="F83" s="586">
        <f>E83*D83</f>
        <v>0</v>
      </c>
    </row>
    <row r="84" spans="1:6" ht="51">
      <c r="A84" s="581" t="s">
        <v>473</v>
      </c>
      <c r="B84" s="582" t="s">
        <v>784</v>
      </c>
      <c r="C84" s="583" t="s">
        <v>42</v>
      </c>
      <c r="D84" s="588">
        <v>5.3</v>
      </c>
      <c r="E84" s="585"/>
      <c r="F84" s="586">
        <f>E84*D84</f>
        <v>0</v>
      </c>
    </row>
    <row r="85" spans="1:6" ht="105" customHeight="1">
      <c r="A85" s="581" t="s">
        <v>421</v>
      </c>
      <c r="B85" s="582" t="s">
        <v>1030</v>
      </c>
      <c r="C85" s="583" t="s">
        <v>42</v>
      </c>
      <c r="D85" s="588">
        <v>374</v>
      </c>
      <c r="E85" s="585"/>
      <c r="F85" s="586">
        <f>E85*D85</f>
        <v>0</v>
      </c>
    </row>
    <row r="86" spans="1:6" ht="27.6" customHeight="1">
      <c r="A86" s="581" t="s">
        <v>474</v>
      </c>
      <c r="B86" s="582" t="s">
        <v>475</v>
      </c>
      <c r="C86" s="583" t="s">
        <v>42</v>
      </c>
      <c r="D86" s="588">
        <v>41.7</v>
      </c>
      <c r="E86" s="585"/>
      <c r="F86" s="586">
        <f>E86*D86</f>
        <v>0</v>
      </c>
    </row>
    <row r="87" spans="1:6">
      <c r="A87" s="576" t="s">
        <v>422</v>
      </c>
      <c r="B87" s="558"/>
      <c r="C87" s="559" t="s">
        <v>168</v>
      </c>
      <c r="D87" s="577" t="s">
        <v>168</v>
      </c>
      <c r="E87" s="578"/>
      <c r="F87" s="579" t="s">
        <v>168</v>
      </c>
    </row>
    <row r="88" spans="1:6" ht="80.099999999999994" customHeight="1">
      <c r="A88" s="581" t="s">
        <v>423</v>
      </c>
      <c r="B88" s="582" t="s">
        <v>785</v>
      </c>
      <c r="C88" s="583" t="s">
        <v>147</v>
      </c>
      <c r="D88" s="588">
        <v>460</v>
      </c>
      <c r="E88" s="585"/>
      <c r="F88" s="586">
        <f>E88*D88</f>
        <v>0</v>
      </c>
    </row>
    <row r="89" spans="1:6">
      <c r="A89" s="576" t="s">
        <v>426</v>
      </c>
      <c r="B89" s="558"/>
      <c r="C89" s="559" t="s">
        <v>168</v>
      </c>
      <c r="D89" s="577" t="s">
        <v>168</v>
      </c>
      <c r="E89" s="578"/>
      <c r="F89" s="579" t="s">
        <v>168</v>
      </c>
    </row>
    <row r="90" spans="1:6" ht="27.6" customHeight="1">
      <c r="A90" s="581" t="s">
        <v>427</v>
      </c>
      <c r="B90" s="582" t="s">
        <v>428</v>
      </c>
      <c r="C90" s="583" t="s">
        <v>40</v>
      </c>
      <c r="D90" s="584">
        <v>10</v>
      </c>
      <c r="E90" s="585"/>
      <c r="F90" s="586">
        <f>E90*D90</f>
        <v>0</v>
      </c>
    </row>
    <row r="91" spans="1:6">
      <c r="A91" s="576" t="s">
        <v>430</v>
      </c>
      <c r="B91" s="558"/>
      <c r="C91" s="559" t="s">
        <v>168</v>
      </c>
      <c r="D91" s="577" t="s">
        <v>168</v>
      </c>
      <c r="E91" s="578"/>
      <c r="F91" s="579" t="s">
        <v>168</v>
      </c>
    </row>
    <row r="92" spans="1:6" ht="27.6" customHeight="1">
      <c r="A92" s="581" t="s">
        <v>431</v>
      </c>
      <c r="B92" s="582" t="s">
        <v>476</v>
      </c>
      <c r="C92" s="583" t="s">
        <v>42</v>
      </c>
      <c r="D92" s="588">
        <v>390</v>
      </c>
      <c r="E92" s="585"/>
      <c r="F92" s="586">
        <f>E92*D92</f>
        <v>0</v>
      </c>
    </row>
    <row r="93" spans="1:6" ht="27.6" customHeight="1">
      <c r="A93" s="581" t="s">
        <v>433</v>
      </c>
      <c r="B93" s="582" t="s">
        <v>477</v>
      </c>
      <c r="C93" s="583" t="s">
        <v>147</v>
      </c>
      <c r="D93" s="588">
        <v>182</v>
      </c>
      <c r="E93" s="585"/>
      <c r="F93" s="586">
        <f>E93*D93</f>
        <v>0</v>
      </c>
    </row>
    <row r="94" spans="1:6">
      <c r="A94" s="581" t="s">
        <v>435</v>
      </c>
      <c r="B94" s="617" t="s">
        <v>436</v>
      </c>
      <c r="C94" s="583" t="s">
        <v>147</v>
      </c>
      <c r="D94" s="588">
        <v>9</v>
      </c>
      <c r="E94" s="585"/>
      <c r="F94" s="586">
        <f>E94*D94</f>
        <v>0</v>
      </c>
    </row>
    <row r="95" spans="1:6">
      <c r="A95" s="591"/>
      <c r="B95" s="1330"/>
      <c r="C95" s="1324"/>
      <c r="D95" s="1325"/>
      <c r="E95" s="1327"/>
      <c r="F95" s="1327"/>
    </row>
    <row r="96" spans="1:6" ht="13.5" thickBot="1">
      <c r="A96" s="557"/>
      <c r="B96" s="1460"/>
      <c r="C96" s="442"/>
      <c r="D96" s="614"/>
      <c r="E96" s="507" t="s">
        <v>1031</v>
      </c>
      <c r="F96" s="1320">
        <f>SUM(F63:F68,F70:F72,F74:F81,F83:F86,F88,F90,F92:F94)</f>
        <v>0</v>
      </c>
    </row>
    <row r="97" spans="1:6" ht="13.5" thickTop="1">
      <c r="A97" s="557"/>
      <c r="B97" s="558"/>
      <c r="C97" s="559"/>
      <c r="D97" s="577"/>
      <c r="E97" s="579"/>
      <c r="F97" s="579"/>
    </row>
    <row r="98" spans="1:6">
      <c r="D98" s="598"/>
      <c r="E98" s="578"/>
      <c r="F98" s="578"/>
    </row>
    <row r="99" spans="1:6">
      <c r="D99" s="598"/>
      <c r="E99" s="578"/>
      <c r="F99" s="578"/>
    </row>
    <row r="100" spans="1:6">
      <c r="D100" s="598"/>
      <c r="E100" s="578"/>
      <c r="F100" s="578"/>
    </row>
    <row r="101" spans="1:6">
      <c r="D101" s="598"/>
      <c r="E101" s="578"/>
      <c r="F101" s="578"/>
    </row>
    <row r="102" spans="1:6">
      <c r="D102" s="598"/>
      <c r="E102" s="578"/>
      <c r="F102" s="578"/>
    </row>
    <row r="103" spans="1:6">
      <c r="D103" s="598"/>
      <c r="E103" s="578"/>
      <c r="F103" s="578"/>
    </row>
    <row r="104" spans="1:6">
      <c r="D104" s="598"/>
      <c r="E104" s="578"/>
      <c r="F104" s="578"/>
    </row>
    <row r="105" spans="1:6">
      <c r="D105" s="598"/>
      <c r="E105" s="578"/>
      <c r="F105" s="578"/>
    </row>
    <row r="106" spans="1:6">
      <c r="D106" s="598"/>
      <c r="E106" s="578"/>
      <c r="F106" s="578"/>
    </row>
    <row r="107" spans="1:6">
      <c r="D107" s="598"/>
      <c r="E107" s="578"/>
      <c r="F107" s="578"/>
    </row>
    <row r="108" spans="1:6">
      <c r="D108" s="598"/>
      <c r="E108" s="578"/>
      <c r="F108" s="578"/>
    </row>
    <row r="109" spans="1:6">
      <c r="D109" s="598"/>
      <c r="E109" s="578"/>
      <c r="F109" s="578"/>
    </row>
    <row r="110" spans="1:6">
      <c r="D110" s="598"/>
      <c r="E110" s="578"/>
      <c r="F110" s="578"/>
    </row>
    <row r="111" spans="1:6">
      <c r="D111" s="598"/>
      <c r="E111" s="578"/>
      <c r="F111" s="578"/>
    </row>
    <row r="112" spans="1:6">
      <c r="D112" s="598"/>
      <c r="E112" s="578"/>
      <c r="F112" s="578"/>
    </row>
    <row r="113" spans="4:6">
      <c r="D113" s="598"/>
      <c r="E113" s="578"/>
      <c r="F113" s="578"/>
    </row>
    <row r="114" spans="4:6">
      <c r="D114" s="598"/>
      <c r="E114" s="578"/>
      <c r="F114" s="578"/>
    </row>
    <row r="115" spans="4:6">
      <c r="D115" s="598"/>
      <c r="E115" s="578"/>
      <c r="F115" s="578"/>
    </row>
    <row r="116" spans="4:6">
      <c r="D116" s="598"/>
      <c r="E116" s="578"/>
      <c r="F116" s="578"/>
    </row>
    <row r="117" spans="4:6">
      <c r="D117" s="598"/>
      <c r="E117" s="578"/>
      <c r="F117" s="578"/>
    </row>
    <row r="118" spans="4:6">
      <c r="D118" s="598"/>
      <c r="E118" s="578"/>
      <c r="F118" s="578"/>
    </row>
    <row r="119" spans="4:6">
      <c r="D119" s="598"/>
      <c r="E119" s="578"/>
      <c r="F119" s="578"/>
    </row>
    <row r="120" spans="4:6">
      <c r="D120" s="598"/>
      <c r="E120" s="578"/>
      <c r="F120" s="578"/>
    </row>
    <row r="121" spans="4:6">
      <c r="D121" s="598"/>
      <c r="E121" s="578"/>
      <c r="F121" s="578"/>
    </row>
    <row r="122" spans="4:6">
      <c r="D122" s="598"/>
      <c r="E122" s="578"/>
      <c r="F122" s="578"/>
    </row>
    <row r="123" spans="4:6">
      <c r="D123" s="598"/>
      <c r="E123" s="578"/>
      <c r="F123" s="578"/>
    </row>
    <row r="124" spans="4:6">
      <c r="D124" s="598"/>
      <c r="E124" s="578"/>
      <c r="F124" s="578"/>
    </row>
    <row r="125" spans="4:6">
      <c r="D125" s="598"/>
      <c r="E125" s="578"/>
      <c r="F125" s="578"/>
    </row>
    <row r="126" spans="4:6">
      <c r="D126" s="598"/>
      <c r="E126" s="578"/>
      <c r="F126" s="578"/>
    </row>
    <row r="127" spans="4:6">
      <c r="D127" s="598"/>
      <c r="E127" s="578"/>
      <c r="F127" s="578"/>
    </row>
    <row r="128" spans="4:6">
      <c r="D128" s="598"/>
      <c r="E128" s="578"/>
      <c r="F128" s="578"/>
    </row>
    <row r="129" spans="4:6">
      <c r="D129" s="598"/>
      <c r="E129" s="578"/>
      <c r="F129" s="578"/>
    </row>
    <row r="130" spans="4:6">
      <c r="D130" s="598"/>
      <c r="E130" s="578"/>
      <c r="F130" s="578"/>
    </row>
    <row r="131" spans="4:6">
      <c r="D131" s="598"/>
      <c r="E131" s="578"/>
      <c r="F131" s="578"/>
    </row>
    <row r="132" spans="4:6">
      <c r="D132" s="598"/>
      <c r="E132" s="578"/>
      <c r="F132" s="578"/>
    </row>
    <row r="133" spans="4:6">
      <c r="D133" s="598"/>
      <c r="E133" s="578"/>
      <c r="F133" s="578"/>
    </row>
    <row r="134" spans="4:6">
      <c r="D134" s="598"/>
      <c r="E134" s="578"/>
      <c r="F134" s="578"/>
    </row>
    <row r="135" spans="4:6">
      <c r="D135" s="598"/>
      <c r="E135" s="578"/>
      <c r="F135" s="578"/>
    </row>
    <row r="136" spans="4:6">
      <c r="D136" s="598"/>
      <c r="E136" s="578"/>
      <c r="F136" s="578"/>
    </row>
    <row r="137" spans="4:6">
      <c r="D137" s="598"/>
      <c r="E137" s="578"/>
      <c r="F137" s="578"/>
    </row>
    <row r="138" spans="4:6">
      <c r="D138" s="598"/>
      <c r="E138" s="578"/>
      <c r="F138" s="578"/>
    </row>
    <row r="139" spans="4:6">
      <c r="D139" s="598"/>
      <c r="E139" s="578"/>
      <c r="F139" s="578"/>
    </row>
    <row r="140" spans="4:6">
      <c r="D140" s="598"/>
      <c r="E140" s="578"/>
      <c r="F140" s="578"/>
    </row>
    <row r="141" spans="4:6">
      <c r="D141" s="598"/>
      <c r="E141" s="578"/>
      <c r="F141" s="578"/>
    </row>
    <row r="142" spans="4:6">
      <c r="D142" s="598"/>
      <c r="E142" s="578"/>
      <c r="F142" s="578"/>
    </row>
    <row r="143" spans="4:6">
      <c r="D143" s="598"/>
      <c r="E143" s="578"/>
      <c r="F143" s="578"/>
    </row>
    <row r="144" spans="4:6">
      <c r="D144" s="598"/>
      <c r="E144" s="578"/>
      <c r="F144" s="578"/>
    </row>
    <row r="145" spans="4:6">
      <c r="D145" s="598"/>
      <c r="E145" s="578"/>
      <c r="F145" s="578"/>
    </row>
    <row r="146" spans="4:6">
      <c r="D146" s="598"/>
      <c r="E146" s="578"/>
      <c r="F146" s="578"/>
    </row>
    <row r="147" spans="4:6">
      <c r="D147" s="598"/>
      <c r="E147" s="578"/>
      <c r="F147" s="578"/>
    </row>
    <row r="148" spans="4:6">
      <c r="D148" s="598"/>
      <c r="E148" s="578"/>
      <c r="F148" s="578"/>
    </row>
    <row r="149" spans="4:6">
      <c r="D149" s="598"/>
      <c r="E149" s="578"/>
      <c r="F149" s="578"/>
    </row>
    <row r="150" spans="4:6">
      <c r="D150" s="598"/>
      <c r="E150" s="578"/>
      <c r="F150" s="578"/>
    </row>
    <row r="151" spans="4:6">
      <c r="D151" s="598"/>
      <c r="E151" s="578"/>
      <c r="F151" s="578"/>
    </row>
    <row r="152" spans="4:6">
      <c r="D152" s="598"/>
      <c r="E152" s="578"/>
      <c r="F152" s="578"/>
    </row>
    <row r="153" spans="4:6">
      <c r="D153" s="598"/>
      <c r="E153" s="578"/>
      <c r="F153" s="578"/>
    </row>
    <row r="154" spans="4:6">
      <c r="D154" s="598"/>
      <c r="E154" s="578"/>
      <c r="F154" s="578"/>
    </row>
    <row r="155" spans="4:6">
      <c r="D155" s="598"/>
      <c r="E155" s="578"/>
      <c r="F155" s="578"/>
    </row>
    <row r="156" spans="4:6">
      <c r="D156" s="598"/>
      <c r="E156" s="578"/>
      <c r="F156" s="578"/>
    </row>
    <row r="157" spans="4:6">
      <c r="D157" s="598"/>
      <c r="E157" s="578"/>
      <c r="F157" s="578"/>
    </row>
    <row r="158" spans="4:6">
      <c r="D158" s="598"/>
      <c r="E158" s="578"/>
      <c r="F158" s="578"/>
    </row>
    <row r="159" spans="4:6">
      <c r="D159" s="598"/>
      <c r="E159" s="578"/>
      <c r="F159" s="578"/>
    </row>
    <row r="160" spans="4:6">
      <c r="D160" s="598"/>
      <c r="E160" s="578"/>
      <c r="F160" s="578"/>
    </row>
    <row r="161" spans="4:6">
      <c r="D161" s="598"/>
      <c r="E161" s="578"/>
      <c r="F161" s="578"/>
    </row>
    <row r="162" spans="4:6">
      <c r="D162" s="598"/>
      <c r="E162" s="578"/>
      <c r="F162" s="578"/>
    </row>
    <row r="163" spans="4:6">
      <c r="D163" s="598"/>
      <c r="E163" s="578"/>
      <c r="F163" s="578"/>
    </row>
    <row r="164" spans="4:6">
      <c r="D164" s="598"/>
      <c r="E164" s="578"/>
      <c r="F164" s="578"/>
    </row>
    <row r="165" spans="4:6">
      <c r="D165" s="598"/>
      <c r="E165" s="578"/>
      <c r="F165" s="578"/>
    </row>
    <row r="166" spans="4:6">
      <c r="D166" s="598"/>
      <c r="E166" s="578"/>
      <c r="F166" s="578"/>
    </row>
    <row r="167" spans="4:6">
      <c r="D167" s="598"/>
      <c r="E167" s="578"/>
      <c r="F167" s="578"/>
    </row>
    <row r="168" spans="4:6">
      <c r="D168" s="598"/>
      <c r="E168" s="578"/>
      <c r="F168" s="578"/>
    </row>
    <row r="169" spans="4:6">
      <c r="D169" s="598"/>
      <c r="E169" s="578"/>
      <c r="F169" s="578"/>
    </row>
    <row r="170" spans="4:6">
      <c r="D170" s="598"/>
      <c r="E170" s="578"/>
      <c r="F170" s="578"/>
    </row>
    <row r="171" spans="4:6">
      <c r="D171" s="598"/>
      <c r="E171" s="578"/>
      <c r="F171" s="578"/>
    </row>
    <row r="172" spans="4:6">
      <c r="D172" s="598"/>
      <c r="E172" s="578"/>
      <c r="F172" s="578"/>
    </row>
    <row r="173" spans="4:6">
      <c r="D173" s="598"/>
      <c r="E173" s="578"/>
      <c r="F173" s="578"/>
    </row>
    <row r="174" spans="4:6">
      <c r="D174" s="598"/>
      <c r="E174" s="578"/>
      <c r="F174" s="578"/>
    </row>
    <row r="175" spans="4:6">
      <c r="D175" s="598"/>
      <c r="E175" s="578"/>
      <c r="F175" s="578"/>
    </row>
    <row r="176" spans="4:6">
      <c r="D176" s="598"/>
      <c r="E176" s="578"/>
      <c r="F176" s="578"/>
    </row>
    <row r="177" spans="4:6">
      <c r="D177" s="598"/>
      <c r="E177" s="578"/>
      <c r="F177" s="578"/>
    </row>
    <row r="178" spans="4:6">
      <c r="D178" s="598"/>
      <c r="E178" s="578"/>
      <c r="F178" s="578"/>
    </row>
    <row r="179" spans="4:6">
      <c r="D179" s="598"/>
      <c r="E179" s="578"/>
      <c r="F179" s="578"/>
    </row>
    <row r="180" spans="4:6">
      <c r="D180" s="598"/>
      <c r="E180" s="578"/>
      <c r="F180" s="578"/>
    </row>
    <row r="181" spans="4:6">
      <c r="D181" s="598"/>
      <c r="E181" s="578"/>
      <c r="F181" s="578"/>
    </row>
    <row r="182" spans="4:6">
      <c r="D182" s="598"/>
      <c r="E182" s="578"/>
      <c r="F182" s="578"/>
    </row>
    <row r="183" spans="4:6">
      <c r="D183" s="598"/>
      <c r="E183" s="578"/>
      <c r="F183" s="578"/>
    </row>
    <row r="184" spans="4:6">
      <c r="D184" s="598"/>
      <c r="E184" s="578"/>
      <c r="F184" s="578"/>
    </row>
    <row r="185" spans="4:6">
      <c r="D185" s="598"/>
      <c r="E185" s="578"/>
      <c r="F185" s="578"/>
    </row>
    <row r="186" spans="4:6">
      <c r="D186" s="598"/>
      <c r="E186" s="578"/>
      <c r="F186" s="578"/>
    </row>
    <row r="187" spans="4:6">
      <c r="D187" s="598"/>
      <c r="E187" s="578"/>
      <c r="F187" s="578"/>
    </row>
    <row r="188" spans="4:6">
      <c r="D188" s="598"/>
      <c r="E188" s="578"/>
      <c r="F188" s="578"/>
    </row>
    <row r="189" spans="4:6">
      <c r="D189" s="598"/>
      <c r="E189" s="578"/>
      <c r="F189" s="578"/>
    </row>
    <row r="190" spans="4:6">
      <c r="D190" s="598"/>
      <c r="E190" s="578"/>
      <c r="F190" s="578"/>
    </row>
    <row r="191" spans="4:6">
      <c r="D191" s="598"/>
      <c r="E191" s="578"/>
      <c r="F191" s="578"/>
    </row>
    <row r="192" spans="4:6">
      <c r="D192" s="598"/>
      <c r="E192" s="578"/>
      <c r="F192" s="578"/>
    </row>
    <row r="193" spans="4:6">
      <c r="D193" s="598"/>
      <c r="E193" s="578"/>
      <c r="F193" s="578"/>
    </row>
    <row r="194" spans="4:6">
      <c r="D194" s="598"/>
      <c r="E194" s="578"/>
      <c r="F194" s="578"/>
    </row>
    <row r="195" spans="4:6">
      <c r="D195" s="598"/>
      <c r="E195" s="578"/>
      <c r="F195" s="578"/>
    </row>
    <row r="196" spans="4:6">
      <c r="D196" s="598"/>
      <c r="E196" s="578"/>
      <c r="F196" s="578"/>
    </row>
    <row r="197" spans="4:6">
      <c r="D197" s="598"/>
      <c r="E197" s="578"/>
      <c r="F197" s="578"/>
    </row>
    <row r="198" spans="4:6">
      <c r="D198" s="598"/>
      <c r="E198" s="578"/>
      <c r="F198" s="578"/>
    </row>
    <row r="199" spans="4:6">
      <c r="D199" s="598"/>
      <c r="E199" s="578"/>
      <c r="F199" s="578"/>
    </row>
    <row r="200" spans="4:6">
      <c r="D200" s="598"/>
      <c r="E200" s="578"/>
      <c r="F200" s="578"/>
    </row>
    <row r="201" spans="4:6">
      <c r="D201" s="598"/>
      <c r="E201" s="578"/>
      <c r="F201" s="578"/>
    </row>
    <row r="202" spans="4:6">
      <c r="D202" s="598"/>
      <c r="E202" s="578"/>
      <c r="F202" s="578"/>
    </row>
    <row r="203" spans="4:6">
      <c r="D203" s="598"/>
      <c r="E203" s="578"/>
      <c r="F203" s="578"/>
    </row>
    <row r="204" spans="4:6">
      <c r="D204" s="598"/>
      <c r="E204" s="578"/>
      <c r="F204" s="578"/>
    </row>
    <row r="205" spans="4:6">
      <c r="D205" s="598"/>
      <c r="E205" s="578"/>
      <c r="F205" s="578"/>
    </row>
    <row r="206" spans="4:6">
      <c r="D206" s="598"/>
      <c r="E206" s="578"/>
      <c r="F206" s="578"/>
    </row>
    <row r="207" spans="4:6">
      <c r="D207" s="598"/>
      <c r="E207" s="578"/>
      <c r="F207" s="578"/>
    </row>
    <row r="208" spans="4:6">
      <c r="D208" s="598"/>
      <c r="E208" s="578"/>
      <c r="F208" s="578"/>
    </row>
    <row r="209" spans="4:6">
      <c r="D209" s="598"/>
      <c r="E209" s="578"/>
      <c r="F209" s="578"/>
    </row>
    <row r="210" spans="4:6">
      <c r="D210" s="598"/>
      <c r="E210" s="578"/>
      <c r="F210" s="578"/>
    </row>
    <row r="211" spans="4:6">
      <c r="D211" s="598"/>
      <c r="E211" s="578"/>
      <c r="F211" s="578"/>
    </row>
    <row r="212" spans="4:6">
      <c r="D212" s="598"/>
      <c r="E212" s="578"/>
      <c r="F212" s="578"/>
    </row>
    <row r="213" spans="4:6">
      <c r="D213" s="598"/>
      <c r="E213" s="578"/>
      <c r="F213" s="578"/>
    </row>
    <row r="214" spans="4:6">
      <c r="D214" s="598"/>
      <c r="E214" s="578"/>
      <c r="F214" s="578"/>
    </row>
    <row r="215" spans="4:6">
      <c r="D215" s="598"/>
      <c r="E215" s="578"/>
      <c r="F215" s="578"/>
    </row>
    <row r="216" spans="4:6">
      <c r="D216" s="598"/>
      <c r="E216" s="578"/>
      <c r="F216" s="578"/>
    </row>
    <row r="217" spans="4:6">
      <c r="D217" s="598"/>
      <c r="E217" s="578"/>
      <c r="F217" s="578"/>
    </row>
    <row r="218" spans="4:6">
      <c r="D218" s="598"/>
      <c r="E218" s="578"/>
      <c r="F218" s="578"/>
    </row>
    <row r="219" spans="4:6">
      <c r="D219" s="598"/>
      <c r="E219" s="578"/>
      <c r="F219" s="578"/>
    </row>
    <row r="220" spans="4:6">
      <c r="D220" s="598"/>
      <c r="E220" s="578"/>
      <c r="F220" s="578"/>
    </row>
    <row r="221" spans="4:6">
      <c r="D221" s="598"/>
      <c r="E221" s="578"/>
      <c r="F221" s="578"/>
    </row>
    <row r="222" spans="4:6">
      <c r="D222" s="598"/>
      <c r="E222" s="578"/>
      <c r="F222" s="578"/>
    </row>
    <row r="223" spans="4:6">
      <c r="D223" s="598"/>
      <c r="E223" s="578"/>
      <c r="F223" s="578"/>
    </row>
    <row r="224" spans="4:6">
      <c r="D224" s="598"/>
      <c r="E224" s="578"/>
      <c r="F224" s="578"/>
    </row>
    <row r="225" spans="4:6">
      <c r="D225" s="598"/>
      <c r="E225" s="578"/>
      <c r="F225" s="578"/>
    </row>
    <row r="226" spans="4:6">
      <c r="D226" s="598"/>
      <c r="E226" s="578"/>
      <c r="F226" s="578"/>
    </row>
    <row r="227" spans="4:6">
      <c r="D227" s="598"/>
      <c r="E227" s="578"/>
      <c r="F227" s="578"/>
    </row>
    <row r="228" spans="4:6">
      <c r="D228" s="598"/>
      <c r="E228" s="578"/>
      <c r="F228" s="578"/>
    </row>
    <row r="229" spans="4:6">
      <c r="D229" s="598"/>
      <c r="E229" s="578"/>
      <c r="F229" s="578"/>
    </row>
    <row r="230" spans="4:6">
      <c r="D230" s="598"/>
      <c r="E230" s="578"/>
      <c r="F230" s="578"/>
    </row>
    <row r="231" spans="4:6">
      <c r="D231" s="598"/>
      <c r="E231" s="578"/>
      <c r="F231" s="578"/>
    </row>
    <row r="232" spans="4:6">
      <c r="D232" s="598"/>
      <c r="E232" s="578"/>
      <c r="F232" s="578"/>
    </row>
    <row r="233" spans="4:6">
      <c r="D233" s="598"/>
      <c r="E233" s="578"/>
      <c r="F233" s="578"/>
    </row>
    <row r="234" spans="4:6">
      <c r="D234" s="598"/>
      <c r="E234" s="578"/>
      <c r="F234" s="578"/>
    </row>
    <row r="235" spans="4:6">
      <c r="D235" s="598"/>
      <c r="E235" s="578"/>
      <c r="F235" s="578"/>
    </row>
    <row r="236" spans="4:6">
      <c r="D236" s="598"/>
      <c r="E236" s="578"/>
      <c r="F236" s="578"/>
    </row>
    <row r="237" spans="4:6">
      <c r="D237" s="598"/>
      <c r="E237" s="578"/>
      <c r="F237" s="578"/>
    </row>
    <row r="238" spans="4:6">
      <c r="D238" s="598"/>
      <c r="E238" s="578"/>
      <c r="F238" s="578"/>
    </row>
    <row r="239" spans="4:6">
      <c r="D239" s="598"/>
      <c r="E239" s="578"/>
      <c r="F239" s="578"/>
    </row>
    <row r="240" spans="4:6">
      <c r="D240" s="598"/>
      <c r="E240" s="578"/>
      <c r="F240" s="578"/>
    </row>
    <row r="241" spans="4:6">
      <c r="D241" s="598"/>
      <c r="E241" s="578"/>
      <c r="F241" s="578"/>
    </row>
    <row r="242" spans="4:6">
      <c r="D242" s="598"/>
      <c r="E242" s="578"/>
      <c r="F242" s="578"/>
    </row>
    <row r="243" spans="4:6">
      <c r="D243" s="598"/>
      <c r="E243" s="578"/>
      <c r="F243" s="578"/>
    </row>
    <row r="244" spans="4:6">
      <c r="D244" s="598"/>
      <c r="E244" s="578"/>
      <c r="F244" s="578"/>
    </row>
    <row r="245" spans="4:6">
      <c r="D245" s="598"/>
      <c r="E245" s="578"/>
      <c r="F245" s="578"/>
    </row>
    <row r="246" spans="4:6">
      <c r="D246" s="598"/>
      <c r="E246" s="578"/>
      <c r="F246" s="578"/>
    </row>
    <row r="247" spans="4:6">
      <c r="D247" s="598"/>
      <c r="E247" s="578"/>
      <c r="F247" s="578"/>
    </row>
    <row r="248" spans="4:6">
      <c r="D248" s="598"/>
      <c r="E248" s="578"/>
      <c r="F248" s="578"/>
    </row>
    <row r="249" spans="4:6">
      <c r="D249" s="598"/>
      <c r="E249" s="578"/>
      <c r="F249" s="578"/>
    </row>
    <row r="250" spans="4:6">
      <c r="D250" s="598"/>
      <c r="E250" s="578"/>
      <c r="F250" s="578"/>
    </row>
    <row r="251" spans="4:6">
      <c r="D251" s="598"/>
      <c r="E251" s="578"/>
      <c r="F251" s="578"/>
    </row>
    <row r="252" spans="4:6">
      <c r="D252" s="598"/>
      <c r="E252" s="578"/>
      <c r="F252" s="578"/>
    </row>
    <row r="253" spans="4:6">
      <c r="D253" s="598"/>
      <c r="E253" s="578"/>
      <c r="F253" s="578"/>
    </row>
    <row r="254" spans="4:6">
      <c r="D254" s="598"/>
      <c r="E254" s="578"/>
      <c r="F254" s="578"/>
    </row>
    <row r="255" spans="4:6">
      <c r="D255" s="598"/>
      <c r="E255" s="578"/>
      <c r="F255" s="578"/>
    </row>
    <row r="256" spans="4:6">
      <c r="D256" s="598"/>
      <c r="E256" s="578"/>
      <c r="F256" s="578"/>
    </row>
    <row r="257" spans="4:6">
      <c r="D257" s="598"/>
      <c r="E257" s="578"/>
      <c r="F257" s="578"/>
    </row>
    <row r="258" spans="4:6">
      <c r="D258" s="598"/>
      <c r="E258" s="578"/>
      <c r="F258" s="578"/>
    </row>
    <row r="259" spans="4:6">
      <c r="D259" s="598"/>
      <c r="E259" s="578"/>
      <c r="F259" s="578"/>
    </row>
    <row r="260" spans="4:6">
      <c r="D260" s="598"/>
      <c r="E260" s="578"/>
      <c r="F260" s="578"/>
    </row>
    <row r="261" spans="4:6">
      <c r="D261" s="598"/>
      <c r="E261" s="578"/>
      <c r="F261" s="578"/>
    </row>
    <row r="262" spans="4:6">
      <c r="D262" s="598"/>
      <c r="E262" s="578"/>
      <c r="F262" s="578"/>
    </row>
    <row r="263" spans="4:6">
      <c r="D263" s="598"/>
      <c r="E263" s="578"/>
      <c r="F263" s="578"/>
    </row>
    <row r="264" spans="4:6">
      <c r="D264" s="598"/>
      <c r="E264" s="578"/>
      <c r="F264" s="578"/>
    </row>
    <row r="265" spans="4:6">
      <c r="D265" s="598"/>
      <c r="E265" s="578"/>
      <c r="F265" s="578"/>
    </row>
    <row r="266" spans="4:6">
      <c r="D266" s="598"/>
      <c r="E266" s="578"/>
      <c r="F266" s="578"/>
    </row>
    <row r="267" spans="4:6">
      <c r="D267" s="598"/>
      <c r="E267" s="578"/>
      <c r="F267" s="578"/>
    </row>
    <row r="268" spans="4:6">
      <c r="D268" s="598"/>
      <c r="E268" s="578"/>
      <c r="F268" s="578"/>
    </row>
    <row r="269" spans="4:6">
      <c r="D269" s="598"/>
      <c r="E269" s="578"/>
      <c r="F269" s="578"/>
    </row>
    <row r="270" spans="4:6">
      <c r="D270" s="598"/>
      <c r="E270" s="578"/>
      <c r="F270" s="578"/>
    </row>
    <row r="271" spans="4:6">
      <c r="D271" s="598"/>
      <c r="E271" s="578"/>
      <c r="F271" s="578"/>
    </row>
    <row r="272" spans="4:6">
      <c r="D272" s="598"/>
      <c r="E272" s="578"/>
      <c r="F272" s="578"/>
    </row>
    <row r="273" spans="4:6">
      <c r="D273" s="598"/>
      <c r="E273" s="578"/>
      <c r="F273" s="578"/>
    </row>
    <row r="274" spans="4:6">
      <c r="D274" s="598"/>
      <c r="E274" s="578"/>
      <c r="F274" s="578"/>
    </row>
    <row r="275" spans="4:6">
      <c r="D275" s="598"/>
      <c r="E275" s="578"/>
      <c r="F275" s="578"/>
    </row>
    <row r="276" spans="4:6">
      <c r="D276" s="598"/>
      <c r="E276" s="578"/>
      <c r="F276" s="578"/>
    </row>
    <row r="277" spans="4:6">
      <c r="D277" s="598"/>
      <c r="E277" s="578"/>
      <c r="F277" s="578"/>
    </row>
    <row r="278" spans="4:6">
      <c r="D278" s="598"/>
      <c r="E278" s="578"/>
      <c r="F278" s="578"/>
    </row>
    <row r="279" spans="4:6">
      <c r="D279" s="598"/>
      <c r="E279" s="578"/>
      <c r="F279" s="578"/>
    </row>
    <row r="280" spans="4:6">
      <c r="D280" s="598"/>
      <c r="E280" s="578"/>
      <c r="F280" s="578"/>
    </row>
    <row r="281" spans="4:6">
      <c r="D281" s="598"/>
      <c r="E281" s="578"/>
      <c r="F281" s="578"/>
    </row>
    <row r="282" spans="4:6">
      <c r="D282" s="598"/>
      <c r="E282" s="578"/>
      <c r="F282" s="578"/>
    </row>
    <row r="283" spans="4:6">
      <c r="D283" s="598"/>
      <c r="E283" s="578"/>
      <c r="F283" s="578"/>
    </row>
  </sheetData>
  <sheetProtection algorithmName="SHA-512" hashValue="vieyk1Nyco3rlLTrNil7j3sw/vnrMdRcqDkJ/oCqSV0Qv7Q+brAoHktXlIBjqeI74H5RCU19Xe2z6iqIvYfUZA==" saltValue="YEDucgpCxf4fwdBlACS8Tw==" spinCount="100000" sheet="1" objects="1" scenarios="1"/>
  <mergeCells count="3">
    <mergeCell ref="A3:E3"/>
    <mergeCell ref="B19:E19"/>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B.VVZL.2&amp;R&amp;P/&amp;N</oddFooter>
  </headerFooter>
  <rowBreaks count="4" manualBreakCount="4">
    <brk id="19" max="16383" man="1"/>
    <brk id="51" max="5" man="1"/>
    <brk id="72" max="5" man="1"/>
    <brk id="86"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showZeros="0" view="pageBreakPreview" zoomScaleNormal="100" zoomScaleSheetLayoutView="100" workbookViewId="0"/>
  </sheetViews>
  <sheetFormatPr defaultRowHeight="12.75"/>
  <cols>
    <col min="1" max="1" width="6.7109375" style="548" customWidth="1"/>
    <col min="2" max="2" width="40.7109375" style="546" customWidth="1"/>
    <col min="3" max="3" width="5.7109375" style="547" customWidth="1"/>
    <col min="4" max="4" width="7.7109375" style="547" customWidth="1"/>
    <col min="5" max="5" width="12.7109375" style="548" customWidth="1"/>
    <col min="6" max="6" width="14.7109375" style="548" customWidth="1"/>
    <col min="7" max="16384" width="9.140625" style="3"/>
  </cols>
  <sheetData>
    <row r="1" spans="1:7">
      <c r="A1" s="557"/>
      <c r="B1" s="558"/>
      <c r="C1" s="559"/>
      <c r="D1" s="559"/>
      <c r="E1" s="557"/>
      <c r="F1" s="557"/>
    </row>
    <row r="2" spans="1:7">
      <c r="A2" s="557"/>
      <c r="B2" s="558"/>
      <c r="C2" s="559"/>
      <c r="D2" s="559"/>
      <c r="E2" s="557"/>
      <c r="F2" s="557"/>
    </row>
    <row r="3" spans="1:7" ht="15.75">
      <c r="A3" s="1547" t="s">
        <v>1032</v>
      </c>
      <c r="B3" s="1547"/>
      <c r="C3" s="1547"/>
      <c r="D3" s="1547"/>
      <c r="E3" s="1547"/>
      <c r="F3" s="1458"/>
    </row>
    <row r="4" spans="1:7">
      <c r="A4" s="1444"/>
      <c r="B4" s="558"/>
      <c r="C4" s="559"/>
      <c r="D4" s="559"/>
      <c r="E4" s="557"/>
      <c r="F4" s="557"/>
    </row>
    <row r="5" spans="1:7" ht="15">
      <c r="A5" s="1437" t="s">
        <v>16</v>
      </c>
      <c r="B5" s="558"/>
      <c r="C5" s="559"/>
      <c r="D5" s="559"/>
      <c r="E5" s="557"/>
      <c r="F5" s="557"/>
    </row>
    <row r="6" spans="1:7">
      <c r="A6" s="557"/>
      <c r="B6" s="558"/>
      <c r="C6" s="559"/>
      <c r="D6" s="559"/>
      <c r="E6" s="557"/>
      <c r="F6" s="557"/>
    </row>
    <row r="7" spans="1:7">
      <c r="A7" s="557"/>
      <c r="B7" s="558"/>
      <c r="C7" s="559"/>
      <c r="D7" s="559"/>
      <c r="E7" s="557"/>
      <c r="F7" s="557"/>
    </row>
    <row r="8" spans="1:7" ht="15.75">
      <c r="A8" s="550" t="s">
        <v>376</v>
      </c>
      <c r="B8" s="618" t="s">
        <v>1050</v>
      </c>
      <c r="C8" s="551"/>
      <c r="D8" s="551"/>
      <c r="E8" s="552"/>
      <c r="F8" s="552"/>
    </row>
    <row r="9" spans="1:7">
      <c r="A9" s="553"/>
      <c r="B9" s="666"/>
      <c r="C9" s="667"/>
      <c r="D9" s="667"/>
      <c r="E9" s="668"/>
      <c r="F9" s="668"/>
    </row>
    <row r="10" spans="1:7">
      <c r="A10" s="557"/>
      <c r="B10" s="1549" t="s">
        <v>1156</v>
      </c>
      <c r="C10" s="1549"/>
      <c r="D10" s="1549"/>
      <c r="E10" s="1549"/>
      <c r="F10" s="1549"/>
    </row>
    <row r="11" spans="1:7">
      <c r="A11" s="557"/>
      <c r="B11" s="560"/>
      <c r="C11" s="559"/>
      <c r="D11" s="559"/>
      <c r="E11" s="557"/>
      <c r="F11" s="557"/>
    </row>
    <row r="12" spans="1:7" s="603" customFormat="1" ht="15.95" customHeight="1">
      <c r="A12" s="561">
        <v>1</v>
      </c>
      <c r="B12" s="562" t="s">
        <v>217</v>
      </c>
      <c r="C12" s="448"/>
      <c r="D12" s="448"/>
      <c r="E12" s="619"/>
      <c r="F12" s="1439">
        <f>F30</f>
        <v>0</v>
      </c>
      <c r="G12" s="620"/>
    </row>
    <row r="13" spans="1:7" s="603" customFormat="1" ht="15.95" customHeight="1">
      <c r="A13" s="563">
        <v>2</v>
      </c>
      <c r="B13" s="564" t="s">
        <v>200</v>
      </c>
      <c r="C13" s="449"/>
      <c r="D13" s="449"/>
      <c r="E13" s="621"/>
      <c r="F13" s="454">
        <f>F44</f>
        <v>0</v>
      </c>
      <c r="G13" s="620"/>
    </row>
    <row r="14" spans="1:7" s="603" customFormat="1" ht="15.95" customHeight="1">
      <c r="A14" s="563">
        <v>4</v>
      </c>
      <c r="B14" s="564" t="s">
        <v>1021</v>
      </c>
      <c r="C14" s="449"/>
      <c r="D14" s="449"/>
      <c r="E14" s="621"/>
      <c r="F14" s="454">
        <f>F53</f>
        <v>0</v>
      </c>
      <c r="G14" s="620"/>
    </row>
    <row r="15" spans="1:7" s="603" customFormat="1" ht="15.95" customHeight="1" thickBot="1">
      <c r="A15" s="1026">
        <v>5</v>
      </c>
      <c r="B15" s="1027" t="s">
        <v>1022</v>
      </c>
      <c r="C15" s="1030"/>
      <c r="D15" s="1030"/>
      <c r="E15" s="1031"/>
      <c r="F15" s="1028">
        <f>F72</f>
        <v>0</v>
      </c>
      <c r="G15" s="620"/>
    </row>
    <row r="16" spans="1:7" s="537" customFormat="1">
      <c r="A16" s="514"/>
      <c r="B16" s="622"/>
      <c r="C16" s="412"/>
      <c r="D16" s="412"/>
      <c r="E16" s="623"/>
      <c r="F16" s="494"/>
      <c r="G16" s="624"/>
    </row>
    <row r="17" spans="1:7" ht="15.75" thickBot="1">
      <c r="A17" s="568"/>
      <c r="B17" s="569" t="s">
        <v>1033</v>
      </c>
      <c r="C17" s="456"/>
      <c r="D17" s="456"/>
      <c r="E17" s="455"/>
      <c r="F17" s="570">
        <f>SUM(F12:F15)</f>
        <v>0</v>
      </c>
      <c r="G17" s="578"/>
    </row>
    <row r="18" spans="1:7" ht="13.5" thickTop="1">
      <c r="A18" s="568"/>
      <c r="B18" s="625"/>
      <c r="C18" s="626"/>
      <c r="D18" s="577"/>
      <c r="E18" s="557"/>
      <c r="F18" s="557"/>
    </row>
    <row r="19" spans="1:7" ht="89.25" customHeight="1">
      <c r="A19" s="568"/>
      <c r="B19" s="1538" t="s">
        <v>755</v>
      </c>
      <c r="C19" s="1538"/>
      <c r="D19" s="1538"/>
      <c r="E19" s="1538"/>
      <c r="F19" s="557"/>
    </row>
    <row r="20" spans="1:7">
      <c r="A20" s="557"/>
      <c r="B20" s="558"/>
      <c r="C20" s="559"/>
      <c r="D20" s="559"/>
      <c r="E20" s="557"/>
      <c r="F20" s="557"/>
    </row>
    <row r="21" spans="1:7">
      <c r="A21" s="571" t="s">
        <v>377</v>
      </c>
      <c r="B21" s="572" t="s">
        <v>378</v>
      </c>
      <c r="C21" s="573" t="s">
        <v>379</v>
      </c>
      <c r="D21" s="573" t="s">
        <v>47</v>
      </c>
      <c r="E21" s="573" t="s">
        <v>766</v>
      </c>
      <c r="F21" s="573" t="s">
        <v>1082</v>
      </c>
    </row>
    <row r="22" spans="1:7" ht="6.95" customHeight="1">
      <c r="A22" s="576"/>
      <c r="B22" s="558"/>
      <c r="C22" s="559" t="s">
        <v>168</v>
      </c>
      <c r="D22" s="577" t="s">
        <v>168</v>
      </c>
      <c r="E22" s="579" t="s">
        <v>168</v>
      </c>
      <c r="F22" s="579" t="s">
        <v>168</v>
      </c>
    </row>
    <row r="23" spans="1:7" ht="3" customHeight="1" thickBot="1">
      <c r="A23" s="576"/>
      <c r="B23" s="558"/>
      <c r="C23" s="559"/>
      <c r="D23" s="577"/>
      <c r="E23" s="579"/>
      <c r="F23" s="579"/>
    </row>
    <row r="24" spans="1:7" ht="13.5" thickBot="1">
      <c r="A24" s="1003" t="s">
        <v>380</v>
      </c>
      <c r="B24" s="1004"/>
      <c r="C24" s="559" t="s">
        <v>168</v>
      </c>
      <c r="D24" s="577" t="s">
        <v>168</v>
      </c>
      <c r="E24" s="579" t="s">
        <v>168</v>
      </c>
      <c r="F24" s="579" t="s">
        <v>168</v>
      </c>
    </row>
    <row r="25" spans="1:7">
      <c r="A25" s="576"/>
      <c r="B25" s="558"/>
      <c r="C25" s="559"/>
      <c r="D25" s="577"/>
      <c r="E25" s="579"/>
      <c r="F25" s="579"/>
    </row>
    <row r="26" spans="1:7">
      <c r="A26" s="576" t="s">
        <v>381</v>
      </c>
      <c r="B26" s="558"/>
      <c r="C26" s="559" t="s">
        <v>168</v>
      </c>
      <c r="D26" s="577" t="s">
        <v>168</v>
      </c>
      <c r="E26" s="578" t="s">
        <v>168</v>
      </c>
      <c r="F26" s="579" t="s">
        <v>168</v>
      </c>
    </row>
    <row r="27" spans="1:7" ht="25.5">
      <c r="A27" s="581" t="s">
        <v>478</v>
      </c>
      <c r="B27" s="582" t="s">
        <v>479</v>
      </c>
      <c r="C27" s="583" t="s">
        <v>40</v>
      </c>
      <c r="D27" s="588">
        <v>1</v>
      </c>
      <c r="E27" s="585"/>
      <c r="F27" s="586">
        <f>D27*E27</f>
        <v>0</v>
      </c>
    </row>
    <row r="28" spans="1:7" ht="25.5">
      <c r="A28" s="581" t="s">
        <v>384</v>
      </c>
      <c r="B28" s="582" t="s">
        <v>385</v>
      </c>
      <c r="C28" s="583" t="s">
        <v>40</v>
      </c>
      <c r="D28" s="588">
        <v>1</v>
      </c>
      <c r="E28" s="585"/>
      <c r="F28" s="586">
        <f>D28*E28</f>
        <v>0</v>
      </c>
    </row>
    <row r="29" spans="1:7">
      <c r="A29" s="591"/>
      <c r="B29" s="592"/>
      <c r="C29" s="593"/>
      <c r="D29" s="594"/>
      <c r="E29" s="596"/>
      <c r="F29" s="596"/>
    </row>
    <row r="30" spans="1:7" ht="13.5" thickBot="1">
      <c r="A30" s="557"/>
      <c r="B30" s="627"/>
      <c r="C30" s="442"/>
      <c r="D30" s="614"/>
      <c r="E30" s="507" t="s">
        <v>1009</v>
      </c>
      <c r="F30" s="1320">
        <f>SUM(F27:F28)</f>
        <v>0</v>
      </c>
    </row>
    <row r="31" spans="1:7" ht="14.25" thickTop="1" thickBot="1">
      <c r="A31" s="557"/>
      <c r="B31" s="616"/>
      <c r="C31" s="559"/>
      <c r="D31" s="577"/>
      <c r="E31" s="579"/>
      <c r="F31" s="579"/>
    </row>
    <row r="32" spans="1:7" ht="13.5" thickBot="1">
      <c r="A32" s="1003" t="s">
        <v>388</v>
      </c>
      <c r="B32" s="1004"/>
      <c r="C32" s="559" t="s">
        <v>168</v>
      </c>
      <c r="D32" s="577" t="s">
        <v>168</v>
      </c>
      <c r="E32" s="579"/>
      <c r="F32" s="579" t="s">
        <v>168</v>
      </c>
    </row>
    <row r="33" spans="1:6">
      <c r="A33" s="576"/>
      <c r="B33" s="558"/>
      <c r="C33" s="559"/>
      <c r="D33" s="577"/>
      <c r="E33" s="579"/>
      <c r="F33" s="579"/>
    </row>
    <row r="34" spans="1:6">
      <c r="A34" s="576" t="s">
        <v>389</v>
      </c>
      <c r="B34" s="558"/>
      <c r="C34" s="559" t="s">
        <v>168</v>
      </c>
      <c r="D34" s="577" t="s">
        <v>168</v>
      </c>
      <c r="E34" s="579"/>
      <c r="F34" s="579" t="s">
        <v>168</v>
      </c>
    </row>
    <row r="35" spans="1:6" ht="25.5">
      <c r="A35" s="581" t="s">
        <v>480</v>
      </c>
      <c r="B35" s="582" t="s">
        <v>481</v>
      </c>
      <c r="C35" s="583" t="s">
        <v>42</v>
      </c>
      <c r="D35" s="588">
        <v>40</v>
      </c>
      <c r="E35" s="585"/>
      <c r="F35" s="586">
        <f>D35*E35</f>
        <v>0</v>
      </c>
    </row>
    <row r="36" spans="1:6">
      <c r="A36" s="576" t="s">
        <v>482</v>
      </c>
      <c r="B36" s="558"/>
      <c r="C36" s="559" t="s">
        <v>168</v>
      </c>
      <c r="D36" s="577" t="s">
        <v>168</v>
      </c>
      <c r="E36" s="578"/>
      <c r="F36" s="579" t="s">
        <v>168</v>
      </c>
    </row>
    <row r="37" spans="1:6" ht="25.5">
      <c r="A37" s="581" t="s">
        <v>483</v>
      </c>
      <c r="B37" s="582" t="s">
        <v>484</v>
      </c>
      <c r="C37" s="583" t="s">
        <v>122</v>
      </c>
      <c r="D37" s="588">
        <v>50</v>
      </c>
      <c r="E37" s="585"/>
      <c r="F37" s="586">
        <f>D37*E37</f>
        <v>0</v>
      </c>
    </row>
    <row r="38" spans="1:6">
      <c r="A38" s="576" t="s">
        <v>485</v>
      </c>
      <c r="B38" s="558"/>
      <c r="C38" s="559" t="s">
        <v>168</v>
      </c>
      <c r="D38" s="577" t="s">
        <v>168</v>
      </c>
      <c r="E38" s="578"/>
      <c r="F38" s="579" t="s">
        <v>168</v>
      </c>
    </row>
    <row r="39" spans="1:6" ht="25.5">
      <c r="A39" s="581" t="s">
        <v>397</v>
      </c>
      <c r="B39" s="582" t="s">
        <v>787</v>
      </c>
      <c r="C39" s="583" t="s">
        <v>122</v>
      </c>
      <c r="D39" s="588">
        <v>85</v>
      </c>
      <c r="E39" s="585"/>
      <c r="F39" s="586">
        <f>D39*E39</f>
        <v>0</v>
      </c>
    </row>
    <row r="40" spans="1:6">
      <c r="A40" s="576" t="s">
        <v>486</v>
      </c>
      <c r="B40" s="558"/>
      <c r="C40" s="559" t="s">
        <v>168</v>
      </c>
      <c r="D40" s="577" t="s">
        <v>168</v>
      </c>
      <c r="E40" s="578"/>
      <c r="F40" s="579" t="s">
        <v>168</v>
      </c>
    </row>
    <row r="41" spans="1:6" ht="63.75">
      <c r="A41" s="581" t="s">
        <v>487</v>
      </c>
      <c r="B41" s="582" t="s">
        <v>488</v>
      </c>
      <c r="C41" s="583" t="s">
        <v>147</v>
      </c>
      <c r="D41" s="588">
        <v>194.5</v>
      </c>
      <c r="E41" s="585"/>
      <c r="F41" s="586">
        <f>D41*E41</f>
        <v>0</v>
      </c>
    </row>
    <row r="42" spans="1:6" ht="25.5">
      <c r="A42" s="581" t="s">
        <v>489</v>
      </c>
      <c r="B42" s="582" t="s">
        <v>490</v>
      </c>
      <c r="C42" s="583" t="s">
        <v>40</v>
      </c>
      <c r="D42" s="588">
        <v>35</v>
      </c>
      <c r="E42" s="585"/>
      <c r="F42" s="586">
        <f>D42*E42</f>
        <v>0</v>
      </c>
    </row>
    <row r="43" spans="1:6">
      <c r="A43" s="591"/>
      <c r="B43" s="1005"/>
      <c r="C43" s="1324"/>
      <c r="D43" s="1325"/>
      <c r="E43" s="1326"/>
      <c r="F43" s="1327"/>
    </row>
    <row r="44" spans="1:6" ht="13.5" thickBot="1">
      <c r="A44" s="591"/>
      <c r="B44" s="627"/>
      <c r="C44" s="442"/>
      <c r="D44" s="614"/>
      <c r="E44" s="507" t="s">
        <v>1008</v>
      </c>
      <c r="F44" s="1320">
        <f>SUM(F35,F37,F39,F41:F42)</f>
        <v>0</v>
      </c>
    </row>
    <row r="45" spans="1:6" ht="13.5" thickTop="1">
      <c r="A45" s="591"/>
      <c r="B45" s="1322"/>
      <c r="C45" s="223"/>
      <c r="D45" s="226"/>
      <c r="E45" s="1342"/>
      <c r="F45" s="607"/>
    </row>
    <row r="46" spans="1:6" ht="13.5" thickBot="1">
      <c r="A46" s="557"/>
      <c r="B46" s="616"/>
      <c r="C46" s="559"/>
      <c r="D46" s="577"/>
      <c r="E46" s="579"/>
      <c r="F46" s="579"/>
    </row>
    <row r="47" spans="1:6" ht="13.5" thickBot="1">
      <c r="A47" s="1003" t="s">
        <v>401</v>
      </c>
      <c r="B47" s="1004"/>
      <c r="C47" s="559" t="s">
        <v>168</v>
      </c>
      <c r="D47" s="577" t="s">
        <v>168</v>
      </c>
      <c r="E47" s="579"/>
      <c r="F47" s="579" t="s">
        <v>168</v>
      </c>
    </row>
    <row r="48" spans="1:6">
      <c r="A48" s="576"/>
      <c r="B48" s="558"/>
      <c r="C48" s="559"/>
      <c r="D48" s="577"/>
      <c r="E48" s="579"/>
      <c r="F48" s="579"/>
    </row>
    <row r="49" spans="1:6">
      <c r="A49" s="576" t="s">
        <v>402</v>
      </c>
      <c r="B49" s="558"/>
      <c r="C49" s="559" t="s">
        <v>168</v>
      </c>
      <c r="D49" s="577" t="s">
        <v>168</v>
      </c>
      <c r="E49" s="578"/>
      <c r="F49" s="579" t="s">
        <v>168</v>
      </c>
    </row>
    <row r="50" spans="1:6" ht="25.5">
      <c r="A50" s="581" t="s">
        <v>405</v>
      </c>
      <c r="B50" s="582" t="s">
        <v>491</v>
      </c>
      <c r="C50" s="583" t="s">
        <v>40</v>
      </c>
      <c r="D50" s="588">
        <v>35</v>
      </c>
      <c r="E50" s="585"/>
      <c r="F50" s="586">
        <f>D50*E50</f>
        <v>0</v>
      </c>
    </row>
    <row r="51" spans="1:6" ht="25.5">
      <c r="A51" s="581" t="s">
        <v>492</v>
      </c>
      <c r="B51" s="582" t="s">
        <v>493</v>
      </c>
      <c r="C51" s="583" t="s">
        <v>42</v>
      </c>
      <c r="D51" s="588">
        <v>50</v>
      </c>
      <c r="E51" s="585"/>
      <c r="F51" s="586">
        <f>D51*E51</f>
        <v>0</v>
      </c>
    </row>
    <row r="52" spans="1:6">
      <c r="A52" s="591"/>
      <c r="B52" s="592"/>
      <c r="C52" s="593"/>
      <c r="D52" s="594"/>
      <c r="E52" s="596"/>
      <c r="F52" s="596"/>
    </row>
    <row r="53" spans="1:6" s="613" customFormat="1" ht="13.5" thickBot="1">
      <c r="A53" s="252"/>
      <c r="B53" s="627"/>
      <c r="C53" s="442"/>
      <c r="D53" s="614"/>
      <c r="E53" s="507" t="s">
        <v>1029</v>
      </c>
      <c r="F53" s="1320">
        <f>SUM(F50:F51)</f>
        <v>0</v>
      </c>
    </row>
    <row r="54" spans="1:6" ht="14.25" thickTop="1" thickBot="1">
      <c r="A54" s="557"/>
      <c r="B54" s="616"/>
      <c r="C54" s="559"/>
      <c r="D54" s="577"/>
      <c r="E54" s="579"/>
      <c r="F54" s="579"/>
    </row>
    <row r="55" spans="1:6" ht="13.5" thickBot="1">
      <c r="A55" s="1003" t="s">
        <v>408</v>
      </c>
      <c r="B55" s="1004"/>
      <c r="C55" s="559" t="s">
        <v>168</v>
      </c>
      <c r="D55" s="577" t="s">
        <v>168</v>
      </c>
      <c r="E55" s="579"/>
      <c r="F55" s="579" t="s">
        <v>168</v>
      </c>
    </row>
    <row r="56" spans="1:6">
      <c r="A56" s="576"/>
      <c r="B56" s="558"/>
      <c r="C56" s="559"/>
      <c r="D56" s="577"/>
      <c r="E56" s="579"/>
      <c r="F56" s="579"/>
    </row>
    <row r="57" spans="1:6">
      <c r="A57" s="576" t="s">
        <v>409</v>
      </c>
      <c r="B57" s="558"/>
      <c r="C57" s="559" t="s">
        <v>168</v>
      </c>
      <c r="D57" s="577" t="s">
        <v>168</v>
      </c>
      <c r="E57" s="579"/>
      <c r="F57" s="579" t="s">
        <v>168</v>
      </c>
    </row>
    <row r="58" spans="1:6">
      <c r="A58" s="581" t="s">
        <v>410</v>
      </c>
      <c r="B58" s="582" t="s">
        <v>788</v>
      </c>
      <c r="C58" s="583" t="s">
        <v>42</v>
      </c>
      <c r="D58" s="588">
        <v>59</v>
      </c>
      <c r="E58" s="585"/>
      <c r="F58" s="586">
        <f>D58*E58</f>
        <v>0</v>
      </c>
    </row>
    <row r="59" spans="1:6">
      <c r="A59" s="581" t="s">
        <v>494</v>
      </c>
      <c r="B59" s="582" t="s">
        <v>789</v>
      </c>
      <c r="C59" s="583" t="s">
        <v>42</v>
      </c>
      <c r="D59" s="588">
        <v>94</v>
      </c>
      <c r="E59" s="585"/>
      <c r="F59" s="586">
        <f>D59*E59</f>
        <v>0</v>
      </c>
    </row>
    <row r="60" spans="1:6" ht="25.5">
      <c r="A60" s="581" t="s">
        <v>495</v>
      </c>
      <c r="B60" s="582" t="s">
        <v>790</v>
      </c>
      <c r="C60" s="583" t="s">
        <v>42</v>
      </c>
      <c r="D60" s="588">
        <v>34</v>
      </c>
      <c r="E60" s="585"/>
      <c r="F60" s="586">
        <f>D60*E60</f>
        <v>0</v>
      </c>
    </row>
    <row r="61" spans="1:6">
      <c r="A61" s="576" t="s">
        <v>414</v>
      </c>
      <c r="B61" s="558"/>
      <c r="C61" s="559" t="s">
        <v>168</v>
      </c>
      <c r="D61" s="577" t="s">
        <v>168</v>
      </c>
      <c r="E61" s="578"/>
      <c r="F61" s="579" t="s">
        <v>168</v>
      </c>
    </row>
    <row r="62" spans="1:6" ht="38.25">
      <c r="A62" s="581" t="s">
        <v>415</v>
      </c>
      <c r="B62" s="582" t="s">
        <v>791</v>
      </c>
      <c r="C62" s="583" t="s">
        <v>580</v>
      </c>
      <c r="D62" s="588">
        <v>410</v>
      </c>
      <c r="E62" s="585"/>
      <c r="F62" s="586">
        <f>D62*E62</f>
        <v>0</v>
      </c>
    </row>
    <row r="63" spans="1:6" ht="51">
      <c r="A63" s="581" t="s">
        <v>416</v>
      </c>
      <c r="B63" s="582" t="s">
        <v>792</v>
      </c>
      <c r="C63" s="583" t="s">
        <v>580</v>
      </c>
      <c r="D63" s="588">
        <v>1150</v>
      </c>
      <c r="E63" s="585"/>
      <c r="F63" s="586">
        <f>D63*E63</f>
        <v>0</v>
      </c>
    </row>
    <row r="64" spans="1:6">
      <c r="A64" s="576" t="s">
        <v>417</v>
      </c>
      <c r="B64" s="558"/>
      <c r="C64" s="559" t="s">
        <v>168</v>
      </c>
      <c r="D64" s="577" t="s">
        <v>168</v>
      </c>
      <c r="E64" s="578"/>
      <c r="F64" s="579" t="s">
        <v>168</v>
      </c>
    </row>
    <row r="65" spans="1:6" ht="89.25">
      <c r="A65" s="581" t="s">
        <v>419</v>
      </c>
      <c r="B65" s="582" t="s">
        <v>793</v>
      </c>
      <c r="C65" s="583" t="s">
        <v>122</v>
      </c>
      <c r="D65" s="588">
        <v>16</v>
      </c>
      <c r="E65" s="585"/>
      <c r="F65" s="586">
        <f>D65*E65</f>
        <v>0</v>
      </c>
    </row>
    <row r="66" spans="1:6" ht="25.5">
      <c r="A66" s="581" t="s">
        <v>496</v>
      </c>
      <c r="B66" s="582" t="s">
        <v>497</v>
      </c>
      <c r="C66" s="583" t="s">
        <v>122</v>
      </c>
      <c r="D66" s="588">
        <v>125</v>
      </c>
      <c r="E66" s="585"/>
      <c r="F66" s="586">
        <f>D66*E66</f>
        <v>0</v>
      </c>
    </row>
    <row r="67" spans="1:6" ht="38.25">
      <c r="A67" s="581" t="s">
        <v>498</v>
      </c>
      <c r="B67" s="582" t="s">
        <v>499</v>
      </c>
      <c r="C67" s="583" t="s">
        <v>122</v>
      </c>
      <c r="D67" s="588">
        <v>17</v>
      </c>
      <c r="E67" s="585"/>
      <c r="F67" s="586">
        <f>D67*E67</f>
        <v>0</v>
      </c>
    </row>
    <row r="68" spans="1:6" ht="29.25" customHeight="1">
      <c r="A68" s="581" t="s">
        <v>500</v>
      </c>
      <c r="B68" s="582" t="s">
        <v>501</v>
      </c>
      <c r="C68" s="583" t="s">
        <v>122</v>
      </c>
      <c r="D68" s="588">
        <v>9</v>
      </c>
      <c r="E68" s="585"/>
      <c r="F68" s="586">
        <f>D68*E68</f>
        <v>0</v>
      </c>
    </row>
    <row r="69" spans="1:6">
      <c r="A69" s="576" t="s">
        <v>502</v>
      </c>
      <c r="B69" s="558"/>
      <c r="C69" s="559" t="s">
        <v>168</v>
      </c>
      <c r="D69" s="577" t="s">
        <v>168</v>
      </c>
      <c r="E69" s="578"/>
      <c r="F69" s="579" t="s">
        <v>168</v>
      </c>
    </row>
    <row r="70" spans="1:6" ht="25.5">
      <c r="A70" s="581" t="s">
        <v>427</v>
      </c>
      <c r="B70" s="582" t="s">
        <v>428</v>
      </c>
      <c r="C70" s="583" t="s">
        <v>40</v>
      </c>
      <c r="D70" s="588">
        <v>4</v>
      </c>
      <c r="E70" s="585"/>
      <c r="F70" s="586">
        <f>D70*E70</f>
        <v>0</v>
      </c>
    </row>
    <row r="71" spans="1:6">
      <c r="A71" s="591"/>
      <c r="B71" s="1005"/>
      <c r="C71" s="1324"/>
      <c r="D71" s="1325"/>
      <c r="E71" s="1327"/>
      <c r="F71" s="1327"/>
    </row>
    <row r="72" spans="1:6" ht="13.5" thickBot="1">
      <c r="A72" s="557"/>
      <c r="B72" s="1460"/>
      <c r="C72" s="442"/>
      <c r="D72" s="614"/>
      <c r="E72" s="507" t="s">
        <v>1031</v>
      </c>
      <c r="F72" s="1320">
        <f>SUM(F58:F60,F62:F63,F65:F68,F70)</f>
        <v>0</v>
      </c>
    </row>
    <row r="73" spans="1:6" ht="13.5" thickTop="1">
      <c r="A73" s="557"/>
      <c r="B73" s="558"/>
      <c r="C73" s="559"/>
      <c r="D73" s="577"/>
      <c r="E73" s="579"/>
      <c r="F73" s="579"/>
    </row>
    <row r="74" spans="1:6">
      <c r="D74" s="598"/>
      <c r="E74" s="578"/>
      <c r="F74" s="578"/>
    </row>
    <row r="75" spans="1:6">
      <c r="D75" s="598"/>
      <c r="E75" s="578"/>
      <c r="F75" s="578"/>
    </row>
    <row r="76" spans="1:6">
      <c r="D76" s="598"/>
      <c r="E76" s="578"/>
      <c r="F76" s="578"/>
    </row>
    <row r="77" spans="1:6">
      <c r="D77" s="598"/>
      <c r="E77" s="578"/>
      <c r="F77" s="578"/>
    </row>
    <row r="78" spans="1:6">
      <c r="D78" s="598"/>
      <c r="E78" s="578"/>
      <c r="F78" s="578"/>
    </row>
    <row r="79" spans="1:6">
      <c r="D79" s="598"/>
      <c r="E79" s="578"/>
      <c r="F79" s="578"/>
    </row>
    <row r="80" spans="1:6">
      <c r="D80" s="598"/>
      <c r="E80" s="578"/>
      <c r="F80" s="578"/>
    </row>
    <row r="81" spans="4:6">
      <c r="D81" s="598"/>
      <c r="E81" s="578"/>
      <c r="F81" s="578"/>
    </row>
    <row r="82" spans="4:6">
      <c r="D82" s="598"/>
      <c r="E82" s="578"/>
      <c r="F82" s="578"/>
    </row>
    <row r="83" spans="4:6">
      <c r="D83" s="598"/>
      <c r="E83" s="578"/>
      <c r="F83" s="578"/>
    </row>
    <row r="84" spans="4:6">
      <c r="D84" s="598"/>
      <c r="E84" s="578"/>
      <c r="F84" s="578"/>
    </row>
    <row r="85" spans="4:6">
      <c r="D85" s="598"/>
      <c r="E85" s="578"/>
      <c r="F85" s="578"/>
    </row>
    <row r="86" spans="4:6">
      <c r="D86" s="598"/>
      <c r="E86" s="578"/>
      <c r="F86" s="578"/>
    </row>
    <row r="87" spans="4:6">
      <c r="D87" s="598"/>
      <c r="E87" s="578"/>
      <c r="F87" s="578"/>
    </row>
    <row r="88" spans="4:6" ht="25.5" customHeight="1">
      <c r="D88" s="598"/>
      <c r="E88" s="578"/>
      <c r="F88" s="578"/>
    </row>
    <row r="89" spans="4:6">
      <c r="D89" s="598"/>
      <c r="E89" s="578"/>
      <c r="F89" s="578"/>
    </row>
    <row r="90" spans="4:6">
      <c r="D90" s="598"/>
      <c r="E90" s="578"/>
      <c r="F90" s="578"/>
    </row>
    <row r="91" spans="4:6">
      <c r="D91" s="598"/>
      <c r="E91" s="578"/>
      <c r="F91" s="578"/>
    </row>
  </sheetData>
  <sheetProtection algorithmName="SHA-512" hashValue="vR4JX9FmZbwM3NY/ydDlbaNGQVYkhLdKcs94gI4+rl+WHjfHAbeiGBdYIUemBRECuk+MUXRiuvjt00ZU217cLg==" saltValue="duoxWxOIMMRdXU9RLU23eQ==" spinCount="100000" sheet="1" objects="1" scenarios="1"/>
  <mergeCells count="3">
    <mergeCell ref="A3:E3"/>
    <mergeCell ref="B19:E19"/>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B.VVZD.1&amp;R&amp;9&amp;P/&amp;N</oddFooter>
  </headerFooter>
  <rowBreaks count="2" manualBreakCount="2">
    <brk id="20" max="16383" man="1"/>
    <brk id="54"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2"/>
  <sheetViews>
    <sheetView showZeros="0" view="pageBreakPreview" zoomScaleNormal="100" zoomScaleSheetLayoutView="100" workbookViewId="0"/>
  </sheetViews>
  <sheetFormatPr defaultRowHeight="12.75"/>
  <cols>
    <col min="1" max="1" width="6.7109375" style="1305" customWidth="1"/>
    <col min="2" max="2" width="40.7109375" style="546" customWidth="1"/>
    <col min="3" max="3" width="5.7109375" style="547" customWidth="1"/>
    <col min="4" max="4" width="7.7109375" style="547" customWidth="1"/>
    <col min="5" max="5" width="12.7109375" style="548" customWidth="1"/>
    <col min="6" max="6" width="14.7109375" style="628" customWidth="1"/>
    <col min="7" max="16384" width="9.140625" style="3"/>
  </cols>
  <sheetData>
    <row r="1" spans="1:7">
      <c r="A1" s="1293"/>
      <c r="B1" s="558"/>
      <c r="C1" s="559"/>
      <c r="D1" s="559"/>
      <c r="E1" s="557"/>
      <c r="F1" s="630"/>
    </row>
    <row r="2" spans="1:7">
      <c r="A2" s="1293"/>
      <c r="B2" s="558"/>
      <c r="C2" s="559"/>
      <c r="D2" s="559"/>
      <c r="E2" s="557"/>
      <c r="F2" s="630"/>
    </row>
    <row r="3" spans="1:7" ht="15.75">
      <c r="A3" s="1547" t="s">
        <v>1034</v>
      </c>
      <c r="B3" s="1547"/>
      <c r="C3" s="1547"/>
      <c r="D3" s="1547"/>
      <c r="E3" s="1547"/>
      <c r="F3" s="1461"/>
    </row>
    <row r="4" spans="1:7">
      <c r="A4" s="1459"/>
      <c r="B4" s="558"/>
      <c r="C4" s="559"/>
      <c r="D4" s="559"/>
      <c r="E4" s="557"/>
      <c r="F4" s="630"/>
    </row>
    <row r="5" spans="1:7" ht="15">
      <c r="A5" s="1291" t="s">
        <v>16</v>
      </c>
      <c r="B5" s="558"/>
      <c r="C5" s="559"/>
      <c r="D5" s="559"/>
      <c r="E5" s="557"/>
      <c r="F5" s="630"/>
    </row>
    <row r="6" spans="1:7">
      <c r="A6" s="1293"/>
      <c r="B6" s="558"/>
      <c r="C6" s="559"/>
      <c r="D6" s="559"/>
      <c r="E6" s="557"/>
      <c r="F6" s="630"/>
    </row>
    <row r="7" spans="1:7">
      <c r="A7" s="1293"/>
      <c r="B7" s="558"/>
      <c r="C7" s="559"/>
      <c r="D7" s="559"/>
      <c r="E7" s="557"/>
      <c r="F7" s="630"/>
    </row>
    <row r="8" spans="1:7" ht="15.75">
      <c r="A8" s="550" t="s">
        <v>376</v>
      </c>
      <c r="B8" s="276" t="s">
        <v>1035</v>
      </c>
      <c r="C8" s="551"/>
      <c r="D8" s="551"/>
      <c r="E8" s="552"/>
      <c r="F8" s="629"/>
    </row>
    <row r="9" spans="1:7">
      <c r="A9" s="1293"/>
      <c r="B9" s="558"/>
      <c r="C9" s="559"/>
      <c r="D9" s="559"/>
      <c r="E9" s="557"/>
      <c r="F9" s="630"/>
    </row>
    <row r="10" spans="1:7">
      <c r="A10" s="1293"/>
      <c r="B10" s="1549" t="s">
        <v>1156</v>
      </c>
      <c r="C10" s="1549"/>
      <c r="D10" s="1549"/>
      <c r="E10" s="1549"/>
      <c r="F10" s="1549"/>
    </row>
    <row r="11" spans="1:7">
      <c r="A11" s="1293"/>
      <c r="B11" s="560"/>
      <c r="C11" s="559"/>
      <c r="D11" s="559"/>
      <c r="E11" s="557"/>
      <c r="F11" s="630"/>
    </row>
    <row r="12" spans="1:7" s="537" customFormat="1" ht="15.95" customHeight="1">
      <c r="A12" s="1294">
        <v>1</v>
      </c>
      <c r="B12" s="562" t="s">
        <v>217</v>
      </c>
      <c r="C12" s="451"/>
      <c r="D12" s="451"/>
      <c r="E12" s="562"/>
      <c r="F12" s="631">
        <f>F30</f>
        <v>0</v>
      </c>
      <c r="G12" s="632"/>
    </row>
    <row r="13" spans="1:7" s="537" customFormat="1" ht="15.95" customHeight="1">
      <c r="A13" s="1333">
        <v>2</v>
      </c>
      <c r="B13" s="564" t="s">
        <v>200</v>
      </c>
      <c r="C13" s="453"/>
      <c r="D13" s="453"/>
      <c r="E13" s="564"/>
      <c r="F13" s="633">
        <f>F42</f>
        <v>0</v>
      </c>
      <c r="G13" s="632"/>
    </row>
    <row r="14" spans="1:7" s="537" customFormat="1" ht="15.95" customHeight="1">
      <c r="A14" s="1333">
        <v>4</v>
      </c>
      <c r="B14" s="564" t="s">
        <v>1021</v>
      </c>
      <c r="C14" s="453"/>
      <c r="D14" s="453"/>
      <c r="E14" s="564"/>
      <c r="F14" s="633">
        <f>F49</f>
        <v>0</v>
      </c>
      <c r="G14" s="632"/>
    </row>
    <row r="15" spans="1:7" s="537" customFormat="1" ht="15.95" customHeight="1" thickBot="1">
      <c r="A15" s="1334">
        <v>5</v>
      </c>
      <c r="B15" s="1027" t="s">
        <v>1022</v>
      </c>
      <c r="C15" s="1024"/>
      <c r="D15" s="1024"/>
      <c r="E15" s="1027"/>
      <c r="F15" s="1032">
        <f>F80</f>
        <v>0</v>
      </c>
      <c r="G15" s="632"/>
    </row>
    <row r="16" spans="1:7" s="537" customFormat="1">
      <c r="A16" s="1335"/>
      <c r="B16" s="622"/>
      <c r="C16" s="412"/>
      <c r="D16" s="412"/>
      <c r="E16" s="623"/>
      <c r="F16" s="634"/>
      <c r="G16" s="632"/>
    </row>
    <row r="17" spans="1:7" s="639" customFormat="1" ht="15.75" thickBot="1">
      <c r="A17" s="1336"/>
      <c r="B17" s="569" t="s">
        <v>1036</v>
      </c>
      <c r="C17" s="635"/>
      <c r="D17" s="635"/>
      <c r="E17" s="636"/>
      <c r="F17" s="637">
        <f>SUM(F12:F15)</f>
        <v>0</v>
      </c>
      <c r="G17" s="638"/>
    </row>
    <row r="18" spans="1:7" ht="13.5" thickTop="1">
      <c r="A18" s="1298"/>
      <c r="B18" s="558"/>
      <c r="C18" s="559"/>
      <c r="D18" s="559"/>
      <c r="E18" s="557"/>
      <c r="F18" s="630"/>
    </row>
    <row r="19" spans="1:7" ht="89.25" customHeight="1">
      <c r="A19" s="1298"/>
      <c r="B19" s="1538" t="s">
        <v>755</v>
      </c>
      <c r="C19" s="1538"/>
      <c r="D19" s="1538"/>
      <c r="E19" s="1538"/>
      <c r="F19" s="630"/>
    </row>
    <row r="20" spans="1:7">
      <c r="A20" s="1293"/>
      <c r="B20" s="558"/>
      <c r="C20" s="559"/>
      <c r="D20" s="559"/>
      <c r="E20" s="557"/>
      <c r="F20" s="630"/>
    </row>
    <row r="21" spans="1:7">
      <c r="A21" s="1299" t="s">
        <v>377</v>
      </c>
      <c r="B21" s="572" t="s">
        <v>378</v>
      </c>
      <c r="C21" s="573" t="s">
        <v>379</v>
      </c>
      <c r="D21" s="573" t="s">
        <v>47</v>
      </c>
      <c r="E21" s="573" t="s">
        <v>766</v>
      </c>
      <c r="F21" s="573" t="s">
        <v>1082</v>
      </c>
    </row>
    <row r="22" spans="1:7" ht="6.95" customHeight="1">
      <c r="A22" s="1301"/>
      <c r="B22" s="625"/>
      <c r="C22" s="559" t="s">
        <v>168</v>
      </c>
      <c r="D22" s="577" t="s">
        <v>168</v>
      </c>
      <c r="E22" s="578" t="s">
        <v>168</v>
      </c>
      <c r="F22" s="640" t="s">
        <v>168</v>
      </c>
    </row>
    <row r="23" spans="1:7" ht="3" customHeight="1" thickBot="1">
      <c r="A23" s="1301"/>
      <c r="B23" s="625"/>
      <c r="C23" s="559"/>
      <c r="D23" s="577"/>
      <c r="E23" s="578"/>
      <c r="F23" s="640"/>
    </row>
    <row r="24" spans="1:7" ht="13.5" thickBot="1">
      <c r="A24" s="1306" t="s">
        <v>1106</v>
      </c>
      <c r="B24" s="1307" t="s">
        <v>217</v>
      </c>
      <c r="C24" s="559" t="s">
        <v>168</v>
      </c>
      <c r="D24" s="577" t="s">
        <v>168</v>
      </c>
      <c r="E24" s="578" t="s">
        <v>168</v>
      </c>
      <c r="F24" s="640" t="s">
        <v>168</v>
      </c>
    </row>
    <row r="25" spans="1:7">
      <c r="A25" s="1301"/>
      <c r="B25" s="625"/>
      <c r="C25" s="559"/>
      <c r="D25" s="577"/>
      <c r="E25" s="578"/>
      <c r="F25" s="640"/>
    </row>
    <row r="26" spans="1:7">
      <c r="A26" s="1301" t="s">
        <v>381</v>
      </c>
      <c r="B26" s="625"/>
      <c r="C26" s="559" t="s">
        <v>168</v>
      </c>
      <c r="D26" s="577" t="s">
        <v>168</v>
      </c>
      <c r="E26" s="578" t="s">
        <v>168</v>
      </c>
      <c r="F26" s="640" t="s">
        <v>168</v>
      </c>
    </row>
    <row r="27" spans="1:7" ht="25.5">
      <c r="A27" s="1302" t="s">
        <v>478</v>
      </c>
      <c r="B27" s="582" t="s">
        <v>479</v>
      </c>
      <c r="C27" s="583" t="s">
        <v>40</v>
      </c>
      <c r="D27" s="584">
        <v>1</v>
      </c>
      <c r="E27" s="585"/>
      <c r="F27" s="641">
        <f>D27*E27</f>
        <v>0</v>
      </c>
    </row>
    <row r="28" spans="1:7" ht="25.5">
      <c r="A28" s="1302" t="s">
        <v>384</v>
      </c>
      <c r="B28" s="582" t="s">
        <v>385</v>
      </c>
      <c r="C28" s="583" t="s">
        <v>40</v>
      </c>
      <c r="D28" s="584">
        <v>1</v>
      </c>
      <c r="E28" s="585"/>
      <c r="F28" s="641">
        <f>D28*E28</f>
        <v>0</v>
      </c>
    </row>
    <row r="29" spans="1:7">
      <c r="A29" s="1303"/>
      <c r="B29" s="1005"/>
      <c r="C29" s="1324"/>
      <c r="D29" s="1328"/>
      <c r="E29" s="1326"/>
      <c r="F29" s="1332"/>
    </row>
    <row r="30" spans="1:7" ht="13.5" thickBot="1">
      <c r="A30" s="1303"/>
      <c r="B30" s="627"/>
      <c r="C30" s="442"/>
      <c r="D30" s="443"/>
      <c r="E30" s="507" t="s">
        <v>1009</v>
      </c>
      <c r="F30" s="512">
        <f>SUM(F27:F28)</f>
        <v>0</v>
      </c>
    </row>
    <row r="31" spans="1:7" ht="13.5" thickTop="1">
      <c r="A31" s="1303"/>
      <c r="B31" s="592"/>
      <c r="C31" s="593"/>
      <c r="D31" s="597"/>
      <c r="E31" s="596"/>
      <c r="F31" s="642"/>
    </row>
    <row r="32" spans="1:7" ht="13.5" thickBot="1">
      <c r="A32" s="1303"/>
      <c r="B32" s="592"/>
      <c r="C32" s="593"/>
      <c r="D32" s="597"/>
      <c r="E32" s="596"/>
      <c r="F32" s="642"/>
    </row>
    <row r="33" spans="1:6" ht="13.5" thickBot="1">
      <c r="A33" s="1306" t="s">
        <v>74</v>
      </c>
      <c r="B33" s="1307" t="s">
        <v>200</v>
      </c>
      <c r="C33" s="559" t="s">
        <v>168</v>
      </c>
      <c r="D33" s="577" t="s">
        <v>168</v>
      </c>
      <c r="E33" s="578"/>
      <c r="F33" s="640" t="s">
        <v>168</v>
      </c>
    </row>
    <row r="34" spans="1:6">
      <c r="A34" s="1301"/>
      <c r="B34" s="625"/>
      <c r="C34" s="559"/>
      <c r="D34" s="577"/>
      <c r="E34" s="578"/>
      <c r="F34" s="640"/>
    </row>
    <row r="35" spans="1:6">
      <c r="A35" s="1301" t="s">
        <v>1132</v>
      </c>
      <c r="B35" s="625" t="s">
        <v>1110</v>
      </c>
      <c r="C35" s="559" t="s">
        <v>168</v>
      </c>
      <c r="D35" s="577" t="s">
        <v>168</v>
      </c>
      <c r="E35" s="578"/>
      <c r="F35" s="640" t="s">
        <v>168</v>
      </c>
    </row>
    <row r="36" spans="1:6" ht="38.25">
      <c r="A36" s="1302" t="s">
        <v>503</v>
      </c>
      <c r="B36" s="582" t="s">
        <v>794</v>
      </c>
      <c r="C36" s="583" t="s">
        <v>42</v>
      </c>
      <c r="D36" s="588">
        <v>14.700000000000001</v>
      </c>
      <c r="E36" s="585"/>
      <c r="F36" s="641">
        <f>D36*E36</f>
        <v>0</v>
      </c>
    </row>
    <row r="37" spans="1:6">
      <c r="A37" s="1301" t="s">
        <v>1133</v>
      </c>
      <c r="B37" s="625" t="s">
        <v>1112</v>
      </c>
      <c r="C37" s="559" t="s">
        <v>168</v>
      </c>
      <c r="D37" s="577" t="s">
        <v>168</v>
      </c>
      <c r="E37" s="578"/>
      <c r="F37" s="640" t="s">
        <v>168</v>
      </c>
    </row>
    <row r="38" spans="1:6" ht="38.25">
      <c r="A38" s="1302" t="s">
        <v>504</v>
      </c>
      <c r="B38" s="582" t="s">
        <v>795</v>
      </c>
      <c r="C38" s="583" t="s">
        <v>122</v>
      </c>
      <c r="D38" s="588">
        <v>12</v>
      </c>
      <c r="E38" s="585"/>
      <c r="F38" s="641">
        <f>D38*E38</f>
        <v>0</v>
      </c>
    </row>
    <row r="39" spans="1:6">
      <c r="A39" s="1301" t="s">
        <v>1111</v>
      </c>
      <c r="B39" s="625" t="s">
        <v>1114</v>
      </c>
      <c r="C39" s="559" t="s">
        <v>168</v>
      </c>
      <c r="D39" s="577" t="s">
        <v>168</v>
      </c>
      <c r="E39" s="578"/>
      <c r="F39" s="640" t="s">
        <v>168</v>
      </c>
    </row>
    <row r="40" spans="1:6" ht="51">
      <c r="A40" s="1302" t="s">
        <v>399</v>
      </c>
      <c r="B40" s="582" t="s">
        <v>796</v>
      </c>
      <c r="C40" s="583" t="s">
        <v>122</v>
      </c>
      <c r="D40" s="588">
        <v>64.5</v>
      </c>
      <c r="E40" s="585"/>
      <c r="F40" s="641">
        <f>D40*E40</f>
        <v>0</v>
      </c>
    </row>
    <row r="41" spans="1:6">
      <c r="A41" s="1303"/>
      <c r="B41" s="1005"/>
      <c r="C41" s="1324"/>
      <c r="D41" s="1325"/>
      <c r="E41" s="1327"/>
      <c r="F41" s="1332"/>
    </row>
    <row r="42" spans="1:6" ht="13.5" thickBot="1">
      <c r="A42" s="1303"/>
      <c r="B42" s="627"/>
      <c r="C42" s="442"/>
      <c r="D42" s="614"/>
      <c r="E42" s="507" t="s">
        <v>1008</v>
      </c>
      <c r="F42" s="512">
        <f>SUM(F36,F38,F40)</f>
        <v>0</v>
      </c>
    </row>
    <row r="43" spans="1:6" ht="14.25" thickTop="1" thickBot="1">
      <c r="A43" s="1303"/>
      <c r="B43" s="592"/>
      <c r="C43" s="593"/>
      <c r="D43" s="594"/>
      <c r="E43" s="596"/>
      <c r="F43" s="642"/>
    </row>
    <row r="44" spans="1:6" ht="13.5" thickBot="1">
      <c r="A44" s="1306" t="s">
        <v>1115</v>
      </c>
      <c r="B44" s="1307" t="s">
        <v>1021</v>
      </c>
      <c r="C44" s="559" t="s">
        <v>168</v>
      </c>
      <c r="D44" s="577" t="s">
        <v>168</v>
      </c>
      <c r="E44" s="579"/>
      <c r="F44" s="640" t="s">
        <v>168</v>
      </c>
    </row>
    <row r="45" spans="1:6">
      <c r="A45" s="1306"/>
      <c r="B45" s="1006"/>
      <c r="C45" s="559"/>
      <c r="D45" s="577"/>
      <c r="E45" s="579"/>
      <c r="F45" s="640"/>
    </row>
    <row r="46" spans="1:6">
      <c r="A46" s="1301" t="s">
        <v>1134</v>
      </c>
      <c r="B46" s="625" t="s">
        <v>1117</v>
      </c>
      <c r="C46" s="559" t="s">
        <v>168</v>
      </c>
      <c r="D46" s="577" t="s">
        <v>168</v>
      </c>
      <c r="E46" s="578"/>
      <c r="F46" s="640" t="s">
        <v>168</v>
      </c>
    </row>
    <row r="47" spans="1:6" ht="76.5">
      <c r="A47" s="1302" t="s">
        <v>505</v>
      </c>
      <c r="B47" s="582" t="s">
        <v>797</v>
      </c>
      <c r="C47" s="583" t="s">
        <v>40</v>
      </c>
      <c r="D47" s="584">
        <v>3</v>
      </c>
      <c r="E47" s="585"/>
      <c r="F47" s="641">
        <f>D47*E47</f>
        <v>0</v>
      </c>
    </row>
    <row r="48" spans="1:6">
      <c r="A48" s="1303"/>
      <c r="B48" s="1005"/>
      <c r="C48" s="1324"/>
      <c r="D48" s="1328"/>
      <c r="E48" s="1327"/>
      <c r="F48" s="1332"/>
    </row>
    <row r="49" spans="1:6" ht="13.5" thickBot="1">
      <c r="A49" s="1303"/>
      <c r="B49" s="1329"/>
      <c r="C49" s="1308"/>
      <c r="D49" s="1337"/>
      <c r="E49" s="507" t="s">
        <v>1029</v>
      </c>
      <c r="F49" s="507">
        <f>SUM(F47)</f>
        <v>0</v>
      </c>
    </row>
    <row r="50" spans="1:6" ht="13.5" thickTop="1">
      <c r="A50" s="1303"/>
      <c r="B50" s="592"/>
      <c r="C50" s="593"/>
      <c r="D50" s="597"/>
      <c r="E50" s="596"/>
      <c r="F50" s="642"/>
    </row>
    <row r="51" spans="1:6" ht="13.5" thickBot="1">
      <c r="A51" s="1303"/>
      <c r="B51" s="592"/>
      <c r="C51" s="593"/>
      <c r="D51" s="597"/>
      <c r="E51" s="596"/>
      <c r="F51" s="642"/>
    </row>
    <row r="52" spans="1:6" ht="13.5" thickBot="1">
      <c r="A52" s="1306" t="s">
        <v>1135</v>
      </c>
      <c r="B52" s="1307" t="s">
        <v>1022</v>
      </c>
      <c r="C52" s="559" t="s">
        <v>168</v>
      </c>
      <c r="D52" s="577" t="s">
        <v>168</v>
      </c>
      <c r="E52" s="578"/>
      <c r="F52" s="640" t="s">
        <v>168</v>
      </c>
    </row>
    <row r="53" spans="1:6">
      <c r="A53" s="1301"/>
      <c r="B53" s="625"/>
      <c r="C53" s="559"/>
      <c r="D53" s="577"/>
      <c r="E53" s="578"/>
      <c r="F53" s="640"/>
    </row>
    <row r="54" spans="1:6">
      <c r="A54" s="1301" t="s">
        <v>1120</v>
      </c>
      <c r="B54" s="625" t="s">
        <v>1121</v>
      </c>
      <c r="C54" s="559" t="s">
        <v>168</v>
      </c>
      <c r="D54" s="577" t="s">
        <v>168</v>
      </c>
      <c r="E54" s="578"/>
      <c r="F54" s="640" t="s">
        <v>168</v>
      </c>
    </row>
    <row r="55" spans="1:6" ht="25.5">
      <c r="A55" s="1302" t="s">
        <v>506</v>
      </c>
      <c r="B55" s="582" t="s">
        <v>798</v>
      </c>
      <c r="C55" s="583" t="s">
        <v>42</v>
      </c>
      <c r="D55" s="588">
        <v>20.3</v>
      </c>
      <c r="E55" s="585"/>
      <c r="F55" s="641">
        <f>D55*E55</f>
        <v>0</v>
      </c>
    </row>
    <row r="56" spans="1:6" ht="63.75">
      <c r="A56" s="1302" t="s">
        <v>412</v>
      </c>
      <c r="B56" s="582" t="s">
        <v>799</v>
      </c>
      <c r="C56" s="583" t="s">
        <v>42</v>
      </c>
      <c r="D56" s="588">
        <v>11.5</v>
      </c>
      <c r="E56" s="585"/>
      <c r="F56" s="641">
        <f>D56*E56</f>
        <v>0</v>
      </c>
    </row>
    <row r="57" spans="1:6" ht="51">
      <c r="A57" s="1302" t="s">
        <v>411</v>
      </c>
      <c r="B57" s="582" t="s">
        <v>800</v>
      </c>
      <c r="C57" s="583" t="s">
        <v>42</v>
      </c>
      <c r="D57" s="588">
        <v>16.900000000000002</v>
      </c>
      <c r="E57" s="585"/>
      <c r="F57" s="641">
        <f>D57*E57</f>
        <v>0</v>
      </c>
    </row>
    <row r="58" spans="1:6">
      <c r="A58" s="1301" t="s">
        <v>1136</v>
      </c>
      <c r="B58" s="625" t="s">
        <v>229</v>
      </c>
      <c r="C58" s="559" t="s">
        <v>168</v>
      </c>
      <c r="D58" s="577" t="s">
        <v>168</v>
      </c>
      <c r="E58" s="578"/>
      <c r="F58" s="640" t="s">
        <v>168</v>
      </c>
    </row>
    <row r="59" spans="1:6" ht="63.75">
      <c r="A59" s="1302" t="s">
        <v>416</v>
      </c>
      <c r="B59" s="582" t="s">
        <v>801</v>
      </c>
      <c r="C59" s="583" t="s">
        <v>580</v>
      </c>
      <c r="D59" s="588">
        <v>360</v>
      </c>
      <c r="E59" s="585"/>
      <c r="F59" s="641">
        <f>D59*E59</f>
        <v>0</v>
      </c>
    </row>
    <row r="60" spans="1:6" ht="76.5">
      <c r="A60" s="1302" t="s">
        <v>415</v>
      </c>
      <c r="B60" s="582" t="s">
        <v>776</v>
      </c>
      <c r="C60" s="583" t="s">
        <v>580</v>
      </c>
      <c r="D60" s="588">
        <v>340</v>
      </c>
      <c r="E60" s="585"/>
      <c r="F60" s="641">
        <f>D60*E60</f>
        <v>0</v>
      </c>
    </row>
    <row r="61" spans="1:6">
      <c r="A61" s="1301" t="s">
        <v>1122</v>
      </c>
      <c r="B61" s="625" t="s">
        <v>227</v>
      </c>
      <c r="C61" s="559" t="s">
        <v>168</v>
      </c>
      <c r="D61" s="577" t="s">
        <v>168</v>
      </c>
      <c r="E61" s="578"/>
      <c r="F61" s="640" t="s">
        <v>168</v>
      </c>
    </row>
    <row r="62" spans="1:6" ht="63.75">
      <c r="A62" s="1302" t="s">
        <v>418</v>
      </c>
      <c r="B62" s="582" t="s">
        <v>802</v>
      </c>
      <c r="C62" s="583" t="s">
        <v>122</v>
      </c>
      <c r="D62" s="588">
        <v>31.900000000000002</v>
      </c>
      <c r="E62" s="585"/>
      <c r="F62" s="641">
        <f>D62*E62</f>
        <v>0</v>
      </c>
    </row>
    <row r="63" spans="1:6" ht="51">
      <c r="A63" s="1302" t="s">
        <v>469</v>
      </c>
      <c r="B63" s="582" t="s">
        <v>803</v>
      </c>
      <c r="C63" s="583" t="s">
        <v>122</v>
      </c>
      <c r="D63" s="588">
        <v>13.5</v>
      </c>
      <c r="E63" s="585"/>
      <c r="F63" s="641">
        <f>D63*E63</f>
        <v>0</v>
      </c>
    </row>
    <row r="64" spans="1:6" ht="63.75">
      <c r="A64" s="1302" t="s">
        <v>419</v>
      </c>
      <c r="B64" s="582" t="s">
        <v>804</v>
      </c>
      <c r="C64" s="583" t="s">
        <v>122</v>
      </c>
      <c r="D64" s="588">
        <v>5.3</v>
      </c>
      <c r="E64" s="585"/>
      <c r="F64" s="641">
        <f>D64*E64</f>
        <v>0</v>
      </c>
    </row>
    <row r="65" spans="1:6">
      <c r="A65" s="1301" t="s">
        <v>1123</v>
      </c>
      <c r="B65" s="625" t="s">
        <v>1124</v>
      </c>
      <c r="C65" s="559" t="s">
        <v>168</v>
      </c>
      <c r="D65" s="577" t="s">
        <v>168</v>
      </c>
      <c r="E65" s="578"/>
      <c r="F65" s="640" t="s">
        <v>168</v>
      </c>
    </row>
    <row r="66" spans="1:6" ht="63.75">
      <c r="A66" s="1302" t="s">
        <v>421</v>
      </c>
      <c r="B66" s="582" t="s">
        <v>507</v>
      </c>
      <c r="C66" s="583" t="s">
        <v>42</v>
      </c>
      <c r="D66" s="588">
        <v>53.5</v>
      </c>
      <c r="E66" s="585"/>
      <c r="F66" s="641">
        <f>D66*E66</f>
        <v>0</v>
      </c>
    </row>
    <row r="67" spans="1:6" ht="51">
      <c r="A67" s="1302" t="s">
        <v>473</v>
      </c>
      <c r="B67" s="582" t="s">
        <v>784</v>
      </c>
      <c r="C67" s="583" t="s">
        <v>42</v>
      </c>
      <c r="D67" s="588">
        <v>4.5</v>
      </c>
      <c r="E67" s="585"/>
      <c r="F67" s="641">
        <f>D67*E67</f>
        <v>0</v>
      </c>
    </row>
    <row r="68" spans="1:6">
      <c r="A68" s="1301" t="s">
        <v>1125</v>
      </c>
      <c r="B68" s="625" t="s">
        <v>1128</v>
      </c>
      <c r="C68" s="559" t="s">
        <v>168</v>
      </c>
      <c r="D68" s="577" t="s">
        <v>168</v>
      </c>
      <c r="E68" s="578"/>
      <c r="F68" s="640" t="s">
        <v>168</v>
      </c>
    </row>
    <row r="69" spans="1:6" ht="25.5">
      <c r="A69" s="1302" t="s">
        <v>427</v>
      </c>
      <c r="B69" s="582" t="s">
        <v>428</v>
      </c>
      <c r="C69" s="583" t="s">
        <v>40</v>
      </c>
      <c r="D69" s="584">
        <v>2</v>
      </c>
      <c r="E69" s="585"/>
      <c r="F69" s="641">
        <f>D69*E69</f>
        <v>0</v>
      </c>
    </row>
    <row r="70" spans="1:6">
      <c r="A70" s="1301" t="s">
        <v>1137</v>
      </c>
      <c r="B70" s="625" t="s">
        <v>1130</v>
      </c>
      <c r="C70" s="559" t="s">
        <v>168</v>
      </c>
      <c r="D70" s="577" t="s">
        <v>168</v>
      </c>
      <c r="E70" s="578"/>
      <c r="F70" s="640" t="s">
        <v>168</v>
      </c>
    </row>
    <row r="71" spans="1:6" ht="38.25">
      <c r="A71" s="1302" t="s">
        <v>431</v>
      </c>
      <c r="B71" s="582" t="s">
        <v>805</v>
      </c>
      <c r="C71" s="583" t="s">
        <v>42</v>
      </c>
      <c r="D71" s="588">
        <v>108</v>
      </c>
      <c r="E71" s="585"/>
      <c r="F71" s="641">
        <f t="shared" ref="F71:F78" si="0">D71*E71</f>
        <v>0</v>
      </c>
    </row>
    <row r="72" spans="1:6" ht="38.25">
      <c r="A72" s="1302" t="s">
        <v>508</v>
      </c>
      <c r="B72" s="582" t="s">
        <v>806</v>
      </c>
      <c r="C72" s="583" t="s">
        <v>42</v>
      </c>
      <c r="D72" s="588">
        <v>108</v>
      </c>
      <c r="E72" s="585"/>
      <c r="F72" s="641">
        <f t="shared" si="0"/>
        <v>0</v>
      </c>
    </row>
    <row r="73" spans="1:6" ht="51">
      <c r="A73" s="1302" t="s">
        <v>509</v>
      </c>
      <c r="B73" s="582" t="s">
        <v>807</v>
      </c>
      <c r="C73" s="583" t="s">
        <v>42</v>
      </c>
      <c r="D73" s="588">
        <v>108</v>
      </c>
      <c r="E73" s="585"/>
      <c r="F73" s="641">
        <f t="shared" si="0"/>
        <v>0</v>
      </c>
    </row>
    <row r="74" spans="1:6" ht="25.5">
      <c r="A74" s="1302" t="s">
        <v>510</v>
      </c>
      <c r="B74" s="582" t="s">
        <v>511</v>
      </c>
      <c r="C74" s="583" t="s">
        <v>42</v>
      </c>
      <c r="D74" s="588">
        <v>2.2000000000000002</v>
      </c>
      <c r="E74" s="585"/>
      <c r="F74" s="641">
        <f t="shared" si="0"/>
        <v>0</v>
      </c>
    </row>
    <row r="75" spans="1:6" ht="25.5">
      <c r="A75" s="1302" t="s">
        <v>512</v>
      </c>
      <c r="B75" s="582" t="s">
        <v>513</v>
      </c>
      <c r="C75" s="583" t="s">
        <v>147</v>
      </c>
      <c r="D75" s="588">
        <v>4.8</v>
      </c>
      <c r="E75" s="585"/>
      <c r="F75" s="641">
        <f t="shared" si="0"/>
        <v>0</v>
      </c>
    </row>
    <row r="76" spans="1:6" ht="25.5">
      <c r="A76" s="1302" t="s">
        <v>433</v>
      </c>
      <c r="B76" s="582" t="s">
        <v>434</v>
      </c>
      <c r="C76" s="583" t="s">
        <v>147</v>
      </c>
      <c r="D76" s="588">
        <v>4.8</v>
      </c>
      <c r="E76" s="585"/>
      <c r="F76" s="641">
        <f t="shared" si="0"/>
        <v>0</v>
      </c>
    </row>
    <row r="77" spans="1:6" ht="38.25">
      <c r="A77" s="1302" t="s">
        <v>514</v>
      </c>
      <c r="B77" s="582" t="s">
        <v>515</v>
      </c>
      <c r="C77" s="583" t="s">
        <v>147</v>
      </c>
      <c r="D77" s="588">
        <v>4.8</v>
      </c>
      <c r="E77" s="585"/>
      <c r="F77" s="641">
        <f t="shared" si="0"/>
        <v>0</v>
      </c>
    </row>
    <row r="78" spans="1:6" ht="25.5">
      <c r="A78" s="1302" t="s">
        <v>516</v>
      </c>
      <c r="B78" s="582" t="s">
        <v>517</v>
      </c>
      <c r="C78" s="583" t="s">
        <v>147</v>
      </c>
      <c r="D78" s="588">
        <v>14.700000000000001</v>
      </c>
      <c r="E78" s="585"/>
      <c r="F78" s="641">
        <f t="shared" si="0"/>
        <v>0</v>
      </c>
    </row>
    <row r="79" spans="1:6">
      <c r="A79" s="1303"/>
      <c r="B79" s="1005"/>
      <c r="C79" s="1324"/>
      <c r="D79" s="1325"/>
      <c r="E79" s="1327"/>
      <c r="F79" s="1332"/>
    </row>
    <row r="80" spans="1:6" ht="13.5" thickBot="1">
      <c r="A80" s="1293"/>
      <c r="B80" s="1460"/>
      <c r="C80" s="442"/>
      <c r="D80" s="614"/>
      <c r="E80" s="507" t="s">
        <v>1031</v>
      </c>
      <c r="F80" s="512">
        <f>SUM(F55:F57,F59:F60,F62:F64,F66:F67,F69,F71:F78)</f>
        <v>0</v>
      </c>
    </row>
    <row r="81" spans="1:6" ht="13.5" thickTop="1">
      <c r="A81" s="1293"/>
      <c r="B81" s="558"/>
      <c r="C81" s="559"/>
      <c r="D81" s="577"/>
      <c r="E81" s="579"/>
      <c r="F81" s="640"/>
    </row>
    <row r="82" spans="1:6">
      <c r="D82" s="598"/>
      <c r="E82" s="578"/>
      <c r="F82" s="643"/>
    </row>
    <row r="83" spans="1:6">
      <c r="D83" s="598"/>
      <c r="E83" s="578"/>
      <c r="F83" s="643"/>
    </row>
    <row r="84" spans="1:6">
      <c r="D84" s="598"/>
      <c r="E84" s="578"/>
      <c r="F84" s="643"/>
    </row>
    <row r="85" spans="1:6">
      <c r="D85" s="598"/>
      <c r="E85" s="578"/>
      <c r="F85" s="643"/>
    </row>
    <row r="86" spans="1:6">
      <c r="D86" s="598"/>
      <c r="E86" s="578"/>
      <c r="F86" s="643"/>
    </row>
    <row r="87" spans="1:6">
      <c r="D87" s="598"/>
      <c r="E87" s="578"/>
      <c r="F87" s="643"/>
    </row>
    <row r="88" spans="1:6">
      <c r="D88" s="598"/>
      <c r="E88" s="578"/>
      <c r="F88" s="643"/>
    </row>
    <row r="89" spans="1:6">
      <c r="D89" s="598"/>
      <c r="E89" s="578"/>
      <c r="F89" s="643"/>
    </row>
    <row r="90" spans="1:6">
      <c r="D90" s="598"/>
      <c r="E90" s="578"/>
      <c r="F90" s="643"/>
    </row>
    <row r="91" spans="1:6">
      <c r="D91" s="598"/>
      <c r="E91" s="578"/>
      <c r="F91" s="643"/>
    </row>
    <row r="92" spans="1:6">
      <c r="D92" s="598"/>
      <c r="E92" s="578"/>
      <c r="F92" s="643"/>
    </row>
    <row r="93" spans="1:6">
      <c r="D93" s="598"/>
      <c r="E93" s="578"/>
      <c r="F93" s="643"/>
    </row>
    <row r="94" spans="1:6">
      <c r="D94" s="598"/>
      <c r="E94" s="578"/>
      <c r="F94" s="643"/>
    </row>
    <row r="95" spans="1:6">
      <c r="D95" s="598"/>
      <c r="E95" s="578"/>
      <c r="F95" s="643"/>
    </row>
    <row r="96" spans="1:6">
      <c r="D96" s="598"/>
      <c r="E96" s="578"/>
      <c r="F96" s="643"/>
    </row>
    <row r="97" spans="4:6">
      <c r="D97" s="598"/>
      <c r="E97" s="578"/>
      <c r="F97" s="643"/>
    </row>
    <row r="98" spans="4:6">
      <c r="D98" s="598"/>
      <c r="E98" s="578"/>
      <c r="F98" s="643"/>
    </row>
    <row r="99" spans="4:6">
      <c r="D99" s="598"/>
      <c r="E99" s="578"/>
      <c r="F99" s="643"/>
    </row>
    <row r="100" spans="4:6">
      <c r="D100" s="598"/>
      <c r="E100" s="578"/>
      <c r="F100" s="643"/>
    </row>
    <row r="101" spans="4:6">
      <c r="D101" s="598"/>
      <c r="E101" s="578"/>
      <c r="F101" s="643"/>
    </row>
    <row r="102" spans="4:6">
      <c r="D102" s="598"/>
      <c r="E102" s="578"/>
      <c r="F102" s="643"/>
    </row>
    <row r="103" spans="4:6">
      <c r="D103" s="598"/>
      <c r="E103" s="578"/>
      <c r="F103" s="643"/>
    </row>
    <row r="104" spans="4:6">
      <c r="D104" s="598"/>
      <c r="E104" s="578"/>
      <c r="F104" s="643"/>
    </row>
    <row r="105" spans="4:6">
      <c r="D105" s="598"/>
      <c r="E105" s="578"/>
      <c r="F105" s="643"/>
    </row>
    <row r="106" spans="4:6">
      <c r="D106" s="598"/>
      <c r="E106" s="578"/>
      <c r="F106" s="643"/>
    </row>
    <row r="107" spans="4:6">
      <c r="D107" s="598"/>
      <c r="E107" s="578"/>
      <c r="F107" s="643"/>
    </row>
    <row r="108" spans="4:6">
      <c r="D108" s="598"/>
      <c r="E108" s="578"/>
      <c r="F108" s="643"/>
    </row>
    <row r="109" spans="4:6">
      <c r="D109" s="598"/>
      <c r="E109" s="578"/>
      <c r="F109" s="643"/>
    </row>
    <row r="110" spans="4:6">
      <c r="D110" s="598"/>
      <c r="E110" s="578"/>
      <c r="F110" s="643"/>
    </row>
    <row r="111" spans="4:6">
      <c r="D111" s="598"/>
      <c r="E111" s="578"/>
      <c r="F111" s="643"/>
    </row>
    <row r="112" spans="4:6">
      <c r="D112" s="598"/>
      <c r="E112" s="578"/>
      <c r="F112" s="643"/>
    </row>
    <row r="113" spans="4:6">
      <c r="D113" s="598"/>
      <c r="E113" s="578"/>
      <c r="F113" s="643"/>
    </row>
    <row r="114" spans="4:6">
      <c r="D114" s="598"/>
      <c r="E114" s="578"/>
      <c r="F114" s="643"/>
    </row>
    <row r="115" spans="4:6">
      <c r="D115" s="598"/>
      <c r="E115" s="578"/>
      <c r="F115" s="643"/>
    </row>
    <row r="116" spans="4:6">
      <c r="D116" s="598"/>
      <c r="E116" s="578"/>
      <c r="F116" s="643"/>
    </row>
    <row r="117" spans="4:6">
      <c r="D117" s="598"/>
      <c r="E117" s="578"/>
      <c r="F117" s="643"/>
    </row>
    <row r="118" spans="4:6">
      <c r="D118" s="598"/>
      <c r="E118" s="578"/>
      <c r="F118" s="643"/>
    </row>
    <row r="119" spans="4:6">
      <c r="D119" s="598"/>
      <c r="E119" s="578"/>
      <c r="F119" s="643"/>
    </row>
    <row r="120" spans="4:6">
      <c r="D120" s="598"/>
      <c r="E120" s="578"/>
      <c r="F120" s="643"/>
    </row>
    <row r="121" spans="4:6">
      <c r="D121" s="598"/>
      <c r="E121" s="578"/>
      <c r="F121" s="643"/>
    </row>
    <row r="122" spans="4:6">
      <c r="D122" s="598"/>
      <c r="E122" s="578"/>
      <c r="F122" s="643"/>
    </row>
    <row r="123" spans="4:6">
      <c r="D123" s="598"/>
      <c r="E123" s="578"/>
      <c r="F123" s="643"/>
    </row>
    <row r="124" spans="4:6">
      <c r="D124" s="598"/>
      <c r="E124" s="578"/>
      <c r="F124" s="643"/>
    </row>
    <row r="125" spans="4:6">
      <c r="D125" s="598"/>
      <c r="E125" s="578"/>
      <c r="F125" s="643"/>
    </row>
    <row r="126" spans="4:6">
      <c r="D126" s="598"/>
      <c r="E126" s="578"/>
      <c r="F126" s="643"/>
    </row>
    <row r="127" spans="4:6">
      <c r="D127" s="598"/>
      <c r="E127" s="578"/>
      <c r="F127" s="643"/>
    </row>
    <row r="128" spans="4:6">
      <c r="D128" s="598"/>
      <c r="E128" s="578"/>
      <c r="F128" s="643"/>
    </row>
    <row r="129" spans="4:6">
      <c r="D129" s="598"/>
      <c r="E129" s="578"/>
      <c r="F129" s="643"/>
    </row>
    <row r="130" spans="4:6">
      <c r="D130" s="598"/>
      <c r="E130" s="578"/>
      <c r="F130" s="643"/>
    </row>
    <row r="131" spans="4:6">
      <c r="D131" s="598"/>
      <c r="E131" s="578"/>
      <c r="F131" s="643"/>
    </row>
    <row r="132" spans="4:6">
      <c r="D132" s="598"/>
      <c r="E132" s="578"/>
      <c r="F132" s="643"/>
    </row>
    <row r="133" spans="4:6">
      <c r="D133" s="598"/>
      <c r="E133" s="578"/>
      <c r="F133" s="643"/>
    </row>
    <row r="134" spans="4:6">
      <c r="D134" s="598"/>
      <c r="E134" s="578"/>
      <c r="F134" s="643"/>
    </row>
    <row r="135" spans="4:6">
      <c r="D135" s="598"/>
      <c r="E135" s="578"/>
      <c r="F135" s="643"/>
    </row>
    <row r="136" spans="4:6">
      <c r="D136" s="598"/>
      <c r="E136" s="578"/>
      <c r="F136" s="643"/>
    </row>
    <row r="137" spans="4:6">
      <c r="D137" s="598"/>
      <c r="E137" s="578"/>
      <c r="F137" s="643"/>
    </row>
    <row r="138" spans="4:6">
      <c r="D138" s="598"/>
      <c r="E138" s="578"/>
      <c r="F138" s="643"/>
    </row>
    <row r="139" spans="4:6">
      <c r="D139" s="598"/>
      <c r="E139" s="578"/>
      <c r="F139" s="643"/>
    </row>
    <row r="140" spans="4:6">
      <c r="D140" s="598"/>
      <c r="E140" s="578"/>
      <c r="F140" s="643"/>
    </row>
    <row r="141" spans="4:6">
      <c r="D141" s="598"/>
      <c r="E141" s="578"/>
      <c r="F141" s="643"/>
    </row>
    <row r="142" spans="4:6">
      <c r="D142" s="598"/>
      <c r="E142" s="578"/>
      <c r="F142" s="643"/>
    </row>
    <row r="143" spans="4:6">
      <c r="D143" s="598"/>
      <c r="E143" s="578"/>
      <c r="F143" s="643"/>
    </row>
    <row r="144" spans="4:6">
      <c r="D144" s="598"/>
      <c r="E144" s="578"/>
      <c r="F144" s="643"/>
    </row>
    <row r="145" spans="4:6">
      <c r="D145" s="598"/>
      <c r="E145" s="578"/>
      <c r="F145" s="643"/>
    </row>
    <row r="146" spans="4:6">
      <c r="D146" s="598"/>
      <c r="E146" s="578"/>
      <c r="F146" s="643"/>
    </row>
    <row r="147" spans="4:6">
      <c r="D147" s="598"/>
      <c r="E147" s="578"/>
      <c r="F147" s="643"/>
    </row>
    <row r="148" spans="4:6">
      <c r="D148" s="598"/>
      <c r="E148" s="578"/>
      <c r="F148" s="643"/>
    </row>
    <row r="149" spans="4:6">
      <c r="D149" s="598"/>
      <c r="E149" s="578"/>
      <c r="F149" s="643"/>
    </row>
    <row r="150" spans="4:6">
      <c r="D150" s="598"/>
      <c r="E150" s="578"/>
      <c r="F150" s="643"/>
    </row>
    <row r="151" spans="4:6">
      <c r="D151" s="598"/>
      <c r="E151" s="578"/>
      <c r="F151" s="643"/>
    </row>
    <row r="152" spans="4:6">
      <c r="D152" s="598"/>
      <c r="E152" s="578"/>
      <c r="F152" s="643"/>
    </row>
    <row r="153" spans="4:6">
      <c r="D153" s="598"/>
      <c r="E153" s="578"/>
      <c r="F153" s="643"/>
    </row>
    <row r="154" spans="4:6">
      <c r="D154" s="598"/>
      <c r="E154" s="578"/>
      <c r="F154" s="643"/>
    </row>
    <row r="155" spans="4:6">
      <c r="D155" s="598"/>
      <c r="E155" s="578"/>
      <c r="F155" s="643"/>
    </row>
    <row r="156" spans="4:6">
      <c r="D156" s="598"/>
      <c r="E156" s="578"/>
      <c r="F156" s="643"/>
    </row>
    <row r="157" spans="4:6">
      <c r="D157" s="598"/>
      <c r="E157" s="578"/>
      <c r="F157" s="643"/>
    </row>
    <row r="158" spans="4:6">
      <c r="D158" s="598"/>
      <c r="E158" s="578"/>
      <c r="F158" s="643"/>
    </row>
    <row r="159" spans="4:6">
      <c r="D159" s="598"/>
      <c r="E159" s="578"/>
      <c r="F159" s="643"/>
    </row>
    <row r="160" spans="4:6">
      <c r="D160" s="598"/>
      <c r="E160" s="578"/>
      <c r="F160" s="643"/>
    </row>
    <row r="161" spans="4:6">
      <c r="D161" s="598"/>
      <c r="E161" s="578"/>
      <c r="F161" s="643"/>
    </row>
    <row r="162" spans="4:6">
      <c r="D162" s="598"/>
      <c r="E162" s="578"/>
      <c r="F162" s="643"/>
    </row>
    <row r="163" spans="4:6">
      <c r="D163" s="598"/>
      <c r="E163" s="578"/>
      <c r="F163" s="643"/>
    </row>
    <row r="164" spans="4:6">
      <c r="D164" s="598"/>
      <c r="E164" s="578"/>
      <c r="F164" s="643"/>
    </row>
    <row r="165" spans="4:6">
      <c r="D165" s="598"/>
      <c r="E165" s="578"/>
      <c r="F165" s="643"/>
    </row>
    <row r="166" spans="4:6">
      <c r="D166" s="598"/>
      <c r="E166" s="578"/>
      <c r="F166" s="643"/>
    </row>
    <row r="167" spans="4:6">
      <c r="D167" s="598"/>
      <c r="E167" s="578"/>
      <c r="F167" s="643"/>
    </row>
    <row r="168" spans="4:6">
      <c r="D168" s="598"/>
      <c r="E168" s="578"/>
      <c r="F168" s="643"/>
    </row>
    <row r="169" spans="4:6">
      <c r="D169" s="598"/>
      <c r="E169" s="578"/>
      <c r="F169" s="643"/>
    </row>
    <row r="170" spans="4:6">
      <c r="D170" s="598"/>
      <c r="E170" s="578"/>
      <c r="F170" s="643"/>
    </row>
    <row r="171" spans="4:6">
      <c r="D171" s="598"/>
      <c r="E171" s="578"/>
      <c r="F171" s="643"/>
    </row>
    <row r="172" spans="4:6">
      <c r="D172" s="598"/>
      <c r="E172" s="578"/>
      <c r="F172" s="643"/>
    </row>
    <row r="173" spans="4:6">
      <c r="D173" s="598"/>
      <c r="E173" s="578"/>
      <c r="F173" s="643"/>
    </row>
    <row r="174" spans="4:6">
      <c r="D174" s="598"/>
      <c r="E174" s="578"/>
      <c r="F174" s="643"/>
    </row>
    <row r="175" spans="4:6">
      <c r="D175" s="598"/>
      <c r="E175" s="578"/>
      <c r="F175" s="643"/>
    </row>
    <row r="176" spans="4:6">
      <c r="D176" s="598"/>
      <c r="E176" s="578"/>
      <c r="F176" s="643"/>
    </row>
    <row r="177" spans="4:6">
      <c r="D177" s="598"/>
      <c r="E177" s="578"/>
      <c r="F177" s="643"/>
    </row>
    <row r="178" spans="4:6">
      <c r="D178" s="598"/>
      <c r="E178" s="578"/>
      <c r="F178" s="643"/>
    </row>
    <row r="179" spans="4:6">
      <c r="D179" s="598"/>
      <c r="E179" s="578"/>
      <c r="F179" s="643"/>
    </row>
    <row r="180" spans="4:6">
      <c r="D180" s="598"/>
      <c r="E180" s="578"/>
      <c r="F180" s="643"/>
    </row>
    <row r="181" spans="4:6">
      <c r="D181" s="598"/>
      <c r="E181" s="578"/>
      <c r="F181" s="643"/>
    </row>
    <row r="182" spans="4:6">
      <c r="D182" s="598"/>
      <c r="E182" s="578"/>
      <c r="F182" s="643"/>
    </row>
    <row r="183" spans="4:6">
      <c r="D183" s="598"/>
      <c r="E183" s="578"/>
      <c r="F183" s="643"/>
    </row>
    <row r="184" spans="4:6">
      <c r="D184" s="598"/>
      <c r="E184" s="578"/>
      <c r="F184" s="643"/>
    </row>
    <row r="185" spans="4:6">
      <c r="D185" s="598"/>
      <c r="E185" s="578"/>
      <c r="F185" s="643"/>
    </row>
    <row r="186" spans="4:6">
      <c r="D186" s="598"/>
      <c r="E186" s="578"/>
      <c r="F186" s="643"/>
    </row>
    <row r="187" spans="4:6">
      <c r="D187" s="598"/>
      <c r="E187" s="578"/>
      <c r="F187" s="643"/>
    </row>
    <row r="188" spans="4:6">
      <c r="D188" s="598"/>
      <c r="E188" s="578"/>
      <c r="F188" s="643"/>
    </row>
    <row r="189" spans="4:6">
      <c r="D189" s="598"/>
      <c r="E189" s="578"/>
      <c r="F189" s="643"/>
    </row>
    <row r="190" spans="4:6">
      <c r="D190" s="598"/>
      <c r="E190" s="578"/>
      <c r="F190" s="643"/>
    </row>
    <row r="191" spans="4:6">
      <c r="D191" s="598"/>
      <c r="E191" s="578"/>
      <c r="F191" s="643"/>
    </row>
    <row r="192" spans="4:6">
      <c r="D192" s="598"/>
      <c r="E192" s="578"/>
      <c r="F192" s="643"/>
    </row>
    <row r="193" spans="4:6">
      <c r="D193" s="598"/>
      <c r="E193" s="578"/>
      <c r="F193" s="643"/>
    </row>
    <row r="194" spans="4:6">
      <c r="D194" s="598"/>
      <c r="E194" s="578"/>
      <c r="F194" s="643"/>
    </row>
    <row r="195" spans="4:6">
      <c r="D195" s="598"/>
      <c r="E195" s="578"/>
      <c r="F195" s="643"/>
    </row>
    <row r="196" spans="4:6">
      <c r="D196" s="598"/>
      <c r="E196" s="578"/>
      <c r="F196" s="643"/>
    </row>
    <row r="197" spans="4:6">
      <c r="D197" s="598"/>
      <c r="E197" s="578"/>
      <c r="F197" s="643"/>
    </row>
    <row r="198" spans="4:6">
      <c r="D198" s="598"/>
      <c r="E198" s="578"/>
      <c r="F198" s="643"/>
    </row>
    <row r="199" spans="4:6">
      <c r="D199" s="598"/>
      <c r="E199" s="578"/>
      <c r="F199" s="643"/>
    </row>
    <row r="200" spans="4:6">
      <c r="D200" s="598"/>
      <c r="E200" s="578"/>
      <c r="F200" s="643"/>
    </row>
    <row r="201" spans="4:6">
      <c r="D201" s="598"/>
      <c r="E201" s="578"/>
      <c r="F201" s="643"/>
    </row>
    <row r="202" spans="4:6">
      <c r="D202" s="598"/>
      <c r="E202" s="578"/>
      <c r="F202" s="643"/>
    </row>
    <row r="203" spans="4:6">
      <c r="D203" s="598"/>
      <c r="E203" s="578"/>
      <c r="F203" s="643"/>
    </row>
    <row r="204" spans="4:6">
      <c r="D204" s="598"/>
      <c r="E204" s="578"/>
      <c r="F204" s="643"/>
    </row>
    <row r="205" spans="4:6">
      <c r="D205" s="598"/>
      <c r="E205" s="578"/>
      <c r="F205" s="643"/>
    </row>
    <row r="206" spans="4:6">
      <c r="D206" s="598"/>
      <c r="E206" s="578"/>
      <c r="F206" s="643"/>
    </row>
    <row r="207" spans="4:6">
      <c r="D207" s="598"/>
      <c r="E207" s="578"/>
      <c r="F207" s="643"/>
    </row>
    <row r="208" spans="4:6">
      <c r="D208" s="598"/>
      <c r="E208" s="578"/>
      <c r="F208" s="643"/>
    </row>
    <row r="209" spans="4:6">
      <c r="D209" s="598"/>
      <c r="E209" s="578"/>
      <c r="F209" s="643"/>
    </row>
    <row r="210" spans="4:6">
      <c r="D210" s="598"/>
      <c r="E210" s="578"/>
      <c r="F210" s="643"/>
    </row>
    <row r="211" spans="4:6">
      <c r="D211" s="598"/>
      <c r="E211" s="578"/>
      <c r="F211" s="643"/>
    </row>
    <row r="212" spans="4:6">
      <c r="D212" s="598"/>
      <c r="E212" s="578"/>
      <c r="F212" s="643"/>
    </row>
    <row r="213" spans="4:6">
      <c r="D213" s="598"/>
      <c r="E213" s="578"/>
      <c r="F213" s="643"/>
    </row>
    <row r="214" spans="4:6">
      <c r="D214" s="598"/>
      <c r="E214" s="578"/>
      <c r="F214" s="643"/>
    </row>
    <row r="215" spans="4:6">
      <c r="D215" s="598"/>
      <c r="E215" s="578"/>
      <c r="F215" s="643"/>
    </row>
    <row r="216" spans="4:6">
      <c r="D216" s="598"/>
      <c r="E216" s="578"/>
      <c r="F216" s="643"/>
    </row>
    <row r="217" spans="4:6">
      <c r="D217" s="598"/>
      <c r="E217" s="578"/>
      <c r="F217" s="643"/>
    </row>
    <row r="218" spans="4:6">
      <c r="D218" s="598"/>
      <c r="E218" s="578"/>
      <c r="F218" s="643"/>
    </row>
    <row r="219" spans="4:6">
      <c r="D219" s="598"/>
      <c r="E219" s="578"/>
      <c r="F219" s="643"/>
    </row>
    <row r="220" spans="4:6">
      <c r="D220" s="598"/>
      <c r="E220" s="578"/>
      <c r="F220" s="643"/>
    </row>
    <row r="221" spans="4:6">
      <c r="D221" s="598"/>
      <c r="E221" s="578"/>
      <c r="F221" s="643"/>
    </row>
    <row r="222" spans="4:6">
      <c r="D222" s="598"/>
      <c r="E222" s="578"/>
      <c r="F222" s="643"/>
    </row>
    <row r="223" spans="4:6">
      <c r="D223" s="598"/>
      <c r="E223" s="578"/>
      <c r="F223" s="643"/>
    </row>
    <row r="224" spans="4:6">
      <c r="D224" s="598"/>
      <c r="E224" s="578"/>
      <c r="F224" s="643"/>
    </row>
    <row r="225" spans="4:6">
      <c r="D225" s="598"/>
      <c r="E225" s="578"/>
      <c r="F225" s="643"/>
    </row>
    <row r="226" spans="4:6">
      <c r="D226" s="598"/>
      <c r="E226" s="578"/>
      <c r="F226" s="643"/>
    </row>
    <row r="227" spans="4:6">
      <c r="D227" s="598"/>
      <c r="E227" s="578"/>
      <c r="F227" s="643"/>
    </row>
    <row r="228" spans="4:6">
      <c r="D228" s="598"/>
      <c r="E228" s="578"/>
      <c r="F228" s="643"/>
    </row>
    <row r="229" spans="4:6">
      <c r="D229" s="598"/>
      <c r="E229" s="578"/>
      <c r="F229" s="643"/>
    </row>
    <row r="230" spans="4:6">
      <c r="D230" s="598"/>
      <c r="E230" s="578"/>
      <c r="F230" s="643"/>
    </row>
    <row r="231" spans="4:6">
      <c r="D231" s="598"/>
      <c r="E231" s="578"/>
      <c r="F231" s="643"/>
    </row>
    <row r="232" spans="4:6">
      <c r="D232" s="598"/>
      <c r="E232" s="578"/>
      <c r="F232" s="643"/>
    </row>
    <row r="233" spans="4:6">
      <c r="D233" s="598"/>
      <c r="E233" s="578"/>
      <c r="F233" s="643"/>
    </row>
    <row r="234" spans="4:6">
      <c r="D234" s="598"/>
      <c r="E234" s="578"/>
      <c r="F234" s="643"/>
    </row>
    <row r="235" spans="4:6">
      <c r="D235" s="598"/>
      <c r="E235" s="578"/>
      <c r="F235" s="643"/>
    </row>
    <row r="236" spans="4:6">
      <c r="D236" s="598"/>
      <c r="E236" s="578"/>
      <c r="F236" s="643"/>
    </row>
    <row r="237" spans="4:6">
      <c r="D237" s="598"/>
      <c r="E237" s="578"/>
      <c r="F237" s="643"/>
    </row>
    <row r="238" spans="4:6">
      <c r="D238" s="598"/>
      <c r="E238" s="578"/>
      <c r="F238" s="643"/>
    </row>
    <row r="239" spans="4:6">
      <c r="D239" s="598"/>
      <c r="E239" s="578"/>
      <c r="F239" s="643"/>
    </row>
    <row r="240" spans="4:6">
      <c r="D240" s="598"/>
      <c r="E240" s="578"/>
      <c r="F240" s="643"/>
    </row>
    <row r="241" spans="4:6">
      <c r="D241" s="598"/>
      <c r="E241" s="578"/>
      <c r="F241" s="643"/>
    </row>
    <row r="242" spans="4:6">
      <c r="D242" s="598"/>
      <c r="E242" s="578"/>
      <c r="F242" s="643"/>
    </row>
    <row r="243" spans="4:6">
      <c r="D243" s="598"/>
      <c r="E243" s="578"/>
      <c r="F243" s="643"/>
    </row>
    <row r="244" spans="4:6">
      <c r="D244" s="598"/>
      <c r="E244" s="578"/>
      <c r="F244" s="643"/>
    </row>
    <row r="245" spans="4:6">
      <c r="D245" s="598"/>
      <c r="E245" s="578"/>
      <c r="F245" s="643"/>
    </row>
    <row r="246" spans="4:6">
      <c r="D246" s="598"/>
      <c r="E246" s="578"/>
      <c r="F246" s="643"/>
    </row>
    <row r="247" spans="4:6">
      <c r="D247" s="598"/>
      <c r="E247" s="578"/>
      <c r="F247" s="643"/>
    </row>
    <row r="248" spans="4:6">
      <c r="D248" s="598"/>
      <c r="E248" s="578"/>
      <c r="F248" s="643"/>
    </row>
    <row r="249" spans="4:6">
      <c r="D249" s="598"/>
      <c r="E249" s="578"/>
      <c r="F249" s="643"/>
    </row>
    <row r="250" spans="4:6">
      <c r="D250" s="598"/>
      <c r="E250" s="578"/>
      <c r="F250" s="643"/>
    </row>
    <row r="251" spans="4:6">
      <c r="D251" s="598"/>
      <c r="E251" s="578"/>
      <c r="F251" s="643"/>
    </row>
    <row r="252" spans="4:6">
      <c r="D252" s="598"/>
      <c r="E252" s="578"/>
      <c r="F252" s="643"/>
    </row>
    <row r="253" spans="4:6">
      <c r="D253" s="598"/>
      <c r="E253" s="578"/>
      <c r="F253" s="643"/>
    </row>
    <row r="254" spans="4:6">
      <c r="D254" s="598"/>
      <c r="E254" s="578"/>
      <c r="F254" s="643"/>
    </row>
    <row r="255" spans="4:6">
      <c r="D255" s="598"/>
      <c r="E255" s="578"/>
      <c r="F255" s="643"/>
    </row>
    <row r="256" spans="4:6">
      <c r="D256" s="598"/>
      <c r="E256" s="578"/>
      <c r="F256" s="643"/>
    </row>
    <row r="257" spans="4:6">
      <c r="D257" s="598"/>
      <c r="E257" s="578"/>
      <c r="F257" s="643"/>
    </row>
    <row r="258" spans="4:6">
      <c r="D258" s="598"/>
      <c r="E258" s="578"/>
      <c r="F258" s="643"/>
    </row>
    <row r="259" spans="4:6">
      <c r="D259" s="598"/>
      <c r="E259" s="578"/>
      <c r="F259" s="643"/>
    </row>
    <row r="260" spans="4:6">
      <c r="D260" s="598"/>
      <c r="E260" s="578"/>
      <c r="F260" s="643"/>
    </row>
    <row r="261" spans="4:6">
      <c r="D261" s="598"/>
      <c r="E261" s="578"/>
      <c r="F261" s="643"/>
    </row>
    <row r="262" spans="4:6">
      <c r="D262" s="598"/>
      <c r="E262" s="578"/>
      <c r="F262" s="643"/>
    </row>
    <row r="263" spans="4:6">
      <c r="D263" s="598"/>
      <c r="E263" s="578"/>
      <c r="F263" s="643"/>
    </row>
    <row r="264" spans="4:6">
      <c r="D264" s="598"/>
      <c r="E264" s="578"/>
      <c r="F264" s="643"/>
    </row>
    <row r="265" spans="4:6">
      <c r="D265" s="598"/>
      <c r="E265" s="578"/>
      <c r="F265" s="643"/>
    </row>
    <row r="266" spans="4:6">
      <c r="D266" s="598"/>
      <c r="E266" s="578"/>
      <c r="F266" s="643"/>
    </row>
    <row r="267" spans="4:6">
      <c r="D267" s="598"/>
      <c r="E267" s="578"/>
      <c r="F267" s="643"/>
    </row>
    <row r="268" spans="4:6">
      <c r="D268" s="598"/>
      <c r="E268" s="578"/>
      <c r="F268" s="643"/>
    </row>
    <row r="269" spans="4:6">
      <c r="D269" s="598"/>
      <c r="E269" s="578"/>
      <c r="F269" s="643"/>
    </row>
    <row r="270" spans="4:6">
      <c r="D270" s="598"/>
      <c r="E270" s="578"/>
      <c r="F270" s="643"/>
    </row>
    <row r="271" spans="4:6">
      <c r="D271" s="598"/>
      <c r="E271" s="578"/>
      <c r="F271" s="643"/>
    </row>
    <row r="272" spans="4:6">
      <c r="D272" s="598"/>
      <c r="E272" s="578"/>
      <c r="F272" s="643"/>
    </row>
    <row r="273" spans="4:6">
      <c r="D273" s="598"/>
      <c r="E273" s="578"/>
      <c r="F273" s="643"/>
    </row>
    <row r="274" spans="4:6">
      <c r="D274" s="598"/>
      <c r="E274" s="578"/>
      <c r="F274" s="643"/>
    </row>
    <row r="275" spans="4:6">
      <c r="D275" s="598"/>
      <c r="E275" s="578"/>
      <c r="F275" s="643"/>
    </row>
    <row r="276" spans="4:6">
      <c r="D276" s="598"/>
      <c r="E276" s="578"/>
      <c r="F276" s="643"/>
    </row>
    <row r="277" spans="4:6">
      <c r="D277" s="598"/>
      <c r="E277" s="578"/>
      <c r="F277" s="643"/>
    </row>
    <row r="278" spans="4:6">
      <c r="D278" s="598"/>
      <c r="E278" s="578"/>
      <c r="F278" s="643"/>
    </row>
    <row r="279" spans="4:6">
      <c r="D279" s="598"/>
      <c r="E279" s="578"/>
      <c r="F279" s="643"/>
    </row>
    <row r="280" spans="4:6">
      <c r="D280" s="598"/>
      <c r="E280" s="578"/>
      <c r="F280" s="643"/>
    </row>
    <row r="281" spans="4:6">
      <c r="D281" s="598"/>
      <c r="E281" s="578"/>
      <c r="F281" s="643"/>
    </row>
    <row r="282" spans="4:6">
      <c r="D282" s="598"/>
      <c r="E282" s="578"/>
      <c r="F282" s="643"/>
    </row>
  </sheetData>
  <sheetProtection algorithmName="SHA-512" hashValue="uTnz+hcILKsryl/Vt6v8QFoHuuuyeKLXKtFpPpBprQ56EP6Mzc3m1TL7AViNlXpIMB/1/N42UsemEKQBxCtWQg==" saltValue="0EAv50N5zGI/VvEAkxd8Bw==" spinCount="100000" sheet="1" objects="1" scenarios="1"/>
  <mergeCells count="3">
    <mergeCell ref="A3:E3"/>
    <mergeCell ref="B19:E19"/>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B.VVZD.3&amp;R&amp;9&amp;P/&amp;N</oddFooter>
  </headerFooter>
  <rowBreaks count="3" manualBreakCount="3">
    <brk id="20" max="16383" man="1"/>
    <brk id="51" max="5" man="1"/>
    <brk id="69"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4"/>
  <sheetViews>
    <sheetView showZeros="0" view="pageBreakPreview" zoomScaleNormal="100" zoomScaleSheetLayoutView="100" workbookViewId="0"/>
  </sheetViews>
  <sheetFormatPr defaultRowHeight="12.75"/>
  <cols>
    <col min="1" max="1" width="6.7109375" style="1305" customWidth="1"/>
    <col min="2" max="2" width="40.7109375" style="546" customWidth="1"/>
    <col min="3" max="3" width="5.7109375" style="547" customWidth="1"/>
    <col min="4" max="4" width="7.7109375" style="547" customWidth="1"/>
    <col min="5" max="5" width="12.7109375" style="548" customWidth="1"/>
    <col min="6" max="6" width="14.7109375" style="628" customWidth="1"/>
    <col min="7" max="16384" width="9.140625" style="3"/>
  </cols>
  <sheetData>
    <row r="1" spans="1:7">
      <c r="A1" s="1293"/>
      <c r="B1" s="558"/>
      <c r="C1" s="559"/>
      <c r="D1" s="559"/>
      <c r="E1" s="557"/>
      <c r="F1" s="630"/>
    </row>
    <row r="2" spans="1:7">
      <c r="A2" s="1293"/>
      <c r="B2" s="558"/>
      <c r="C2" s="559"/>
      <c r="D2" s="559"/>
      <c r="E2" s="557"/>
      <c r="F2" s="630"/>
    </row>
    <row r="3" spans="1:7" ht="15.75">
      <c r="A3" s="1547" t="s">
        <v>1044</v>
      </c>
      <c r="B3" s="1547"/>
      <c r="C3" s="1547"/>
      <c r="D3" s="1547"/>
      <c r="E3" s="1547"/>
      <c r="F3" s="1461"/>
    </row>
    <row r="4" spans="1:7">
      <c r="A4" s="1459"/>
      <c r="B4" s="558"/>
      <c r="C4" s="559"/>
      <c r="D4" s="559"/>
      <c r="E4" s="557"/>
      <c r="F4" s="630"/>
    </row>
    <row r="5" spans="1:7" ht="15">
      <c r="A5" s="1291" t="s">
        <v>16</v>
      </c>
      <c r="B5" s="558"/>
      <c r="C5" s="559"/>
      <c r="D5" s="559"/>
      <c r="E5" s="557"/>
      <c r="F5" s="630"/>
    </row>
    <row r="6" spans="1:7">
      <c r="A6" s="1292"/>
      <c r="B6" s="558"/>
      <c r="C6" s="559"/>
      <c r="D6" s="559"/>
      <c r="E6" s="557"/>
      <c r="F6" s="630"/>
    </row>
    <row r="7" spans="1:7">
      <c r="A7" s="1293"/>
      <c r="B7" s="558"/>
      <c r="C7" s="559"/>
      <c r="D7" s="559"/>
      <c r="E7" s="557"/>
      <c r="F7" s="630"/>
    </row>
    <row r="8" spans="1:7" ht="15.75">
      <c r="A8" s="550" t="s">
        <v>376</v>
      </c>
      <c r="B8" s="276" t="s">
        <v>1043</v>
      </c>
      <c r="C8" s="551"/>
      <c r="D8" s="551"/>
      <c r="E8" s="552"/>
      <c r="F8" s="629"/>
    </row>
    <row r="9" spans="1:7">
      <c r="A9" s="1293"/>
      <c r="B9" s="558"/>
      <c r="C9" s="559"/>
      <c r="D9" s="559"/>
      <c r="E9" s="557"/>
      <c r="F9" s="630"/>
    </row>
    <row r="10" spans="1:7">
      <c r="A10" s="1293"/>
      <c r="B10" s="1549" t="s">
        <v>1156</v>
      </c>
      <c r="C10" s="1549"/>
      <c r="D10" s="1549"/>
      <c r="E10" s="1549"/>
      <c r="F10" s="1549"/>
    </row>
    <row r="11" spans="1:7">
      <c r="A11" s="1293"/>
      <c r="B11" s="560"/>
      <c r="C11" s="559"/>
      <c r="D11" s="559"/>
      <c r="E11" s="557"/>
      <c r="F11" s="630"/>
    </row>
    <row r="12" spans="1:7" ht="15.95" customHeight="1">
      <c r="A12" s="1338">
        <v>1</v>
      </c>
      <c r="B12" s="562" t="s">
        <v>217</v>
      </c>
      <c r="C12" s="649"/>
      <c r="D12" s="649"/>
      <c r="E12" s="648"/>
      <c r="F12" s="647">
        <f>F30</f>
        <v>0</v>
      </c>
      <c r="G12" s="578"/>
    </row>
    <row r="13" spans="1:7" ht="15.95" customHeight="1">
      <c r="A13" s="1339">
        <v>2</v>
      </c>
      <c r="B13" s="564" t="s">
        <v>200</v>
      </c>
      <c r="C13" s="646"/>
      <c r="D13" s="646"/>
      <c r="E13" s="645"/>
      <c r="F13" s="644">
        <f>F38</f>
        <v>0</v>
      </c>
      <c r="G13" s="578"/>
    </row>
    <row r="14" spans="1:7" ht="15.95" customHeight="1">
      <c r="A14" s="1339">
        <v>4</v>
      </c>
      <c r="B14" s="564" t="s">
        <v>1021</v>
      </c>
      <c r="C14" s="646"/>
      <c r="D14" s="646"/>
      <c r="E14" s="645"/>
      <c r="F14" s="644">
        <f>F46</f>
        <v>0</v>
      </c>
      <c r="G14" s="578"/>
    </row>
    <row r="15" spans="1:7" ht="15.95" customHeight="1" thickBot="1">
      <c r="A15" s="1340">
        <v>5</v>
      </c>
      <c r="B15" s="1027" t="s">
        <v>1022</v>
      </c>
      <c r="C15" s="1033"/>
      <c r="D15" s="1033"/>
      <c r="E15" s="1034"/>
      <c r="F15" s="1035">
        <f>F72</f>
        <v>0</v>
      </c>
      <c r="G15" s="578"/>
    </row>
    <row r="16" spans="1:7">
      <c r="A16" s="1341"/>
      <c r="B16" s="622"/>
      <c r="C16" s="223"/>
      <c r="D16" s="223"/>
      <c r="E16" s="606"/>
      <c r="F16" s="272"/>
      <c r="G16" s="578"/>
    </row>
    <row r="17" spans="1:7" ht="15.75" thickBot="1">
      <c r="A17" s="1298"/>
      <c r="B17" s="569" t="s">
        <v>1042</v>
      </c>
      <c r="C17" s="635"/>
      <c r="D17" s="635"/>
      <c r="E17" s="636"/>
      <c r="F17" s="637">
        <f>SUM(F12:F15)</f>
        <v>0</v>
      </c>
      <c r="G17" s="578"/>
    </row>
    <row r="18" spans="1:7" ht="13.5" thickTop="1">
      <c r="A18" s="1298"/>
      <c r="B18" s="625"/>
      <c r="C18" s="626"/>
      <c r="D18" s="577"/>
      <c r="E18" s="557"/>
      <c r="F18" s="630"/>
    </row>
    <row r="19" spans="1:7" ht="89.25" customHeight="1">
      <c r="A19" s="1298"/>
      <c r="B19" s="1538" t="s">
        <v>755</v>
      </c>
      <c r="C19" s="1538"/>
      <c r="D19" s="1538"/>
      <c r="E19" s="1538"/>
      <c r="F19" s="630"/>
    </row>
    <row r="20" spans="1:7">
      <c r="A20" s="1293"/>
      <c r="B20" s="558"/>
      <c r="C20" s="559"/>
      <c r="D20" s="559"/>
      <c r="E20" s="557"/>
      <c r="F20" s="630"/>
    </row>
    <row r="21" spans="1:7" s="421" customFormat="1" ht="12">
      <c r="A21" s="1299" t="s">
        <v>377</v>
      </c>
      <c r="B21" s="572" t="s">
        <v>378</v>
      </c>
      <c r="C21" s="573" t="s">
        <v>379</v>
      </c>
      <c r="D21" s="573" t="s">
        <v>47</v>
      </c>
      <c r="E21" s="573" t="s">
        <v>766</v>
      </c>
      <c r="F21" s="573" t="s">
        <v>1082</v>
      </c>
    </row>
    <row r="22" spans="1:7" ht="6.95" customHeight="1">
      <c r="A22" s="1301"/>
      <c r="B22" s="558"/>
      <c r="C22" s="559" t="s">
        <v>168</v>
      </c>
      <c r="D22" s="577" t="s">
        <v>168</v>
      </c>
      <c r="E22" s="578" t="s">
        <v>168</v>
      </c>
      <c r="F22" s="640" t="s">
        <v>168</v>
      </c>
    </row>
    <row r="23" spans="1:7" ht="3" customHeight="1" thickBot="1">
      <c r="A23" s="1301"/>
      <c r="B23" s="558"/>
      <c r="C23" s="559"/>
      <c r="D23" s="577"/>
      <c r="E23" s="578"/>
      <c r="F23" s="640"/>
    </row>
    <row r="24" spans="1:7" ht="13.5" thickBot="1">
      <c r="A24" s="1306" t="s">
        <v>1106</v>
      </c>
      <c r="B24" s="1307" t="s">
        <v>217</v>
      </c>
      <c r="C24" s="559" t="s">
        <v>168</v>
      </c>
      <c r="D24" s="577" t="s">
        <v>168</v>
      </c>
      <c r="E24" s="578" t="s">
        <v>168</v>
      </c>
      <c r="F24" s="640" t="s">
        <v>168</v>
      </c>
    </row>
    <row r="25" spans="1:7">
      <c r="A25" s="1301"/>
      <c r="B25" s="558"/>
      <c r="C25" s="559"/>
      <c r="D25" s="577"/>
      <c r="E25" s="578"/>
      <c r="F25" s="640"/>
    </row>
    <row r="26" spans="1:7">
      <c r="A26" s="1301" t="s">
        <v>1140</v>
      </c>
      <c r="B26" s="625" t="s">
        <v>218</v>
      </c>
      <c r="C26" s="559" t="s">
        <v>168</v>
      </c>
      <c r="D26" s="577" t="s">
        <v>168</v>
      </c>
      <c r="E26" s="578"/>
      <c r="F26" s="640" t="s">
        <v>168</v>
      </c>
    </row>
    <row r="27" spans="1:7" ht="25.5">
      <c r="A27" s="1302" t="s">
        <v>382</v>
      </c>
      <c r="B27" s="582" t="s">
        <v>383</v>
      </c>
      <c r="C27" s="583" t="s">
        <v>40</v>
      </c>
      <c r="D27" s="584">
        <v>1</v>
      </c>
      <c r="E27" s="585"/>
      <c r="F27" s="641">
        <f>D27*E27</f>
        <v>0</v>
      </c>
    </row>
    <row r="28" spans="1:7" ht="25.5">
      <c r="A28" s="1302" t="s">
        <v>384</v>
      </c>
      <c r="B28" s="582" t="s">
        <v>385</v>
      </c>
      <c r="C28" s="583" t="s">
        <v>40</v>
      </c>
      <c r="D28" s="584">
        <v>1</v>
      </c>
      <c r="E28" s="585"/>
      <c r="F28" s="641">
        <f>D28*E28</f>
        <v>0</v>
      </c>
    </row>
    <row r="29" spans="1:7">
      <c r="A29" s="1303"/>
      <c r="B29" s="1005"/>
      <c r="C29" s="1324"/>
      <c r="D29" s="1328"/>
      <c r="E29" s="1326"/>
      <c r="F29" s="1332"/>
    </row>
    <row r="30" spans="1:7" ht="13.5" thickBot="1">
      <c r="A30" s="1303"/>
      <c r="B30" s="627"/>
      <c r="C30" s="442"/>
      <c r="D30" s="443"/>
      <c r="E30" s="507" t="s">
        <v>1009</v>
      </c>
      <c r="F30" s="512">
        <f>SUM(F27:F28)</f>
        <v>0</v>
      </c>
    </row>
    <row r="31" spans="1:7" ht="13.5" thickTop="1">
      <c r="A31" s="1303"/>
      <c r="B31" s="592"/>
      <c r="C31" s="593"/>
      <c r="D31" s="597"/>
      <c r="E31" s="596"/>
      <c r="F31" s="642"/>
    </row>
    <row r="32" spans="1:7" ht="13.5" thickBot="1">
      <c r="A32" s="1303"/>
      <c r="B32" s="592"/>
      <c r="C32" s="593"/>
      <c r="D32" s="597"/>
      <c r="E32" s="595"/>
      <c r="F32" s="642"/>
    </row>
    <row r="33" spans="1:6" ht="13.5" thickBot="1">
      <c r="A33" s="1306" t="s">
        <v>1138</v>
      </c>
      <c r="B33" s="1307" t="s">
        <v>1139</v>
      </c>
      <c r="C33" s="559" t="s">
        <v>168</v>
      </c>
      <c r="D33" s="577" t="s">
        <v>168</v>
      </c>
      <c r="E33" s="578"/>
      <c r="F33" s="640" t="s">
        <v>168</v>
      </c>
    </row>
    <row r="34" spans="1:6">
      <c r="A34" s="1301"/>
      <c r="B34" s="558"/>
      <c r="C34" s="559"/>
      <c r="D34" s="577"/>
      <c r="E34" s="578"/>
      <c r="F34" s="640"/>
    </row>
    <row r="35" spans="1:6">
      <c r="A35" s="1301" t="s">
        <v>1132</v>
      </c>
      <c r="B35" s="625" t="s">
        <v>1114</v>
      </c>
      <c r="C35" s="559" t="s">
        <v>168</v>
      </c>
      <c r="D35" s="577" t="s">
        <v>168</v>
      </c>
      <c r="E35" s="578"/>
      <c r="F35" s="640" t="s">
        <v>168</v>
      </c>
    </row>
    <row r="36" spans="1:6" ht="51">
      <c r="A36" s="1302" t="s">
        <v>399</v>
      </c>
      <c r="B36" s="582" t="s">
        <v>813</v>
      </c>
      <c r="C36" s="583" t="s">
        <v>122</v>
      </c>
      <c r="D36" s="588">
        <v>260.5</v>
      </c>
      <c r="E36" s="585"/>
      <c r="F36" s="641">
        <f>D36*E36</f>
        <v>0</v>
      </c>
    </row>
    <row r="37" spans="1:6">
      <c r="A37" s="1303"/>
      <c r="B37" s="1005"/>
      <c r="C37" s="1324"/>
      <c r="D37" s="1325"/>
      <c r="E37" s="1327"/>
      <c r="F37" s="1332"/>
    </row>
    <row r="38" spans="1:6" ht="13.5" thickBot="1">
      <c r="A38" s="1303"/>
      <c r="B38" s="627"/>
      <c r="C38" s="442"/>
      <c r="D38" s="614"/>
      <c r="E38" s="507" t="s">
        <v>1041</v>
      </c>
      <c r="F38" s="512">
        <f>SUM(F36)</f>
        <v>0</v>
      </c>
    </row>
    <row r="39" spans="1:6" ht="13.5" thickTop="1">
      <c r="A39" s="1303"/>
      <c r="B39" s="1322"/>
      <c r="C39" s="223"/>
      <c r="D39" s="226"/>
      <c r="E39" s="1342"/>
      <c r="F39" s="1342"/>
    </row>
    <row r="40" spans="1:6" ht="13.5" thickBot="1">
      <c r="A40" s="1303"/>
      <c r="B40" s="592"/>
      <c r="C40" s="593"/>
      <c r="D40" s="594"/>
      <c r="E40" s="596"/>
      <c r="F40" s="642"/>
    </row>
    <row r="41" spans="1:6" ht="13.5" thickBot="1">
      <c r="A41" s="1306" t="s">
        <v>1115</v>
      </c>
      <c r="B41" s="1307" t="s">
        <v>1021</v>
      </c>
      <c r="C41" s="559" t="s">
        <v>168</v>
      </c>
      <c r="D41" s="577" t="s">
        <v>168</v>
      </c>
      <c r="E41" s="578"/>
      <c r="F41" s="640" t="s">
        <v>168</v>
      </c>
    </row>
    <row r="42" spans="1:6">
      <c r="A42" s="1301"/>
      <c r="B42" s="558"/>
      <c r="C42" s="559"/>
      <c r="D42" s="577"/>
      <c r="E42" s="578"/>
      <c r="F42" s="640"/>
    </row>
    <row r="43" spans="1:6">
      <c r="A43" s="1301" t="s">
        <v>1134</v>
      </c>
      <c r="B43" s="625" t="s">
        <v>1117</v>
      </c>
      <c r="C43" s="559" t="s">
        <v>168</v>
      </c>
      <c r="D43" s="577" t="s">
        <v>168</v>
      </c>
      <c r="E43" s="578"/>
      <c r="F43" s="640" t="s">
        <v>168</v>
      </c>
    </row>
    <row r="44" spans="1:6" ht="76.5">
      <c r="A44" s="1302" t="s">
        <v>505</v>
      </c>
      <c r="B44" s="582" t="s">
        <v>808</v>
      </c>
      <c r="C44" s="583" t="s">
        <v>40</v>
      </c>
      <c r="D44" s="584">
        <v>25</v>
      </c>
      <c r="E44" s="585"/>
      <c r="F44" s="641">
        <f>D44*E44</f>
        <v>0</v>
      </c>
    </row>
    <row r="45" spans="1:6">
      <c r="A45" s="1303"/>
      <c r="B45" s="1005"/>
      <c r="C45" s="1324"/>
      <c r="D45" s="1328"/>
      <c r="E45" s="1327"/>
      <c r="F45" s="1332"/>
    </row>
    <row r="46" spans="1:6" ht="13.5" thickBot="1">
      <c r="A46" s="1293"/>
      <c r="B46" s="627"/>
      <c r="C46" s="442"/>
      <c r="D46" s="443"/>
      <c r="E46" s="507" t="s">
        <v>1029</v>
      </c>
      <c r="F46" s="512">
        <f>F44</f>
        <v>0</v>
      </c>
    </row>
    <row r="47" spans="1:6" ht="13.5" thickTop="1">
      <c r="A47" s="1293"/>
      <c r="B47" s="1322"/>
      <c r="C47" s="223"/>
      <c r="D47" s="224"/>
      <c r="E47" s="1342"/>
      <c r="F47" s="1342"/>
    </row>
    <row r="48" spans="1:6" ht="13.5" thickBot="1">
      <c r="A48" s="1293"/>
      <c r="B48" s="616"/>
      <c r="C48" s="559"/>
      <c r="D48" s="587"/>
      <c r="E48" s="578"/>
      <c r="F48" s="640"/>
    </row>
    <row r="49" spans="1:6" ht="13.5" thickBot="1">
      <c r="A49" s="1306" t="s">
        <v>1135</v>
      </c>
      <c r="B49" s="1307" t="s">
        <v>1022</v>
      </c>
      <c r="C49" s="559" t="s">
        <v>168</v>
      </c>
      <c r="D49" s="577" t="s">
        <v>168</v>
      </c>
      <c r="E49" s="578"/>
      <c r="F49" s="640" t="s">
        <v>168</v>
      </c>
    </row>
    <row r="50" spans="1:6">
      <c r="A50" s="1301"/>
      <c r="B50" s="558"/>
      <c r="C50" s="559"/>
      <c r="D50" s="577"/>
      <c r="E50" s="578"/>
      <c r="F50" s="640"/>
    </row>
    <row r="51" spans="1:6">
      <c r="A51" s="1301" t="s">
        <v>1120</v>
      </c>
      <c r="B51" s="625" t="s">
        <v>1121</v>
      </c>
      <c r="C51" s="559" t="s">
        <v>168</v>
      </c>
      <c r="D51" s="577" t="s">
        <v>168</v>
      </c>
      <c r="E51" s="578"/>
      <c r="F51" s="640" t="s">
        <v>168</v>
      </c>
    </row>
    <row r="52" spans="1:6" ht="51">
      <c r="A52" s="1302" t="s">
        <v>458</v>
      </c>
      <c r="B52" s="582" t="s">
        <v>1040</v>
      </c>
      <c r="C52" s="583" t="s">
        <v>42</v>
      </c>
      <c r="D52" s="588">
        <v>29.200000000000003</v>
      </c>
      <c r="E52" s="585"/>
      <c r="F52" s="641">
        <f>D52*E52</f>
        <v>0</v>
      </c>
    </row>
    <row r="53" spans="1:6" ht="25.5">
      <c r="A53" s="1302" t="s">
        <v>411</v>
      </c>
      <c r="B53" s="582" t="s">
        <v>518</v>
      </c>
      <c r="C53" s="583" t="s">
        <v>42</v>
      </c>
      <c r="D53" s="588">
        <v>38.5</v>
      </c>
      <c r="E53" s="585"/>
      <c r="F53" s="641">
        <f>D53*E53</f>
        <v>0</v>
      </c>
    </row>
    <row r="54" spans="1:6">
      <c r="A54" s="1301" t="s">
        <v>1136</v>
      </c>
      <c r="B54" s="625" t="s">
        <v>229</v>
      </c>
      <c r="C54" s="559" t="s">
        <v>168</v>
      </c>
      <c r="D54" s="577" t="s">
        <v>168</v>
      </c>
      <c r="E54" s="578"/>
      <c r="F54" s="640" t="s">
        <v>168</v>
      </c>
    </row>
    <row r="55" spans="1:6" ht="89.25">
      <c r="A55" s="1302" t="s">
        <v>519</v>
      </c>
      <c r="B55" s="582" t="s">
        <v>1039</v>
      </c>
      <c r="C55" s="583" t="s">
        <v>580</v>
      </c>
      <c r="D55" s="588">
        <v>4190</v>
      </c>
      <c r="E55" s="585"/>
      <c r="F55" s="641">
        <f>D55*E55</f>
        <v>0</v>
      </c>
    </row>
    <row r="56" spans="1:6" ht="76.5">
      <c r="A56" s="1302" t="s">
        <v>415</v>
      </c>
      <c r="B56" s="582" t="s">
        <v>809</v>
      </c>
      <c r="C56" s="583" t="s">
        <v>580</v>
      </c>
      <c r="D56" s="588">
        <v>1550</v>
      </c>
      <c r="E56" s="585"/>
      <c r="F56" s="641">
        <f>D56*E56</f>
        <v>0</v>
      </c>
    </row>
    <row r="57" spans="1:6">
      <c r="A57" s="1301" t="s">
        <v>1122</v>
      </c>
      <c r="B57" s="625" t="s">
        <v>227</v>
      </c>
      <c r="C57" s="559" t="s">
        <v>168</v>
      </c>
      <c r="D57" s="577" t="s">
        <v>168</v>
      </c>
      <c r="E57" s="578"/>
      <c r="F57" s="640" t="s">
        <v>168</v>
      </c>
    </row>
    <row r="58" spans="1:6" ht="51">
      <c r="A58" s="1302" t="s">
        <v>520</v>
      </c>
      <c r="B58" s="582" t="s">
        <v>810</v>
      </c>
      <c r="C58" s="583" t="s">
        <v>122</v>
      </c>
      <c r="D58" s="588">
        <v>131.5</v>
      </c>
      <c r="E58" s="585"/>
      <c r="F58" s="641">
        <f>D58*E58</f>
        <v>0</v>
      </c>
    </row>
    <row r="59" spans="1:6" ht="63.75">
      <c r="A59" s="1302" t="s">
        <v>419</v>
      </c>
      <c r="B59" s="582" t="s">
        <v>1038</v>
      </c>
      <c r="C59" s="583" t="s">
        <v>122</v>
      </c>
      <c r="D59" s="588">
        <v>33.800000000000004</v>
      </c>
      <c r="E59" s="585"/>
      <c r="F59" s="641">
        <f>D59*E59</f>
        <v>0</v>
      </c>
    </row>
    <row r="60" spans="1:6">
      <c r="A60" s="1301" t="s">
        <v>1141</v>
      </c>
      <c r="B60" s="625" t="s">
        <v>1124</v>
      </c>
      <c r="C60" s="559" t="s">
        <v>168</v>
      </c>
      <c r="D60" s="577" t="s">
        <v>168</v>
      </c>
      <c r="E60" s="578"/>
      <c r="F60" s="640" t="s">
        <v>168</v>
      </c>
    </row>
    <row r="61" spans="1:6" ht="89.25">
      <c r="A61" s="1302" t="s">
        <v>421</v>
      </c>
      <c r="B61" s="582" t="s">
        <v>521</v>
      </c>
      <c r="C61" s="583" t="s">
        <v>42</v>
      </c>
      <c r="D61" s="588">
        <v>304.5</v>
      </c>
      <c r="E61" s="585"/>
      <c r="F61" s="641">
        <f>D61*E61</f>
        <v>0</v>
      </c>
    </row>
    <row r="62" spans="1:6" ht="51">
      <c r="A62" s="1302" t="s">
        <v>473</v>
      </c>
      <c r="B62" s="582" t="s">
        <v>811</v>
      </c>
      <c r="C62" s="583" t="s">
        <v>42</v>
      </c>
      <c r="D62" s="588">
        <v>4.5</v>
      </c>
      <c r="E62" s="585"/>
      <c r="F62" s="641">
        <f>D62*E62</f>
        <v>0</v>
      </c>
    </row>
    <row r="63" spans="1:6">
      <c r="A63" s="1301" t="s">
        <v>1125</v>
      </c>
      <c r="B63" s="625" t="s">
        <v>1126</v>
      </c>
      <c r="C63" s="559" t="s">
        <v>168</v>
      </c>
      <c r="D63" s="577" t="s">
        <v>168</v>
      </c>
      <c r="E63" s="578"/>
      <c r="F63" s="640" t="s">
        <v>168</v>
      </c>
    </row>
    <row r="64" spans="1:6" ht="80.099999999999994" customHeight="1">
      <c r="A64" s="1302" t="s">
        <v>423</v>
      </c>
      <c r="B64" s="582" t="s">
        <v>1037</v>
      </c>
      <c r="C64" s="583" t="s">
        <v>147</v>
      </c>
      <c r="D64" s="588">
        <v>370</v>
      </c>
      <c r="E64" s="585"/>
      <c r="F64" s="641">
        <f>D64*E64</f>
        <v>0</v>
      </c>
    </row>
    <row r="65" spans="1:6">
      <c r="A65" s="1301" t="s">
        <v>1127</v>
      </c>
      <c r="B65" s="625" t="s">
        <v>1128</v>
      </c>
      <c r="C65" s="559" t="s">
        <v>168</v>
      </c>
      <c r="D65" s="577" t="s">
        <v>168</v>
      </c>
      <c r="E65" s="578"/>
      <c r="F65" s="640" t="s">
        <v>168</v>
      </c>
    </row>
    <row r="66" spans="1:6" ht="25.5">
      <c r="A66" s="1302" t="s">
        <v>427</v>
      </c>
      <c r="B66" s="582" t="s">
        <v>428</v>
      </c>
      <c r="C66" s="583" t="s">
        <v>40</v>
      </c>
      <c r="D66" s="584">
        <v>18</v>
      </c>
      <c r="E66" s="585"/>
      <c r="F66" s="641">
        <f>D66*E66</f>
        <v>0</v>
      </c>
    </row>
    <row r="67" spans="1:6">
      <c r="A67" s="1301" t="s">
        <v>1129</v>
      </c>
      <c r="B67" s="625" t="s">
        <v>1130</v>
      </c>
      <c r="C67" s="559" t="s">
        <v>168</v>
      </c>
      <c r="D67" s="577" t="s">
        <v>168</v>
      </c>
      <c r="E67" s="578"/>
      <c r="F67" s="640" t="s">
        <v>168</v>
      </c>
    </row>
    <row r="68" spans="1:6" ht="25.5">
      <c r="A68" s="1302" t="s">
        <v>431</v>
      </c>
      <c r="B68" s="582" t="s">
        <v>812</v>
      </c>
      <c r="C68" s="583" t="s">
        <v>42</v>
      </c>
      <c r="D68" s="588">
        <v>304.5</v>
      </c>
      <c r="E68" s="585"/>
      <c r="F68" s="641">
        <f>D68*E68</f>
        <v>0</v>
      </c>
    </row>
    <row r="69" spans="1:6" ht="25.5">
      <c r="A69" s="1302" t="s">
        <v>433</v>
      </c>
      <c r="B69" s="582" t="s">
        <v>434</v>
      </c>
      <c r="C69" s="583" t="s">
        <v>147</v>
      </c>
      <c r="D69" s="588">
        <v>140</v>
      </c>
      <c r="E69" s="585"/>
      <c r="F69" s="641">
        <f>D69*E69</f>
        <v>0</v>
      </c>
    </row>
    <row r="70" spans="1:6">
      <c r="A70" s="1302" t="s">
        <v>435</v>
      </c>
      <c r="B70" s="582" t="s">
        <v>436</v>
      </c>
      <c r="C70" s="583" t="s">
        <v>147</v>
      </c>
      <c r="D70" s="588">
        <v>12</v>
      </c>
      <c r="E70" s="585"/>
      <c r="F70" s="641">
        <f>D70*E70</f>
        <v>0</v>
      </c>
    </row>
    <row r="71" spans="1:6">
      <c r="A71" s="1303"/>
      <c r="B71" s="1005"/>
      <c r="C71" s="1324"/>
      <c r="D71" s="1325"/>
      <c r="E71" s="1327"/>
      <c r="F71" s="1332"/>
    </row>
    <row r="72" spans="1:6" ht="13.5" thickBot="1">
      <c r="A72" s="1293"/>
      <c r="B72" s="1460"/>
      <c r="C72" s="442"/>
      <c r="D72" s="614"/>
      <c r="E72" s="507" t="s">
        <v>1031</v>
      </c>
      <c r="F72" s="512">
        <f>SUM(F52:F53,F55:F56,F58:F59,F61:F62,F64,F66,F68:F70)</f>
        <v>0</v>
      </c>
    </row>
    <row r="73" spans="1:6" ht="13.5" thickTop="1">
      <c r="D73" s="598"/>
      <c r="E73" s="578"/>
      <c r="F73" s="643"/>
    </row>
    <row r="74" spans="1:6">
      <c r="D74" s="598"/>
      <c r="E74" s="578"/>
      <c r="F74" s="643"/>
    </row>
    <row r="75" spans="1:6">
      <c r="D75" s="598"/>
      <c r="E75" s="578"/>
      <c r="F75" s="643"/>
    </row>
    <row r="76" spans="1:6">
      <c r="D76" s="598"/>
      <c r="E76" s="578"/>
      <c r="F76" s="643"/>
    </row>
    <row r="77" spans="1:6">
      <c r="D77" s="598"/>
      <c r="E77" s="578"/>
      <c r="F77" s="643"/>
    </row>
    <row r="78" spans="1:6">
      <c r="D78" s="598"/>
      <c r="E78" s="578"/>
      <c r="F78" s="643"/>
    </row>
    <row r="79" spans="1:6">
      <c r="D79" s="598"/>
      <c r="E79" s="578"/>
      <c r="F79" s="643"/>
    </row>
    <row r="80" spans="1:6">
      <c r="D80" s="598"/>
      <c r="E80" s="578"/>
      <c r="F80" s="643"/>
    </row>
    <row r="81" spans="4:6">
      <c r="D81" s="598"/>
      <c r="E81" s="578"/>
      <c r="F81" s="643"/>
    </row>
    <row r="82" spans="4:6">
      <c r="D82" s="598"/>
      <c r="E82" s="578"/>
      <c r="F82" s="643"/>
    </row>
    <row r="83" spans="4:6">
      <c r="D83" s="598"/>
      <c r="E83" s="578"/>
      <c r="F83" s="643"/>
    </row>
    <row r="84" spans="4:6">
      <c r="D84" s="598"/>
      <c r="E84" s="578"/>
      <c r="F84" s="643"/>
    </row>
    <row r="85" spans="4:6">
      <c r="D85" s="598"/>
      <c r="E85" s="578"/>
      <c r="F85" s="643"/>
    </row>
    <row r="86" spans="4:6">
      <c r="D86" s="598"/>
      <c r="E86" s="578"/>
      <c r="F86" s="643"/>
    </row>
    <row r="87" spans="4:6">
      <c r="D87" s="598"/>
      <c r="E87" s="578"/>
      <c r="F87" s="643"/>
    </row>
    <row r="88" spans="4:6">
      <c r="D88" s="598"/>
      <c r="E88" s="578"/>
      <c r="F88" s="643"/>
    </row>
    <row r="89" spans="4:6">
      <c r="D89" s="598"/>
      <c r="E89" s="578"/>
      <c r="F89" s="643"/>
    </row>
    <row r="90" spans="4:6">
      <c r="D90" s="598"/>
      <c r="E90" s="578"/>
      <c r="F90" s="643"/>
    </row>
    <row r="91" spans="4:6">
      <c r="D91" s="598"/>
      <c r="E91" s="578"/>
      <c r="F91" s="643"/>
    </row>
    <row r="92" spans="4:6">
      <c r="D92" s="598"/>
      <c r="E92" s="578"/>
      <c r="F92" s="643"/>
    </row>
    <row r="93" spans="4:6">
      <c r="D93" s="598"/>
      <c r="E93" s="578"/>
      <c r="F93" s="643"/>
    </row>
    <row r="94" spans="4:6">
      <c r="D94" s="598"/>
      <c r="E94" s="578"/>
      <c r="F94" s="643"/>
    </row>
    <row r="95" spans="4:6">
      <c r="D95" s="598"/>
      <c r="E95" s="578"/>
      <c r="F95" s="643"/>
    </row>
    <row r="96" spans="4:6">
      <c r="D96" s="598"/>
      <c r="E96" s="578"/>
      <c r="F96" s="643"/>
    </row>
    <row r="97" spans="4:6">
      <c r="D97" s="598"/>
      <c r="E97" s="578"/>
      <c r="F97" s="643"/>
    </row>
    <row r="98" spans="4:6">
      <c r="D98" s="598"/>
      <c r="E98" s="578"/>
      <c r="F98" s="643"/>
    </row>
    <row r="99" spans="4:6">
      <c r="D99" s="598"/>
      <c r="E99" s="578"/>
      <c r="F99" s="643"/>
    </row>
    <row r="100" spans="4:6">
      <c r="D100" s="598"/>
      <c r="E100" s="578"/>
      <c r="F100" s="643"/>
    </row>
    <row r="101" spans="4:6">
      <c r="D101" s="598"/>
      <c r="E101" s="578"/>
      <c r="F101" s="643"/>
    </row>
    <row r="102" spans="4:6">
      <c r="D102" s="598"/>
      <c r="E102" s="578"/>
      <c r="F102" s="643"/>
    </row>
    <row r="103" spans="4:6">
      <c r="D103" s="598"/>
      <c r="E103" s="578"/>
      <c r="F103" s="643"/>
    </row>
    <row r="104" spans="4:6">
      <c r="D104" s="598"/>
      <c r="E104" s="578"/>
      <c r="F104" s="643"/>
    </row>
    <row r="105" spans="4:6">
      <c r="D105" s="598"/>
      <c r="E105" s="578"/>
      <c r="F105" s="643"/>
    </row>
    <row r="106" spans="4:6">
      <c r="D106" s="598"/>
      <c r="E106" s="578"/>
      <c r="F106" s="643"/>
    </row>
    <row r="107" spans="4:6">
      <c r="D107" s="598"/>
      <c r="E107" s="578"/>
      <c r="F107" s="643"/>
    </row>
    <row r="108" spans="4:6">
      <c r="D108" s="598"/>
      <c r="E108" s="578"/>
      <c r="F108" s="643"/>
    </row>
    <row r="109" spans="4:6">
      <c r="D109" s="598"/>
      <c r="E109" s="578"/>
      <c r="F109" s="643"/>
    </row>
    <row r="110" spans="4:6">
      <c r="D110" s="598"/>
      <c r="E110" s="578"/>
      <c r="F110" s="643"/>
    </row>
    <row r="111" spans="4:6">
      <c r="D111" s="598"/>
      <c r="E111" s="578"/>
      <c r="F111" s="643"/>
    </row>
    <row r="112" spans="4:6">
      <c r="D112" s="598"/>
      <c r="E112" s="578"/>
      <c r="F112" s="643"/>
    </row>
    <row r="113" spans="4:6">
      <c r="D113" s="598"/>
      <c r="E113" s="578"/>
      <c r="F113" s="643"/>
    </row>
    <row r="114" spans="4:6">
      <c r="D114" s="598"/>
      <c r="E114" s="578"/>
      <c r="F114" s="643"/>
    </row>
    <row r="115" spans="4:6">
      <c r="D115" s="598"/>
      <c r="E115" s="578"/>
      <c r="F115" s="643"/>
    </row>
    <row r="116" spans="4:6">
      <c r="D116" s="598"/>
      <c r="E116" s="578"/>
      <c r="F116" s="643"/>
    </row>
    <row r="117" spans="4:6">
      <c r="D117" s="598"/>
      <c r="E117" s="578"/>
      <c r="F117" s="643"/>
    </row>
    <row r="118" spans="4:6">
      <c r="D118" s="598"/>
      <c r="E118" s="578"/>
      <c r="F118" s="643"/>
    </row>
    <row r="119" spans="4:6">
      <c r="D119" s="598"/>
      <c r="E119" s="578"/>
      <c r="F119" s="643"/>
    </row>
    <row r="120" spans="4:6">
      <c r="D120" s="598"/>
      <c r="E120" s="578"/>
      <c r="F120" s="643"/>
    </row>
    <row r="121" spans="4:6">
      <c r="D121" s="598"/>
      <c r="E121" s="578"/>
      <c r="F121" s="643"/>
    </row>
    <row r="122" spans="4:6">
      <c r="D122" s="598"/>
      <c r="E122" s="578"/>
      <c r="F122" s="643"/>
    </row>
    <row r="123" spans="4:6">
      <c r="D123" s="598"/>
      <c r="E123" s="578"/>
      <c r="F123" s="643"/>
    </row>
    <row r="124" spans="4:6">
      <c r="D124" s="598"/>
      <c r="E124" s="578"/>
      <c r="F124" s="643"/>
    </row>
    <row r="125" spans="4:6">
      <c r="D125" s="598"/>
      <c r="E125" s="578"/>
      <c r="F125" s="643"/>
    </row>
    <row r="126" spans="4:6">
      <c r="D126" s="598"/>
      <c r="E126" s="578"/>
      <c r="F126" s="643"/>
    </row>
    <row r="127" spans="4:6">
      <c r="D127" s="598"/>
      <c r="E127" s="578"/>
      <c r="F127" s="643"/>
    </row>
    <row r="128" spans="4:6">
      <c r="D128" s="598"/>
      <c r="E128" s="578"/>
      <c r="F128" s="643"/>
    </row>
    <row r="129" spans="4:6">
      <c r="D129" s="598"/>
      <c r="E129" s="578"/>
      <c r="F129" s="643"/>
    </row>
    <row r="130" spans="4:6">
      <c r="D130" s="598"/>
      <c r="E130" s="578"/>
      <c r="F130" s="643"/>
    </row>
    <row r="131" spans="4:6">
      <c r="D131" s="598"/>
      <c r="E131" s="578"/>
      <c r="F131" s="643"/>
    </row>
    <row r="132" spans="4:6">
      <c r="D132" s="598"/>
      <c r="E132" s="578"/>
      <c r="F132" s="643"/>
    </row>
    <row r="133" spans="4:6">
      <c r="D133" s="598"/>
      <c r="E133" s="578"/>
      <c r="F133" s="643"/>
    </row>
    <row r="134" spans="4:6">
      <c r="D134" s="598"/>
      <c r="E134" s="578"/>
      <c r="F134" s="643"/>
    </row>
    <row r="135" spans="4:6">
      <c r="D135" s="598"/>
      <c r="E135" s="578"/>
      <c r="F135" s="643"/>
    </row>
    <row r="136" spans="4:6">
      <c r="D136" s="598"/>
      <c r="E136" s="578"/>
      <c r="F136" s="643"/>
    </row>
    <row r="137" spans="4:6">
      <c r="D137" s="598"/>
      <c r="E137" s="578"/>
      <c r="F137" s="643"/>
    </row>
    <row r="138" spans="4:6">
      <c r="D138" s="598"/>
      <c r="E138" s="578"/>
      <c r="F138" s="643"/>
    </row>
    <row r="139" spans="4:6">
      <c r="D139" s="598"/>
      <c r="E139" s="578"/>
      <c r="F139" s="643"/>
    </row>
    <row r="140" spans="4:6">
      <c r="D140" s="598"/>
      <c r="E140" s="578"/>
      <c r="F140" s="643"/>
    </row>
    <row r="141" spans="4:6">
      <c r="D141" s="598"/>
      <c r="E141" s="578"/>
      <c r="F141" s="643"/>
    </row>
    <row r="142" spans="4:6">
      <c r="D142" s="598"/>
      <c r="E142" s="578"/>
      <c r="F142" s="643"/>
    </row>
    <row r="143" spans="4:6">
      <c r="D143" s="598"/>
      <c r="E143" s="578"/>
      <c r="F143" s="643"/>
    </row>
    <row r="144" spans="4:6">
      <c r="D144" s="598"/>
      <c r="E144" s="578"/>
      <c r="F144" s="643"/>
    </row>
    <row r="145" spans="4:6">
      <c r="D145" s="598"/>
      <c r="E145" s="578"/>
      <c r="F145" s="643"/>
    </row>
    <row r="146" spans="4:6">
      <c r="D146" s="598"/>
      <c r="E146" s="578"/>
      <c r="F146" s="643"/>
    </row>
    <row r="147" spans="4:6">
      <c r="D147" s="598"/>
      <c r="E147" s="578"/>
      <c r="F147" s="643"/>
    </row>
    <row r="148" spans="4:6">
      <c r="D148" s="598"/>
      <c r="E148" s="578"/>
      <c r="F148" s="643"/>
    </row>
    <row r="149" spans="4:6">
      <c r="D149" s="598"/>
      <c r="E149" s="578"/>
      <c r="F149" s="643"/>
    </row>
    <row r="150" spans="4:6">
      <c r="D150" s="598"/>
      <c r="E150" s="578"/>
      <c r="F150" s="643"/>
    </row>
    <row r="151" spans="4:6">
      <c r="D151" s="598"/>
      <c r="E151" s="578"/>
      <c r="F151" s="643"/>
    </row>
    <row r="152" spans="4:6">
      <c r="D152" s="598"/>
      <c r="E152" s="578"/>
      <c r="F152" s="643"/>
    </row>
    <row r="153" spans="4:6">
      <c r="D153" s="598"/>
      <c r="E153" s="578"/>
      <c r="F153" s="643"/>
    </row>
    <row r="154" spans="4:6">
      <c r="D154" s="598"/>
      <c r="E154" s="578"/>
      <c r="F154" s="643"/>
    </row>
    <row r="155" spans="4:6">
      <c r="D155" s="598"/>
      <c r="E155" s="578"/>
      <c r="F155" s="643"/>
    </row>
    <row r="156" spans="4:6">
      <c r="D156" s="598"/>
      <c r="E156" s="578"/>
      <c r="F156" s="643"/>
    </row>
    <row r="157" spans="4:6">
      <c r="D157" s="598"/>
      <c r="E157" s="578"/>
      <c r="F157" s="643"/>
    </row>
    <row r="158" spans="4:6">
      <c r="D158" s="598"/>
      <c r="E158" s="578"/>
      <c r="F158" s="643"/>
    </row>
    <row r="159" spans="4:6">
      <c r="D159" s="598"/>
      <c r="E159" s="578"/>
      <c r="F159" s="643"/>
    </row>
    <row r="160" spans="4:6">
      <c r="D160" s="598"/>
      <c r="E160" s="578"/>
      <c r="F160" s="643"/>
    </row>
    <row r="161" spans="4:6">
      <c r="D161" s="598"/>
      <c r="E161" s="578"/>
      <c r="F161" s="643"/>
    </row>
    <row r="162" spans="4:6">
      <c r="D162" s="598"/>
      <c r="E162" s="578"/>
      <c r="F162" s="643"/>
    </row>
    <row r="163" spans="4:6">
      <c r="D163" s="598"/>
      <c r="E163" s="578"/>
      <c r="F163" s="643"/>
    </row>
    <row r="164" spans="4:6">
      <c r="D164" s="598"/>
      <c r="E164" s="578"/>
      <c r="F164" s="643"/>
    </row>
    <row r="165" spans="4:6">
      <c r="D165" s="598"/>
      <c r="E165" s="578"/>
      <c r="F165" s="643"/>
    </row>
    <row r="166" spans="4:6">
      <c r="D166" s="598"/>
      <c r="E166" s="578"/>
      <c r="F166" s="643"/>
    </row>
    <row r="167" spans="4:6">
      <c r="D167" s="598"/>
      <c r="E167" s="578"/>
      <c r="F167" s="643"/>
    </row>
    <row r="168" spans="4:6">
      <c r="D168" s="598"/>
      <c r="E168" s="578"/>
      <c r="F168" s="643"/>
    </row>
    <row r="169" spans="4:6">
      <c r="D169" s="598"/>
      <c r="E169" s="578"/>
      <c r="F169" s="643"/>
    </row>
    <row r="170" spans="4:6">
      <c r="D170" s="598"/>
      <c r="E170" s="578"/>
      <c r="F170" s="643"/>
    </row>
    <row r="171" spans="4:6">
      <c r="D171" s="598"/>
      <c r="E171" s="578"/>
      <c r="F171" s="643"/>
    </row>
    <row r="172" spans="4:6">
      <c r="D172" s="598"/>
      <c r="E172" s="578"/>
      <c r="F172" s="643"/>
    </row>
    <row r="173" spans="4:6">
      <c r="D173" s="598"/>
      <c r="E173" s="578"/>
      <c r="F173" s="643"/>
    </row>
    <row r="174" spans="4:6">
      <c r="D174" s="598"/>
      <c r="E174" s="578"/>
      <c r="F174" s="643"/>
    </row>
    <row r="175" spans="4:6">
      <c r="D175" s="598"/>
      <c r="E175" s="578"/>
      <c r="F175" s="643"/>
    </row>
    <row r="176" spans="4:6">
      <c r="D176" s="598"/>
      <c r="E176" s="578"/>
      <c r="F176" s="643"/>
    </row>
    <row r="177" spans="4:6">
      <c r="D177" s="598"/>
      <c r="E177" s="578"/>
      <c r="F177" s="643"/>
    </row>
    <row r="178" spans="4:6">
      <c r="D178" s="598"/>
      <c r="E178" s="578"/>
      <c r="F178" s="643"/>
    </row>
    <row r="179" spans="4:6">
      <c r="D179" s="598"/>
      <c r="E179" s="578"/>
      <c r="F179" s="643"/>
    </row>
    <row r="180" spans="4:6">
      <c r="D180" s="598"/>
      <c r="E180" s="578"/>
      <c r="F180" s="643"/>
    </row>
    <row r="181" spans="4:6">
      <c r="D181" s="598"/>
      <c r="E181" s="578"/>
      <c r="F181" s="643"/>
    </row>
    <row r="182" spans="4:6">
      <c r="D182" s="598"/>
      <c r="E182" s="578"/>
      <c r="F182" s="643"/>
    </row>
    <row r="183" spans="4:6">
      <c r="D183" s="598"/>
      <c r="E183" s="578"/>
      <c r="F183" s="643"/>
    </row>
    <row r="184" spans="4:6">
      <c r="D184" s="598"/>
      <c r="E184" s="578"/>
      <c r="F184" s="643"/>
    </row>
    <row r="185" spans="4:6">
      <c r="D185" s="598"/>
      <c r="E185" s="578"/>
      <c r="F185" s="643"/>
    </row>
    <row r="186" spans="4:6">
      <c r="D186" s="598"/>
      <c r="E186" s="578"/>
      <c r="F186" s="643"/>
    </row>
    <row r="187" spans="4:6">
      <c r="D187" s="598"/>
      <c r="E187" s="578"/>
      <c r="F187" s="643"/>
    </row>
    <row r="188" spans="4:6">
      <c r="D188" s="598"/>
      <c r="E188" s="578"/>
      <c r="F188" s="643"/>
    </row>
    <row r="189" spans="4:6">
      <c r="D189" s="598"/>
      <c r="E189" s="578"/>
      <c r="F189" s="643"/>
    </row>
    <row r="190" spans="4:6">
      <c r="D190" s="598"/>
      <c r="E190" s="578"/>
      <c r="F190" s="643"/>
    </row>
    <row r="191" spans="4:6">
      <c r="D191" s="598"/>
      <c r="E191" s="578"/>
      <c r="F191" s="643"/>
    </row>
    <row r="192" spans="4:6">
      <c r="D192" s="598"/>
      <c r="E192" s="578"/>
      <c r="F192" s="643"/>
    </row>
    <row r="193" spans="4:6">
      <c r="D193" s="598"/>
      <c r="E193" s="578"/>
      <c r="F193" s="643"/>
    </row>
    <row r="194" spans="4:6">
      <c r="D194" s="598"/>
      <c r="E194" s="578"/>
      <c r="F194" s="643"/>
    </row>
    <row r="195" spans="4:6">
      <c r="D195" s="598"/>
      <c r="E195" s="578"/>
      <c r="F195" s="643"/>
    </row>
    <row r="196" spans="4:6">
      <c r="D196" s="598"/>
      <c r="E196" s="578"/>
      <c r="F196" s="643"/>
    </row>
    <row r="197" spans="4:6">
      <c r="D197" s="598"/>
      <c r="E197" s="578"/>
      <c r="F197" s="643"/>
    </row>
    <row r="198" spans="4:6">
      <c r="D198" s="598"/>
      <c r="E198" s="578"/>
      <c r="F198" s="643"/>
    </row>
    <row r="199" spans="4:6">
      <c r="D199" s="598"/>
      <c r="E199" s="578"/>
      <c r="F199" s="643"/>
    </row>
    <row r="200" spans="4:6">
      <c r="D200" s="598"/>
      <c r="E200" s="578"/>
      <c r="F200" s="643"/>
    </row>
    <row r="201" spans="4:6">
      <c r="D201" s="598"/>
      <c r="E201" s="578"/>
      <c r="F201" s="643"/>
    </row>
    <row r="202" spans="4:6">
      <c r="D202" s="598"/>
      <c r="E202" s="578"/>
      <c r="F202" s="643"/>
    </row>
    <row r="203" spans="4:6">
      <c r="D203" s="598"/>
      <c r="E203" s="578"/>
      <c r="F203" s="643"/>
    </row>
    <row r="204" spans="4:6">
      <c r="D204" s="598"/>
      <c r="E204" s="578"/>
      <c r="F204" s="643"/>
    </row>
    <row r="205" spans="4:6">
      <c r="D205" s="598"/>
      <c r="E205" s="578"/>
      <c r="F205" s="643"/>
    </row>
    <row r="206" spans="4:6">
      <c r="D206" s="598"/>
      <c r="E206" s="578"/>
      <c r="F206" s="643"/>
    </row>
    <row r="207" spans="4:6">
      <c r="D207" s="598"/>
      <c r="E207" s="578"/>
      <c r="F207" s="643"/>
    </row>
    <row r="208" spans="4:6">
      <c r="D208" s="598"/>
      <c r="E208" s="578"/>
      <c r="F208" s="643"/>
    </row>
    <row r="209" spans="4:6">
      <c r="D209" s="598"/>
      <c r="E209" s="578"/>
      <c r="F209" s="643"/>
    </row>
    <row r="210" spans="4:6">
      <c r="D210" s="598"/>
      <c r="E210" s="578"/>
      <c r="F210" s="643"/>
    </row>
    <row r="211" spans="4:6">
      <c r="D211" s="598"/>
      <c r="E211" s="578"/>
      <c r="F211" s="643"/>
    </row>
    <row r="212" spans="4:6">
      <c r="D212" s="598"/>
      <c r="E212" s="578"/>
      <c r="F212" s="643"/>
    </row>
    <row r="213" spans="4:6">
      <c r="D213" s="598"/>
      <c r="E213" s="578"/>
      <c r="F213" s="643"/>
    </row>
    <row r="214" spans="4:6">
      <c r="D214" s="598"/>
      <c r="E214" s="578"/>
      <c r="F214" s="643"/>
    </row>
    <row r="215" spans="4:6">
      <c r="D215" s="598"/>
      <c r="E215" s="578"/>
      <c r="F215" s="643"/>
    </row>
    <row r="216" spans="4:6">
      <c r="D216" s="598"/>
      <c r="E216" s="578"/>
      <c r="F216" s="643"/>
    </row>
    <row r="217" spans="4:6">
      <c r="D217" s="598"/>
      <c r="E217" s="578"/>
      <c r="F217" s="643"/>
    </row>
    <row r="218" spans="4:6">
      <c r="D218" s="598"/>
      <c r="E218" s="578"/>
      <c r="F218" s="643"/>
    </row>
    <row r="219" spans="4:6">
      <c r="D219" s="598"/>
      <c r="E219" s="578"/>
      <c r="F219" s="643"/>
    </row>
    <row r="220" spans="4:6">
      <c r="D220" s="598"/>
      <c r="E220" s="578"/>
      <c r="F220" s="643"/>
    </row>
    <row r="221" spans="4:6">
      <c r="D221" s="598"/>
      <c r="E221" s="578"/>
      <c r="F221" s="643"/>
    </row>
    <row r="222" spans="4:6">
      <c r="D222" s="598"/>
      <c r="E222" s="578"/>
      <c r="F222" s="643"/>
    </row>
    <row r="223" spans="4:6">
      <c r="D223" s="598"/>
      <c r="E223" s="578"/>
      <c r="F223" s="643"/>
    </row>
    <row r="224" spans="4:6">
      <c r="D224" s="598"/>
      <c r="E224" s="578"/>
      <c r="F224" s="643"/>
    </row>
    <row r="225" spans="4:6">
      <c r="D225" s="598"/>
      <c r="E225" s="578"/>
      <c r="F225" s="643"/>
    </row>
    <row r="226" spans="4:6">
      <c r="D226" s="598"/>
      <c r="E226" s="578"/>
      <c r="F226" s="643"/>
    </row>
    <row r="227" spans="4:6">
      <c r="D227" s="598"/>
      <c r="E227" s="578"/>
      <c r="F227" s="643"/>
    </row>
    <row r="228" spans="4:6">
      <c r="D228" s="598"/>
      <c r="E228" s="578"/>
      <c r="F228" s="643"/>
    </row>
    <row r="229" spans="4:6">
      <c r="D229" s="598"/>
      <c r="E229" s="578"/>
      <c r="F229" s="643"/>
    </row>
    <row r="230" spans="4:6">
      <c r="D230" s="598"/>
      <c r="E230" s="578"/>
      <c r="F230" s="643"/>
    </row>
    <row r="231" spans="4:6">
      <c r="D231" s="598"/>
      <c r="E231" s="578"/>
      <c r="F231" s="643"/>
    </row>
    <row r="232" spans="4:6">
      <c r="D232" s="598"/>
      <c r="E232" s="578"/>
      <c r="F232" s="643"/>
    </row>
    <row r="233" spans="4:6">
      <c r="D233" s="598"/>
      <c r="E233" s="578"/>
      <c r="F233" s="643"/>
    </row>
    <row r="234" spans="4:6">
      <c r="D234" s="598"/>
      <c r="E234" s="578"/>
      <c r="F234" s="643"/>
    </row>
    <row r="235" spans="4:6">
      <c r="D235" s="598"/>
      <c r="E235" s="578"/>
      <c r="F235" s="643"/>
    </row>
    <row r="236" spans="4:6">
      <c r="D236" s="598"/>
      <c r="E236" s="578"/>
      <c r="F236" s="643"/>
    </row>
    <row r="237" spans="4:6">
      <c r="D237" s="598"/>
      <c r="E237" s="578"/>
      <c r="F237" s="643"/>
    </row>
    <row r="238" spans="4:6">
      <c r="D238" s="598"/>
      <c r="E238" s="578"/>
      <c r="F238" s="643"/>
    </row>
    <row r="239" spans="4:6">
      <c r="D239" s="598"/>
      <c r="E239" s="578"/>
      <c r="F239" s="643"/>
    </row>
    <row r="240" spans="4:6">
      <c r="D240" s="598"/>
      <c r="E240" s="578"/>
      <c r="F240" s="643"/>
    </row>
    <row r="241" spans="4:6">
      <c r="D241" s="598"/>
      <c r="E241" s="578"/>
      <c r="F241" s="643"/>
    </row>
    <row r="242" spans="4:6">
      <c r="D242" s="598"/>
      <c r="E242" s="578"/>
      <c r="F242" s="643"/>
    </row>
    <row r="243" spans="4:6">
      <c r="D243" s="598"/>
      <c r="E243" s="578"/>
      <c r="F243" s="643"/>
    </row>
    <row r="244" spans="4:6">
      <c r="D244" s="598"/>
      <c r="E244" s="578"/>
      <c r="F244" s="643"/>
    </row>
    <row r="245" spans="4:6">
      <c r="D245" s="598"/>
      <c r="E245" s="578"/>
      <c r="F245" s="643"/>
    </row>
    <row r="246" spans="4:6">
      <c r="D246" s="598"/>
      <c r="E246" s="578"/>
      <c r="F246" s="643"/>
    </row>
    <row r="247" spans="4:6">
      <c r="D247" s="598"/>
      <c r="E247" s="578"/>
      <c r="F247" s="643"/>
    </row>
    <row r="248" spans="4:6">
      <c r="D248" s="598"/>
      <c r="E248" s="578"/>
      <c r="F248" s="643"/>
    </row>
    <row r="249" spans="4:6">
      <c r="D249" s="598"/>
      <c r="E249" s="578"/>
      <c r="F249" s="643"/>
    </row>
    <row r="250" spans="4:6">
      <c r="D250" s="598"/>
      <c r="E250" s="578"/>
      <c r="F250" s="643"/>
    </row>
    <row r="251" spans="4:6">
      <c r="D251" s="598"/>
      <c r="E251" s="578"/>
      <c r="F251" s="643"/>
    </row>
    <row r="252" spans="4:6">
      <c r="D252" s="598"/>
      <c r="E252" s="578"/>
      <c r="F252" s="643"/>
    </row>
    <row r="253" spans="4:6">
      <c r="D253" s="598"/>
      <c r="E253" s="578"/>
      <c r="F253" s="643"/>
    </row>
    <row r="254" spans="4:6">
      <c r="D254" s="598"/>
      <c r="E254" s="578"/>
      <c r="F254" s="643"/>
    </row>
    <row r="255" spans="4:6">
      <c r="D255" s="598"/>
      <c r="E255" s="578"/>
      <c r="F255" s="643"/>
    </row>
    <row r="256" spans="4:6">
      <c r="D256" s="598"/>
      <c r="E256" s="578"/>
      <c r="F256" s="643"/>
    </row>
    <row r="257" spans="4:6">
      <c r="D257" s="598"/>
      <c r="E257" s="578"/>
      <c r="F257" s="643"/>
    </row>
    <row r="258" spans="4:6">
      <c r="D258" s="598"/>
      <c r="E258" s="578"/>
      <c r="F258" s="643"/>
    </row>
    <row r="259" spans="4:6">
      <c r="D259" s="598"/>
      <c r="E259" s="578"/>
      <c r="F259" s="643"/>
    </row>
    <row r="260" spans="4:6">
      <c r="D260" s="598"/>
      <c r="E260" s="578"/>
      <c r="F260" s="643"/>
    </row>
    <row r="261" spans="4:6">
      <c r="D261" s="598"/>
      <c r="E261" s="578"/>
      <c r="F261" s="643"/>
    </row>
    <row r="262" spans="4:6">
      <c r="D262" s="598"/>
      <c r="E262" s="578"/>
      <c r="F262" s="643"/>
    </row>
    <row r="263" spans="4:6">
      <c r="D263" s="598"/>
      <c r="E263" s="578"/>
      <c r="F263" s="643"/>
    </row>
    <row r="264" spans="4:6">
      <c r="D264" s="598"/>
      <c r="E264" s="578"/>
      <c r="F264" s="643"/>
    </row>
    <row r="265" spans="4:6">
      <c r="D265" s="598"/>
      <c r="E265" s="578"/>
      <c r="F265" s="643"/>
    </row>
    <row r="266" spans="4:6">
      <c r="D266" s="598"/>
      <c r="E266" s="578"/>
      <c r="F266" s="643"/>
    </row>
    <row r="267" spans="4:6">
      <c r="D267" s="598"/>
      <c r="E267" s="578"/>
      <c r="F267" s="643"/>
    </row>
    <row r="268" spans="4:6">
      <c r="D268" s="598"/>
      <c r="E268" s="578"/>
      <c r="F268" s="643"/>
    </row>
    <row r="269" spans="4:6">
      <c r="D269" s="598"/>
      <c r="E269" s="578"/>
      <c r="F269" s="643"/>
    </row>
    <row r="270" spans="4:6">
      <c r="D270" s="598"/>
      <c r="E270" s="578"/>
      <c r="F270" s="643"/>
    </row>
    <row r="271" spans="4:6">
      <c r="D271" s="598"/>
      <c r="E271" s="578"/>
      <c r="F271" s="643"/>
    </row>
    <row r="272" spans="4:6">
      <c r="D272" s="598"/>
      <c r="E272" s="578"/>
      <c r="F272" s="643"/>
    </row>
    <row r="273" spans="4:6">
      <c r="D273" s="598"/>
      <c r="E273" s="578"/>
      <c r="F273" s="643"/>
    </row>
    <row r="274" spans="4:6">
      <c r="D274" s="598"/>
      <c r="E274" s="578"/>
      <c r="F274" s="643"/>
    </row>
    <row r="275" spans="4:6">
      <c r="D275" s="598"/>
      <c r="E275" s="578"/>
      <c r="F275" s="643"/>
    </row>
    <row r="276" spans="4:6">
      <c r="D276" s="598"/>
      <c r="E276" s="578"/>
      <c r="F276" s="643"/>
    </row>
    <row r="277" spans="4:6">
      <c r="D277" s="598"/>
      <c r="E277" s="578"/>
      <c r="F277" s="643"/>
    </row>
    <row r="278" spans="4:6">
      <c r="D278" s="598"/>
      <c r="E278" s="578"/>
      <c r="F278" s="643"/>
    </row>
    <row r="279" spans="4:6">
      <c r="D279" s="598"/>
      <c r="E279" s="578"/>
      <c r="F279" s="643"/>
    </row>
    <row r="280" spans="4:6">
      <c r="D280" s="598"/>
      <c r="E280" s="578"/>
      <c r="F280" s="643"/>
    </row>
    <row r="281" spans="4:6">
      <c r="D281" s="598"/>
      <c r="E281" s="578"/>
      <c r="F281" s="643"/>
    </row>
    <row r="282" spans="4:6">
      <c r="D282" s="598"/>
      <c r="E282" s="578"/>
      <c r="F282" s="643"/>
    </row>
    <row r="283" spans="4:6">
      <c r="D283" s="598"/>
      <c r="E283" s="578"/>
      <c r="F283" s="643"/>
    </row>
    <row r="284" spans="4:6">
      <c r="D284" s="598"/>
      <c r="E284" s="578"/>
      <c r="F284" s="643"/>
    </row>
  </sheetData>
  <sheetProtection algorithmName="SHA-512" hashValue="0aYpoY4R7J/6SSi0L9ljamJaHVqS9U6wZvwbIXr84mqfjKg+Mxy2u5kR5XhU7CvxbckjOPrAa3YTdwm4oEFkYw==" saltValue="uDxlDcpK/VBtCVAciPmDqw==" spinCount="100000" sheet="1" objects="1" scenarios="1"/>
  <mergeCells count="3">
    <mergeCell ref="B19:E19"/>
    <mergeCell ref="A3:E3"/>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B.VVZD.4&amp;R&amp;9&amp;P/&amp;N</oddFooter>
  </headerFooter>
  <rowBreaks count="3" manualBreakCount="3">
    <brk id="20" max="16383" man="1"/>
    <brk id="48"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18</vt:i4>
      </vt:variant>
      <vt:variant>
        <vt:lpstr>Imenovani obsegi</vt:lpstr>
      </vt:variant>
      <vt:variant>
        <vt:i4>23</vt:i4>
      </vt:variant>
    </vt:vector>
  </HeadingPairs>
  <TitlesOfParts>
    <vt:vector size="41" baseType="lpstr">
      <vt:lpstr>OPOMBE</vt:lpstr>
      <vt:lpstr>POLHOV GRADEC</vt:lpstr>
      <vt:lpstr>2-KA</vt:lpstr>
      <vt:lpstr>3_1-VGU</vt:lpstr>
      <vt:lpstr>3_2.1-zid B.VVZL.1</vt:lpstr>
      <vt:lpstr>3_2.2-zid B.VVZL.2</vt:lpstr>
      <vt:lpstr>3_2.4-zid B.VVZD.1</vt:lpstr>
      <vt:lpstr>3_2.6-zid B.VVZD.3</vt:lpstr>
      <vt:lpstr>3_2.7-zid B.VVZD.4</vt:lpstr>
      <vt:lpstr>3_2.8-zid MV.VVZD.1</vt:lpstr>
      <vt:lpstr>3_2.9-zid MV.VVZD.2</vt:lpstr>
      <vt:lpstr>3_3-VP PG</vt:lpstr>
      <vt:lpstr>3_4-VOKA</vt:lpstr>
      <vt:lpstr>4_1-elektro</vt:lpstr>
      <vt:lpstr>4_2-NN VP</vt:lpstr>
      <vt:lpstr>4_3-elektro VP</vt:lpstr>
      <vt:lpstr>6_1-TK</vt:lpstr>
      <vt:lpstr>6_2-zunanji TK</vt:lpstr>
      <vt:lpstr>'2-KA'!Področje_tiskanja</vt:lpstr>
      <vt:lpstr>'3_1-VGU'!Področje_tiskanja</vt:lpstr>
      <vt:lpstr>'3_2.2-zid B.VVZL.2'!Področje_tiskanja</vt:lpstr>
      <vt:lpstr>'3_2.4-zid B.VVZD.1'!Področje_tiskanja</vt:lpstr>
      <vt:lpstr>'3_2.6-zid B.VVZD.3'!Področje_tiskanja</vt:lpstr>
      <vt:lpstr>'3_2.8-zid MV.VVZD.1'!Področje_tiskanja</vt:lpstr>
      <vt:lpstr>'3_3-VP PG'!Področje_tiskanja</vt:lpstr>
      <vt:lpstr>'3_4-VOKA'!Področje_tiskanja</vt:lpstr>
      <vt:lpstr>'4_1-elektro'!Področje_tiskanja</vt:lpstr>
      <vt:lpstr>'4_3-elektro VP'!Področje_tiskanja</vt:lpstr>
      <vt:lpstr>'POLHOV GRADEC'!Področje_tiskanja</vt:lpstr>
      <vt:lpstr>'2-KA'!Tiskanje_naslovov</vt:lpstr>
      <vt:lpstr>'3_1-VGU'!Tiskanje_naslovov</vt:lpstr>
      <vt:lpstr>'3_2.1-zid B.VVZL.1'!Tiskanje_naslovov</vt:lpstr>
      <vt:lpstr>'3_2.2-zid B.VVZL.2'!Tiskanje_naslovov</vt:lpstr>
      <vt:lpstr>'3_2.4-zid B.VVZD.1'!Tiskanje_naslovov</vt:lpstr>
      <vt:lpstr>'3_2.6-zid B.VVZD.3'!Tiskanje_naslovov</vt:lpstr>
      <vt:lpstr>'3_2.7-zid B.VVZD.4'!Tiskanje_naslovov</vt:lpstr>
      <vt:lpstr>'3_2.8-zid MV.VVZD.1'!Tiskanje_naslovov</vt:lpstr>
      <vt:lpstr>'3_2.9-zid MV.VVZD.2'!Tiskanje_naslovov</vt:lpstr>
      <vt:lpstr>'3_3-VP PG'!Tiskanje_naslovov</vt:lpstr>
      <vt:lpstr>'3_4-VOKA'!Tiskanje_naslovov</vt:lpstr>
      <vt:lpstr>'4_3-elektro VP'!Tiskanje_naslovov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Tadeja Štivan</cp:lastModifiedBy>
  <cp:lastPrinted>2019-08-09T09:45:59Z</cp:lastPrinted>
  <dcterms:created xsi:type="dcterms:W3CDTF">2016-03-18T08:00:15Z</dcterms:created>
  <dcterms:modified xsi:type="dcterms:W3CDTF">2019-08-09T09:47:03Z</dcterms:modified>
</cp:coreProperties>
</file>