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Q:\43016 Kohezija Gradaščica\37 - 1 ponovitev_ JN Gradnja Etapa 1 A\Popis in rekapitulacija prejeta od Suzane 20.7.2020\"/>
    </mc:Choice>
  </mc:AlternateContent>
  <bookViews>
    <workbookView xWindow="0" yWindow="150" windowWidth="25440" windowHeight="11835" tabRatio="934"/>
  </bookViews>
  <sheets>
    <sheet name="2-KA" sheetId="2" r:id="rId1"/>
    <sheet name="3-1 MALI GRABEN- ODSEK 1" sheetId="3" r:id="rId2"/>
    <sheet name="3-1 MALI GRABEN - ODSEK 2" sheetId="22" r:id="rId3"/>
    <sheet name="3-1 MALI GRABEN - ODSEK 3" sheetId="23" r:id="rId4"/>
    <sheet name="3-1 MALI GRABEN - ODSEK 4" sheetId="24" r:id="rId5"/>
    <sheet name="3-2-Mali Graben-objekti" sheetId="18" r:id="rId6"/>
    <sheet name="3-3 RAZBREMENILNIK-regulacije" sheetId="25" r:id="rId7"/>
    <sheet name="3-4-Razbremenilnik 6A-objekti" sheetId="19" r:id="rId8"/>
    <sheet name="3-5 VG Ureditve Kozarje" sheetId="21" r:id="rId9"/>
    <sheet name="3-6 Ureditve Kozarje -objekti" sheetId="20" r:id="rId10"/>
    <sheet name="3-7 Rušitve" sheetId="8" r:id="rId11"/>
    <sheet name="3-8 Ceste in dostopi" sheetId="10" r:id="rId12"/>
    <sheet name="3-10-Vodovod" sheetId="5" r:id="rId13"/>
    <sheet name="3-11 Kanalizacija" sheetId="17" r:id="rId14"/>
    <sheet name="3-12-1 VMP Razbremenilnik 6A" sheetId="11" r:id="rId15"/>
    <sheet name="3-12-2 VMP Hladnikova" sheetId="16" r:id="rId16"/>
    <sheet name="4-1 EE OMREŽJE" sheetId="27" r:id="rId17"/>
    <sheet name="4-2 JR" sheetId="13" r:id="rId18"/>
    <sheet name="4-3 ZAPORNICA-HMO-E" sheetId="12" r:id="rId19"/>
    <sheet name="5-1 Plinovod" sheetId="7" r:id="rId20"/>
    <sheet name="5-2 ZAPORNICA RAZBREMENILNIK" sheetId="15" r:id="rId21"/>
    <sheet name="5-3 HMO - GRADAŠČICA" sheetId="26" r:id="rId22"/>
    <sheet name="6-1 TK" sheetId="6" r:id="rId23"/>
    <sheet name="7-Deponiranje" sheetId="32" r:id="rId24"/>
    <sheet name="8-1 GG - RA" sheetId="33" r:id="rId25"/>
    <sheet name="8-2 GG ZIDOVI" sheetId="34" r:id="rId26"/>
  </sheets>
  <definedNames>
    <definedName name="_xlnm.Print_Area" localSheetId="14">'3-12-1 VMP Razbremenilnik 6A'!$A$1:$F$56</definedName>
    <definedName name="_xlnm.Print_Area" localSheetId="15">'3-12-2 VMP Hladnikova'!$A$1:$F$82</definedName>
    <definedName name="_xlnm.Print_Area" localSheetId="7">'3-4-Razbremenilnik 6A-objekti'!$A$1:$E$279</definedName>
  </definedNames>
  <calcPr calcId="162913"/>
</workbook>
</file>

<file path=xl/calcChain.xml><?xml version="1.0" encoding="utf-8"?>
<calcChain xmlns="http://schemas.openxmlformats.org/spreadsheetml/2006/main">
  <c r="E71" i="33" l="1"/>
  <c r="E68" i="33"/>
  <c r="E65" i="33"/>
  <c r="E64" i="33"/>
  <c r="E63" i="33"/>
  <c r="E73" i="33" l="1"/>
  <c r="F46" i="26"/>
  <c r="F45" i="26"/>
  <c r="F44" i="26"/>
  <c r="F43" i="26"/>
  <c r="F45" i="15"/>
  <c r="F44" i="15"/>
  <c r="F52" i="15"/>
  <c r="F51" i="15"/>
  <c r="F50" i="15"/>
  <c r="F49" i="15"/>
  <c r="F48" i="15"/>
  <c r="F47" i="15"/>
  <c r="F49" i="12"/>
  <c r="F48" i="12"/>
  <c r="F46" i="12"/>
  <c r="F45" i="12"/>
  <c r="F44" i="12"/>
  <c r="F43" i="12"/>
  <c r="F42" i="12"/>
  <c r="F41" i="12"/>
  <c r="F50" i="12" l="1"/>
  <c r="F48" i="26"/>
  <c r="F53" i="15"/>
  <c r="F22" i="5" l="1"/>
  <c r="F21" i="5"/>
  <c r="E47" i="34"/>
  <c r="E46" i="34"/>
  <c r="E45" i="34"/>
  <c r="E42" i="34"/>
  <c r="E41" i="34"/>
  <c r="E40" i="34"/>
  <c r="E39" i="34"/>
  <c r="E38" i="34"/>
  <c r="E37" i="34"/>
  <c r="E36" i="34"/>
  <c r="E33" i="34"/>
  <c r="E30" i="34"/>
  <c r="E29" i="34"/>
  <c r="E28" i="34"/>
  <c r="E25" i="34"/>
  <c r="E24" i="34"/>
  <c r="E23" i="34"/>
  <c r="E22" i="34"/>
  <c r="E21" i="34"/>
  <c r="E20" i="34"/>
  <c r="E18" i="34"/>
  <c r="E14" i="34"/>
  <c r="E13" i="34"/>
  <c r="E12" i="34"/>
  <c r="E11" i="34"/>
  <c r="E9" i="34"/>
  <c r="E8" i="34"/>
  <c r="E7" i="34"/>
  <c r="E57" i="33"/>
  <c r="E56" i="33"/>
  <c r="E55" i="33"/>
  <c r="E52" i="33"/>
  <c r="E49" i="33"/>
  <c r="E48" i="33"/>
  <c r="E47" i="33"/>
  <c r="E46" i="33"/>
  <c r="E45" i="33"/>
  <c r="E42" i="33"/>
  <c r="E39" i="33"/>
  <c r="E38" i="33"/>
  <c r="E37" i="33"/>
  <c r="E34" i="33"/>
  <c r="E33" i="33"/>
  <c r="E32" i="33"/>
  <c r="E31" i="33"/>
  <c r="E30" i="33"/>
  <c r="E29" i="33"/>
  <c r="E28" i="33"/>
  <c r="E25" i="33"/>
  <c r="E22" i="33"/>
  <c r="E21" i="33"/>
  <c r="E20" i="33"/>
  <c r="E17" i="33"/>
  <c r="E13" i="33"/>
  <c r="E12" i="33"/>
  <c r="E11" i="33"/>
  <c r="E10" i="33"/>
  <c r="E8" i="33"/>
  <c r="E7" i="33"/>
  <c r="E6" i="33"/>
  <c r="E49" i="34" l="1"/>
  <c r="E59" i="33"/>
  <c r="E75" i="33" l="1"/>
  <c r="F19" i="32"/>
  <c r="F18" i="32"/>
  <c r="F176" i="17"/>
  <c r="F109" i="17"/>
  <c r="F486" i="17"/>
  <c r="F61" i="5"/>
  <c r="E962" i="18"/>
  <c r="E961" i="18"/>
  <c r="E924" i="18"/>
  <c r="E923" i="18"/>
  <c r="E887" i="18"/>
  <c r="E886" i="18"/>
  <c r="E849" i="18"/>
  <c r="E848" i="18"/>
  <c r="E811" i="18"/>
  <c r="E810" i="18"/>
  <c r="E767" i="18"/>
  <c r="E766" i="18"/>
  <c r="E714" i="18"/>
  <c r="E713" i="18"/>
  <c r="E662" i="18"/>
  <c r="E661" i="18"/>
  <c r="E614" i="18"/>
  <c r="E613" i="18"/>
  <c r="E569" i="18"/>
  <c r="E568" i="18"/>
  <c r="E532" i="18"/>
  <c r="E531" i="18"/>
  <c r="E490" i="18"/>
  <c r="E439" i="18"/>
  <c r="E404" i="18"/>
  <c r="E44" i="18"/>
  <c r="E89" i="18"/>
  <c r="E147" i="18"/>
  <c r="E180" i="18"/>
  <c r="E233" i="18"/>
  <c r="E270" i="18"/>
  <c r="E317" i="18"/>
  <c r="F18" i="3"/>
  <c r="F17" i="3"/>
  <c r="F15" i="32"/>
  <c r="F14" i="32"/>
  <c r="F13" i="32"/>
  <c r="F12" i="32"/>
  <c r="F11" i="32"/>
  <c r="F10" i="32"/>
  <c r="F9" i="32"/>
  <c r="F7" i="32"/>
  <c r="F6" i="32"/>
  <c r="F16" i="32" l="1"/>
  <c r="F21" i="32" s="1"/>
  <c r="D73" i="27"/>
  <c r="F73" i="27" s="1"/>
  <c r="F74" i="27"/>
  <c r="F71" i="27"/>
  <c r="F70" i="27"/>
  <c r="F68" i="27"/>
  <c r="F67" i="27"/>
  <c r="F65" i="27"/>
  <c r="F64" i="27"/>
  <c r="F62" i="27"/>
  <c r="D58" i="27"/>
  <c r="F58" i="27" s="1"/>
  <c r="F56" i="27"/>
  <c r="F53" i="27"/>
  <c r="F55" i="27"/>
  <c r="F61" i="27"/>
  <c r="F59" i="27"/>
  <c r="F60" i="27"/>
  <c r="F52" i="27"/>
  <c r="D48" i="27"/>
  <c r="F48" i="27" s="1"/>
  <c r="D50" i="27"/>
  <c r="F50" i="27" s="1"/>
  <c r="F49" i="27"/>
  <c r="F47" i="27"/>
  <c r="F43" i="27"/>
  <c r="F45" i="27"/>
  <c r="F44" i="27"/>
  <c r="F41" i="27"/>
  <c r="F40" i="27"/>
  <c r="F28" i="27"/>
  <c r="F38" i="27"/>
  <c r="F37" i="27"/>
  <c r="F35" i="27"/>
  <c r="F34" i="27"/>
  <c r="F32" i="27"/>
  <c r="F30" i="27"/>
  <c r="F29" i="27"/>
  <c r="F31" i="27"/>
  <c r="F19" i="27"/>
  <c r="F18" i="27"/>
  <c r="F17" i="27"/>
  <c r="F27" i="27"/>
  <c r="F26" i="27"/>
  <c r="F25" i="27"/>
  <c r="F23" i="27"/>
  <c r="F22" i="27"/>
  <c r="F21" i="27"/>
  <c r="F15" i="27"/>
  <c r="F14" i="27"/>
  <c r="F13" i="27"/>
  <c r="F28" i="25"/>
  <c r="D27" i="25"/>
  <c r="F27" i="25" s="1"/>
  <c r="F44" i="25"/>
  <c r="F43" i="25"/>
  <c r="F42" i="25"/>
  <c r="F38" i="25"/>
  <c r="F37" i="25"/>
  <c r="F36" i="25"/>
  <c r="F35" i="25"/>
  <c r="F34" i="25"/>
  <c r="F33" i="25"/>
  <c r="F29" i="25"/>
  <c r="F26" i="25"/>
  <c r="F25" i="25"/>
  <c r="F24" i="25"/>
  <c r="F23" i="25"/>
  <c r="F22" i="25"/>
  <c r="F21" i="25"/>
  <c r="F20" i="25"/>
  <c r="F16" i="25"/>
  <c r="F15" i="25"/>
  <c r="F14" i="25"/>
  <c r="F13" i="25"/>
  <c r="F12" i="25"/>
  <c r="F11" i="25"/>
  <c r="F10" i="25"/>
  <c r="F9" i="25"/>
  <c r="F8" i="25"/>
  <c r="F7" i="25"/>
  <c r="F6" i="25"/>
  <c r="F52" i="24"/>
  <c r="F51" i="24"/>
  <c r="F50" i="24"/>
  <c r="F49" i="24"/>
  <c r="F48" i="24"/>
  <c r="F47" i="24"/>
  <c r="F46" i="24"/>
  <c r="F42" i="24"/>
  <c r="F41" i="24"/>
  <c r="F40" i="24"/>
  <c r="F39" i="24"/>
  <c r="F38" i="24"/>
  <c r="F37" i="24"/>
  <c r="F36" i="24"/>
  <c r="F35" i="24"/>
  <c r="F31" i="24"/>
  <c r="F30" i="24"/>
  <c r="F29" i="24"/>
  <c r="F28" i="24"/>
  <c r="F27" i="24"/>
  <c r="F26" i="24"/>
  <c r="F25" i="24"/>
  <c r="F24" i="24"/>
  <c r="F23" i="24"/>
  <c r="F22" i="24"/>
  <c r="F21" i="24"/>
  <c r="F20" i="24"/>
  <c r="F16" i="24"/>
  <c r="F15" i="24"/>
  <c r="F14" i="24"/>
  <c r="F13" i="24"/>
  <c r="F12" i="24"/>
  <c r="F11" i="24"/>
  <c r="F10" i="24"/>
  <c r="F9" i="24"/>
  <c r="F8" i="24"/>
  <c r="F7" i="24"/>
  <c r="F6" i="24"/>
  <c r="F55" i="23"/>
  <c r="F54" i="23"/>
  <c r="F53" i="23"/>
  <c r="F52" i="23"/>
  <c r="F51" i="23"/>
  <c r="F50" i="23"/>
  <c r="F49" i="23"/>
  <c r="F48" i="23"/>
  <c r="F47" i="23"/>
  <c r="F43" i="23"/>
  <c r="F42" i="23"/>
  <c r="F41" i="23"/>
  <c r="F40" i="23"/>
  <c r="F39" i="23"/>
  <c r="F38" i="23"/>
  <c r="F37" i="23"/>
  <c r="F36" i="23"/>
  <c r="F32" i="23"/>
  <c r="F31" i="23"/>
  <c r="F30" i="23"/>
  <c r="F29" i="23"/>
  <c r="F28" i="23"/>
  <c r="F27" i="23"/>
  <c r="F26" i="23"/>
  <c r="F25" i="23"/>
  <c r="F24" i="23"/>
  <c r="F23" i="23"/>
  <c r="F22" i="23"/>
  <c r="F21" i="23"/>
  <c r="F20" i="23"/>
  <c r="F16" i="23"/>
  <c r="F15" i="23"/>
  <c r="F14" i="23"/>
  <c r="F13" i="23"/>
  <c r="F12" i="23"/>
  <c r="F11" i="23"/>
  <c r="F10" i="23"/>
  <c r="F9" i="23"/>
  <c r="F8" i="23"/>
  <c r="F7" i="23"/>
  <c r="F6" i="23"/>
  <c r="F58" i="22"/>
  <c r="F57" i="22"/>
  <c r="F56" i="22"/>
  <c r="F54" i="22"/>
  <c r="F53" i="22"/>
  <c r="F52" i="22"/>
  <c r="F51" i="22"/>
  <c r="F50" i="22"/>
  <c r="F49" i="22"/>
  <c r="F48" i="22"/>
  <c r="F47" i="22"/>
  <c r="F46" i="22"/>
  <c r="F42" i="22"/>
  <c r="F41" i="22"/>
  <c r="F40" i="22"/>
  <c r="F39" i="22"/>
  <c r="F38" i="22"/>
  <c r="F37" i="22"/>
  <c r="F36" i="22"/>
  <c r="F35" i="22"/>
  <c r="F31" i="22"/>
  <c r="F30" i="22"/>
  <c r="F29" i="22"/>
  <c r="F28" i="22"/>
  <c r="F27" i="22"/>
  <c r="F26" i="22"/>
  <c r="F25" i="22"/>
  <c r="F24" i="22"/>
  <c r="F23" i="22"/>
  <c r="F22" i="22"/>
  <c r="F21" i="22"/>
  <c r="F20" i="22"/>
  <c r="F16" i="22"/>
  <c r="F15" i="22"/>
  <c r="F14" i="22"/>
  <c r="F13" i="22"/>
  <c r="F12" i="22"/>
  <c r="F11" i="22"/>
  <c r="F10" i="22"/>
  <c r="F9" i="22"/>
  <c r="F8" i="22"/>
  <c r="F7" i="22"/>
  <c r="F6" i="22"/>
  <c r="F51" i="3"/>
  <c r="F50" i="3"/>
  <c r="F49" i="3"/>
  <c r="F45" i="3"/>
  <c r="F44" i="3"/>
  <c r="F43" i="3"/>
  <c r="F42" i="3"/>
  <c r="F41" i="3"/>
  <c r="F40" i="3"/>
  <c r="F39" i="3"/>
  <c r="F38" i="3"/>
  <c r="F37" i="3"/>
  <c r="F33" i="3"/>
  <c r="F32" i="3"/>
  <c r="F31" i="3"/>
  <c r="F30" i="3"/>
  <c r="F29" i="3"/>
  <c r="F28" i="3"/>
  <c r="F27" i="3"/>
  <c r="F26" i="3"/>
  <c r="F25" i="3"/>
  <c r="F24" i="3"/>
  <c r="F23" i="3"/>
  <c r="F22" i="3"/>
  <c r="F16" i="3"/>
  <c r="F15" i="3"/>
  <c r="F14" i="3"/>
  <c r="F13" i="3"/>
  <c r="F12" i="3"/>
  <c r="F11" i="3"/>
  <c r="F10" i="3"/>
  <c r="F9" i="3"/>
  <c r="F8" i="3"/>
  <c r="F7" i="3"/>
  <c r="F6" i="3"/>
  <c r="F56" i="21"/>
  <c r="F55" i="21"/>
  <c r="F54" i="21"/>
  <c r="F53" i="21"/>
  <c r="F52" i="21"/>
  <c r="F51" i="21"/>
  <c r="F50" i="21"/>
  <c r="F49" i="21"/>
  <c r="F48" i="21"/>
  <c r="F47" i="21"/>
  <c r="F46" i="21"/>
  <c r="F45" i="21"/>
  <c r="F41" i="21"/>
  <c r="F40" i="21"/>
  <c r="F39" i="21"/>
  <c r="F38" i="21"/>
  <c r="F37" i="21"/>
  <c r="F36" i="21"/>
  <c r="F35" i="21"/>
  <c r="F31" i="21"/>
  <c r="F30" i="21"/>
  <c r="F29" i="21"/>
  <c r="F28" i="21"/>
  <c r="F27" i="21"/>
  <c r="F26" i="21"/>
  <c r="F25" i="21"/>
  <c r="F24" i="21"/>
  <c r="F23" i="21"/>
  <c r="F22" i="21"/>
  <c r="F21" i="21"/>
  <c r="F18" i="21"/>
  <c r="F17" i="21"/>
  <c r="F16" i="21"/>
  <c r="F15" i="21"/>
  <c r="F14" i="21"/>
  <c r="F13" i="21"/>
  <c r="F12" i="21"/>
  <c r="F11" i="21"/>
  <c r="F10" i="21"/>
  <c r="F9" i="21"/>
  <c r="F8" i="21"/>
  <c r="F7" i="21"/>
  <c r="E965" i="18"/>
  <c r="E964" i="18"/>
  <c r="E963" i="18"/>
  <c r="E960" i="18"/>
  <c r="E957" i="18"/>
  <c r="E955" i="18"/>
  <c r="E953" i="18"/>
  <c r="E950" i="18"/>
  <c r="E949" i="18"/>
  <c r="E947" i="18"/>
  <c r="E944" i="18"/>
  <c r="E943" i="18"/>
  <c r="E941" i="18"/>
  <c r="E939" i="18"/>
  <c r="E938" i="18"/>
  <c r="F17" i="25" l="1"/>
  <c r="F57" i="21"/>
  <c r="F32" i="21"/>
  <c r="F77" i="27"/>
  <c r="F19" i="3"/>
  <c r="E967" i="18"/>
  <c r="F19" i="21"/>
  <c r="F42" i="21"/>
  <c r="F39" i="25"/>
  <c r="F45" i="25"/>
  <c r="F30" i="25"/>
  <c r="F53" i="24"/>
  <c r="F43" i="24"/>
  <c r="F32" i="24"/>
  <c r="F17" i="24"/>
  <c r="F56" i="23"/>
  <c r="F44" i="23"/>
  <c r="F33" i="23"/>
  <c r="F17" i="23"/>
  <c r="F59" i="22"/>
  <c r="F43" i="22"/>
  <c r="F32" i="22"/>
  <c r="F17" i="22"/>
  <c r="F34" i="3"/>
  <c r="F46" i="3"/>
  <c r="F52" i="3"/>
  <c r="E927" i="18"/>
  <c r="E926" i="18"/>
  <c r="E925" i="18"/>
  <c r="E922" i="18"/>
  <c r="E919" i="18"/>
  <c r="E917" i="18"/>
  <c r="E915" i="18"/>
  <c r="E912" i="18"/>
  <c r="E911" i="18"/>
  <c r="E909" i="18"/>
  <c r="E906" i="18"/>
  <c r="E904" i="18"/>
  <c r="E902" i="18"/>
  <c r="E901" i="18"/>
  <c r="F59" i="21" l="1"/>
  <c r="E929" i="18"/>
  <c r="F47" i="25"/>
  <c r="F55" i="24"/>
  <c r="F58" i="23"/>
  <c r="F61" i="22"/>
  <c r="F54" i="3"/>
  <c r="E890" i="18"/>
  <c r="E889" i="18"/>
  <c r="E888" i="18"/>
  <c r="E883" i="18"/>
  <c r="C881" i="18"/>
  <c r="E881" i="18" s="1"/>
  <c r="C879" i="18"/>
  <c r="E879" i="18" s="1"/>
  <c r="E876" i="18"/>
  <c r="C873" i="18"/>
  <c r="E873" i="18" s="1"/>
  <c r="C872" i="18"/>
  <c r="E872" i="18" s="1"/>
  <c r="C870" i="18"/>
  <c r="E870" i="18" s="1"/>
  <c r="C868" i="18"/>
  <c r="E868" i="18" s="1"/>
  <c r="C865" i="18"/>
  <c r="E865" i="18" s="1"/>
  <c r="E864" i="18"/>
  <c r="E862" i="18"/>
  <c r="E892" i="18" l="1"/>
  <c r="E852" i="18" l="1"/>
  <c r="E851" i="18"/>
  <c r="E850" i="18"/>
  <c r="C845" i="18"/>
  <c r="E845" i="18" s="1"/>
  <c r="C843" i="18"/>
  <c r="E843" i="18" s="1"/>
  <c r="C841" i="18"/>
  <c r="E841" i="18" s="1"/>
  <c r="E838" i="18"/>
  <c r="C835" i="18"/>
  <c r="E835" i="18" s="1"/>
  <c r="C834" i="18"/>
  <c r="E834" i="18" s="1"/>
  <c r="C832" i="18"/>
  <c r="E832" i="18" s="1"/>
  <c r="C830" i="18"/>
  <c r="E830" i="18" s="1"/>
  <c r="C827" i="18"/>
  <c r="E827" i="18" s="1"/>
  <c r="C826" i="18"/>
  <c r="E826" i="18" s="1"/>
  <c r="E824" i="18"/>
  <c r="E854" i="18" l="1"/>
  <c r="E814" i="18"/>
  <c r="E813" i="18"/>
  <c r="E812" i="18"/>
  <c r="E807" i="18"/>
  <c r="E806" i="18"/>
  <c r="E804" i="18"/>
  <c r="E803" i="18"/>
  <c r="E801" i="18"/>
  <c r="E800" i="18"/>
  <c r="E799" i="18"/>
  <c r="E797" i="18"/>
  <c r="E796" i="18"/>
  <c r="E794" i="18"/>
  <c r="E793" i="18"/>
  <c r="E792" i="18"/>
  <c r="E791" i="18"/>
  <c r="E790" i="18"/>
  <c r="E787" i="18"/>
  <c r="E784" i="18"/>
  <c r="E782" i="18"/>
  <c r="E781" i="18"/>
  <c r="E816" i="18" l="1"/>
  <c r="E770" i="18"/>
  <c r="E769" i="18"/>
  <c r="E768" i="18"/>
  <c r="E763" i="18"/>
  <c r="E760" i="18"/>
  <c r="E759" i="18"/>
  <c r="E757" i="18"/>
  <c r="E755" i="18"/>
  <c r="E754" i="18"/>
  <c r="E753" i="18"/>
  <c r="E752" i="18"/>
  <c r="E750" i="18"/>
  <c r="E748" i="18"/>
  <c r="E747" i="18"/>
  <c r="E744" i="18"/>
  <c r="E741" i="18"/>
  <c r="E739" i="18"/>
  <c r="E738" i="18"/>
  <c r="E736" i="18"/>
  <c r="E735" i="18"/>
  <c r="E734" i="18"/>
  <c r="E732" i="18"/>
  <c r="E729" i="18"/>
  <c r="E728" i="18"/>
  <c r="E772" i="18" l="1"/>
  <c r="E717" i="18"/>
  <c r="E716" i="18"/>
  <c r="E715" i="18"/>
  <c r="E712" i="18"/>
  <c r="E709" i="18"/>
  <c r="E708" i="18"/>
  <c r="E706" i="18"/>
  <c r="E704" i="18"/>
  <c r="E702" i="18"/>
  <c r="E701" i="18"/>
  <c r="E700" i="18"/>
  <c r="E699" i="18"/>
  <c r="E697" i="18"/>
  <c r="E695" i="18"/>
  <c r="E692" i="18"/>
  <c r="E689" i="18"/>
  <c r="E687" i="18"/>
  <c r="E686" i="18"/>
  <c r="E684" i="18"/>
  <c r="E683" i="18"/>
  <c r="E682" i="18"/>
  <c r="E680" i="18"/>
  <c r="E677" i="18"/>
  <c r="E676" i="18"/>
  <c r="E719" i="18" l="1"/>
  <c r="E665" i="18"/>
  <c r="E664" i="18"/>
  <c r="E663" i="18"/>
  <c r="E660" i="18"/>
  <c r="E657" i="18"/>
  <c r="E656" i="18"/>
  <c r="E654" i="18"/>
  <c r="E652" i="18"/>
  <c r="E650" i="18"/>
  <c r="E649" i="18"/>
  <c r="E648" i="18"/>
  <c r="E646" i="18"/>
  <c r="E644" i="18"/>
  <c r="E643" i="18"/>
  <c r="E640" i="18"/>
  <c r="E638" i="18"/>
  <c r="E636" i="18"/>
  <c r="E634" i="18"/>
  <c r="E631" i="18"/>
  <c r="E629" i="18"/>
  <c r="E628" i="18"/>
  <c r="E667" i="18" l="1"/>
  <c r="E617" i="18"/>
  <c r="E616" i="18"/>
  <c r="E615" i="18"/>
  <c r="E610" i="18"/>
  <c r="E609" i="18"/>
  <c r="E607" i="18"/>
  <c r="E605" i="18"/>
  <c r="E603" i="18"/>
  <c r="E602" i="18"/>
  <c r="E601" i="18"/>
  <c r="E599" i="18"/>
  <c r="E597" i="18"/>
  <c r="E596" i="18"/>
  <c r="E593" i="18"/>
  <c r="E591" i="18"/>
  <c r="E589" i="18"/>
  <c r="E586" i="18"/>
  <c r="E584" i="18"/>
  <c r="E583" i="18"/>
  <c r="E619" i="18" l="1"/>
  <c r="E546" i="18"/>
  <c r="E547" i="18"/>
  <c r="E549" i="18"/>
  <c r="E550" i="18"/>
  <c r="E553" i="18"/>
  <c r="E555" i="18"/>
  <c r="E556" i="18"/>
  <c r="E559" i="18"/>
  <c r="E561" i="18"/>
  <c r="E562" i="18"/>
  <c r="E564" i="18"/>
  <c r="E567" i="18"/>
  <c r="E570" i="18"/>
  <c r="E571" i="18"/>
  <c r="E572" i="18"/>
  <c r="E505" i="18"/>
  <c r="E506" i="18"/>
  <c r="E508" i="18"/>
  <c r="E509" i="18"/>
  <c r="E512" i="18"/>
  <c r="E514" i="18"/>
  <c r="E515" i="18"/>
  <c r="E518" i="18"/>
  <c r="E521" i="18"/>
  <c r="E523" i="18"/>
  <c r="E525" i="18"/>
  <c r="E528" i="18"/>
  <c r="E529" i="18"/>
  <c r="E530" i="18"/>
  <c r="E533" i="18"/>
  <c r="E534" i="18"/>
  <c r="E535" i="18"/>
  <c r="E494" i="18"/>
  <c r="E493" i="18"/>
  <c r="E492" i="18"/>
  <c r="E491" i="18"/>
  <c r="E487" i="18"/>
  <c r="E486" i="18"/>
  <c r="E484" i="18"/>
  <c r="E482" i="18"/>
  <c r="E480" i="18"/>
  <c r="E479" i="18"/>
  <c r="E478" i="18"/>
  <c r="E477" i="18"/>
  <c r="E475" i="18"/>
  <c r="E473" i="18"/>
  <c r="E470" i="18"/>
  <c r="E467" i="18"/>
  <c r="E465" i="18"/>
  <c r="E464" i="18"/>
  <c r="E462" i="18"/>
  <c r="E461" i="18"/>
  <c r="E460" i="18"/>
  <c r="E458" i="18"/>
  <c r="E455" i="18"/>
  <c r="E454" i="18"/>
  <c r="E574" i="18" l="1"/>
  <c r="E537" i="18"/>
  <c r="E496" i="18"/>
  <c r="E443" i="18" l="1"/>
  <c r="E442" i="18"/>
  <c r="E441" i="18"/>
  <c r="E440" i="18"/>
  <c r="E438" i="18"/>
  <c r="E435" i="18"/>
  <c r="E433" i="18"/>
  <c r="E431" i="18"/>
  <c r="E428" i="18"/>
  <c r="E427" i="18"/>
  <c r="E425" i="18"/>
  <c r="E422" i="18"/>
  <c r="E420" i="18"/>
  <c r="E419" i="18"/>
  <c r="E445" i="18" l="1"/>
  <c r="E52" i="20"/>
  <c r="E51" i="20"/>
  <c r="E50" i="20"/>
  <c r="E49" i="20"/>
  <c r="E48" i="20"/>
  <c r="E47" i="20"/>
  <c r="E44" i="20"/>
  <c r="E43" i="20"/>
  <c r="E41" i="20"/>
  <c r="E39" i="20"/>
  <c r="E37" i="20"/>
  <c r="E36" i="20"/>
  <c r="E35" i="20"/>
  <c r="E34" i="20"/>
  <c r="E33" i="20"/>
  <c r="E31" i="20"/>
  <c r="E30" i="20"/>
  <c r="E28" i="20"/>
  <c r="E27" i="20"/>
  <c r="E26" i="20"/>
  <c r="E23" i="20"/>
  <c r="E21" i="20"/>
  <c r="E20" i="20"/>
  <c r="E18" i="20"/>
  <c r="E16" i="20"/>
  <c r="E13" i="20"/>
  <c r="E11" i="20"/>
  <c r="E10" i="20"/>
  <c r="E54" i="20" l="1"/>
  <c r="E408" i="18"/>
  <c r="E407" i="18"/>
  <c r="E406" i="18"/>
  <c r="E405" i="18"/>
  <c r="E403" i="18"/>
  <c r="C400" i="18"/>
  <c r="E400" i="18" s="1"/>
  <c r="C398" i="18"/>
  <c r="E398" i="18" s="1"/>
  <c r="C396" i="18"/>
  <c r="E396" i="18" s="1"/>
  <c r="E393" i="18"/>
  <c r="C390" i="18"/>
  <c r="E390" i="18" s="1"/>
  <c r="C389" i="18"/>
  <c r="E389" i="18" s="1"/>
  <c r="C387" i="18"/>
  <c r="E387" i="18" s="1"/>
  <c r="C384" i="18"/>
  <c r="E384" i="18" s="1"/>
  <c r="E382" i="18"/>
  <c r="E410" i="18" l="1"/>
  <c r="E372" i="18" l="1"/>
  <c r="E371" i="18"/>
  <c r="E370" i="18"/>
  <c r="E369" i="18"/>
  <c r="E368" i="18"/>
  <c r="E365" i="18"/>
  <c r="E364" i="18"/>
  <c r="E362" i="18"/>
  <c r="E360" i="18"/>
  <c r="E359" i="18"/>
  <c r="E358" i="18"/>
  <c r="E357" i="18"/>
  <c r="E356" i="18"/>
  <c r="E354" i="18"/>
  <c r="E352" i="18"/>
  <c r="E351" i="18"/>
  <c r="E348" i="18"/>
  <c r="E345" i="18"/>
  <c r="E343" i="18"/>
  <c r="E342" i="18"/>
  <c r="E340" i="18"/>
  <c r="E339" i="18"/>
  <c r="E338" i="18"/>
  <c r="E336" i="18"/>
  <c r="E333" i="18"/>
  <c r="E332" i="18"/>
  <c r="E374" i="18" l="1"/>
  <c r="E321" i="18"/>
  <c r="E320" i="18"/>
  <c r="E319" i="18"/>
  <c r="E318" i="18"/>
  <c r="C314" i="18"/>
  <c r="E314" i="18" s="1"/>
  <c r="C313" i="18"/>
  <c r="E313" i="18" s="1"/>
  <c r="E311" i="18"/>
  <c r="C310" i="18"/>
  <c r="E310" i="18" s="1"/>
  <c r="C307" i="18"/>
  <c r="E307" i="18" s="1"/>
  <c r="C305" i="18"/>
  <c r="E305" i="18" s="1"/>
  <c r="C304" i="18"/>
  <c r="C300" i="18" s="1"/>
  <c r="E300" i="18" s="1"/>
  <c r="C303" i="18"/>
  <c r="E303" i="18" s="1"/>
  <c r="C302" i="18"/>
  <c r="E302" i="18" s="1"/>
  <c r="C298" i="18"/>
  <c r="E298" i="18" s="1"/>
  <c r="C295" i="18"/>
  <c r="E295" i="18" s="1"/>
  <c r="C292" i="18"/>
  <c r="E292" i="18" s="1"/>
  <c r="C290" i="18"/>
  <c r="E290" i="18" s="1"/>
  <c r="C289" i="18"/>
  <c r="E289" i="18" s="1"/>
  <c r="C287" i="18"/>
  <c r="E287" i="18" s="1"/>
  <c r="E284" i="18"/>
  <c r="E304" i="18" l="1"/>
  <c r="E323" i="18" s="1"/>
  <c r="E276" i="19"/>
  <c r="E275" i="19"/>
  <c r="E274" i="19"/>
  <c r="E273" i="19"/>
  <c r="E272" i="19"/>
  <c r="E269" i="19"/>
  <c r="E266" i="19"/>
  <c r="E264" i="19"/>
  <c r="E263" i="19"/>
  <c r="E262" i="19"/>
  <c r="E261" i="19"/>
  <c r="E260" i="19"/>
  <c r="E259" i="19"/>
  <c r="E258" i="19"/>
  <c r="E257" i="19"/>
  <c r="E256" i="19"/>
  <c r="E255" i="19"/>
  <c r="E254" i="19"/>
  <c r="E252" i="19"/>
  <c r="E251" i="19"/>
  <c r="E250" i="19"/>
  <c r="E249" i="19"/>
  <c r="E247" i="19"/>
  <c r="E246" i="19"/>
  <c r="E245" i="19"/>
  <c r="E244" i="19"/>
  <c r="E243" i="19"/>
  <c r="E241" i="19"/>
  <c r="E240" i="19"/>
  <c r="E238" i="19"/>
  <c r="E237" i="19"/>
  <c r="E236" i="19"/>
  <c r="E235" i="19"/>
  <c r="E234" i="19"/>
  <c r="E231" i="19"/>
  <c r="E229" i="19"/>
  <c r="E226" i="19"/>
  <c r="E224" i="19"/>
  <c r="E222" i="19"/>
  <c r="E221" i="19"/>
  <c r="E220" i="19"/>
  <c r="E217" i="19"/>
  <c r="E216" i="19"/>
  <c r="E214" i="19"/>
  <c r="E212" i="19"/>
  <c r="E211" i="19"/>
  <c r="E210" i="19"/>
  <c r="E209" i="19"/>
  <c r="E279" i="19" l="1"/>
  <c r="E197" i="19"/>
  <c r="E196" i="19"/>
  <c r="E195" i="19"/>
  <c r="E194" i="19"/>
  <c r="E193" i="19"/>
  <c r="E190" i="19"/>
  <c r="E188" i="19"/>
  <c r="E187" i="19"/>
  <c r="E186" i="19"/>
  <c r="E184" i="19"/>
  <c r="E183" i="19"/>
  <c r="E181" i="19"/>
  <c r="E180" i="19"/>
  <c r="E179" i="19"/>
  <c r="E178" i="19"/>
  <c r="E177" i="19"/>
  <c r="E175" i="19"/>
  <c r="E174" i="19"/>
  <c r="E172" i="19"/>
  <c r="E171" i="19"/>
  <c r="E170" i="19"/>
  <c r="E169" i="19"/>
  <c r="E168" i="19"/>
  <c r="E167" i="19"/>
  <c r="E166" i="19"/>
  <c r="E165" i="19"/>
  <c r="E162" i="19"/>
  <c r="E160" i="19"/>
  <c r="E158" i="19"/>
  <c r="E155" i="19"/>
  <c r="E154" i="19"/>
  <c r="E152" i="19"/>
  <c r="E151" i="19"/>
  <c r="E199" i="19" l="1"/>
  <c r="E274" i="18"/>
  <c r="E273" i="18"/>
  <c r="E272" i="18"/>
  <c r="E271" i="18"/>
  <c r="E269" i="18"/>
  <c r="E266" i="18"/>
  <c r="E264" i="18"/>
  <c r="E262" i="18"/>
  <c r="E259" i="18"/>
  <c r="E256" i="18"/>
  <c r="E255" i="18"/>
  <c r="E253" i="18"/>
  <c r="E250" i="18"/>
  <c r="E248" i="18"/>
  <c r="E247" i="18"/>
  <c r="E276" i="18" l="1"/>
  <c r="E139" i="19"/>
  <c r="E138" i="19"/>
  <c r="E137" i="19"/>
  <c r="E136" i="19"/>
  <c r="E135" i="19"/>
  <c r="E132" i="19"/>
  <c r="E129" i="19"/>
  <c r="E127" i="19"/>
  <c r="E126" i="19"/>
  <c r="E125" i="19"/>
  <c r="E124" i="19"/>
  <c r="E123" i="19"/>
  <c r="E122" i="19"/>
  <c r="E121" i="19"/>
  <c r="E120" i="19"/>
  <c r="E119" i="19"/>
  <c r="E118" i="19"/>
  <c r="E116" i="19"/>
  <c r="E115" i="19"/>
  <c r="E114" i="19"/>
  <c r="E112" i="19"/>
  <c r="E111" i="19"/>
  <c r="E110" i="19"/>
  <c r="E109" i="19"/>
  <c r="E108" i="19"/>
  <c r="E107" i="19"/>
  <c r="E105" i="19"/>
  <c r="E104" i="19"/>
  <c r="E102" i="19"/>
  <c r="E101" i="19"/>
  <c r="E100" i="19"/>
  <c r="E99" i="19"/>
  <c r="E98" i="19"/>
  <c r="E95" i="19"/>
  <c r="E94" i="19"/>
  <c r="E93" i="19"/>
  <c r="E91" i="19"/>
  <c r="E90" i="19"/>
  <c r="E88" i="19"/>
  <c r="E86" i="19"/>
  <c r="E85" i="19"/>
  <c r="E84" i="19"/>
  <c r="E81" i="19"/>
  <c r="E80" i="19"/>
  <c r="E79" i="19"/>
  <c r="E77" i="19"/>
  <c r="E75" i="19"/>
  <c r="E74" i="19"/>
  <c r="E73" i="19"/>
  <c r="E72" i="19"/>
  <c r="E141" i="19" l="1"/>
  <c r="E237" i="18"/>
  <c r="E236" i="18"/>
  <c r="E235" i="18"/>
  <c r="E234" i="18"/>
  <c r="E232" i="18"/>
  <c r="E231" i="18"/>
  <c r="E230" i="18"/>
  <c r="E227" i="18"/>
  <c r="E226" i="18"/>
  <c r="E224" i="18"/>
  <c r="E222" i="18"/>
  <c r="E220" i="18"/>
  <c r="E219" i="18"/>
  <c r="E218" i="18"/>
  <c r="E217" i="18"/>
  <c r="E215" i="18"/>
  <c r="E213" i="18"/>
  <c r="E210" i="18"/>
  <c r="E207" i="18"/>
  <c r="E205" i="18"/>
  <c r="E204" i="18"/>
  <c r="E202" i="18"/>
  <c r="E201" i="18"/>
  <c r="E200" i="18"/>
  <c r="E198" i="18"/>
  <c r="E195" i="18"/>
  <c r="E194" i="18"/>
  <c r="E239" i="18" l="1"/>
  <c r="E184" i="18"/>
  <c r="E183" i="18"/>
  <c r="E182" i="18"/>
  <c r="E181" i="18"/>
  <c r="C177" i="18"/>
  <c r="E177" i="18" s="1"/>
  <c r="C175" i="18"/>
  <c r="E175" i="18" s="1"/>
  <c r="C173" i="18"/>
  <c r="E173" i="18" s="1"/>
  <c r="C170" i="18"/>
  <c r="E170" i="18" s="1"/>
  <c r="C169" i="18"/>
  <c r="E169" i="18" s="1"/>
  <c r="C166" i="18"/>
  <c r="E166" i="18" s="1"/>
  <c r="C163" i="18"/>
  <c r="E163" i="18" s="1"/>
  <c r="E161" i="18"/>
  <c r="E186" i="18" l="1"/>
  <c r="E151" i="18" l="1"/>
  <c r="E150" i="18"/>
  <c r="E149" i="18"/>
  <c r="E148" i="18"/>
  <c r="E146" i="18"/>
  <c r="C143" i="18"/>
  <c r="E143" i="18" s="1"/>
  <c r="C142" i="18"/>
  <c r="E142" i="18" s="1"/>
  <c r="C140" i="18"/>
  <c r="E140" i="18" s="1"/>
  <c r="C138" i="18"/>
  <c r="E138" i="18" s="1"/>
  <c r="C137" i="18"/>
  <c r="E137" i="18" s="1"/>
  <c r="C135" i="18"/>
  <c r="E135" i="18" s="1"/>
  <c r="C133" i="18"/>
  <c r="E133" i="18" s="1"/>
  <c r="C132" i="18"/>
  <c r="C131" i="18"/>
  <c r="E131" i="18" s="1"/>
  <c r="C130" i="18"/>
  <c r="E130" i="18" s="1"/>
  <c r="C129" i="18"/>
  <c r="E129" i="18" s="1"/>
  <c r="C125" i="18"/>
  <c r="E125" i="18" s="1"/>
  <c r="E122" i="18"/>
  <c r="C121" i="18"/>
  <c r="E121" i="18" s="1"/>
  <c r="C118" i="18"/>
  <c r="E118" i="18" s="1"/>
  <c r="C117" i="18"/>
  <c r="E117" i="18" s="1"/>
  <c r="C115" i="18"/>
  <c r="E115" i="18" s="1"/>
  <c r="C113" i="18"/>
  <c r="E113" i="18" s="1"/>
  <c r="C112" i="18"/>
  <c r="E112" i="18" s="1"/>
  <c r="C111" i="18"/>
  <c r="E111" i="18" s="1"/>
  <c r="C109" i="18"/>
  <c r="E109" i="18" s="1"/>
  <c r="C106" i="18"/>
  <c r="E106" i="18" s="1"/>
  <c r="C105" i="18"/>
  <c r="E105" i="18" s="1"/>
  <c r="E103" i="18"/>
  <c r="E132" i="18" l="1"/>
  <c r="C127" i="18"/>
  <c r="E127" i="18" s="1"/>
  <c r="E153" i="18"/>
  <c r="E93" i="18" l="1"/>
  <c r="E92" i="18"/>
  <c r="E91" i="18"/>
  <c r="E90" i="18"/>
  <c r="C86" i="18"/>
  <c r="E86" i="18" s="1"/>
  <c r="C85" i="18"/>
  <c r="E85" i="18" s="1"/>
  <c r="E83" i="18"/>
  <c r="C81" i="18"/>
  <c r="E81" i="18" s="1"/>
  <c r="C79" i="18"/>
  <c r="E79" i="18" s="1"/>
  <c r="C78" i="18"/>
  <c r="E78" i="18" s="1"/>
  <c r="C77" i="18"/>
  <c r="E77" i="18" s="1"/>
  <c r="C76" i="18"/>
  <c r="E76" i="18" s="1"/>
  <c r="C72" i="18"/>
  <c r="E72" i="18" s="1"/>
  <c r="C69" i="18"/>
  <c r="E69" i="18" s="1"/>
  <c r="C66" i="18"/>
  <c r="E66" i="18" s="1"/>
  <c r="C64" i="18"/>
  <c r="E64" i="18" s="1"/>
  <c r="C63" i="18"/>
  <c r="E63" i="18" s="1"/>
  <c r="C61" i="18"/>
  <c r="E61" i="18" s="1"/>
  <c r="E58" i="18"/>
  <c r="C74" i="18" l="1"/>
  <c r="E74" i="18" s="1"/>
  <c r="E95" i="18" s="1"/>
  <c r="E61" i="19" l="1"/>
  <c r="E60" i="19"/>
  <c r="E59" i="19"/>
  <c r="E58" i="19"/>
  <c r="E57" i="19"/>
  <c r="E54" i="19"/>
  <c r="E51" i="19"/>
  <c r="E50" i="19"/>
  <c r="E49" i="19"/>
  <c r="E47" i="19"/>
  <c r="E46" i="19"/>
  <c r="E45" i="19"/>
  <c r="E43" i="19"/>
  <c r="E42" i="19"/>
  <c r="E41" i="19"/>
  <c r="E39" i="19"/>
  <c r="E38" i="19"/>
  <c r="E36" i="19"/>
  <c r="E35" i="19"/>
  <c r="E32" i="19"/>
  <c r="E30" i="19"/>
  <c r="E28" i="19"/>
  <c r="E27" i="19"/>
  <c r="E26" i="19"/>
  <c r="E23" i="19"/>
  <c r="E22" i="19"/>
  <c r="E20" i="19"/>
  <c r="E19" i="19"/>
  <c r="E63" i="19" l="1"/>
  <c r="E48" i="18"/>
  <c r="E47" i="18"/>
  <c r="E46" i="18"/>
  <c r="E45" i="18"/>
  <c r="C41" i="18"/>
  <c r="E41" i="18" s="1"/>
  <c r="C39" i="18"/>
  <c r="E39" i="18" s="1"/>
  <c r="C37" i="18"/>
  <c r="E37" i="18" s="1"/>
  <c r="C35" i="18"/>
  <c r="E35" i="18" s="1"/>
  <c r="C34" i="18"/>
  <c r="E34" i="18" s="1"/>
  <c r="C33" i="18"/>
  <c r="E33" i="18" s="1"/>
  <c r="C32" i="18"/>
  <c r="E32" i="18" s="1"/>
  <c r="C28" i="18"/>
  <c r="E28" i="18" s="1"/>
  <c r="C27" i="18"/>
  <c r="E27" i="18" s="1"/>
  <c r="C24" i="18"/>
  <c r="E24" i="18" s="1"/>
  <c r="C22" i="18"/>
  <c r="E22" i="18" s="1"/>
  <c r="C19" i="18"/>
  <c r="E19" i="18" s="1"/>
  <c r="E17" i="18"/>
  <c r="F502" i="17"/>
  <c r="F501" i="17"/>
  <c r="F500" i="17"/>
  <c r="F499" i="17"/>
  <c r="F498" i="17"/>
  <c r="F497" i="17"/>
  <c r="F529" i="17"/>
  <c r="F527" i="17"/>
  <c r="F490" i="17"/>
  <c r="F489" i="17"/>
  <c r="F488" i="17"/>
  <c r="F487" i="17"/>
  <c r="F485" i="17"/>
  <c r="F481" i="17"/>
  <c r="F479" i="17"/>
  <c r="F474" i="17"/>
  <c r="F473" i="17"/>
  <c r="F472" i="17"/>
  <c r="F471" i="17"/>
  <c r="F470" i="17"/>
  <c r="F468" i="17"/>
  <c r="F467" i="17"/>
  <c r="F466" i="17"/>
  <c r="F465" i="17"/>
  <c r="F463" i="17"/>
  <c r="F462" i="17"/>
  <c r="F453" i="17"/>
  <c r="F452" i="17"/>
  <c r="F451" i="17"/>
  <c r="F450" i="17"/>
  <c r="F449" i="17"/>
  <c r="F448" i="17"/>
  <c r="F441" i="17"/>
  <c r="F440" i="17"/>
  <c r="F439" i="17"/>
  <c r="F438" i="17"/>
  <c r="F437" i="17"/>
  <c r="F436" i="17"/>
  <c r="F429" i="17"/>
  <c r="F428" i="17"/>
  <c r="F427" i="17"/>
  <c r="F426" i="17"/>
  <c r="F425" i="17"/>
  <c r="F424" i="17"/>
  <c r="F423" i="17"/>
  <c r="F422" i="17"/>
  <c r="F421" i="17"/>
  <c r="F414" i="17"/>
  <c r="F413" i="17"/>
  <c r="F412" i="17"/>
  <c r="F411" i="17"/>
  <c r="F410" i="17"/>
  <c r="F409" i="17"/>
  <c r="F408" i="17"/>
  <c r="F407" i="17"/>
  <c r="F406" i="17"/>
  <c r="F399" i="17"/>
  <c r="F398" i="17"/>
  <c r="F397" i="17"/>
  <c r="F396" i="17"/>
  <c r="F395" i="17"/>
  <c r="F394" i="17"/>
  <c r="F393" i="17"/>
  <c r="F392" i="17"/>
  <c r="F385" i="17"/>
  <c r="F384" i="17"/>
  <c r="F383" i="17"/>
  <c r="F382" i="17"/>
  <c r="F381" i="17"/>
  <c r="F380" i="17"/>
  <c r="F379" i="17"/>
  <c r="F372" i="17"/>
  <c r="F371" i="17"/>
  <c r="F370" i="17"/>
  <c r="F369" i="17"/>
  <c r="F368" i="17"/>
  <c r="F367" i="17"/>
  <c r="F366" i="17"/>
  <c r="F359" i="17"/>
  <c r="F358" i="17"/>
  <c r="F357" i="17"/>
  <c r="F356" i="17"/>
  <c r="F355" i="17"/>
  <c r="F354" i="17"/>
  <c r="F353" i="17"/>
  <c r="F341" i="17"/>
  <c r="F340" i="17"/>
  <c r="F339" i="17"/>
  <c r="F338" i="17"/>
  <c r="F337" i="17"/>
  <c r="F336" i="17"/>
  <c r="F335" i="17"/>
  <c r="F323" i="17"/>
  <c r="F322" i="17"/>
  <c r="F321" i="17"/>
  <c r="F320" i="17"/>
  <c r="F319" i="17"/>
  <c r="F318" i="17"/>
  <c r="F317" i="17"/>
  <c r="F310" i="17"/>
  <c r="F309" i="17"/>
  <c r="F308" i="17"/>
  <c r="F307" i="17"/>
  <c r="F306" i="17"/>
  <c r="F305" i="17"/>
  <c r="F304" i="17"/>
  <c r="F297" i="17"/>
  <c r="F296" i="17"/>
  <c r="F295" i="17"/>
  <c r="F294" i="17"/>
  <c r="F293" i="17"/>
  <c r="F292" i="17"/>
  <c r="F291" i="17"/>
  <c r="F284" i="17"/>
  <c r="F283" i="17"/>
  <c r="F282" i="17"/>
  <c r="F281" i="17"/>
  <c r="F280" i="17"/>
  <c r="F279" i="17"/>
  <c r="F278" i="17"/>
  <c r="F271" i="17"/>
  <c r="F270" i="17"/>
  <c r="F269" i="17"/>
  <c r="F268" i="17"/>
  <c r="F267" i="17"/>
  <c r="F266" i="17"/>
  <c r="F265" i="17"/>
  <c r="F259" i="17"/>
  <c r="F258" i="17"/>
  <c r="F257" i="17"/>
  <c r="F256" i="17"/>
  <c r="F255" i="17"/>
  <c r="F254" i="17"/>
  <c r="F253" i="17"/>
  <c r="F247" i="17"/>
  <c r="F246" i="17"/>
  <c r="F245" i="17"/>
  <c r="F244" i="17"/>
  <c r="F243" i="17"/>
  <c r="F242" i="17"/>
  <c r="F241" i="17"/>
  <c r="F234" i="17"/>
  <c r="F233" i="17"/>
  <c r="F232" i="17"/>
  <c r="F231" i="17"/>
  <c r="F230" i="17"/>
  <c r="F229" i="17"/>
  <c r="F228" i="17"/>
  <c r="F221" i="17"/>
  <c r="F220" i="17"/>
  <c r="F219" i="17"/>
  <c r="F218" i="17"/>
  <c r="F217" i="17"/>
  <c r="F216" i="17"/>
  <c r="F215" i="17"/>
  <c r="F214" i="17"/>
  <c r="F213" i="17"/>
  <c r="F206" i="17"/>
  <c r="F205" i="17"/>
  <c r="F204" i="17"/>
  <c r="F203" i="17"/>
  <c r="F202" i="17"/>
  <c r="F201" i="17"/>
  <c r="F200" i="17"/>
  <c r="F193" i="17"/>
  <c r="F192" i="17"/>
  <c r="F191" i="17"/>
  <c r="F190" i="17"/>
  <c r="F189" i="17"/>
  <c r="F188" i="17"/>
  <c r="F187" i="17"/>
  <c r="F180" i="17"/>
  <c r="F179" i="17"/>
  <c r="F178" i="17"/>
  <c r="F177" i="17"/>
  <c r="F175" i="17"/>
  <c r="F171" i="17"/>
  <c r="F170" i="17"/>
  <c r="F169" i="17"/>
  <c r="F167" i="17"/>
  <c r="F162" i="17"/>
  <c r="F161" i="17"/>
  <c r="F160" i="17"/>
  <c r="F159" i="17"/>
  <c r="F158" i="17"/>
  <c r="F157" i="17"/>
  <c r="F156" i="17"/>
  <c r="F155" i="17"/>
  <c r="F154" i="17"/>
  <c r="F151" i="17"/>
  <c r="F147" i="17"/>
  <c r="F146" i="17"/>
  <c r="F145" i="17"/>
  <c r="F144" i="17"/>
  <c r="F143" i="17"/>
  <c r="F142" i="17"/>
  <c r="F141" i="17"/>
  <c r="F140" i="17"/>
  <c r="F139" i="17"/>
  <c r="F138" i="17"/>
  <c r="F137" i="17"/>
  <c r="F136" i="17"/>
  <c r="F135" i="17"/>
  <c r="F126" i="17"/>
  <c r="F125" i="17"/>
  <c r="F124" i="17"/>
  <c r="F123" i="17"/>
  <c r="F122" i="17"/>
  <c r="F121" i="17"/>
  <c r="F120" i="17"/>
  <c r="F111" i="17"/>
  <c r="F108" i="17"/>
  <c r="F104" i="17"/>
  <c r="F102" i="17"/>
  <c r="F94" i="17"/>
  <c r="F93" i="17"/>
  <c r="F92" i="17"/>
  <c r="F91" i="17"/>
  <c r="F89" i="17"/>
  <c r="F88" i="17"/>
  <c r="F87" i="17"/>
  <c r="F86" i="17"/>
  <c r="F85" i="17"/>
  <c r="F82" i="17"/>
  <c r="F78" i="17"/>
  <c r="F77" i="17"/>
  <c r="F76" i="17"/>
  <c r="F75" i="17"/>
  <c r="F74" i="17"/>
  <c r="F73" i="17"/>
  <c r="F71" i="17"/>
  <c r="F69" i="17"/>
  <c r="F68" i="17"/>
  <c r="F67" i="17"/>
  <c r="F66" i="17"/>
  <c r="F57" i="17"/>
  <c r="F56" i="17"/>
  <c r="F55" i="17"/>
  <c r="F54" i="17"/>
  <c r="F53" i="17"/>
  <c r="F46" i="17"/>
  <c r="F45" i="17"/>
  <c r="F44" i="17"/>
  <c r="F43" i="17"/>
  <c r="F36" i="17"/>
  <c r="F35" i="17"/>
  <c r="F34" i="17"/>
  <c r="F33" i="17"/>
  <c r="F32" i="17"/>
  <c r="F31" i="17"/>
  <c r="F24" i="17"/>
  <c r="F23" i="17"/>
  <c r="F22" i="17"/>
  <c r="F21" i="17"/>
  <c r="F20" i="17"/>
  <c r="F13" i="17"/>
  <c r="F12" i="17"/>
  <c r="F11" i="17"/>
  <c r="F10" i="17"/>
  <c r="F9" i="17"/>
  <c r="D100" i="17"/>
  <c r="D103" i="17" s="1"/>
  <c r="F103" i="17" s="1"/>
  <c r="D90" i="17"/>
  <c r="F90" i="17" s="1"/>
  <c r="F76" i="16"/>
  <c r="F78" i="16" s="1"/>
  <c r="F71" i="16"/>
  <c r="F70" i="16"/>
  <c r="F69" i="16"/>
  <c r="F68" i="16"/>
  <c r="F67" i="16"/>
  <c r="F66" i="16"/>
  <c r="F60" i="16"/>
  <c r="F59" i="16"/>
  <c r="F58" i="16"/>
  <c r="F57" i="16"/>
  <c r="F56" i="16"/>
  <c r="F53" i="16"/>
  <c r="F52" i="16"/>
  <c r="F51" i="16"/>
  <c r="F50" i="16"/>
  <c r="F49" i="16"/>
  <c r="F46" i="16"/>
  <c r="F45" i="16"/>
  <c r="F44" i="16"/>
  <c r="F43" i="16"/>
  <c r="F42" i="16"/>
  <c r="F41" i="16"/>
  <c r="C38" i="16"/>
  <c r="F38" i="16" s="1"/>
  <c r="C37" i="16"/>
  <c r="F37" i="16" s="1"/>
  <c r="F36" i="16"/>
  <c r="F35" i="16"/>
  <c r="C32" i="16"/>
  <c r="F32" i="16" s="1"/>
  <c r="F29" i="16"/>
  <c r="F28" i="16"/>
  <c r="F23" i="16"/>
  <c r="F16" i="16"/>
  <c r="F15" i="16"/>
  <c r="F11" i="16"/>
  <c r="F10" i="16"/>
  <c r="F7" i="16"/>
  <c r="F6" i="16"/>
  <c r="F63" i="16" l="1"/>
  <c r="F18" i="16"/>
  <c r="C30" i="18"/>
  <c r="E30" i="18" s="1"/>
  <c r="E50" i="18" s="1"/>
  <c r="F492" i="17"/>
  <c r="F538" i="17" s="1"/>
  <c r="F504" i="17"/>
  <c r="F539" i="17" s="1"/>
  <c r="F455" i="17"/>
  <c r="F537" i="17" s="1"/>
  <c r="F431" i="17"/>
  <c r="F535" i="17" s="1"/>
  <c r="F443" i="17"/>
  <c r="F536" i="17" s="1"/>
  <c r="F416" i="17"/>
  <c r="F534" i="17" s="1"/>
  <c r="F401" i="17"/>
  <c r="F533" i="17" s="1"/>
  <c r="F387" i="17"/>
  <c r="F532" i="17" s="1"/>
  <c r="F374" i="17"/>
  <c r="F531" i="17" s="1"/>
  <c r="F361" i="17"/>
  <c r="F530" i="17" s="1"/>
  <c r="F343" i="17"/>
  <c r="F528" i="17" s="1"/>
  <c r="F325" i="17"/>
  <c r="F526" i="17" s="1"/>
  <c r="F312" i="17"/>
  <c r="F525" i="17" s="1"/>
  <c r="F299" i="17"/>
  <c r="F524" i="17" s="1"/>
  <c r="F286" i="17"/>
  <c r="F523" i="17" s="1"/>
  <c r="F273" i="17"/>
  <c r="F522" i="17" s="1"/>
  <c r="F261" i="17"/>
  <c r="F521" i="17" s="1"/>
  <c r="F249" i="17"/>
  <c r="F520" i="17" s="1"/>
  <c r="F236" i="17"/>
  <c r="F519" i="17" s="1"/>
  <c r="F223" i="17"/>
  <c r="F518" i="17" s="1"/>
  <c r="F208" i="17"/>
  <c r="F517" i="17" s="1"/>
  <c r="F195" i="17"/>
  <c r="F516" i="17" s="1"/>
  <c r="F182" i="17"/>
  <c r="F515" i="17" s="1"/>
  <c r="F128" i="17"/>
  <c r="F514" i="17" s="1"/>
  <c r="F100" i="17"/>
  <c r="F59" i="17"/>
  <c r="F512" i="17" s="1"/>
  <c r="F48" i="17"/>
  <c r="F511" i="17" s="1"/>
  <c r="F38" i="17"/>
  <c r="F510" i="17" s="1"/>
  <c r="F26" i="17"/>
  <c r="F509" i="17" s="1"/>
  <c r="F15" i="17"/>
  <c r="F508" i="17" s="1"/>
  <c r="D110" i="17"/>
  <c r="F73" i="16"/>
  <c r="F81" i="16" l="1"/>
  <c r="D112" i="17"/>
  <c r="F110" i="17"/>
  <c r="D113" i="17" l="1"/>
  <c r="F113" i="17" s="1"/>
  <c r="F112" i="17"/>
  <c r="F115" i="17" l="1"/>
  <c r="F513" i="17" s="1"/>
  <c r="F541" i="17" s="1"/>
  <c r="D37" i="13"/>
  <c r="F37" i="13" s="1"/>
  <c r="F36" i="13"/>
  <c r="D32" i="13"/>
  <c r="F32" i="13" s="1"/>
  <c r="D35" i="13"/>
  <c r="F35" i="13" s="1"/>
  <c r="F34" i="13"/>
  <c r="F31" i="13"/>
  <c r="F28" i="13"/>
  <c r="F30" i="13"/>
  <c r="F29" i="13"/>
  <c r="D25" i="13"/>
  <c r="F25" i="13" s="1"/>
  <c r="D18" i="13"/>
  <c r="F18" i="13" s="1"/>
  <c r="F27" i="13" l="1"/>
  <c r="F23" i="13"/>
  <c r="F22" i="13"/>
  <c r="F21" i="13"/>
  <c r="F24" i="13"/>
  <c r="F20" i="13"/>
  <c r="F17" i="13"/>
  <c r="F16" i="13"/>
  <c r="F15" i="13"/>
  <c r="F14" i="13"/>
  <c r="F39" i="13" l="1"/>
  <c r="F52" i="11"/>
  <c r="F53" i="11" s="1"/>
  <c r="F48" i="11"/>
  <c r="F47" i="11"/>
  <c r="F46" i="11"/>
  <c r="F45" i="11"/>
  <c r="F44" i="11"/>
  <c r="F43" i="11"/>
  <c r="F39" i="11"/>
  <c r="C38" i="11"/>
  <c r="F38" i="11" s="1"/>
  <c r="C37" i="11"/>
  <c r="F37" i="11" s="1"/>
  <c r="F36" i="11"/>
  <c r="F34" i="11"/>
  <c r="F33" i="11"/>
  <c r="F32" i="11"/>
  <c r="C31" i="11"/>
  <c r="F31" i="11" s="1"/>
  <c r="F30" i="11"/>
  <c r="F29" i="11"/>
  <c r="F28" i="11"/>
  <c r="F27" i="11"/>
  <c r="C26" i="11"/>
  <c r="F26" i="11" s="1"/>
  <c r="F25" i="11"/>
  <c r="C23" i="11"/>
  <c r="F23" i="11" s="1"/>
  <c r="C22" i="11"/>
  <c r="F22" i="11" s="1"/>
  <c r="C21" i="11"/>
  <c r="F21" i="11" s="1"/>
  <c r="C20" i="11"/>
  <c r="F20" i="11" s="1"/>
  <c r="C18" i="11"/>
  <c r="F18" i="11" s="1"/>
  <c r="C16" i="11"/>
  <c r="F16" i="11" s="1"/>
  <c r="C15" i="11"/>
  <c r="F15" i="11" s="1"/>
  <c r="F10" i="11"/>
  <c r="F9" i="11"/>
  <c r="F7" i="11"/>
  <c r="F6" i="11"/>
  <c r="F49" i="11" l="1"/>
  <c r="F40" i="11"/>
  <c r="F55" i="11" s="1"/>
  <c r="D43" i="10"/>
  <c r="D42" i="10"/>
  <c r="D41" i="10"/>
  <c r="D39" i="10"/>
  <c r="D38"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4" i="10" l="1"/>
  <c r="S44" i="8"/>
  <c r="J55" i="8" s="1"/>
  <c r="L55" i="8" s="1"/>
  <c r="R44" i="8"/>
  <c r="J54" i="8" s="1"/>
  <c r="L54" i="8" s="1"/>
  <c r="Q44" i="8"/>
  <c r="P44" i="8"/>
  <c r="J53" i="8" s="1"/>
  <c r="L53" i="8" s="1"/>
  <c r="O44" i="8"/>
  <c r="J52" i="8" s="1"/>
  <c r="L52" i="8" s="1"/>
  <c r="N44" i="8"/>
  <c r="J51" i="8" s="1"/>
  <c r="L51" i="8" s="1"/>
  <c r="I44" i="8"/>
  <c r="I56" i="8" s="1"/>
  <c r="M44" i="8"/>
  <c r="J50" i="8" s="1"/>
  <c r="L50" i="8" s="1"/>
  <c r="L44" i="8"/>
  <c r="J49" i="8" s="1"/>
  <c r="L49" i="8" s="1"/>
  <c r="K44" i="8"/>
  <c r="J48" i="8" s="1"/>
  <c r="L48" i="8" s="1"/>
  <c r="J44" i="8"/>
  <c r="J47" i="8" s="1"/>
  <c r="L47" i="8" s="1"/>
  <c r="L57" i="8" l="1"/>
  <c r="F15" i="7"/>
  <c r="F14" i="7"/>
  <c r="F13" i="7"/>
  <c r="F12" i="7"/>
  <c r="F11" i="7"/>
  <c r="F10" i="7"/>
  <c r="F9" i="7"/>
  <c r="F8" i="7"/>
  <c r="F7" i="7"/>
  <c r="F17" i="7" l="1"/>
  <c r="F30" i="6"/>
  <c r="F29" i="6"/>
  <c r="F28" i="6"/>
  <c r="F27" i="6"/>
  <c r="F16" i="6"/>
  <c r="D26" i="6" l="1"/>
  <c r="D15" i="6" s="1"/>
  <c r="F15" i="6" s="1"/>
  <c r="F24" i="6"/>
  <c r="F23" i="6"/>
  <c r="F22" i="6"/>
  <c r="F21" i="6"/>
  <c r="F20" i="6"/>
  <c r="F19" i="6"/>
  <c r="F25" i="6"/>
  <c r="F18" i="6"/>
  <c r="F17" i="6"/>
  <c r="F50" i="5"/>
  <c r="F39" i="5"/>
  <c r="F59" i="5"/>
  <c r="F57" i="5"/>
  <c r="F55" i="5"/>
  <c r="F53" i="5"/>
  <c r="F52" i="5"/>
  <c r="F49" i="5"/>
  <c r="F47" i="5"/>
  <c r="F43" i="5"/>
  <c r="F40" i="5"/>
  <c r="F36" i="5"/>
  <c r="F35" i="5"/>
  <c r="F32" i="5"/>
  <c r="F29" i="5"/>
  <c r="F26" i="5"/>
  <c r="F25" i="5"/>
  <c r="F18" i="5"/>
  <c r="F15" i="5"/>
  <c r="F12" i="5"/>
  <c r="F9" i="5"/>
  <c r="F6" i="5"/>
  <c r="E33" i="2"/>
  <c r="E32" i="2"/>
  <c r="E31" i="2"/>
  <c r="E30" i="2"/>
  <c r="E29" i="2"/>
  <c r="E28" i="2"/>
  <c r="E27" i="2"/>
  <c r="E26" i="2"/>
  <c r="E25" i="2"/>
  <c r="E24" i="2"/>
  <c r="E23" i="2"/>
  <c r="E22" i="2"/>
  <c r="E21" i="2"/>
  <c r="F63" i="5" l="1"/>
  <c r="F26" i="6"/>
  <c r="E35" i="2"/>
  <c r="F33" i="6" l="1"/>
</calcChain>
</file>

<file path=xl/sharedStrings.xml><?xml version="1.0" encoding="utf-8"?>
<sst xmlns="http://schemas.openxmlformats.org/spreadsheetml/2006/main" count="5712" uniqueCount="1239">
  <si>
    <t>KRAJINSKA ARHITEKTURA</t>
  </si>
  <si>
    <t>SPLOŠNO:</t>
  </si>
  <si>
    <t>RUŠITVENA IN ODSTRANJEVALNA DELA:</t>
  </si>
  <si>
    <t xml:space="preserve">Rušenje obstoječih zunanjih športnih površin na mestu izgradnje novega špornega objekta se izvede v skladu z Načrtom odstranjevalnih del. </t>
  </si>
  <si>
    <t>Pred izvedbo rušitvenih del se izvede presaditev nekaterih vitalnih dreves ter zaščita dreves, ki se jih bo na parceli ohranilo in integriralo v bodočo ureditev. Glej postavke v poglavju K.1.a</t>
  </si>
  <si>
    <t>PRIPRAVLJALNA VRTNARSKA DELA</t>
  </si>
  <si>
    <t xml:space="preserve">Pred izvedbo rušitvenih del se izvede presaditev nekaterih vitalnih dreves ter zaščita dreves, ki se jih bo na parceli ohranilo in integriralo v bodočo ureditev. </t>
  </si>
  <si>
    <t xml:space="preserve">Kadar zaradi pomanjkanja prostora ne moremo zaščititi celotnega območja drevesnih korenin naj bo zaščitena površina tako velika kot je to le mogoče. Fizična zaščita koreninskega spleta s talno utrditvijo in drevesa z debelno zaščito naj bo izvedena v skladu s standardom DIN18920. </t>
  </si>
  <si>
    <t xml:space="preserve">V območju drevesnih korenin je prepovedana vožnja. Prepovedana je vožnja in obračanje vozil pod krošnjami dreves in preko koreninskega spleta. Prav tako je prepovedano odlaganje olj in goriv, kemikalij, lesa, gradbenega in drugega materiala. Prepovedano je poseganje v krošnje dreves z gradbenimi stroji in napravami. V območju drevesnih korenin se ne sme kopati jarkov, koritnic ali gradbenih jam. Če se v posameznem primeru, temu ne moremo izogniti, naj se dela izvedejo samo ročno ali s tehniko odsesavanja. Najmanjši odmik posega naj znaša najmanj 2,5 m. </t>
  </si>
  <si>
    <t>Znotraj območja drevesnih korenin ne bi smeli položiti nobene vrste tlakov. Če se temu ne da izogniti, se izbere materiale in načine izvedb, s katerimi območje drevesnih korenin čim manj prizadenemo, na primer prepustne tlake, čim manjšo debelino nosilnega sloja, majhno zbitost nosilne podlage ali dvig tlakovanja nad nivo raščenih tal.</t>
  </si>
  <si>
    <t>Opis postavke</t>
  </si>
  <si>
    <t>količina</t>
  </si>
  <si>
    <t>štev.</t>
  </si>
  <si>
    <t>cena/enoto</t>
  </si>
  <si>
    <t>skupaj</t>
  </si>
  <si>
    <t>DOBAVA, SAJENJE IN ZAŠČITA DREVES VIŠJE KAKOVOSTI
Nabava in dovoz rodovitne zemlje, nabava in dovoz sadik (z obsegom debla 10/12) izkop jame velikosti 100 cm x 100 x 80 cm, dodajanje mešanice šote, hygromula in komposta v sadilno jamo, odvoz mrtvice, sajenje, nabava in postavitev zaščitne opore - količka, zalivanje, zaščita sadike za 2 do 3 leta z 2x letno košnjo</t>
  </si>
  <si>
    <t>V cenah zajeti vsi transportni stroški, stroški dela, stroški morevitnega najema strojev in opreme, stroški zavarovanj in stroški odprave napak v garancijski dobi z vsemi nadomestnimi sajenji</t>
  </si>
  <si>
    <t>DOBAVA, SAJENJE IN ZAŠČITA DREVES SREDNJE KAKOVOSTI
Nabava in dovoz rodovitne zemlje, nabava in dovoz sadik (z 100-150 cm) izkop jame velikosti 80 cm x 80 cm x 60 cm, odvoz mrtvice, sajenje, zalivanje, zaščita sadike za 2 do 3 leta z 2x letno košnjo</t>
  </si>
  <si>
    <t>DOBAVA, SAJENJE IN ZAŠČITA GRMOVNIC SREDNJE KAKOVOSTI
Nabava in dovoz rodovitne zemlje, nabava in dovoz sadik (velikost 20 cm - 30 cm), izkop jame velikosti 30 cm x 30 cm x 40 cm, odvoz mrtvice, sajenje, zalivanje, zaščita sadike za 2 do 3 leta z 2x letno košnjo</t>
  </si>
  <si>
    <t>DOBAVA, SAJENJE IN ZAŠČITA DREVES - GOZDARSKE SADIKE ZA SANACIJE GOZDNIH ROBOV
Nabava in dovoz rodovitne zemlje, nabava in dovoz sadik, izkop jame velikosti 30 cm x 30 cm x 40 cm, odvoz mrtvice, sajenje, zalivanje, zaščita sadike za 2 do 3 leta z 2x letno košnjo</t>
  </si>
  <si>
    <t>DOBAVA, SAJENJE IN ZAŠČITA GRMOVNIC -
GOZDARSKE SADIKE ZA SANACIJE GOZDNIH ROBOV
Nabava in dovoz rodovitne zemlje, nabava in dovoz sadik, izkop jame velikosti 30 cm x 30 cm x 40 cm, odvoz mrtvice, sajenje, zalivanje, zaščita sadike za 2 do 3 leta z 2x letno košnjo</t>
  </si>
  <si>
    <t>DOBAVA, SAJENJE IN ZAŠČITA POPENJAVK
Nabava in dovoz rodovitne zemlje, nabava in dovoz sadik, izkop jame velikosti 30 cm x 30 cm x 40 cm, odvoz mrtvice, sajenje, zalivanje, zaščita sadike za 2 do 3 leta z 2x letno košnjo</t>
  </si>
  <si>
    <t>DOBAVA IN SAJENJE TRAJNIC NA OBMOČJA TRTIČJA V ZATOKIH
Nabava in dovoz rodovitne zemlje, nabava in dovoz sadik, izkop jame sadilnih jamic, sajenje, zalivanje, 6 sadik na m2</t>
  </si>
  <si>
    <t>ZAŠČITA 7 DREVOREDNIH DREVES OB POTI-i
Drevesa se ščiti v skladu s standardom DIN 18920</t>
  </si>
  <si>
    <t>IZDELAVA IN MONTAŽA LESENIH VARNOSTNIH OGRAJ NA ZIDOVIH
Na kroni zidu se izvede lesena ograja višine 110 cm, izvedena iz medsebojno povezanih lesenih tramov dimenzije 10 x 10 cm, ki so prekojeklenih sider fiksirana v betonsko jedro zidu</t>
  </si>
  <si>
    <t>DOBAVA IN MONTAŽA JEKLENIH VARNOSTNIH OGRAJ NA ZIDOVIH
Na kroni zidu se izvede cestna jeklena varnostna ograja, vključno z vsemi potrebnimi elementi, za nivo vzdrževanja H2 in za delovno širino H4</t>
  </si>
  <si>
    <t>UREDITVE GROBAIVANA HABIČA (EŠD 22819)
Nabava in dovoz rodovitne zemlje, nabava in dovoz sadik žive meje, sajenje drevesa, nabav in vgradnja robnikov, preščene podlage in kamnite plošče za sveče</t>
  </si>
  <si>
    <t>odsek 31</t>
  </si>
  <si>
    <t>cevovod NL DN 150, l=97 m</t>
  </si>
  <si>
    <t>cevovod NL DN 350, l=54 m</t>
  </si>
  <si>
    <t>cevovod NL DN 500, l=45 m</t>
  </si>
  <si>
    <t>cevovod NL DN 700, l=25 m</t>
  </si>
  <si>
    <t>cevovod NL DN 250, l=10 m</t>
  </si>
  <si>
    <t>hišni priključek (1HP, l=5 m)</t>
  </si>
  <si>
    <t>cevovod NL DN 250, l=34 m</t>
  </si>
  <si>
    <t>cevovod NL DN 200, l=25 m</t>
  </si>
  <si>
    <t>Enota</t>
  </si>
  <si>
    <t>m</t>
  </si>
  <si>
    <t>kos</t>
  </si>
  <si>
    <t>cevovod NL DN 300, l=14 m</t>
  </si>
  <si>
    <t>cevovod NL DN 200, l=94 m</t>
  </si>
  <si>
    <t>cevovod NL DN 150, l=18 m</t>
  </si>
  <si>
    <t>cevovod NL DN 200, l=7 m</t>
  </si>
  <si>
    <t>Izdelava geodetskega posnetka v izvedenega cevovoda v elektronski obliki ter pridobitev potrdila o vpisu v kataster</t>
  </si>
  <si>
    <t>Izdelava geodetskega načrta</t>
  </si>
  <si>
    <t>Stroški izvedbe projektantskega nadzora</t>
  </si>
  <si>
    <t>Stroški nadzora geomehanika</t>
  </si>
  <si>
    <t>ura</t>
  </si>
  <si>
    <t>NAČRT PRESTAVITVE IN ZAŠČITE VODOVODNEGA OMREŽJA</t>
  </si>
  <si>
    <t>TELEKOMUNIKACIJSKO OMREŽJE</t>
  </si>
  <si>
    <t>Približevanje in križanje telefonske kabelske kanalizacije z ostalimi podzemnimi instalacijami se izvedejo na predpisanih medsebojnih razdaljah ter kotu križanja.</t>
  </si>
  <si>
    <t>Zaščitne ukrepe med posameznimi instalacijami in telefonsko kabelsko kanalizacijo je treba izvesti v dogovoru z lastniki instalacij.</t>
  </si>
  <si>
    <t>Kabelska kanalizacija predstavlja mrežo podzemnih cevi iz plastičnega materiala, ki se polagajo po skupinah 1x2, 2x2, itd. v odprt rov. Cevi se položijo v 2x sejani pesek ter zasujejo z drobnim izkopanim materialom do vrha in sicer v slojih z utrjevanjem. Najmanjša razdalja od vrha zgornje cevi do višine terena zemljišča mora znašati 0,5 m, do asfaltiranih voznih površin pa 0,8 m.</t>
  </si>
  <si>
    <t>Uporabljajo se atestirane PVC (PC/PTT) cevi dim. 110/103,6 mm in PEHD cevi dim. 110/97,6 mm; do omarice pa se lahko na krajši razdalji položi PEHD cev dim. 63/55,8 mm.</t>
  </si>
  <si>
    <t>V primerih, da so razdalje med gornjo cevjo in površino terena manjše od predpisanih, je treba cevi obbetonirati. Če je ta razdalja manjša od 30 cm, se gornji sloj naredi iz armiranega betona uporabijo pa se cevi z večjo debelino stene. Pri prehodih preko cest je potrebno zgornji del rova zabetonirati z betonom MB 10 v višini 30 cm. Nad cevi se položi tudi PVC opozorilni trak POZOR TELEKOM KABEL (1-2 trakova, 30 cm nad cevmi). Tako zgrajena kabelska kanalizacija omogoča hitro in enostavno zamenjavo obstoječih kablov, enostavno povečanje kapacitete omrežja ter morebitna popravila brez ponovnega razkopavanja površin.</t>
  </si>
  <si>
    <t>Splošno :</t>
  </si>
  <si>
    <t>Dobava, vgradnja kabelskihjašov iz BC cevi Ø 100cm ter LŽ pokrovom 20kN</t>
  </si>
  <si>
    <t>Dobava in položitev opozorilnega traku "PAZI TELEKOM KABEL"</t>
  </si>
  <si>
    <t>Izgradnja nadomestne TK kabelske kanalizacije iz 1x2 Stf Ø 110mm med predvidenim kabelskim jaškom KJ1 in KJ2 s prevezavo obstoječih kablov</t>
  </si>
  <si>
    <t>Izgradnja TK kabelske kanalizacije iz 1x2 PE 110 med KJ3 in KJ4 s prevezavo obstoječih kablov</t>
  </si>
  <si>
    <t>Izgradnja TK kabelske kanalizacije iz 1x2 PE 110 med KJ5 in KJ7 s prevezavo obstoječih kablov</t>
  </si>
  <si>
    <t>Izgradnja TK kabelske kanalizacije iz 1x2 PE 110 med KJ8 in KJ9 s prevezavo obstoječih kablov</t>
  </si>
  <si>
    <t>Izgradnja TK kabelske kanalizacije iz 1x2 PE 110 med KJ11 in KJ15 s prevezavo obstoječih kablov</t>
  </si>
  <si>
    <t>Izgradnja TK kabelske kanalizacije iz 1x2 PE 110 med KJ16 in KJ18 s prevezavo obstoječih kablov</t>
  </si>
  <si>
    <t>Izgradnja TK kabelske kanalizacije iz 1x2 PE 110 do KJ19 s prevezavo obstoječih kablov</t>
  </si>
  <si>
    <t>Izgradnja TK kabelske kanalizacije iz 1x2 PE 110 do KJ10 s prevezavo obstoječih kablov</t>
  </si>
  <si>
    <t>SKUPAJ</t>
  </si>
  <si>
    <t>Stroški zakoličbe</t>
  </si>
  <si>
    <t>Stroški nadzora upravljavca omrežja - predvideno</t>
  </si>
  <si>
    <t>Izdelava geodetskega posnetka</t>
  </si>
  <si>
    <t>Izdelava izvršilnega načrta kabelske kanalizacije ki obsega situacijski in shematski načrt</t>
  </si>
  <si>
    <t>Izdelava izvršilnega načrta TK omrežja, ki obsega situacijski in shematski načrt</t>
  </si>
  <si>
    <t>Trasiranje nove ali obstoječe trase TK zemeljskega kabla oz. TK kabelske kanalizacije z uporabo instrumenta, obstoječih načrtov in iskalca kablov, dolžina trase do 100m</t>
  </si>
  <si>
    <t>obseg</t>
  </si>
  <si>
    <t>trasa</t>
  </si>
  <si>
    <t>NP1</t>
  </si>
  <si>
    <t>N-40062, PE225</t>
  </si>
  <si>
    <t>NP2</t>
  </si>
  <si>
    <t>V-200, JE DN250</t>
  </si>
  <si>
    <t>NP3</t>
  </si>
  <si>
    <t>N-34010, PE110</t>
  </si>
  <si>
    <t>NP4</t>
  </si>
  <si>
    <t>NP5</t>
  </si>
  <si>
    <t>V-206, JE DN200</t>
  </si>
  <si>
    <t>NP6</t>
  </si>
  <si>
    <t>V-202, JE DN150</t>
  </si>
  <si>
    <t>N-17440, PE225</t>
  </si>
  <si>
    <t>NP7</t>
  </si>
  <si>
    <t>N-17000, PE225</t>
  </si>
  <si>
    <t>Velikost objekta v m2</t>
  </si>
  <si>
    <t>Količina les v kg</t>
  </si>
  <si>
    <t>Količina železo v kg</t>
  </si>
  <si>
    <t>Količina opeka v kg</t>
  </si>
  <si>
    <t>Količina beton v kg</t>
  </si>
  <si>
    <t>2421</t>
  </si>
  <si>
    <t>Rekapitulacija</t>
  </si>
  <si>
    <t>les</t>
  </si>
  <si>
    <t>beton</t>
  </si>
  <si>
    <t>železo</t>
  </si>
  <si>
    <t>opeka</t>
  </si>
  <si>
    <t>kg</t>
  </si>
  <si>
    <t>m2</t>
  </si>
  <si>
    <t>objekti</t>
  </si>
  <si>
    <t>Količina steklo v kg</t>
  </si>
  <si>
    <t>steklo</t>
  </si>
  <si>
    <t>Količina salonit v kg</t>
  </si>
  <si>
    <t>salonit</t>
  </si>
  <si>
    <t>Količina mešani odpadki v kg</t>
  </si>
  <si>
    <t>mešani odpadki</t>
  </si>
  <si>
    <t>Količina plastika v kg</t>
  </si>
  <si>
    <t>Količina stiropor v kg</t>
  </si>
  <si>
    <t>stiropor</t>
  </si>
  <si>
    <t>predvidena prestavitev na drugo lokacijo - obveznost izvajalca</t>
  </si>
  <si>
    <t>predvidoma odstrani lastnik sam - ni obveznost izvajalca</t>
  </si>
  <si>
    <t>Količina bitumen v kg</t>
  </si>
  <si>
    <t>bitumen</t>
  </si>
  <si>
    <t>ime dostopa</t>
  </si>
  <si>
    <t>A. Dostopi do struge Malega grabna</t>
  </si>
  <si>
    <t>DOSTOP 1
- trajna  pot</t>
  </si>
  <si>
    <t>DOSTOP 1
- gradbiščna pot</t>
  </si>
  <si>
    <t>DOSTOP 2</t>
  </si>
  <si>
    <t>DOSTOP 3</t>
  </si>
  <si>
    <t>DOSTOP 4</t>
  </si>
  <si>
    <t>DOSTOP 5</t>
  </si>
  <si>
    <t>DOSTOP 6</t>
  </si>
  <si>
    <t>DOSTOP 7</t>
  </si>
  <si>
    <t>DOSTOP 8</t>
  </si>
  <si>
    <t>DOSTOP 9</t>
  </si>
  <si>
    <t>DOSTOP 10</t>
  </si>
  <si>
    <t>DOSTOP 11</t>
  </si>
  <si>
    <t>DOSTOP 12</t>
  </si>
  <si>
    <t>DOSTOP 13</t>
  </si>
  <si>
    <t>DOSTOP 14</t>
  </si>
  <si>
    <t>DOSTOP 15</t>
  </si>
  <si>
    <t>DOSTOP 16</t>
  </si>
  <si>
    <t>DOSTOP 17</t>
  </si>
  <si>
    <t>DOSTOP 18</t>
  </si>
  <si>
    <t>DOSTOP 19</t>
  </si>
  <si>
    <t>DOSTOP 20</t>
  </si>
  <si>
    <t>DOSTOP 21</t>
  </si>
  <si>
    <t>DOSTOP 22
- po južnem odseku Vidičeve</t>
  </si>
  <si>
    <t>DOSTOP 24
- glavna trasa, južni del</t>
  </si>
  <si>
    <t>DOSTOP 24
- razširitev ob vozišču</t>
  </si>
  <si>
    <t>DOSTOP 24
- glavna trasa, severni del</t>
  </si>
  <si>
    <t>DOSTOP 25
- glavna trasa</t>
  </si>
  <si>
    <t>DOSOTP 25
- razširitev ob vozišču</t>
  </si>
  <si>
    <t>DOSTOP 26</t>
  </si>
  <si>
    <t>DOSTOP 27
- odsek navezave na krono nasipa</t>
  </si>
  <si>
    <t>DOSTOP 28</t>
  </si>
  <si>
    <t>DOSTOP 29
- dostop do nasipa VVNL.4</t>
  </si>
  <si>
    <t>B. Dostopi do struge razbremenilnika 6A</t>
  </si>
  <si>
    <t>DOSTOP 31</t>
  </si>
  <si>
    <t>DOSTOP 32</t>
  </si>
  <si>
    <t>C. Dostopi do vodnogospodarskih ureditev na Kozarjih (Razori)</t>
  </si>
  <si>
    <t>DOSTOP 33</t>
  </si>
  <si>
    <t>DOSTOP 34</t>
  </si>
  <si>
    <t>DOSTOP 35</t>
  </si>
  <si>
    <t>SKUPAJ:</t>
  </si>
  <si>
    <t>površina
[m2]</t>
  </si>
  <si>
    <t>CESTE IN DOSTOPI</t>
  </si>
  <si>
    <t>RUŠITVE</t>
  </si>
  <si>
    <t>Opis</t>
  </si>
  <si>
    <t>Količina</t>
  </si>
  <si>
    <t>Znesek</t>
  </si>
  <si>
    <t>1.0</t>
  </si>
  <si>
    <t>PREDDELA</t>
  </si>
  <si>
    <t>1.1.</t>
  </si>
  <si>
    <t>Geodetska dela</t>
  </si>
  <si>
    <t>Določitev in preverjanje položajev, višin in smeri pri gradnji objekta s površino do 50 m2</t>
  </si>
  <si>
    <t>Zakoličba obstoječih vodov</t>
  </si>
  <si>
    <t>kpl</t>
  </si>
  <si>
    <t>1.2.</t>
  </si>
  <si>
    <t>Začasni objekti</t>
  </si>
  <si>
    <t>Organizacija gradbišča – postavitev začasnih objektov</t>
  </si>
  <si>
    <t>Organizacija gradbišča – odstranitev začasnih objektov</t>
  </si>
  <si>
    <t>2.0</t>
  </si>
  <si>
    <t>ZEMELJSKA DELA</t>
  </si>
  <si>
    <t>Zemeljska dela za potrebe Vodomerne postaje upoštevana v mapi 3/5 Ureditve na porečju Gradaščice (št. načrta H34/G-FR/15 )</t>
  </si>
  <si>
    <t xml:space="preserve">ZEMELJSKA DELA SKUPAJ </t>
  </si>
  <si>
    <t>3.0</t>
  </si>
  <si>
    <t>GRADBENA DELA</t>
  </si>
  <si>
    <t>3.1.</t>
  </si>
  <si>
    <t>Dela s cementnim betonom</t>
  </si>
  <si>
    <t>Dobava in vgraditev podložnega cementnega betona C12/15 v prerez do 0,15 m3/m2</t>
  </si>
  <si>
    <t>m3</t>
  </si>
  <si>
    <t>Dobava in vgraditev ojačenega cementnega betona C25/30 v temelje (zgornji plato, rama stopnic, temelj stopnic, temelj droga za kamere, temelj konzole za radar)</t>
  </si>
  <si>
    <t>3.2.</t>
  </si>
  <si>
    <t>Dela z jeklom za ojačitev</t>
  </si>
  <si>
    <t>Dobava in postavitev mreže iz vlečene jeklene žice S500, s premerom &gt; od 4 in &lt; od 12 mm, masa od 2 do 8 kg/m2 (Q503 220/600; 7,9kg/m2)</t>
  </si>
  <si>
    <t>3.3.</t>
  </si>
  <si>
    <t>Zidarska in kamnoseška dela</t>
  </si>
  <si>
    <t>Izvedba kamnitih zidanih stopnic, širine 1,0m iz poravnaih kamnov v betonu C25/30, stiki niso zastičeni (rama stopnic obračunana ločeno)</t>
  </si>
  <si>
    <t xml:space="preserve">Izvedba platoja iz poravnanih kamnov v betonu C25/30, stiki niso zastičeni </t>
  </si>
  <si>
    <t xml:space="preserve">Zaščita brežine s kamnito zložbo v posteljici iz betona, poravnani kamni debeline 0,4-0,6m  </t>
  </si>
  <si>
    <t>Izvedba stabilizacije kamnite zložbe s kamnito peto; kamni debeline 0,6-0,8m vkopani 1,0 m pod nivojem struge</t>
  </si>
  <si>
    <t>3.4.</t>
  </si>
  <si>
    <t>Ključavničarska dela in dela v jeklu</t>
  </si>
  <si>
    <t xml:space="preserve">Dobava in vgraditev jeklenega pokrova  jaška 60/60cm, nerjavno jeklo AISI304; vodotesni pokrov s ključavnico in obešanko (po navodilih naročnika) </t>
  </si>
  <si>
    <t>Dobava in vgraditev jeklene okrogle cevi iz nerjavnega jekla AISI304 zunanjega premera 3'' (76,1mm), debelina stene 5mm</t>
  </si>
  <si>
    <t>m1</t>
  </si>
  <si>
    <t>Dobava in vgradnja reperja l=100mm na betonski temelj merilne omarice; izvrtina za reper fi 22, lepljenje z neskrčljivo malto visoke trdnosti</t>
  </si>
  <si>
    <t>Izdelava in montaža pregibne KONZOLE za radar dolžine 75cm z možnostjo zaklepanja, vključno z obešanko</t>
  </si>
  <si>
    <t>Izdelava in montaža pregibne KONZOLE za radar dolžine 7m, višine 3,3m m z možnostjo zaklepanja, vključno z obešanko</t>
  </si>
  <si>
    <t>Dobava in montaža strehe mikrovalovnega radarja iz nerjavnega jekla AISI304</t>
  </si>
  <si>
    <t>Zaščitna pocinkana cev za zaščito električnega kabla (33 mm) s podporami in montažo na mostu vključno z vsem drobnim materialom in prilagoditvam pri montaži (gibljiva zaščitna cev za prehod med zaščitno cevjo in radarjem in zatesnitvami zaključkov zaščitne cevi)</t>
  </si>
  <si>
    <t>Izdelava in vgraditev jeklenega sidra za vertikalni drog; jeklo S335, protikoroijska zaščita stopnje C2 (SN EN ISO12944-2); sidrna plošča 250/250/10, sidra 4xM20, vgradnja v betonski temelj, skupna teža sidra 12,0kg</t>
  </si>
  <si>
    <t>3.6.</t>
  </si>
  <si>
    <t>Kabelska kanalizacija</t>
  </si>
  <si>
    <t>Izdelava jaška za kabelsko kanalizacijo iz cementnega betona (po načrtu), zunanje izmere 90/90/80cm; beton 0,4m3; armatura do fi12, 65,0kg; opaž 4,7m3; preboji 2xfi110; dno jaška v naklonu 5% (brez pokrova)</t>
  </si>
  <si>
    <t>Dobava in vgraditev gibljive rebraste cevi PE-HD DN110, polnoobetonirana cev, beton C12/15, poraba 0,20m3/m1</t>
  </si>
  <si>
    <t>Dobava in vgraditev gibljive  cevi PE-ALKATEN DN75, UV odporna</t>
  </si>
  <si>
    <t xml:space="preserve">Izvedba detajla prehoda na mostno konstrukcijo iz ene cevi v drugo </t>
  </si>
  <si>
    <t>GRADBENA DELA SKUPAJ</t>
  </si>
  <si>
    <t>4.0</t>
  </si>
  <si>
    <t>OPREMA VODOMERNE POSTAJE</t>
  </si>
  <si>
    <t>Dobava in montaža mikrovalovnega radarja (kot. Npr VEGAPLUS 67 ), vključno z povezavo do komunikacijske omare</t>
  </si>
  <si>
    <t>Dobava in montaža tlačne sonde (kot npr. ELTRA REGISTRATOR NIVOJA,TEMPERATURE IN KONDUKTIVNOSTI GSR 120NTG), vključno z povezavo do komunikacijske omare</t>
  </si>
  <si>
    <t>Dobava in montaža komunikacijske zunanje omare, vključno z potrebno opremo za pošiljanje podatkov v zbirni center</t>
  </si>
  <si>
    <r>
      <t xml:space="preserve">Izdelava in montaža tipskega merskega traku iz nerjavnega jekla širine 20,0cm. </t>
    </r>
    <r>
      <rPr>
        <b/>
        <sz val="8"/>
        <rFont val="Arial"/>
        <family val="2"/>
        <charset val="238"/>
      </rPr>
      <t>Merilni trak se izdela šele po izvedenem geodetskem posnetku in delavniškem načrtu!</t>
    </r>
  </si>
  <si>
    <t>Dobava in montaža kamere z motorjem (kot npr. MOBOTIX M25M-SEC-D51), vključno z povezavo do komunikacijske omare</t>
  </si>
  <si>
    <t xml:space="preserve">Dobava in montaža antene za mobilne telefone 4G/3G/GSM (ferkvenčni pas 698-800 MHz, 800-960 MHz, 1700-2700 MHz) z ohišjem (npr. Trans-Data LTE KYZ 7,5/8/10) </t>
  </si>
  <si>
    <t>OPREMA VODOMERNE POSTAJE SKUPAJ</t>
  </si>
  <si>
    <t>5.0</t>
  </si>
  <si>
    <t>VZPOSTAVITEV DELOVANJA IN VKLJUČITEV V INFORMACIJSKI SISTEM NAROČNIKA</t>
  </si>
  <si>
    <t>-Montaža vse potrebne opreme na MM in v centru upravljavca
-dokumentacija in vzpostavitev projektnega strežnika redmine/wiki/svn (brez strojne opreme)
-dokumentacija in vzpostavitev strežnika za vizualizacijo podatkov (brez strojne opreme)</t>
  </si>
  <si>
    <t>VZPOSTAVITE DELOVANJA IN VKLJUČITEV V INFORMACIJSKI SISTEM NAROČNIKA SKUPAJ</t>
  </si>
  <si>
    <t>zap.št.</t>
  </si>
  <si>
    <t>dolžina v m</t>
  </si>
  <si>
    <t>SPLOŠNE OPOMBE K POPISU DEL</t>
  </si>
  <si>
    <t>Elektro del</t>
  </si>
  <si>
    <t>1.</t>
  </si>
  <si>
    <t>Popis tvori celoto skupaj z grafičnim in eksualnim delom načrta, zato ga je potrebno brati skupaj s celotnim načrtom (grafike, tehnična poročila).</t>
  </si>
  <si>
    <t>2.</t>
  </si>
  <si>
    <t>3.</t>
  </si>
  <si>
    <t>Proizvajalec hidromehanske opreme mora imeti certifikat varjenja jeklenih konstrukcij skladno s standardom SIST EN 1090-2:2008+A1:2012.</t>
  </si>
  <si>
    <t>4.</t>
  </si>
  <si>
    <t>Proizvajalec hidromehanske opreme mora imeti certifikat za izpolnilo zahteve za kakovost varilskih del skladno s standardom SIST EN ISO 3834-2:2006 za izdelavo nosilnih varjenih jeklenih konstrukcij.</t>
  </si>
  <si>
    <t>5.</t>
  </si>
  <si>
    <t>Proizvajalec hidromehanske opreme mora imeti certifikat za sistem vodenja kakovosti za področje proizvodnje in prodaje strojev, procesnih sistemov in jeklenih konstrukcij po standardu ISO 9001:2015.</t>
  </si>
  <si>
    <t>6.</t>
  </si>
  <si>
    <t>7.</t>
  </si>
  <si>
    <t>8.</t>
  </si>
  <si>
    <t>Pred začetkom izvedbe del izvajalec del  mora pregledati kompletno tehnično dokumentacijo z vsemi načrti.</t>
  </si>
  <si>
    <t>9.</t>
  </si>
  <si>
    <t>Pred pričetkom del je treba vse opise, mere, količine in obdelave kontrolirati po zadnjeveljavnih načrtrih, detajlih in opisih.</t>
  </si>
  <si>
    <t>10.</t>
  </si>
  <si>
    <t>Izvajalec del je dolžan o vsaki ugotovljeni neskladnosti med popisom in tehničnim poročilom/grafičnimi prikazi obvestiti odgovornega projektanta načrta in investitorja.</t>
  </si>
  <si>
    <t>11.</t>
  </si>
  <si>
    <t>Izvajalec del je dolžan izvesti vsa dela kvalitetno, v skladu s predpisi, standardi, projektom, tehničnimi pogoji in v skladu z dobro gradbeno prakso.</t>
  </si>
  <si>
    <t>12.</t>
  </si>
  <si>
    <t>V kolikor želi izvajalec del prilagoditi izvedbo svoji tehnologiji, mora izdelati ustrezno projektno dokumentacijo z detajli. Tehnološke risbe in projektno dokumentacijo z detajli mora pregledati in s podpisom potrditi odgovorni projektant načrta. Izvajanje na objektu se lahko prične, ko odgovorni projektant načrta potrdi risbe.</t>
  </si>
  <si>
    <t>13.</t>
  </si>
  <si>
    <t>Pred pričetkom izvajanja del je mora izvajalec del preveriti kvaliteto predhodno izvršenih del, ki bi lahko vplivali na kvaliteto, sigurnost in trajnost hidromehanske opreme.</t>
  </si>
  <si>
    <t>14.</t>
  </si>
  <si>
    <t>Izvajalec del je dolžan pri izvajanju del upoštevati vse grafične in tekstualne dele projekta (PZI).</t>
  </si>
  <si>
    <t>15.</t>
  </si>
  <si>
    <t>V primeru tiskarskih napak in neskladij v projektu je izvajalec del dolžan na to opozoriti odgovornega projektanta načrta.</t>
  </si>
  <si>
    <t>16.</t>
  </si>
  <si>
    <t>Pri izvedbi del se je treba držati načrtov in navodil oziroma tolmačenj projektanta. V primeru nejasnosti mora izvajalec del iskati ustrezna tolmačenja odgovornega projektanta načrta. V primeru, da izvajalec del opazi v načrtu oz. detajlu napako, mora nanjo opozoriti, delo pa izvesti strokovno pravilno.</t>
  </si>
  <si>
    <t>Izvajalec del je dolžan naročniku izročiti naslednjo dokumentacijo:</t>
  </si>
  <si>
    <t>- program dela (za izdelavo - preizkušanje - dobavo na gradbišče - montažo - vgradnjo - po logično zaključenih sklopnih naprav),</t>
  </si>
  <si>
    <t>- dokazilo o zanesljivosti objekta (skladno s pravilnikom) z vključenimi vsemi dokaznimi dokumenti kot so atesti, certifikati, izjave o skladnosti opreme, merilni listi z vso dokazno dokumentacijo dobavljene opreme</t>
  </si>
  <si>
    <t>- seznam kontrolnih postopkov,</t>
  </si>
  <si>
    <t>- poročila, elaborate, ateste,</t>
  </si>
  <si>
    <t>- spremembe, ki so nastale med montažo, vnesene v komplet projekta za izvedbo,</t>
  </si>
  <si>
    <t>- ostalo dokumentacijopotrebno za izpolnitev vseh zahtev iz pogodbe,</t>
  </si>
  <si>
    <t>- gradbeni dnevnik,</t>
  </si>
  <si>
    <t>- program pregledov in prevzemov za pogodbena dela,</t>
  </si>
  <si>
    <t>- program preizkusov,</t>
  </si>
  <si>
    <t>- poročila  preizkusov z oceno njihovih rezultatov,</t>
  </si>
  <si>
    <t>- izjavo o sposobnosti opreme za obratovanje,</t>
  </si>
  <si>
    <t>- izjavo o končanju del (pred začetkom preizkusov), imenovanja odgovornih oseb za vodenje del, preizkusov,</t>
  </si>
  <si>
    <t>- izjavo o zanesljivosti objekta po gradbenem zakonu</t>
  </si>
  <si>
    <t>- dokumentacija potrebna za montažo opreme na mestu vgradnje mora obsegati vsa potrebna navodila, skice, risbe, sheme, dokumentacijo za zagotovitev kvalitete, spisek in postopke potrebnih preizkusov in podobne dokumente dobavljene opreme, ki so potrebni za njeno ustrezno montažo, namestitev, povezovanje, nastavitve in podobno ter spuščanje v pogon, za obratovanje in vzdrževanje.</t>
  </si>
  <si>
    <t>Vsa dela morajo biti izvedena pravilno in po pravilih stroke oz. po določilih veljavnih tehničnih predpisov, normativov ter skladno z obveznimi standardi.</t>
  </si>
  <si>
    <t>Izvajalec del mora omogočati stalen, prost in vzdrževan dostop za potrebe intervencije oz. vzdrževanja.</t>
  </si>
  <si>
    <t>Naziv opreme/storitve</t>
  </si>
  <si>
    <t>enota</t>
  </si>
  <si>
    <t>Prestavitev obstoječe svetilke</t>
  </si>
  <si>
    <t>Območje JR 1</t>
  </si>
  <si>
    <t>Prevezave na obstoječe vode</t>
  </si>
  <si>
    <t>Postavitev novih kovinskih stebrov višine 5m</t>
  </si>
  <si>
    <t>Območje JR 2</t>
  </si>
  <si>
    <t>Položitev valjanca FeZn 25x4 mm</t>
  </si>
  <si>
    <t>Dobava in montaža kabelskih jaškov BC fi 1000 mm</t>
  </si>
  <si>
    <t>Nova cevna kanalizacija STF 3x fi110mm</t>
  </si>
  <si>
    <t>Nova cevna kanalizacija STF 1x fi110mm</t>
  </si>
  <si>
    <t>Povezava med jaškom in svetilko STF 1x fi50 mm</t>
  </si>
  <si>
    <t>Območje JR 3</t>
  </si>
  <si>
    <t>Dobava in položitev opozorilnega traku</t>
  </si>
  <si>
    <t>Odstranitev obstoječe kabelske kanalizacije</t>
  </si>
  <si>
    <t>Dobava in montaža kabelskega jaška BC fi 600 mm</t>
  </si>
  <si>
    <t>Območje JR 4</t>
  </si>
  <si>
    <t>Prestavitev trase cevna kanalizacija STF 3x fi110mm</t>
  </si>
  <si>
    <t>Zajeto:</t>
  </si>
  <si>
    <t>Dobave, montaže, izkopi, zasipanja, transportni stroški, preiskusi, uvlečenje kablov, prevezave, odklopi, priklopi</t>
  </si>
  <si>
    <t>zakoličenje</t>
  </si>
  <si>
    <t>predaja v upravljanje</t>
  </si>
  <si>
    <t>Strojni del</t>
  </si>
  <si>
    <t>MALI GRABEN NAČRT REGULACIJE</t>
  </si>
  <si>
    <t>1.3.</t>
  </si>
  <si>
    <t>Zavarovanje gradbene jame v strugi</t>
  </si>
  <si>
    <t xml:space="preserve">Dela potekajo ob pretoku manjšemu od Qsr </t>
  </si>
  <si>
    <t>Črpanje vode za zavarovanje gradbene jame, od 6 do 15 l/s</t>
  </si>
  <si>
    <t>Izvedba preusmeritve vodotoka za izdelavo jaška v strugi</t>
  </si>
  <si>
    <t>Dobava in vgraditev ojačenega cementnega betona C25/30 v temelje (zgornji plato, rama stopnic, temelj stopnic, temelj droga za solarni panel)</t>
  </si>
  <si>
    <t>Dobava in vgradnja reperja l=100mm na betonski temelj lesene hiške; izvrtina za reper fi 22, lepljenje z neskrčljivo malto visoke trdnosti</t>
  </si>
  <si>
    <t>Izdelava in montaža  pregibne KONZOLE za radar dolžine 75cm z možnostjo zaklepanja, vključno z obešanko</t>
  </si>
  <si>
    <t>3.5.</t>
  </si>
  <si>
    <t>Lesena hiška</t>
  </si>
  <si>
    <t>Dobava in postavitev lesene hiške (kot npr. tip Barbina) vključno s 5 cm izolacije in notranjim opažem, z naklonom strehe 40°, kritina korec oziroma korcu podobna struktura in barva, sidranje v betonsko ploščo</t>
  </si>
  <si>
    <t>Izdelava el. inštalacij v hiški (razsvetjava, vtičnice, Razdelilna omara,...)</t>
  </si>
  <si>
    <t xml:space="preserve">Izdelava AB temelja za leseno hiško iz betona C25/30 vključno z:
- izkopom
- opaževanjem
- utrjevanjem
- armaturo
- zasipom med temelji
- povezava 4xPE-HDfi110 cev </t>
  </si>
  <si>
    <t>Dobava in montaža lesene police za odlaganje orodja dimenzij 100x30x5 cm, vključno s pritrdilnim materialom in luknjami za povezavo med merilno - komunikacijsko omarico 1000EO700-230V in komunikacijskim jaškom</t>
  </si>
  <si>
    <t xml:space="preserve">Izdelava ozemljitev in strelovodnega sistema v skladu s pravilnikom o zaščiti stavb pred delovanjem strele (Ur.l. RS št.: 28/09).
</t>
  </si>
  <si>
    <t>Dobava in vgraditev gibljive rebraste cevi PE-HD DN75</t>
  </si>
  <si>
    <t xml:space="preserve">Izvedba detajla prehoda iz ene cevi v drugo </t>
  </si>
  <si>
    <t>Dobava in montaža komunikacijske omare v hiški, vključno z potrebno opremo za pošiljanje podatkov v zbirni center</t>
  </si>
  <si>
    <t>»NAČRT PRESTAVITVE in ZAŠČITE KANALIZACIJSKEGA OMREŽJA«</t>
  </si>
  <si>
    <t>št.</t>
  </si>
  <si>
    <t>opis dela</t>
  </si>
  <si>
    <t>1 - UKREP</t>
  </si>
  <si>
    <t>BC DN 800</t>
  </si>
  <si>
    <t>Postavitev in zavarovanje prečnih profilov na brežini za zakoličbo iztočnega betonskega objekta z označbo višin.</t>
  </si>
  <si>
    <t>Rezanje obstoječe kanalizaijske cevi v projektiranem naklonu brežine.</t>
  </si>
  <si>
    <t>Zavarovanje pete in brežine iztočne glave s kamenjem deb. 0,30 - 0,40 m v betonu v projektiranem naklonu brežine. Všteta so vsa pomožna in dodatna dela.</t>
  </si>
  <si>
    <t>Čiščenje gradbišča in okolice po končani gradnji.</t>
  </si>
  <si>
    <t>2 - UKREP</t>
  </si>
  <si>
    <t>BC DN 400</t>
  </si>
  <si>
    <t>3 - UKREP</t>
  </si>
  <si>
    <t>4 - UKREP</t>
  </si>
  <si>
    <t>BC DN 700</t>
  </si>
  <si>
    <t>5 - UKREP</t>
  </si>
  <si>
    <t>2X DN 140</t>
  </si>
  <si>
    <t>Postavitev in zavarovanje prečnih profilov na brežini za zakoličbozlačnega voda na novi most.</t>
  </si>
  <si>
    <t>Dobava nabava in obešanje nove tlačne kanalizacije na novi most preko Malega Grabna premera 2x 140 v zaščitni cevi s toplotno izolacijo (npr. ISOPAM) v projektiranem padcu in ravnih odsekih s sidranjem (3x na cev) in vsemi potrebnimi fazonskimi kosi.</t>
  </si>
  <si>
    <t>DN 400</t>
  </si>
  <si>
    <t>1</t>
  </si>
  <si>
    <t>Zakoličba trase projektirane kanalizacije z višinsko navezavo in zavarovanjem zakoličbe</t>
  </si>
  <si>
    <t>Izdelava, postavitev in demontaža 
gradbenih profilov</t>
  </si>
  <si>
    <t>3</t>
  </si>
  <si>
    <t xml:space="preserve">Trasna in višinska obeležba križanj komunalnih in drugih vodov s strani upravljalcev vodov </t>
  </si>
  <si>
    <t>- elektro vod</t>
  </si>
  <si>
    <t>4</t>
  </si>
  <si>
    <t>Izvedba križanj z obstoječimi komunalnimi vodi in zaščita vodov skladno s soglasji in pod nadzorom upravljalca vodov vključno z obnovo opozorilnih trakov. Katastrski posnetek križanj in vnos v GIS.</t>
  </si>
  <si>
    <t>5</t>
  </si>
  <si>
    <t>Priprava gradbišča v dolžini kanala: odstranitev eventualnih ovir, prometnih znakov in ureditev delovnih platojev. Po končanih delih gradbišče pospraviti in vzpostaviti v prvotno stanje</t>
  </si>
  <si>
    <t xml:space="preserve">priprava gradbišča </t>
  </si>
  <si>
    <t>oc</t>
  </si>
  <si>
    <t>vzpostavitev v prvotno stanje</t>
  </si>
  <si>
    <t>7</t>
  </si>
  <si>
    <t xml:space="preserve">Izvajanje nadzora geologa nad izgradnjo v času izkopa gr. jame. </t>
  </si>
  <si>
    <t>ur</t>
  </si>
  <si>
    <t>8</t>
  </si>
  <si>
    <t xml:space="preserve">Izvajanje nadzora arheologa nad izgradnjo v času izkopa gr. jame. </t>
  </si>
  <si>
    <t>9</t>
  </si>
  <si>
    <t>Po končanih delih je potrebno ponovna vzpostavitev porušenih mejnikov in gedetskih točk. Ocena</t>
  </si>
  <si>
    <t>1.1</t>
  </si>
  <si>
    <t xml:space="preserve">Odriv humusa v debelini 20 cm na gradbiščno deponijo za kasnejšo uporabo. </t>
  </si>
  <si>
    <t>2</t>
  </si>
  <si>
    <t>globina 0 - 4 m - III ktg</t>
  </si>
  <si>
    <t>strojno 90%</t>
  </si>
  <si>
    <t>ročno10%</t>
  </si>
  <si>
    <t>Opaženje gradbene jame z dvostranskimi montažnimi opaži</t>
  </si>
  <si>
    <t xml:space="preserve">Ročno planiranje dna gradbene jame </t>
  </si>
  <si>
    <t>Dobava, nakladanje, prevoz in zvračanje peska za posteljico.</t>
  </si>
  <si>
    <t>6</t>
  </si>
  <si>
    <t>Razgrinjanje in komprimacija posteljice v projektiranem padcu po dnu jarka.</t>
  </si>
  <si>
    <t>Dobava in zasip cevi, v coni cevovoda s pripeljanim peskom zrnavosti do 32mm, v sloju 30 cm nad temenom cevi z utrjevanjem do predpisane zbitosti (92 - 98 % SSP)</t>
  </si>
  <si>
    <t>Nakladanje, odvoz in zvračanje preostalega materiala s kamionom v deponijo do 10km daleč.</t>
  </si>
  <si>
    <t>10</t>
  </si>
  <si>
    <t>Črpanje vode iz gradbene jame</t>
  </si>
  <si>
    <t>1.2</t>
  </si>
  <si>
    <t>KANALIZACIJSKA DELA</t>
  </si>
  <si>
    <t>DN 400.</t>
  </si>
  <si>
    <t>DN 1000/400</t>
  </si>
  <si>
    <t>Dobava in polaganje opozorilnega traku "KANALIZACIJA" 30 cm nad temenom kanala</t>
  </si>
  <si>
    <t>1.3</t>
  </si>
  <si>
    <t>ZAKLJUČNA in OSTALA DELA</t>
  </si>
  <si>
    <t>Projektantski nadzor</t>
  </si>
  <si>
    <t>m'</t>
  </si>
  <si>
    <t>Preizkus vodotesnosti revizijskih jaškov</t>
  </si>
  <si>
    <t>Snemanje kanala s kamero (upravljavec javne kanalizacije)</t>
  </si>
  <si>
    <t>Geodetski načrt izvedenega kanal in novega stanja zemljišča in novozgrajenih objektov na zeljišču.</t>
  </si>
  <si>
    <t>7 - UKREP</t>
  </si>
  <si>
    <t>BC DN 500</t>
  </si>
  <si>
    <t>- prestavitev droga</t>
  </si>
  <si>
    <t xml:space="preserve"> DN 400.</t>
  </si>
  <si>
    <t>9 - UKREP</t>
  </si>
  <si>
    <t>10 - UKREP</t>
  </si>
  <si>
    <t>BC DN 300</t>
  </si>
  <si>
    <t>11 - UKREP</t>
  </si>
  <si>
    <t>Dobava, nabava in polaganje nove kanalizacije DN 500 z vsemi pomožnimi in dodatnimi deli.</t>
  </si>
  <si>
    <t>12 - UKREP</t>
  </si>
  <si>
    <t>BC DN 1400</t>
  </si>
  <si>
    <t>13 - UKREP</t>
  </si>
  <si>
    <t>14 - UKREP</t>
  </si>
  <si>
    <t>BC DN 1100</t>
  </si>
  <si>
    <t>Dobava, nabava in polaganje nove kanalizacije DN 1100 z vsemi pomožnimi in dodatnimi deli.</t>
  </si>
  <si>
    <t>15 - UKREP</t>
  </si>
  <si>
    <t>16 - UKREP</t>
  </si>
  <si>
    <t>17 - UKREP</t>
  </si>
  <si>
    <t>18 - UKREP</t>
  </si>
  <si>
    <t>19 - UKREP</t>
  </si>
  <si>
    <t>20 - UKREP</t>
  </si>
  <si>
    <t>PVC 300</t>
  </si>
  <si>
    <t>21 - UKREP</t>
  </si>
  <si>
    <t>22 - UKREP</t>
  </si>
  <si>
    <t>PE 400</t>
  </si>
  <si>
    <t>23 - UKREP</t>
  </si>
  <si>
    <t>BC DN 600</t>
  </si>
  <si>
    <t>24 - UKREP</t>
  </si>
  <si>
    <t>25 - UKREP</t>
  </si>
  <si>
    <t>BC DN 1000</t>
  </si>
  <si>
    <t>26 - UKREP</t>
  </si>
  <si>
    <t>27 - UKREP</t>
  </si>
  <si>
    <t xml:space="preserve">Dobava, nabava in vgradnja notranje gumijaste nepovratne zaklopke DN 500 mm </t>
  </si>
  <si>
    <t>28 - UKREP</t>
  </si>
  <si>
    <t>29 - UKREP</t>
  </si>
  <si>
    <t>Dobava in vgradnja vodotesnega pokrova. Všteta vsa dodatna in pomožna dela.</t>
  </si>
  <si>
    <t>30 - UKREP</t>
  </si>
  <si>
    <t xml:space="preserve"> DN 250</t>
  </si>
  <si>
    <t>31 - UKREP</t>
  </si>
  <si>
    <t xml:space="preserve"> DN 600</t>
  </si>
  <si>
    <t>Zakoličba trase projektirane prestavljene kanalizacije z višinsko navezavo in zavarovanjem zakoličbe</t>
  </si>
  <si>
    <t>- KRS vod</t>
  </si>
  <si>
    <t>-vodovod</t>
  </si>
  <si>
    <t xml:space="preserve"> DN 600.</t>
  </si>
  <si>
    <t>DN 1000/600</t>
  </si>
  <si>
    <t>32 - UKREP</t>
  </si>
  <si>
    <t>cen/enoto</t>
  </si>
  <si>
    <t>REKAPITULACIJA</t>
  </si>
  <si>
    <t>UKREP 1</t>
  </si>
  <si>
    <t>UKREP 2</t>
  </si>
  <si>
    <t>UKREP 3</t>
  </si>
  <si>
    <t>UKREP 4</t>
  </si>
  <si>
    <t>UKREP 5</t>
  </si>
  <si>
    <t>UKREP 6</t>
  </si>
  <si>
    <t>UKREP 7</t>
  </si>
  <si>
    <t>UKREP 8</t>
  </si>
  <si>
    <t>UKREP 9</t>
  </si>
  <si>
    <t>UKREP 10</t>
  </si>
  <si>
    <t>UKREP 11</t>
  </si>
  <si>
    <t>UKREP 12</t>
  </si>
  <si>
    <t>UKREP 13</t>
  </si>
  <si>
    <t>UKREP 14</t>
  </si>
  <si>
    <t>UKREP 15</t>
  </si>
  <si>
    <t>UKREP 16</t>
  </si>
  <si>
    <t>UKREP 17</t>
  </si>
  <si>
    <t>UKREP 18</t>
  </si>
  <si>
    <t>UKREP 19</t>
  </si>
  <si>
    <t>UKREP 20</t>
  </si>
  <si>
    <t>UKREP 21</t>
  </si>
  <si>
    <t>UKREP 22</t>
  </si>
  <si>
    <t>UKREP 23</t>
  </si>
  <si>
    <t>UKREP 24</t>
  </si>
  <si>
    <t>UKREP 25</t>
  </si>
  <si>
    <t>UKREP 26</t>
  </si>
  <si>
    <t>UKREP 27</t>
  </si>
  <si>
    <t>UKREP 28</t>
  </si>
  <si>
    <t>UKREP 29</t>
  </si>
  <si>
    <t>UKREP 30</t>
  </si>
  <si>
    <t>UKREP 31</t>
  </si>
  <si>
    <t>UKREP 32</t>
  </si>
  <si>
    <t>MALI GRABEN - OBJEKTI</t>
  </si>
  <si>
    <t>Zid VVZD.5, Mali graben od km: 4.6+10,07 do km 4.9+85,42, površina: 644 m2</t>
  </si>
  <si>
    <t>1.1 PREDDELA</t>
  </si>
  <si>
    <t>1.1.1 Geodetska dela</t>
  </si>
  <si>
    <t>Določitev in preverjanje položajev, višin in smeri pri gradnji objekta s površino nad 200 do 500 m2</t>
  </si>
  <si>
    <t>1.1.2 Čiščenje terena</t>
  </si>
  <si>
    <t>Porušitev in odstranitev asfaltne plasti v debelini 6 do 10 cm</t>
  </si>
  <si>
    <t>1.2 ZEMELJSKA DELA IN TEMELJENJE</t>
  </si>
  <si>
    <t>1.2.1 Planum temeljnih tal</t>
  </si>
  <si>
    <t>Ureditev planuma temeljnih tal zrnate kamnine - 3. kategorije</t>
  </si>
  <si>
    <t>1.2.2 Ločilne, drenažne in filterske plasti ter delovni plato</t>
  </si>
  <si>
    <t>Izdelava drenažne plasti iz kamnitega materiala v debelini nad 40 cm</t>
  </si>
  <si>
    <t>1.2.3 Nasipi, zasipi, klini, posteljice in glineni naboj</t>
  </si>
  <si>
    <t>Izdelava blazine pod temeljem objekta iz prodca v debelini nad 30 cm</t>
  </si>
  <si>
    <t>1.4 GRADBENA IN OBRTNIŠKA DELA</t>
  </si>
  <si>
    <t>1.4.1 Tesarska dela</t>
  </si>
  <si>
    <t>Izdelava podprtega opaža za ravne temelje</t>
  </si>
  <si>
    <t>Izdelava dvostranskega vezanega opaža za raven zid, visok 2,1 do 4 m</t>
  </si>
  <si>
    <t>1.4.2 Dela z jeklom za ojačitev</t>
  </si>
  <si>
    <t>1.4.3 Dela s cementnim betonom</t>
  </si>
  <si>
    <t>1.4.4 Zidarska in kamnoseška dela</t>
  </si>
  <si>
    <t>Oblaganje z lomljencem iz silikatnih kamnin, vezanim s cementno malto, v debelini 11 do 15 cm</t>
  </si>
  <si>
    <t>1.4.6 Ključavničarska dela</t>
  </si>
  <si>
    <t>Dobava in vgraditev merilnih čepov, vključno navezavo na veljavno nivelmansko mrežo</t>
  </si>
  <si>
    <t>1.4.7 Zaščitna dela</t>
  </si>
  <si>
    <t>1.6 TUJE STORITVE</t>
  </si>
  <si>
    <t>1.6.1 Preiskus, nadzor in tehnična dokumentacija</t>
  </si>
  <si>
    <t>URA</t>
  </si>
  <si>
    <t>Geotehnični nadzor .................</t>
  </si>
  <si>
    <t xml:space="preserve">Izdelava projektne dokumentacije za projekt za izvedbo </t>
  </si>
  <si>
    <t>Izdelava projektne dokumentacije za projekt izvedenih del</t>
  </si>
  <si>
    <t>Izdelava projektne dokumentacije za vzdrževanje in obratovanje</t>
  </si>
  <si>
    <t>Cena/enoto</t>
  </si>
  <si>
    <t>cena skupaj</t>
  </si>
  <si>
    <t/>
  </si>
  <si>
    <t xml:space="preserve">Postavitev in zavarovanje profilov za zakoličbo objekta s površino nad  100 m2, </t>
  </si>
  <si>
    <t xml:space="preserve">Določitev in preverjanje položajev, višin in smeri pri gradnji objekta s površino nad 200 do 500 m2, </t>
  </si>
  <si>
    <t>1.1.2 Ostala preddela</t>
  </si>
  <si>
    <t>Zavarovanje gradbene jame v času gradnje z zagatnicami , - vkljucno z izvlacenjem jeklene zagatne stene in vso demontažo spojnih elementov_x000D_
-zagatnice po projektu</t>
  </si>
  <si>
    <t xml:space="preserve">Črpanje vode za zavarovanje gradbene jame, od 6 do 15 l/s, </t>
  </si>
  <si>
    <t>1.2 ZEMELJSKA DELA</t>
  </si>
  <si>
    <t>1.2.1 Ločilne, drenažne in filterske plasti ter delovni plato</t>
  </si>
  <si>
    <t>Izdelava drenažne plasti iz kamnitega materiala v debelini nad 40 cm, - debelina 50 cm</t>
  </si>
  <si>
    <t xml:space="preserve">Dobava in vgraditev geotekstilije za drenažno plast, po načrtu, </t>
  </si>
  <si>
    <t xml:space="preserve">Dobava in vgraditev geotekstilije za ločilno plast (po načrtu), natezna trdnost do nad 18 kN/m2, </t>
  </si>
  <si>
    <t>1.2.2 Planum temeljnih tal</t>
  </si>
  <si>
    <t>Ureditev planuma temeljnih tal vezljive zemljine - 3. kategorije, - planiranje temeljne zemljine</t>
  </si>
  <si>
    <t>Izdelava blazine pod temeljem objekta iz drobljenca v debelini nad 30 cm, - gramozna blazina v debelini 50 cm</t>
  </si>
  <si>
    <t>1.3 GRADBENA IN OBRTNIŠKA DELA</t>
  </si>
  <si>
    <t>1.3.1 Tesarska dela</t>
  </si>
  <si>
    <t>Izdelava podprtega opaža za ravne temelje, - opaž temeljev</t>
  </si>
  <si>
    <t>Izdelava dvostranskega vezanega opaža za raven zid, visok 2,1 do 4 m, -opaž sten in kril</t>
  </si>
  <si>
    <t>1.3.2 Dela z jeklom za ojačitev</t>
  </si>
  <si>
    <t>Dobava in postavitev rebrastih palic iz visokovrednega naravno trdega jekla B St 420 S s premerom 14 mm in večjim, za srednje zahtevno ojačitev, - rebrasta armatura B500B, visoko duktilno jeklo</t>
  </si>
  <si>
    <t>Dobava in postavitev rebrastih žic iz visokovrednega naravno trdega jekla B St 500 S s premerom do 12 mm, za srednje zahtevno ojačitev, - rebrasta armatura B500B, visoko duktilno jeklo</t>
  </si>
  <si>
    <t>1.3.3 Dela s cementnim betonom</t>
  </si>
  <si>
    <t>Dobava in vgraditev cementnega betona C12/15 v prerez do 0,15 m3/m2-m1, - podložni beton pod temelji</t>
  </si>
  <si>
    <t>Dobava in vgraditev ojačenega cementnega betona C30/37 v temeljne plošče, - AB temeljne plošče_x000D_
- razred izpostavljenosti: XC2</t>
  </si>
  <si>
    <t>Dobava in vgraditev ojačenega cementnega betona C30/37 v stene opornikov, krilnih zidov, kril in vmesnih podpor, - krila in stene_x000D_
- razred izpostavljenosti: XD3, XF4</t>
  </si>
  <si>
    <t>1.3.4 Ključavničarska dela in dela v jeklu</t>
  </si>
  <si>
    <t xml:space="preserve">Dobava in vgraditev merilnih čepov, vključno navezavo na veljavno nivelmansko mrežo, </t>
  </si>
  <si>
    <t xml:space="preserve">Dobava in vgraditev kovinske plošče z vpisanim nazivom izvajalca in letom izgradnje objekta, </t>
  </si>
  <si>
    <t>1.3.5 Zaščitna dela</t>
  </si>
  <si>
    <t>Izdelava sprijemne plasti - predhodnega premaza s hladnim bitumenskim vezivom, količina nad 0,4 kg/m2, - 2 x hladni bitumenski premaz sten in roba temelja v stiku z zemljino</t>
  </si>
  <si>
    <t>Izdelava delovnega stika stene............... po načrtu, - vzdolžni oz. vertikalni delovni stik na betonskih površinah plošča - stena oz. stena - stena_x000D_
- pločevina z nanosom za tesnjenje delovnih stikov_x000D_
- npr. STRATHO BITUFLEX 150 ali enakovredno</t>
  </si>
  <si>
    <t>Izdelava delovnega stika plošče................ po načrtu, - prečni delovni stik na betonskih površinah talne plošče_x000D_
- pločevina z nanosom za tesnjenje delovnih stikov_x000D_
- npr. STRATHO BITUFLEX 150 ali enakovredno</t>
  </si>
  <si>
    <t>1.4 ODVODNJAVANJE</t>
  </si>
  <si>
    <t>1.4.1 Globinsko odvodnjavanje - drenaže</t>
  </si>
  <si>
    <t>Izdelava vzdolžne in prečne drenaže, globoke do 4.0m, na betonski posteljici debeline 10 cm, z giblivimi plastičnimi cevmi premera 20cm., - širina drenaže je 50 cm_x000D_
- postavka ne vklučuje drenažnega zasipa in drenažnega geotekstila.</t>
  </si>
  <si>
    <t>1.5 TUJE STORITVE</t>
  </si>
  <si>
    <t>1.5.1 Preiskus, nadzor in tehnična dokumentacija</t>
  </si>
  <si>
    <t xml:space="preserve">Projektantski nadzor. Vrednost postavke je že fiksno določena v PIS-u in jo ponudnik ne more/ne sme spreminjati. Obračun projektantskega nadzora se bo izvedel po dokazljivih dejanskih stroških na podlagi računa izvajalca projektantskega nadzora., </t>
  </si>
  <si>
    <t>Geotehnični nadzor ................., Postavka zajema 10 ur.</t>
  </si>
  <si>
    <t xml:space="preserve">Izdelava projektne dokumentacije za projekt za izvedbo , </t>
  </si>
  <si>
    <t xml:space="preserve">Izdelava projektne dokumentacije za projekt izvedenih del, </t>
  </si>
  <si>
    <t xml:space="preserve">Izdelava projektne dokumentacije za vzdrževanje in obratovanje, </t>
  </si>
  <si>
    <t>SR2, razbremenilnik 6a: od km 0.570 do km 0.591</t>
  </si>
  <si>
    <t>RAZBREMENILNIK 6A - OBJEKTI</t>
  </si>
  <si>
    <t>Zid VVZL.3, Mali graben od km: 4.5+06,20 do km 4.8+32,00, površina: 984,25 m2</t>
  </si>
  <si>
    <t>Določitev in preverjanje položajev, višin in smeri pri gradnji objekta s površino nad 500 m2</t>
  </si>
  <si>
    <t>Dobava in vgraditev geotekstilije za drenažno plast, po načrtu</t>
  </si>
  <si>
    <t>1.3 ODVODNJAVANJE</t>
  </si>
  <si>
    <t>1.3.1 Globinsko odvodnjavanje - drenaže</t>
  </si>
  <si>
    <t>Izdelava izcednice (barbakane) iz gibljive plastične cevi, premera 10 cm, dolžine do 50 cm</t>
  </si>
  <si>
    <t>Zid OZD.1, Mali graben od km: 0.6+22,96 do km 0.8+70,29, površina: 634 m2</t>
  </si>
  <si>
    <t>1.1.3 Ostala preddela</t>
  </si>
  <si>
    <t>Dobava in vgraditev geotekstilije za ločilno plast (po načrtu), natezna trdnost do nad 18 kN/m2</t>
  </si>
  <si>
    <t>1.2.4 Brežine in zelenice</t>
  </si>
  <si>
    <t>Izdelava izcednice (barbakane) iz trde plastične cevi plastične cevi, premera 10 cm, dolžine nad 100 cm, vključno z izdelavo vtočnega drenažnega betona na lokaciji vgradnje ter drenažni geotekstil</t>
  </si>
  <si>
    <t>1.4.5 Sidranje</t>
  </si>
  <si>
    <t>Dokumentacija obstoječega stanja bližnjih objektov z namenom ugotovitve novonastalih poškodb</t>
  </si>
  <si>
    <t>Zid OZL.3, Mali graben od km: 2.9+59,00 do km 3.0+16,49, površina: 86 m2</t>
  </si>
  <si>
    <t>Postavitev in zavarovanje profilov za zakoličbo objekta s površino nad  100 m2</t>
  </si>
  <si>
    <t>OPOMBA: Postavke, ki so vključene v načrtu VGU in tukaj niso zajete:</t>
  </si>
  <si>
    <t>- organizacija gradbišča</t>
  </si>
  <si>
    <t>- čiščenje terena</t>
  </si>
  <si>
    <t>- izkopi</t>
  </si>
  <si>
    <t>- zasipi</t>
  </si>
  <si>
    <t>- rušitev obstoječih objektov</t>
  </si>
  <si>
    <t>- nepredvidena dela</t>
  </si>
  <si>
    <t>Zid VVZD.3, Mali graben</t>
  </si>
  <si>
    <t xml:space="preserve">Določitev in preverjanje položajev, višin in smeri pri gradnji objekta s površino nad 500 m2, </t>
  </si>
  <si>
    <t xml:space="preserve">Ureditev planuma temeljnih tal zrnate kamnine - 3. kategorije, </t>
  </si>
  <si>
    <t xml:space="preserve">Izdelava drenažne plasti iz kamnitega materiala v debelini nad 40 cm, </t>
  </si>
  <si>
    <t>Izdelava blazine pod temeljem objekta iz prodca v debelini nad 30 cm, - debelina 30 cm</t>
  </si>
  <si>
    <t xml:space="preserve">Izdelava glinastega naboja v debelini 50 cm, </t>
  </si>
  <si>
    <t>Izdelava pete za oporo zaščiti brežine iz lomljenca, vgrajenega v suho, - zaščita temelja zidu</t>
  </si>
  <si>
    <t xml:space="preserve">Izdelava izcednice (barbakane) iz gibljive plastične cevi, premera 10 cm, dolžine do 50 cm, </t>
  </si>
  <si>
    <t xml:space="preserve">Izdelava podprtega opaža za ravne temelje, </t>
  </si>
  <si>
    <t>Dobava in postavitev rebrastih žic iz visokovrednega naravno trdega jekla B St 500 S s premerom do 12 mm, za srednje zahtevno ojačitev, - rebrasta armatura B500B</t>
  </si>
  <si>
    <t>Dobava in vgraditev montažnega AB elementa po načrtu, debeline 30 cm, z vgrajeno kamnito oblogo debeline 5 cm., - z vgrajenimi sidri za vgradnjo, odprtinami za barbakane_x000D_
- z rebri in konzolami po načrtu_x000D_
- z začasnim podpiranjem med gradnjo</t>
  </si>
  <si>
    <t xml:space="preserve">Dobava in vgraditev podložnega cementnega betona C12/15 v prerez do 0,15 m3/m2, </t>
  </si>
  <si>
    <t>Dobava in vgraditev polnilnega cementnega betona C16/20 v prerez do 0,50 m3/m2, - beton med oblogo in steno na zaledni konzoli</t>
  </si>
  <si>
    <t>Dobava in vgraditev ojačenega cementnega betona C30/37 v pasovne temelje, temeljne nosilce ali poševne in vertikalne slope, - beton za temelj zidu_x000D_
- kvaliteta betona XC2</t>
  </si>
  <si>
    <t xml:space="preserve">Oblaganje z lomljencem iz silikatnih kamnin, vezanim s cementno malto, v debelini 11 do 15 cm, </t>
  </si>
  <si>
    <t>1.4.5 Ključavničarska dela</t>
  </si>
  <si>
    <t>1.4.6 Zaščitna dela</t>
  </si>
  <si>
    <t>Izdelava dilatacijskega stika med posameznimi kampadami s vodotesnim dilatacijskim trakom kot npr. Flexjoint EP20 ali enakovrednim in zaščitno desko v širini 1,0 m na zasuti strani in trajno elastičnim polnilom na vidni strani., - postavka vključuje tudi 2 cm trdo penasto ploščo_x000D_
- dva jeklena moznika v temelju</t>
  </si>
  <si>
    <t>Izdelava stika med regami posameznih montažnih panelov s privarjenim bitumenskim trakom in zaščitno desko v širini 1,0 m na zasuti strani in trajno elastičnim polnilom na vidni strani., - trak je postavljen centrično na rego.</t>
  </si>
  <si>
    <t xml:space="preserve">Strojna regulacija tira z višinsko in smerno prilagoditvijo na prvotno stanje, </t>
  </si>
  <si>
    <t xml:space="preserve">Pregled lege voznih vodov nad reguliranimi tiri ter smerna in višinska regulacija le teh, </t>
  </si>
  <si>
    <t xml:space="preserve">Dokumentacija obstoječega stanja bližnjih objektov z namenom ugotovitve novonastalih poškodb, </t>
  </si>
  <si>
    <t>Geotehnični nadzor ................., Postavka zajema 30 ur.</t>
  </si>
  <si>
    <t>Most P1</t>
  </si>
  <si>
    <t xml:space="preserve">Obnova in zavarovanje zakoličbe osi trase ostale javne ceste v ravninskem terenu, </t>
  </si>
  <si>
    <t xml:space="preserve">Postavitev in zavarovanje prečnega profila ostale javne ceste v ravninskem terenu, </t>
  </si>
  <si>
    <t xml:space="preserve">Porušitev in odstranitev asfaltne plasti v debelini 6 do 10 cm, </t>
  </si>
  <si>
    <t>Zavarovanje gradbišča v času gradnje s popolno zaporo prometa, - vključno s prometnimi znaki, lučmi, bočnimi ovirami, postavitvijo, odstranitvijo, obrabnino, obhodi in dokumentacijo</t>
  </si>
  <si>
    <t>DNI</t>
  </si>
  <si>
    <t>Zavarovanje gradbene jame v času gradnje z zagatnicami , - vključno z razpiranjem s HEA450 profili na rastru 3,5m_x000D_
- vkljucno z izvlacenjem jeklene zagatne stene in vso demontažo spojnih elementov_x000D_
- zagatnice po projektu</t>
  </si>
  <si>
    <t xml:space="preserve">Izdelava posteljice v debelini plasti do 50 cm iz zrnate kamnine - 3. kategorije, </t>
  </si>
  <si>
    <t>1.3 VOZIŠČNE KONSTRUKCIJE</t>
  </si>
  <si>
    <t xml:space="preserve">Izdelava nosilne plasti bituminizirane zmesi AC 22 base B 50/70 A3 v debelini 8 cm, </t>
  </si>
  <si>
    <t xml:space="preserve">Izdelava nevezane nosilne plasti enakozrnatega drobljenca iz kamnine v debelini 21 do 30 cm, </t>
  </si>
  <si>
    <t>Izdelava obrabne in zaporne plasti bituminizirane zmesi AC 11 surf B 50/70 A3 v debelini 4 cm, - silikatna zrna</t>
  </si>
  <si>
    <t>Izdelava dvostranskega vezanega opaža za raven zid, visok 4,1 do 6 m, - opaž sten in kril</t>
  </si>
  <si>
    <t xml:space="preserve">Izdelava podprtega opaža za ravno ploščo s podporo, visoko 4,1 do 6 m, </t>
  </si>
  <si>
    <t>Izdelava podprtega opaža za bočne stranice ravnih plošč, - opaž bočnih stranic plošče</t>
  </si>
  <si>
    <t>Izdelava obešenega opaža robnega venca na premostitvenem, opornem in podpornem objektu, - opaž hodnika in robnega venca</t>
  </si>
  <si>
    <t>Dobava in vgraditev zaščitnega / izravnalnega / nagibnega cementnega betona C12/15 v prerez nad 0,15 m3/m2, - zaščitni beton HI na plošči</t>
  </si>
  <si>
    <t>Dobava in vgraditev ojačenega cementnega betona C30/37 v stene opornikov, krilnih zidov, kril in vmesnih podpor, - razred izpostavljenosti: XC4, XF3</t>
  </si>
  <si>
    <t>Dobava in vgraditev ojačenega cementnega betona C30/37 v prekladno konstrukcijo tipa polne plošče, - AB prekladne konstrukcije_x000D_
- razred izpostavljenosti: XD1, XF2</t>
  </si>
  <si>
    <t>Dobava in vgraditev ojačenega cementnega betona C30/37 v hodnike in robne vence na premostitvenih objektih in podpornih ali opornih konstrukcijah, - AB hodnikov in robnih vencev_x000D_
- razred izpostavljenosti: XD3, XF4</t>
  </si>
  <si>
    <t>1.4.4 Ključavničarska dela in dela v jeklu</t>
  </si>
  <si>
    <t>Dobava in vgraditev ograje za pešce po detajlu iz načrta iz jeklenih cevnih ali pravokotnih profilov z vertikalnimi in/ali horizontalnimi polnili, visoke ... cm, - višina ograje: 120 cm_x000D_
- ograja privijačena v robni venec_x000D_
- vsi elementi ograje so vroče cinkani minimalno 80 mikro m._x000D_
- vključno z ozemlitvijo in pritrditvenim materialom_x000D_
- skladno s TSC 07.103</t>
  </si>
  <si>
    <t>1.4.5 Zaščitna dela</t>
  </si>
  <si>
    <t>Izdelava sprijemne plasti - predhodnega premaza s hladnim bitumenskim vezivom, količina nad 0,4 kg/m2, - 2 x hladni bitumenski premaz betona v stiku z zemljino</t>
  </si>
  <si>
    <t>Izdelava hidroizolacije z bitumenskimi trakovi, debelimi 4,5 ali 5 mm, sprijemna plast iz epoksidne malte 1:4 in posip s kremenčevim peskom, - epoksi premaz izveden v dveh slojih</t>
  </si>
  <si>
    <t>Izdelava ločilne plasti iz trdih penastih plošč, debelih 2 cm, - dilatacijski stik med kampadama</t>
  </si>
  <si>
    <t>Izdelava silikonskega premaza cementnobetonske površine objekta, izpostavljene vplivom slanice, po načrtu, - zaščita proti vdiranju snovi_x000D_
- hidrofobna impregnacija, razred II (SIST EN 1504 - 2)_x000D_
- premaz hodnika in robnega venca</t>
  </si>
  <si>
    <t xml:space="preserve">Zatesnitev dilatacijske rege s polnilom za stike (penasto gumo), </t>
  </si>
  <si>
    <t xml:space="preserve">Zatesnitev dilatacijske rege s trajno elastično zmesjo za stike, </t>
  </si>
  <si>
    <t xml:space="preserve">Zatesnitev dilatacijske rege z zaključnim trakom za rege, </t>
  </si>
  <si>
    <t>Izdelava dilatacijske rege pri izolacijskih trakovih - konstruktivni elementi, debeli nad 50 cm, s tesnilnim trakom v notranjosti prereza, - notranji tesnilni trak povezan okoli v stiku</t>
  </si>
  <si>
    <t>Izdelava stične rege brez razmaka za konstruktivne elemente, debele nad 50 cm, s tesnilnim trakom v notranjosti prereza, - notranji tesnilni trak povezan okoli v stiku</t>
  </si>
  <si>
    <t>Izdelava delovnega stika stene............... po načrtu, - delovni stik med temeljem in steno - vzdolžno_x000D_
- pločevina z nanosom za tesnjenje delovnih stikov_x000D_
- npr. STRATHO BITUFLEX 150 ali drug primerljiv sistem</t>
  </si>
  <si>
    <t>1.4.6 Zidarska in kamnoseška dela</t>
  </si>
  <si>
    <t>Metlanje površine cementnega betona, - obdelava površine novih hodnikov</t>
  </si>
  <si>
    <t>1.5 ODVODNJAVANJE</t>
  </si>
  <si>
    <t>1.5.1 Globinsko odvodnjavanje - drenaže</t>
  </si>
  <si>
    <t>Izdelava vzdolžne in prečne drenaže, globoke do 1,0 m, na planumu izkopa, z gibljivimi plastičnimi cevmi premera 20 cm, - vključno z izpustnimi glavami</t>
  </si>
  <si>
    <t>Geotehnični nadzor ................., - količina v urah</t>
  </si>
  <si>
    <t>Zid OZL.6, Mali graben</t>
  </si>
  <si>
    <t>1.2.2 Brežine in zelenice</t>
  </si>
  <si>
    <t>Zaščita brežine z brizganim cementnim betonom in mrežo, - brizgan beton v debelini 15 cm armiran z armaturno mrežo Q335</t>
  </si>
  <si>
    <t>Zaščita brežine s kamnito zložbo, izvedeno s cementnim betonom, - izvedba KZ iz neobdelanih kamnitih blokov velikosti 0,3-0,7 m v cementnem betonu C25/30 XC2_x000D_
- kamniti bloki in polnilni beton v razmerju 60:40</t>
  </si>
  <si>
    <t>Izdelava izcednice (barbakane) iz trde plastične cevi, premera 10 cm, dolžine nad 100 cm, - vključena tudi izdelava vtočnega drenažnega betona na lokaciji vgradnje ter drenažni geotekstil</t>
  </si>
  <si>
    <t>1.4.1 Dela s cementnim betonom</t>
  </si>
  <si>
    <t>Dobava in vgraditev cementnega betona C25/30 v prerez nad 0,50 m3/m2-m1, - temeljni betonski del kamnite zložbe_x000D_
- razred izpostavljenosti: XC2</t>
  </si>
  <si>
    <t>1.4.2 Sidranje</t>
  </si>
  <si>
    <t>Priprava in vgraditev pasivnega sidra po načrtu, - premer 25 mm_x000D_
- dolžina sider 4,00 m_x000D_
- raster sider 1,20 m_x000D_
- nosilnost sider minimalno 15 kN</t>
  </si>
  <si>
    <t>VR6a</t>
  </si>
  <si>
    <t>Zavarovanje gradbene jame v času gradnje z zagatnicami , - vkljucno z izvlacenjem jeklene zagatne stene in vso demontažo spojnih elementov_x000D_
- zagatnice po projektu</t>
  </si>
  <si>
    <t xml:space="preserve">Izdelava dvostranskega vezanega opaža za raven zid, visok do 2 m, </t>
  </si>
  <si>
    <t xml:space="preserve">Izdelava dvostranskega vezanega opaža za raven zid, visok 6,1 do 8 m, </t>
  </si>
  <si>
    <t xml:space="preserve">Izdelava podprtega opaža za ravno ploščo s podporo, visoko 2,1 do 4 m, </t>
  </si>
  <si>
    <t xml:space="preserve">Izdelava dvostranskega vezanega opaža za raven zid, visok 2,1 do 4 m, </t>
  </si>
  <si>
    <t>1.3.6 Zidarska in kamnoseška dela</t>
  </si>
  <si>
    <t>Oblaganje z lomljencem iz silikatnih kamnin, vezanim s cementno malto, v debelini 16 do 20 cm, Kamnita obloga dna.</t>
  </si>
  <si>
    <t>1.4 TUJE STORITVE</t>
  </si>
  <si>
    <t>1.4.1 Preiskus, nadzor in tehnična dokumentacija</t>
  </si>
  <si>
    <t>Geotehnični nadzor ................., - Postavka zajema 20 ur.</t>
  </si>
  <si>
    <t>Most P2, razbremenilnik 6a: od km 1.045 do km 1.146</t>
  </si>
  <si>
    <t xml:space="preserve">Obnova in zavarovanje zakoličbe osi vodotoka, </t>
  </si>
  <si>
    <t xml:space="preserve">Postavitev in zavarovanje prečnega profila vodotoka, </t>
  </si>
  <si>
    <t>Zavarovanje gradbene jame v času gradnje z zagatnicami , - zaščita gradbene jame z zagatnicami L=10,00 m_x000D_
- vključno z razpiranjem_x000D_
- vkljucno z izvlačenjem jeklene zagatne stene in vso demontažo spojnih elementov</t>
  </si>
  <si>
    <t>1.3.1 Obrabne plasti</t>
  </si>
  <si>
    <t xml:space="preserve">Izdelava obrabne in zaporne plasti bituminizirane zmesi AC 11 surf PmB 45/80-65 A2 v debelini 4 cm, </t>
  </si>
  <si>
    <t>1.3.2 Nosilne plasti</t>
  </si>
  <si>
    <t xml:space="preserve">Izdelava zašcitne plasti hidroizolacije iz bituminizirane zmesi AC 8 surf PmB 45/80-50 A3 Z4 v debelini 3 cm, </t>
  </si>
  <si>
    <t>Dobava in vgraditev ojačenega cementnega betona C30/37 v stene opornikov, krilnih zidov, kril in vmesnih podpor, - AB opornikov: 333,00 m3_x000D_
- AB kril: 50,50 m3_x000D_
- razred izpostavljenosti: XD3, XF4</t>
  </si>
  <si>
    <t xml:space="preserve">Dobava in vgraditev obrobe (zaključnega profila) iz profila T-80, s sidri in ojačitvami (po načrtu), </t>
  </si>
  <si>
    <t>Izdelava sprijemne plasti - predhodnega premaza s hladnim bitumenskim vezivom, količina 0,31 do 0,4 kg/m2, - hidroizolacija plošče prekladne konstrukcije</t>
  </si>
  <si>
    <t>Izdelava hidroizolacije z bitumenskimi trakovi, debelimi 4,5 ali 5 mm, sprijemna plast iz bitumenske lepilne zmesi, - hidroizolacija plošče prekladne konstrukcije</t>
  </si>
  <si>
    <t>Zid VVZD.4, Mali graben od km: 4.5+04,34 do km 4.6+08,06, površina: 327 m2</t>
  </si>
  <si>
    <t>Zid VVZD.1, Mali graben</t>
  </si>
  <si>
    <t>Dobava in vgraditev polnilnega cementnega betona C16/20 v prerez do 0,50 m3/m2, - beton med pilotno steno in montažnim elementom_x000D_
- vključno s plastjo drenažnega betona debeline 20cm</t>
  </si>
  <si>
    <t>1.4.4 Ključavničarska dela</t>
  </si>
  <si>
    <t>Zid OZL.1, Mali graben od km: 0.7+09,51 do km 0.8+57,22, površina: 208,50 m2</t>
  </si>
  <si>
    <t>Določitev in preverjanje položajev, višin in smeri pri gradnji objekta s površino do 200 m2</t>
  </si>
  <si>
    <t>Zid H.VVZD1, Kozarje: od km  0+0.00 do km 0+390.44</t>
  </si>
  <si>
    <t>1.2.3 Brežine in zelenice</t>
  </si>
  <si>
    <t>Zaščita brežine z brizganim cementnim betonom , - stabilizacija izkopa pred obstoječim objektom</t>
  </si>
  <si>
    <t>1.2.4 Nasipi, zasipi, klini, posteljice in glineni naboj</t>
  </si>
  <si>
    <t xml:space="preserve">Izdelava podprtega opaža robnega venca na premostitvenem, opornem in podpornem objektu, </t>
  </si>
  <si>
    <t>Dobava in postavitev rebrastih palic iz visokovrednega naravno trdega jekla B St 420 S s premerom 14 mm in večjim, za srednje zahtevno ojačitev, - rebrasta armatura B500B</t>
  </si>
  <si>
    <t>Dobava in vgraditev ojačenega cementnega betona C30/37 v stene podpornih ali opornih zidov, - stena zidu_x000D_
- kvaliteta betona XC4, XF3</t>
  </si>
  <si>
    <t>Dobava in vgraditev ojačenega cementnega betona C30/37 v hodnike in robne vence na premostitvenih objektih in podpornih ali opornih konstrukcijah, - kvaliteta betona XC4, XF3</t>
  </si>
  <si>
    <t>1.3.4 Zidarska in kamnoseška dela</t>
  </si>
  <si>
    <t>1.3.5 Ključavničarska dela</t>
  </si>
  <si>
    <t>1.3.6 Zaščitna dela</t>
  </si>
  <si>
    <t>Izdelava ločilne plasti iz trdih penastih plošč, debelih 2 cm, - v območju dilatacij in situ zidov_x000D_
- vključno z trajno elastičnim polnilom na vidnih straneh zidu in zunanjim tesnilnim trakom na zasuti strani zidu</t>
  </si>
  <si>
    <t>Zid OZD.6, Mali graben</t>
  </si>
  <si>
    <t>1.3.1 Dela s cementnim betonom</t>
  </si>
  <si>
    <t>1.3.2 Sidranje</t>
  </si>
  <si>
    <t>1.3.3 Ključavničarska dela</t>
  </si>
  <si>
    <t>Zid OZD.2, Mali graben</t>
  </si>
  <si>
    <t>Zavarovanje gradbene jame v času gradnje s piloti/pilotno steno, po načrtu , - piloti premera 40 cm na rastru 0,5 m_x000D_
- dolžina pilotne stene je 12 m_x000D_
- vključno z vezno AB gredo 0.5/0.5m in s sidrno AB gredo_x000D_
- vključno s plastjo drenažnega betona d=20cm in s ločilnim slojem</t>
  </si>
  <si>
    <t>Vrtanje vrtine, dobava, vgraditev, prednapenjanje in injektiranje trajnega geotehničnega sidra nosilnosti 250 kN, dolžine 10 do 20 m, - 4 vrvno sidro fi 6''/140 mm2_x000D_
- dolžina sider (prosti/sidrni/skupaj): 6,0/7,0/13,0_x000D_
- 3 preizkusna sidra in 1 merilno sidro na objekt_x000D_
- zunanja nosilnost sidra je 310 kN_x000D_
- sila napenjanja 200 kN</t>
  </si>
  <si>
    <t>Zid OZD.4, Mali graben: od km 5.578 do km 5.685</t>
  </si>
  <si>
    <t>1.4.3 Ključavničarska dela</t>
  </si>
  <si>
    <t>Zid VVZL.4, Mali graben</t>
  </si>
  <si>
    <t>Zid VVZD.6, Mali graben</t>
  </si>
  <si>
    <t>Izdelava ločilne plasti iz trdih penastih plošč, debelih 2 cm, - v območju dilatacij in situ zidov_x000D_
- vključno s trajno elastičnim polnilom na vidnih straneh zidu in zunanjim tesnilnim trakom na zasuti strani zidu</t>
  </si>
  <si>
    <t>Izdelava delovnega stika z nabrekajočim trakom ali profilom, brez izolacijskih trakov, - horizontalni delovni stik na betonskih površinah med temeljem in steno zidu</t>
  </si>
  <si>
    <t>Zid VVZL.2, Mali graben</t>
  </si>
  <si>
    <t>Zid VVZD.2, Mali graben: od km 3.813 do km 4.228</t>
  </si>
  <si>
    <t>Zid VVZL.1, Mali graben</t>
  </si>
  <si>
    <t>Dobava in vgraditev ojačenega cementnega betona C30/37 v hodnike in robne vence na premostitvenih objektih in podpornih ali opornih konstrukcijah, - kvaliteta betona XD3, XF4, aeriran 4 % por</t>
  </si>
  <si>
    <t>1.5 OPREMA CEST</t>
  </si>
  <si>
    <t>1.5.1 Oprema za zavarovanje prometa</t>
  </si>
  <si>
    <t xml:space="preserve">Dobava in vgraditev jeklene varnostne ograje, vključno vse elemente, za nivo zadrževanja H2 in za delovno širino W4, </t>
  </si>
  <si>
    <t>VMEGR</t>
  </si>
  <si>
    <t xml:space="preserve">Postavitev in zavarovanje profilov za zakoličbo objekta s površino do 50 m2, </t>
  </si>
  <si>
    <t xml:space="preserve">Določitev in preverjanje položajev, višin in smeri pri gradnji objekta s površino do 200 m2, </t>
  </si>
  <si>
    <t xml:space="preserve">Hrastovi plohi debeline 8 cm, </t>
  </si>
  <si>
    <t xml:space="preserve">Hrastovi tramiči dimenzij 12/12 cm, </t>
  </si>
  <si>
    <t xml:space="preserve">Varnostna ograja iz hrastovega lesa b/h=14/14 cm, višine 1,10 m, </t>
  </si>
  <si>
    <t>Dobava in vgraditev ojačenega cementnega betona C30/37 v stene opornikov, krilnih zidov, kril in vmesnih podpor, - AB opornikov: 11,6 m3_x000D_
- AB kril: 23,3 m3_x000D_
- razred izpostavljenosti: XD3, XF4</t>
  </si>
  <si>
    <t>Izdelava delovnega stika stene............... po načrtu, - delovni stik med temeljem in steno - vzdolžno_x000D_
- delovni stik med krili in steno_x000D_
- pločevina z nanosom za tesnjenje delovnih stikov_x000D_
- npr. STRATHO BITUFLEX 150 ali drug primerljiv sistem</t>
  </si>
  <si>
    <t>Zid OZD.5, Mali graben od km: 4.5+04,34 do km 4,9+15,20, površina: 980 m2</t>
  </si>
  <si>
    <t>Zid OZL.4, Mali graben od km: 4.4+43,30 do km 4.8+49,19, površina: 919 m2</t>
  </si>
  <si>
    <t>Zid OZD.3, Mali graben</t>
  </si>
  <si>
    <t>Zid OZL.2, Mali graben</t>
  </si>
  <si>
    <t>Priprava in vgraditev pasivnega sidra po načrtu, - premer 25 mm_x000D_
- dolžina sider 12.00 m_x000D_
- raster sider 1.20 m_x000D_
- nosilnost sider minimalno 50 kN</t>
  </si>
  <si>
    <t xml:space="preserve">enota </t>
  </si>
  <si>
    <t>Št.</t>
  </si>
  <si>
    <t>I PREDDELA IN ZAKLJUČNA DELA</t>
  </si>
  <si>
    <t>Priprava gradbišča</t>
  </si>
  <si>
    <t>Zakoličba trase</t>
  </si>
  <si>
    <t>Zakoličba gradbenih profilov</t>
  </si>
  <si>
    <t>Zakoličba komunalnih vodov</t>
  </si>
  <si>
    <t>Poseki grmovja</t>
  </si>
  <si>
    <t>Posek dreves</t>
  </si>
  <si>
    <t>Ureditev gradbišča</t>
  </si>
  <si>
    <t>Odlov rib za čas gradnje</t>
  </si>
  <si>
    <t>Nadzor (projektantski)</t>
  </si>
  <si>
    <t>dni</t>
  </si>
  <si>
    <t>Izdelava posnetka izvedenih del</t>
  </si>
  <si>
    <t>Izdelava PID in POV</t>
  </si>
  <si>
    <t>II ZEMELJSKA DELA in RUŠITVE</t>
  </si>
  <si>
    <t>Odriv humusa na začasno deponijo</t>
  </si>
  <si>
    <t>Izkopi 3.ktg</t>
  </si>
  <si>
    <t>Izkopi 3.ktg v mokrem (v strugi)</t>
  </si>
  <si>
    <t>Izkopi 4.ktg</t>
  </si>
  <si>
    <t>Zasipi s komprimacijo - nasipi</t>
  </si>
  <si>
    <t>Zasip z gruščem</t>
  </si>
  <si>
    <t>Planiranja</t>
  </si>
  <si>
    <t>Rušenje vozišč (asfalt)</t>
  </si>
  <si>
    <t>Rušenje AB konstrukcij</t>
  </si>
  <si>
    <t>Rušenje konstrukcij iz lomljenca v betonu</t>
  </si>
  <si>
    <t>SKUPAJ II ZEMELJSKA DELA IN RUŠITVE</t>
  </si>
  <si>
    <t>III. ZAVAROVALNA DELA</t>
  </si>
  <si>
    <t>Kamnite zložbe</t>
  </si>
  <si>
    <t>Lomljenec v betonu</t>
  </si>
  <si>
    <t>Kaštne zgradbe in jezbice</t>
  </si>
  <si>
    <t>Piloti, sidra</t>
  </si>
  <si>
    <t>Vzdolžniki</t>
  </si>
  <si>
    <t>Zatravitve, popleti</t>
  </si>
  <si>
    <t>Potaknjenci</t>
  </si>
  <si>
    <t>skupaj ZAVAROVALNA DELA IV OBJEKTI</t>
  </si>
  <si>
    <t>IV OBJEKTI</t>
  </si>
  <si>
    <t>Jezovi, AB objekti</t>
  </si>
  <si>
    <t>Dobava in montaža protipoplavnih sten</t>
  </si>
  <si>
    <t>Dobava in montaža protipoplavnih vrat</t>
  </si>
  <si>
    <t>Podložni beton C8/10 (dodatno)</t>
  </si>
  <si>
    <t>Izdelava AB jaškov in kril - na mestu betoniranih iz C25/30</t>
  </si>
  <si>
    <t>Dobava kovinskih delov iz nerjavečega jekla (pokrovi AB jaškov)</t>
  </si>
  <si>
    <t>Izdelava jaškov za izpust zalednih vod iz okroglih cevi in črpališča - detajlih</t>
  </si>
  <si>
    <t>Dobava, polaganje in obsutje DK fi 350 za zidovi na tekoči m se vgardi 0,3 m3 prodca</t>
  </si>
  <si>
    <t>Hidromehanska oprema (zapornice)</t>
  </si>
  <si>
    <t>Cevni prepust pod nasipom fi 80 na betonski posteljici C18/20</t>
  </si>
  <si>
    <t>Dobava in montaža protipovratnih loput fi 40 do 60 cm</t>
  </si>
  <si>
    <t>fi 40</t>
  </si>
  <si>
    <t>fi 60</t>
  </si>
  <si>
    <t>fi 80</t>
  </si>
  <si>
    <t>skupaj IV OBJEKTI</t>
  </si>
  <si>
    <t>VG UREDITVE - KOZARJE</t>
  </si>
  <si>
    <t>Transportne poti v strugi - povprečno 10 m3 grušča na meter. Predvidena je večkratna uporaba grušča. Grušč se zasipa za zidovi</t>
  </si>
  <si>
    <t>Mali graben</t>
  </si>
  <si>
    <t>Odsek 1: izliv-AC (profil 1 do profil 39)</t>
  </si>
  <si>
    <t>PREDDELA IN ZAKLJUČNA DELA</t>
  </si>
  <si>
    <t>Poseki grmovja (ocena)</t>
  </si>
  <si>
    <t>Posek dreves  (ocena)</t>
  </si>
  <si>
    <t>Izdelava proj. dokumentacije PZI za VGU</t>
  </si>
  <si>
    <t>Nadzor</t>
  </si>
  <si>
    <t>SKUPAJ I PREDDELA IN ZAKLJUČNA DELA</t>
  </si>
  <si>
    <t>Isto kot 3, le s sejanjem korenin dresnika</t>
  </si>
  <si>
    <t>Isto kot 3, le izkop v  mokrem (strugi)</t>
  </si>
  <si>
    <t>Izkopi 4.ktg - ocena -obračun po dejanskih količinah</t>
  </si>
  <si>
    <t>Izkopi 5.ktg. - ocena, obračun po dejanskih količinah</t>
  </si>
  <si>
    <t>Zasipi s komprimacijo - nasipi in za objekti</t>
  </si>
  <si>
    <t>Zasip z gruščem, pripeljna iz etape 1B ozirom,a iz transportnih poti v strugi</t>
  </si>
  <si>
    <t>III ZAVAROVALNA DELA</t>
  </si>
  <si>
    <t>Obloge terase med zidovi in mostovi z lomljencem v betonu deb. 0.6, armirane z MA mrežami</t>
  </si>
  <si>
    <t>Zatravitve</t>
  </si>
  <si>
    <t>Podtaknjenci</t>
  </si>
  <si>
    <t>Obnova vožišč</t>
  </si>
  <si>
    <t>SKUPAJ III ZAVAROVALNA DELA</t>
  </si>
  <si>
    <t>Lesene zgradbe</t>
  </si>
  <si>
    <t>Pragovi iz lomljenca v C25/30</t>
  </si>
  <si>
    <t>Izdelava AB jaškov - na mestu betoniranih iz C25/30</t>
  </si>
  <si>
    <t>Izdelava jaškov za izupust zalednih vod iz okroglih cevi in črpališča - po detajlih</t>
  </si>
  <si>
    <t>Dobava in montaža litoželeznih vtočnih rešetek na jaških</t>
  </si>
  <si>
    <t>Izdelava poti (po nasipih)</t>
  </si>
  <si>
    <t>SKUPAJ IV OBJEKTI</t>
  </si>
  <si>
    <t>SKUPAJ ODSEK I</t>
  </si>
  <si>
    <t>Odsek 2: izliv-AC (profil 39 do profil 47)</t>
  </si>
  <si>
    <t>SKUPAJ ODSEK II</t>
  </si>
  <si>
    <t>Odsek 3: Dolgi most - Bokalci (profil 47 do profil 70)</t>
  </si>
  <si>
    <t>Odsek 4 : Bokalci (profil 70 - AC zahod)</t>
  </si>
  <si>
    <t>SKUPAJ ODSEK IV</t>
  </si>
  <si>
    <t>SKUPAJ ODSEK III</t>
  </si>
  <si>
    <t>Kamnite zložbe-pragovi</t>
  </si>
  <si>
    <t>Asfaltiranje na ombočju Prit d.o.o.</t>
  </si>
  <si>
    <t>SKUPAJ RAZBREMENILNIK</t>
  </si>
  <si>
    <t>Območje E3</t>
  </si>
  <si>
    <t>Odstranitev obstoječega droga</t>
  </si>
  <si>
    <t>Območje E4</t>
  </si>
  <si>
    <t>Območje E5</t>
  </si>
  <si>
    <t>Odkop, premet zemljine na začasno deponijo</t>
  </si>
  <si>
    <t>Nadvišanje obstoječge kabelskega jaška z betoniranjem, opaževanjem, razopaževanjem</t>
  </si>
  <si>
    <t>Zasipanje s poprej odkopano zemljino okoli jaška</t>
  </si>
  <si>
    <t>Dobava, vgradnja in montaža novega Nd droga z odkopi, temeljenjem, opaževanjem, razopaževanjem, zasipanjem</t>
  </si>
  <si>
    <t>Območje E11</t>
  </si>
  <si>
    <t>Odstranitev obstoječega betonskega droga z razgradnjo, odvozom na deponijo</t>
  </si>
  <si>
    <t>Položitev opozorilnega kabla</t>
  </si>
  <si>
    <t>Odstranitev obstoječe kabelske merilne omare z odvozom na deponijo, demontažo, zavarovanjem, odklopi</t>
  </si>
  <si>
    <t>Dobava, vgradnja in montaža nove prostostoječe merilne omare, izvedba meritev</t>
  </si>
  <si>
    <t>Ukinitev zračnih vodov</t>
  </si>
  <si>
    <t>Izvedba kabelske povezave na kabelsko omaro</t>
  </si>
  <si>
    <t>Območje E15</t>
  </si>
  <si>
    <t>Prestavitev oporišča z odkopi, temeljenjem, zasipi</t>
  </si>
  <si>
    <t>Izvedba kabelske povezave</t>
  </si>
  <si>
    <t>Območje E16</t>
  </si>
  <si>
    <t xml:space="preserve">Dobava, vgradnja in povezava novega kabla NA2XY-J 4x70 + 1,5mm2 </t>
  </si>
  <si>
    <t>Območje E18</t>
  </si>
  <si>
    <t>Dobava, vgradnja in montaža nove merilne točke za opazovanje gladine - s priklopom na omrežje</t>
  </si>
  <si>
    <t>Območje E24</t>
  </si>
  <si>
    <t xml:space="preserve">Dobava, vgradnja in povezava novega kabla NA2XY-J 4x35 + 1,5mm2 </t>
  </si>
  <si>
    <t>Ukinitev obstoječih vodov</t>
  </si>
  <si>
    <t>Območje E25</t>
  </si>
  <si>
    <t>Izvedba nove EKK</t>
  </si>
  <si>
    <t>Dobava, vgradnja in povezava novega kabla 3xN2XS(F)2Y 1x240 mm2</t>
  </si>
  <si>
    <t>Odstranitev obstoječih kablov z odvozom na deponijo</t>
  </si>
  <si>
    <t>Območje E27</t>
  </si>
  <si>
    <t>Območje E28</t>
  </si>
  <si>
    <t>Izvedba prevezave</t>
  </si>
  <si>
    <t>Območje E29</t>
  </si>
  <si>
    <t>Prestavitev obstoječih kablov  v novo EKK z uvlečenjem 3xN2XS(F)2y 1x150 mm2</t>
  </si>
  <si>
    <t>Dobava, vgradnja in povezava novega kabla NA2XY-J 4x70 + 1,5mm2 za napajanje črpališča</t>
  </si>
  <si>
    <t>Razbremenitev strešne konzole</t>
  </si>
  <si>
    <t>Območje E30</t>
  </si>
  <si>
    <t>Območje E31</t>
  </si>
  <si>
    <t>Dobava, vgradnja in povezava novega kabla NA2XY-J 4x70 + 1,5mm2 za napajanje merilnega mesta</t>
  </si>
  <si>
    <t>Dobava, vgradnja in povezava novega kabla NA2XY-J 4x35 + 1,5mm2 v PVC cevi</t>
  </si>
  <si>
    <t>Območje E01.1</t>
  </si>
  <si>
    <t>Območje E01.2</t>
  </si>
  <si>
    <t>Dobava, vgradnja in povezava novega kabla 3xN2XS(F)2Y 1x150mm2 v PVC cevi</t>
  </si>
  <si>
    <t xml:space="preserve">Rušenje asfaltnega vozišča s pravilnim odrezom robov v povprečni debelini 20 cm z odvozom materiala na stalno gradbeno deponijo H=20 km z vsemi stroški deponiranja. Po končanih delih se vzpostavi prvotno stanje vozišča. Upoštevati vgradnjo ločilne folije in začasne stabilizacije z betonom C-8/10, odstranitev začasne stabilazacije in vgradnjo dvoslojnega asfalta po detajlu (nosilni in obrabni sloj 7+3 cm).  Obračun za 1 m2.  </t>
  </si>
  <si>
    <t>Izkopi 3.ktg z odlaganjem materiala</t>
  </si>
  <si>
    <t>Izkopi 4.ktg z odlaganjem materiala</t>
  </si>
  <si>
    <t>Izkopi 5.ktg z odlaganjem materiala</t>
  </si>
  <si>
    <t>Zasipi s komprimacijo - nasipi in za objekti v debelinah 0,3 m</t>
  </si>
  <si>
    <t>Zasip z gruščem, pripeljna iz etape 1B oziroma iz transportnih poti v strugi</t>
  </si>
  <si>
    <t xml:space="preserve">Postavitev gradbenih profilov na vzpostavljeno os trase cevovoda ter določitev nivoja za merjenje globine izkopa in polaganje cevovoda. </t>
  </si>
  <si>
    <t xml:space="preserve">Priprava gradbišča odstranitev eventuelnih ovir in ureditev delovnega platoja (cca 200 m2). Priprava gradbišča, določitev deponije materiala in zavarovanje. Po končanih delih se gradbišče pospravi in vzpostavi v prvotno stanje. </t>
  </si>
  <si>
    <t>Odriv humusa v povprečni debelini 20 cm z odrivom materiala do 5 m od roba jarka nakladanje in odvoz na začasno gradbeno deponijo do 4 km</t>
  </si>
  <si>
    <t>Strojno in ročno razgrinjanje humusa, grobo in fino planiranje ter ponovna zatravitev</t>
  </si>
  <si>
    <t>Odvoz odvečnega materiala na trajno gradbeno deponijo H=25 km, z nakladanjem, razkladanjem in vgrajevanjem materiala v slojih po 0.5 m vključno z vsemi stroški deponiranja</t>
  </si>
  <si>
    <t xml:space="preserve">Posek dreves </t>
  </si>
  <si>
    <t>Strojno in ročno planiranje, grobo in fino planiranje</t>
  </si>
  <si>
    <t xml:space="preserve">Rušenje AB konstrukcij vključno z robnimi elementi in odvoz odpadnega materiala na trajno deponijo izvajalca. </t>
  </si>
  <si>
    <t xml:space="preserve">Rušenje konstrukcij iz lomljenca v betonu in odvoz odpadnega materiala na trajno deponijo izvajalca. </t>
  </si>
  <si>
    <t>DEPONIRANJE VIŠKOV MATERIALOV NA LOKACIJI OPPN GAMELJNE</t>
  </si>
  <si>
    <t>opis postavke</t>
  </si>
  <si>
    <t xml:space="preserve">Priprava lokacije, geodetska dela, čiščenje terena </t>
  </si>
  <si>
    <t>Zavarovanje deponije, kontrola dostopa</t>
  </si>
  <si>
    <t>2.1</t>
  </si>
  <si>
    <t xml:space="preserve">Površinski izkop plodne zemljine - 1. kategorije - strojno z odrivom/nakladanjem (na začasno lokacijo znotraj območja - za kasnejšo uporabo) </t>
  </si>
  <si>
    <t>2.2</t>
  </si>
  <si>
    <t>2.3</t>
  </si>
  <si>
    <t xml:space="preserve">Drenažni jarek (izkop ob vznožju odlagališča) </t>
  </si>
  <si>
    <t>2.4</t>
  </si>
  <si>
    <t xml:space="preserve">Vgradnja deponijskega materiala, vgradnja po 0,5m plasteh s sprotnim komprimiranjem. </t>
  </si>
  <si>
    <t>2.5</t>
  </si>
  <si>
    <t xml:space="preserve">Geotehnični ukrepi za zagotovitev stabilnosti brežin (vgradnja geotekstilnih trakov na območju brežin v fazi utrjevanja) - OCENA </t>
  </si>
  <si>
    <t>2.6</t>
  </si>
  <si>
    <t>Humuziranje območja z valjanjem</t>
  </si>
  <si>
    <t>Zatravitev s semenom</t>
  </si>
  <si>
    <t>SKUPAJ GRADBENA DELA</t>
  </si>
  <si>
    <t>TUJE STORITVE</t>
  </si>
  <si>
    <t>4.1</t>
  </si>
  <si>
    <t>4.2</t>
  </si>
  <si>
    <t>geotehnični nadzor</t>
  </si>
  <si>
    <t>PRESTAVITVE PLINOVODNEGA OMREŽJA</t>
  </si>
  <si>
    <t>Postavitev gradbiščnih tabel</t>
  </si>
  <si>
    <t>Postavitev sporočilnih tabel "Izvedba del z EU sredstvi"</t>
  </si>
  <si>
    <t>Geotehnični nadzor</t>
  </si>
  <si>
    <t>Izdelava projektne dokumentacije za projekt za izvedbo</t>
  </si>
  <si>
    <t xml:space="preserve">Projektantski nadzor </t>
  </si>
  <si>
    <t>Izdelava PID-a v skladu z GZ in dopolnitvami ter po zahtevah bodočega upravljavca vodovoda (5x v tiskani obliki, 2x v elektronski obliki</t>
  </si>
  <si>
    <t>Stroški nadzora upravljavca vodovoda</t>
  </si>
  <si>
    <t>Nadzor upravljavca kanalizacije</t>
  </si>
  <si>
    <t>nadzor upravljavca kanalizacije</t>
  </si>
  <si>
    <t>projektna dokumentacija PZI in PID</t>
  </si>
  <si>
    <t xml:space="preserve">Ureditev planuma temeljnih tal - gramozna podlaga - III kategorije </t>
  </si>
  <si>
    <t>Dobava, polaganje in obsutje DK fi 180 za zidovi. Na tekoči meter drenaže se vgradi do
0.3 m3/ prodca</t>
  </si>
  <si>
    <t xml:space="preserve">Ponudba vključuje vse stroške </t>
  </si>
  <si>
    <t>sortiranja</t>
  </si>
  <si>
    <t>nalaganja</t>
  </si>
  <si>
    <t>odvoza</t>
  </si>
  <si>
    <t>razkladanja</t>
  </si>
  <si>
    <t>taks za deponiranje</t>
  </si>
  <si>
    <t>dokazila o deponiranju</t>
  </si>
  <si>
    <t>odsek 27</t>
  </si>
  <si>
    <t>odsek 19</t>
  </si>
  <si>
    <t>odsek 18</t>
  </si>
  <si>
    <t>odsek 17</t>
  </si>
  <si>
    <t>odsek 16</t>
  </si>
  <si>
    <t>odsek 15</t>
  </si>
  <si>
    <t>odsek 14</t>
  </si>
  <si>
    <t>odsek 13</t>
  </si>
  <si>
    <t>odseki 10,11,12</t>
  </si>
  <si>
    <t>odseka 6,7</t>
  </si>
  <si>
    <t>odsek 5</t>
  </si>
  <si>
    <t>odsek 2</t>
  </si>
  <si>
    <t>I. SONDAŽNA DELA</t>
  </si>
  <si>
    <t xml:space="preserve">Prevozi vrtalnih garnitur in opreme </t>
  </si>
  <si>
    <t>Formiranje delovišča</t>
  </si>
  <si>
    <t>Premiki med vrtinami</t>
  </si>
  <si>
    <t xml:space="preserve">Število in ocenjena dolžina sondažnih vrtin: 7 vrtin po 10m (skupaj 70m)
</t>
  </si>
  <si>
    <t>Dolžina vrtin v  glini, pesku</t>
  </si>
  <si>
    <t>Dolžina vrtin v produ</t>
  </si>
  <si>
    <t>Cevitev vrtin</t>
  </si>
  <si>
    <t>SPT (v peskih in prodih  na vsake 2 m vrtine )</t>
  </si>
  <si>
    <t>kom</t>
  </si>
  <si>
    <t>II. TERENSKE GEOMEHANSKE MERITVE</t>
  </si>
  <si>
    <t xml:space="preserve">Število in ocenjena dolžina DMT sondiranj (4 sonde po 15m)
</t>
  </si>
  <si>
    <t xml:space="preserve">Meritve DMT </t>
  </si>
  <si>
    <t>III.INŽENIRSKO GEOLOŠKA TERENSKA DELA</t>
  </si>
  <si>
    <t>Lociranje sondažnih del (vrtine, DMT sonde), organizacija dela</t>
  </si>
  <si>
    <t>dni/inž</t>
  </si>
  <si>
    <t xml:space="preserve">Geološko - geotehnična spremljava izvedbe raziskovalnih del in  popisi vrtin </t>
  </si>
  <si>
    <t>Odvzemi vzorcev (4 vzorci/vrtina)</t>
  </si>
  <si>
    <t>IV. DRUGA TERENSKA DELA</t>
  </si>
  <si>
    <t>Geodetski posnetki ustja vrtin</t>
  </si>
  <si>
    <t>V. LABORATORIJSKE PREISKAVE</t>
  </si>
  <si>
    <t>Naravna vlažnost</t>
  </si>
  <si>
    <t>Konsistenca</t>
  </si>
  <si>
    <t>Prostorninska teža</t>
  </si>
  <si>
    <t>Moduli stisljivosti</t>
  </si>
  <si>
    <t>Strižna trdnost zemljin</t>
  </si>
  <si>
    <t>Sejalne analize</t>
  </si>
  <si>
    <t>Poročilo o laboratorijskih preiskavah</t>
  </si>
  <si>
    <t>pavšal</t>
  </si>
  <si>
    <t>VI. IZDELAVA GEOL.-GEOTEH. IN HIDROGEOLOŠKEGA  ELABORATA</t>
  </si>
  <si>
    <t>Izdelava geol.-geomehanskih profilov vrtin</t>
  </si>
  <si>
    <t>dni/teh</t>
  </si>
  <si>
    <t>Izdelava inženirsko-geološke karte in profilov</t>
  </si>
  <si>
    <t>VII. TERENSKA GEOTEHNIČNA DELA -vgradnja inklinometrov</t>
  </si>
  <si>
    <t>Vgradnja inklinometrov (vgradnja cevi, obsutje s peskom, ureditev ustja-povozni pokrovi)</t>
  </si>
  <si>
    <t>VIII. TERENSKA GEOTEHNIČNA DELA -vgradnja piezometrov</t>
  </si>
  <si>
    <t xml:space="preserve">Vgradnja piezometrične cevi  </t>
  </si>
  <si>
    <t>Vgradnja uvodne kolone</t>
  </si>
  <si>
    <t>Ureditev ustja vrtin (povozni pokrovi)</t>
  </si>
  <si>
    <t>Aktivacija</t>
  </si>
  <si>
    <t>Vgradnja avtomatskega merilnika podzemne vode</t>
  </si>
  <si>
    <t>Vgradnja geodetskih reperjev</t>
  </si>
  <si>
    <t>X. "NIČELNE MERITVE-STANJE TERENA PRED GRADNJO"</t>
  </si>
  <si>
    <t>Inklinometrske meritve</t>
  </si>
  <si>
    <t>serija</t>
  </si>
  <si>
    <t>Piezometrske meritve (odvzem podatkov)</t>
  </si>
  <si>
    <t>Geodetske meritve skupaj z izdelavo poročila</t>
  </si>
  <si>
    <t>SKUPAJ (brez DDV)</t>
  </si>
  <si>
    <t>Vgradnja piezometrov</t>
  </si>
  <si>
    <t>Piezometrske meritve (odvzem podatkov za obdobje 1 leta)</t>
  </si>
  <si>
    <t>Izdelava geotehničnih poročila: geološko-geomehanski model tal,  stabilnostne analize, izračn  projektnih obremenitev, odporov in posedkov temeljnih tal</t>
  </si>
  <si>
    <t>Število in ocenjena dolžina DMT sondiranj (4 sonde po 15m)</t>
  </si>
  <si>
    <t xml:space="preserve">1x hidrant </t>
  </si>
  <si>
    <t>hišni priključek (1HP, l=3 m)</t>
  </si>
  <si>
    <t>NL DN 100, l=67 m</t>
  </si>
  <si>
    <t>Izdelava proj. Dokumentacije PZI za VGU</t>
  </si>
  <si>
    <t>Predlog dodatnih geološko geotehnične raziskave  na območju ZIDOV 
(po predlogu iz GG poročila, poglavje 10)</t>
  </si>
  <si>
    <r>
      <rPr>
        <sz val="10"/>
        <rFont val="Arial"/>
        <family val="2"/>
        <charset val="238"/>
      </rPr>
      <t>Dobava, polaganje in obsutje DK fi 180 za zidovi. Na tekoči meter drenaže se vgradi do
0.3 m3/ prodca</t>
    </r>
  </si>
  <si>
    <r>
      <rPr>
        <sz val="10"/>
        <color theme="1"/>
        <rFont val="Arial"/>
        <family val="2"/>
        <charset val="238"/>
      </rPr>
      <t>m</t>
    </r>
  </si>
  <si>
    <t>km</t>
  </si>
  <si>
    <t>Zavarovanje gradbene jame v času gradnje z zagatnicami , -vključno z izvlačenjem jeklene zagatne stene in vso demontažo spojnih elementov_x000D_
- zagatnica po načrtu_x000D_</t>
  </si>
  <si>
    <t>Izdelava dvostranskega vezanega opaža za raven zid, visok 2,1 do 4 m.</t>
  </si>
  <si>
    <t>Dobava in vgraditev podložnega cementnega betona C12/15 v prerez do 0,15 m3/m2.</t>
  </si>
  <si>
    <t>Oblaganje z lomljencem iz silikatnih kamnin, vezanim s cementno malto, v debelini 11 do 15 cm.</t>
  </si>
  <si>
    <t>Dobava in vgraditev merilnih čepov, vključno navezavo na veljavno nivelmansko mrežo.</t>
  </si>
  <si>
    <t>Določitev in preverjanje položajev, višin in smeri pri gradnji objekta s površino nad 200 do 500 m2.</t>
  </si>
  <si>
    <t>Postavitev in zavarovanje profilov za zakoličbo objekta s površino nad  100 m2.</t>
  </si>
  <si>
    <t>Zavarovanje gradbene jame v času gradnje z zagatnicami, 
-vključno z izvlačenjem jeklene zagatne stene in vso demontažo spojnih elementov_x000D_
- zagatnica po načrtu_x000D_</t>
  </si>
  <si>
    <t>Izdelava izcednice (barbakane) iz trde plastične cevi, premera 10 cm, dolžine nad 100 cm, 
- vključena tudi izdelava vtočnega drenažnega betona na lokaciji vgradnje ter drenažni geotekstil</t>
  </si>
  <si>
    <t>Dobava in postavitev rebrastih palic iz visokovrednega naravno trdega jekla B St 420 S s premerom 14 mm in večjim, za srednje zahtevno ojačitev, 
- rebrasta armatura B500B, visoko duktilno jeklo</t>
  </si>
  <si>
    <t>Dobava in vgraditev ograje za pešce po detajlu iz načrta iz jeklenih cevnih ali pravokotnih profilov z vertikalnimi in/ali horizontalnimi polnili, visoke ... cm,
- višina ograje: 120 cm_x000D_
- ograja privijačena na krila in stene_x000D_
- vsi elementi ograje so vroče cinkani minimalno 80 mikro m._x000D_
- vključno z ozemlitvijo in pritrditvenim mat._x000D_
- skladno s TSC 07.103</t>
  </si>
  <si>
    <t>Dobava in vgraditev cementnega betona C12/15 v prerez do 0,15 m3/m2-m1, 
- podložni beton pod temelji</t>
  </si>
  <si>
    <t>Dobava in vgraditev ograje za pešce po detajlu iz načrta iz jeklenih cevnih ali pravokotnih profilov z vertikalnimi in/ali horizontalnimi polnili, visoke ... cm,
- višina ograje: 120 cm_x000D_
- ograja privijačena v robni venec_x000D_
- vsi elementi ograje so vroče cinkani minimalno 80 mikro m._x000D_
- vključno z ozemlitvijo in pritrditvenim materialom_x000D_
- skladno s TSC 07.103</t>
  </si>
  <si>
    <t>Izdelava vzdolžne in prečne drenaže, globoke do 1,0 m, na planumu izkopa, z gibljivimi plastičnimi cevmi premera 20 cm, 
- vključno z izpustnimi glavami</t>
  </si>
  <si>
    <t>Izdelava delovnega stika z nabrekajočim trakom ali profilom, brez izolacijskih trakov, 
- horizontalni delovni stik na betonskih površinah med temeljem in_x000D_
steno zidu</t>
  </si>
  <si>
    <t>Dobava in vgraditev ojačenega cementnega betona C30/37 v pasovne temelje, temeljne nosilce ali poševne in vertikalne slope,
- beton za temelj zidu_x000D_
- kvaliteta betona XC2</t>
  </si>
  <si>
    <t>zap. št.</t>
  </si>
  <si>
    <t>oznaka objekta</t>
  </si>
  <si>
    <t>vključen v DPN</t>
  </si>
  <si>
    <t>k.o.</t>
  </si>
  <si>
    <t>št. parcele</t>
  </si>
  <si>
    <t>dejanska raba stavbe</t>
  </si>
  <si>
    <t>opis objekta</t>
  </si>
  <si>
    <t>O2A</t>
  </si>
  <si>
    <t>NE</t>
  </si>
  <si>
    <t>nestanovanjska</t>
  </si>
  <si>
    <t>nadstrešek</t>
  </si>
  <si>
    <t>O2B</t>
  </si>
  <si>
    <t>vrtna lopa</t>
  </si>
  <si>
    <t>O3</t>
  </si>
  <si>
    <t>DA</t>
  </si>
  <si>
    <t>1723-Vič</t>
  </si>
  <si>
    <t>garaža s prizidanimi vrtnimi lopami</t>
  </si>
  <si>
    <t>O3A</t>
  </si>
  <si>
    <t>O4A</t>
  </si>
  <si>
    <t>O5</t>
  </si>
  <si>
    <t>1981/12</t>
  </si>
  <si>
    <t>kmetijska lopa</t>
  </si>
  <si>
    <t>O6</t>
  </si>
  <si>
    <t>1884/5</t>
  </si>
  <si>
    <t>O7</t>
  </si>
  <si>
    <t>garaža</t>
  </si>
  <si>
    <t>O8</t>
  </si>
  <si>
    <t>garaža s prizidanimi lopami</t>
  </si>
  <si>
    <t>O9_1</t>
  </si>
  <si>
    <t>2181/12</t>
  </si>
  <si>
    <t>stanovanjska</t>
  </si>
  <si>
    <t>krajna vrstna hiša</t>
  </si>
  <si>
    <t>O9_2</t>
  </si>
  <si>
    <t>2181/45</t>
  </si>
  <si>
    <t>vrstna hiša</t>
  </si>
  <si>
    <t>O9_3</t>
  </si>
  <si>
    <t>2181/48</t>
  </si>
  <si>
    <t>O9_4</t>
  </si>
  <si>
    <t>2181/51</t>
  </si>
  <si>
    <t>O9_5</t>
  </si>
  <si>
    <t>2181/11</t>
  </si>
  <si>
    <t>O10</t>
  </si>
  <si>
    <t>2181/17</t>
  </si>
  <si>
    <t>O11</t>
  </si>
  <si>
    <t>2174/5</t>
  </si>
  <si>
    <t>dve garaži s prizidano vrtno lopo</t>
  </si>
  <si>
    <t>O12</t>
  </si>
  <si>
    <t>O13</t>
  </si>
  <si>
    <t>O14</t>
  </si>
  <si>
    <t>525/5</t>
  </si>
  <si>
    <t>vrtičkarska uta</t>
  </si>
  <si>
    <t>O14A</t>
  </si>
  <si>
    <t>O14B</t>
  </si>
  <si>
    <t>1871/5</t>
  </si>
  <si>
    <t>O14C</t>
  </si>
  <si>
    <t>O14D</t>
  </si>
  <si>
    <t>1707/22</t>
  </si>
  <si>
    <t>O14E</t>
  </si>
  <si>
    <t>O14F</t>
  </si>
  <si>
    <t>508/13</t>
  </si>
  <si>
    <t>O14G</t>
  </si>
  <si>
    <t>2176/22</t>
  </si>
  <si>
    <t>O15A</t>
  </si>
  <si>
    <t>525/5, 524/3</t>
  </si>
  <si>
    <t>O16A</t>
  </si>
  <si>
    <t>čebelnjak</t>
  </si>
  <si>
    <t>O17A</t>
  </si>
  <si>
    <t>361/66</t>
  </si>
  <si>
    <t>poslovna</t>
  </si>
  <si>
    <t>del mizarske delavnice</t>
  </si>
  <si>
    <t>O17B</t>
  </si>
  <si>
    <t>O17C</t>
  </si>
  <si>
    <r>
      <rPr>
        <b/>
        <sz val="8"/>
        <rFont val="Arial"/>
        <family val="2"/>
        <charset val="238"/>
      </rPr>
      <t>evidenca objektov v registru
nepremičnin</t>
    </r>
  </si>
  <si>
    <r>
      <rPr>
        <sz val="8"/>
        <rFont val="Arial"/>
        <family val="2"/>
        <charset val="238"/>
      </rPr>
      <t>1722-
Trnovsko predmestje</t>
    </r>
  </si>
  <si>
    <r>
      <rPr>
        <sz val="8"/>
        <rFont val="Arial"/>
        <family val="2"/>
        <charset val="238"/>
      </rPr>
      <t>894/197,
1707/73,
1707/14</t>
    </r>
  </si>
  <si>
    <r>
      <rPr>
        <sz val="8"/>
        <rFont val="Arial"/>
        <family val="2"/>
        <charset val="238"/>
      </rPr>
      <t>1707/14,
1707/240,
894/197</t>
    </r>
  </si>
  <si>
    <r>
      <rPr>
        <sz val="8"/>
        <rFont val="Arial"/>
        <family val="2"/>
        <charset val="238"/>
      </rPr>
      <t>2165/1,
2165/10,
2165/11</t>
    </r>
  </si>
  <si>
    <r>
      <rPr>
        <sz val="8"/>
        <rFont val="Arial"/>
        <family val="2"/>
        <charset val="238"/>
      </rPr>
      <t>2129/3,
2129/4</t>
    </r>
  </si>
  <si>
    <r>
      <rPr>
        <sz val="8"/>
        <rFont val="Arial"/>
        <family val="2"/>
        <charset val="238"/>
      </rPr>
      <t>2004/13,
2112/2</t>
    </r>
  </si>
  <si>
    <r>
      <rPr>
        <sz val="8"/>
        <rFont val="Arial"/>
        <family val="2"/>
        <charset val="238"/>
      </rPr>
      <t>1994-
Dobrova</t>
    </r>
  </si>
  <si>
    <r>
      <rPr>
        <sz val="8"/>
        <rFont val="Arial"/>
        <family val="2"/>
        <charset val="238"/>
      </rPr>
      <t>506/15,
664/3, 1751</t>
    </r>
  </si>
  <si>
    <r>
      <rPr>
        <sz val="8"/>
        <rFont val="Arial"/>
        <family val="2"/>
        <charset val="238"/>
      </rPr>
      <t>1722-
Trnovsko predmestje; 1723-Vič</t>
    </r>
  </si>
  <si>
    <r>
      <rPr>
        <sz val="8"/>
        <rFont val="Arial"/>
        <family val="2"/>
        <charset val="238"/>
      </rPr>
      <t>506/15;
2181/11,
2181/14</t>
    </r>
  </si>
  <si>
    <r>
      <rPr>
        <sz val="8"/>
        <rFont val="Arial"/>
        <family val="2"/>
        <charset val="238"/>
      </rPr>
      <t>dve garaži s prizidanimi vrtnimi
lopami</t>
    </r>
  </si>
  <si>
    <r>
      <rPr>
        <sz val="8"/>
        <rFont val="Arial"/>
        <family val="2"/>
        <charset val="238"/>
      </rPr>
      <t>1707/113,
1707/185</t>
    </r>
  </si>
  <si>
    <r>
      <rPr>
        <sz val="8"/>
        <rFont val="Arial"/>
        <family val="2"/>
        <charset val="238"/>
      </rPr>
      <t>361/220,
361/221</t>
    </r>
  </si>
  <si>
    <r>
      <rPr>
        <sz val="8"/>
        <rFont val="Arial"/>
        <family val="2"/>
        <charset val="238"/>
      </rPr>
      <t>831/4,
1707/185</t>
    </r>
  </si>
  <si>
    <r>
      <t xml:space="preserve">Dobava in </t>
    </r>
    <r>
      <rPr>
        <sz val="9"/>
        <rFont val="Arial"/>
        <family val="2"/>
        <charset val="238"/>
      </rPr>
      <t>vgradnja vodotesnega pokrova na zaklep na obstoječem jašku.</t>
    </r>
    <r>
      <rPr>
        <sz val="10"/>
        <rFont val="Arial"/>
        <family val="2"/>
        <charset val="238"/>
      </rPr>
      <t xml:space="preserve"> </t>
    </r>
  </si>
  <si>
    <t>Izdelava posnetka obstoječega terena (po zakoličbi vodovoda), zaradi vzpostavitve v prvotno stanje po izvedbi del (javne površine, mejniki, objekti, ograje idr.)</t>
  </si>
  <si>
    <t>Izdelava VODILNE MAPE z dokazili o zanesljivosti objekta, kompletna dokumentacija za izvedbo tehničnega pregleda in pridobitve uporabnega dovoljenja v skladu z GZ in dopolnitvami.</t>
  </si>
  <si>
    <t>hišni priključek (1HP, l=5 m) 3.272,68 EUR</t>
  </si>
  <si>
    <t>Zavarovanje iztočne glave s kamnom v betonu deb. 0,30 - 0,40 m v projektiranem naklonu brežine. Všteta so vsa pomožna in dodatna dela.</t>
  </si>
  <si>
    <t>DELA SKUPAJ - 1 - UKREP</t>
  </si>
  <si>
    <t>DELA SKUPAJ - 2 - UKREP</t>
  </si>
  <si>
    <t>DELA SKUPAJ - 3 - UKREP</t>
  </si>
  <si>
    <t>DELA SKUPAJ - 4 - UKREP</t>
  </si>
  <si>
    <t>Obstoječi tlačni vod naj ostane v funkciji do prevezave novega tlačnega voda. Upoštevano obešanje tlačnega voda na provizorično nosilno konstrukcijo pred rušenjem obstoječega mostu z vsemi fazonskimi kosi ter pomožnimi in dodatnimi deli.</t>
  </si>
  <si>
    <t>DELA SKUPAJ - 5 - UKREP</t>
  </si>
  <si>
    <t>6 - UKREP - Prestavitev kanalizacije</t>
  </si>
  <si>
    <t>Izkop jarka v terenu III.-IV. kategorije, širine dna do 2 m, z nakladanjem in odvozom izkopanega materiala na stalno deponijo z upoštevanjem stroškov deponije in plačilom taks za deponiranje.</t>
  </si>
  <si>
    <t>Zasip cevi, izven cone cevovoda z izkopanim materialom v slojih deb. 0,30 m ter komprimacija z lahkimi komprimacijskimi sredstvi do naravne zbitosti tal.</t>
  </si>
  <si>
    <t>Dobava in polaganje PVC kanalizacijskih cevi, dolžine 6 m v projektiranih padcih in ravnih odsekih od jaška do jaška v predhodno profilirano peščeno ali betonsko posteljico. Stiki se tesnijo s spojno integriranimi gumi tesnili.</t>
  </si>
  <si>
    <t>Dobava in vgrajevanje revizijskega jaška izdelanega v skladu z standardom pr EN 13598-1 PREMERA 1000. Višine po projektu z opaževanjem, razopaževanjem, dobavo in vzidavo betonskega okvirja za pokrov in tipskega pokrova premera 600 mm po EN 124 standardu</t>
  </si>
  <si>
    <t xml:space="preserve">Preizkus vodotesnosti kanala </t>
  </si>
  <si>
    <t>DELA SKUPAJ - 6 - UKREP</t>
  </si>
  <si>
    <t>DELA SKUPAJ - 7 - UKREP</t>
  </si>
  <si>
    <t>8 - UKREP - Prestavitev kanalizacije</t>
  </si>
  <si>
    <t>Dobava in polaganje NL kanalizacijskih cevi, dolžine 6 m v projektiranih padcih in ravnih odsekih od jaška do jaška v predhodno profilirano peščeno ali betonsko posteljico. Stiki se tesnijo s VRS spoji oziroma po navodilih upravljalca.</t>
  </si>
  <si>
    <t>Dobava in vgrajevanje revizijskega jaška izdelanega v skladu z standardom pr EN 13598-1 PREMERA 1000. Višine po projektu z opaževanjem, razopaževanjem, dobavo in vzidavo betonskega okvirja za pokrov in tipskega pokrova premera 600 mm po EN 124 standard</t>
  </si>
  <si>
    <t>DELA SKUPAJ - 8 - UKREP</t>
  </si>
  <si>
    <t>DELA SKUPAJ - 9 - UKREP</t>
  </si>
  <si>
    <t>Dobava in vgradnja protipoplavne notranje lopute TIDE FLEX -Check Valve tip DN 300 Tehnične karakteristike TIDE FLEX lopute.</t>
  </si>
  <si>
    <t>DELA SKUPAJ - 10 - UKREP</t>
  </si>
  <si>
    <t>Dobava in vgradnja protipoplavne notranje lopute TIDE FLEX -Check Valve tip DN 500 Tehnične karakteristike TIDE FLEX lopute.</t>
  </si>
  <si>
    <t>DELA SKUPAJ - UKREP 11</t>
  </si>
  <si>
    <t>DELA SKUPAJ - 12 - UKREP</t>
  </si>
  <si>
    <t>DELA SKUPAJ - 13 - UKREP</t>
  </si>
  <si>
    <t>DELA SKUPAJ - UKREP 14</t>
  </si>
  <si>
    <t>DELA SKUPAJ - 15 - UKREP</t>
  </si>
  <si>
    <t>DELA SKUPAJ - 16 - UKREP</t>
  </si>
  <si>
    <t>DELA SKUPAJ - 17 - UKREP</t>
  </si>
  <si>
    <t>DELA SKUPAJ - 18 - UKREP</t>
  </si>
  <si>
    <t>DELA SKUPAJ - 19 - UKREP</t>
  </si>
  <si>
    <t xml:space="preserve">Tlačni vod obešen na cestni most - ostane nespremenjen. </t>
  </si>
  <si>
    <t>DELA SKUPAJ - 21 - UKREP</t>
  </si>
  <si>
    <t>Gravitacijski kanal - ostane nespremenjen - poteka pod škatlastim prepustom 9 x3 m. 
Stroški zavarovanja so v sklopu - škatlastega prepusta.</t>
  </si>
  <si>
    <t>DELA SKUPAJ - 23 - UKREP</t>
  </si>
  <si>
    <t>DELA SKUPAJ - 24 - UKREP</t>
  </si>
  <si>
    <t>DELA SKUPAJ - UKREP 25</t>
  </si>
  <si>
    <t>DELA SKUPAJ - UKREP 26</t>
  </si>
  <si>
    <t>DELA SKUPAJ - UKREP 27</t>
  </si>
  <si>
    <t>DELA SKUPAJ - UKREP 28</t>
  </si>
  <si>
    <t>DELA SKUPAJ - 29 - UKREP</t>
  </si>
  <si>
    <t>Kompletna izdelava stabilizacijskega praga z zavarovanjem v širini 3m na območju zavarovanja kanalizacije pod strugo Malega Grabna.</t>
  </si>
  <si>
    <t>DELA SKUPAJ - 30 - UKREP</t>
  </si>
  <si>
    <t>PODVRTAVANJE pod progo v projektiranih padcih in ravnih odsekih od jaška do jaška s projektirano cevjo. Vštet je izkop gradbene jame z opaževanjem - Larseng - ali podobno z postavitvijo in demontažo vrtalne garniture ter vsa pomožna in dodatna dela.</t>
  </si>
  <si>
    <t>Dobava in vgrajevanje revizijskega jaška na obstoječi kanalizaciji izdelanega v skladu z standardom pr EN 13598-1 PREMERA 1000. Višine po projektu z opaževanjem, razopaževanjem, dobavo in vzidavo betonskega okvirja za pokrov in tipskega pokrova premera 600 mm po EN 124 standard</t>
  </si>
  <si>
    <t>DELA SKUPAJ - 31 - UKREP</t>
  </si>
  <si>
    <t>DELA SKUPAJ - UKREP 32</t>
  </si>
  <si>
    <t xml:space="preserve">Obbetoniranje obstoječe kanalizacije DN 250. </t>
  </si>
  <si>
    <t xml:space="preserve">Rušenje obstoječe kanalizacije z jaški ter iztočne glave z odvozom na stalno deponijo z upoštevanjem stroškov deponije in plačilom taks za deponiranje. </t>
  </si>
  <si>
    <t xml:space="preserve">Rušenje obstoječe kanalizacije tlačnega voda 2x DN 140 odvozom na stalno deponijo z upoštevanjem stroškov deponije in plačilom taks za deponiranje. </t>
  </si>
  <si>
    <t xml:space="preserve">Strojni delno ročni izkop okoli obstoječe iztočne cevi - iztoka z odvozom materiala na deponijo. </t>
  </si>
  <si>
    <t>Izdelava revizijskega kaskadnega jaška iz ABC cevi premera 1000 mm in tipskih nastavkov za cevi iz PVC za sušni odtok. Stikovanje s spojkami iz PVC. Všteta tudi izdelava betonskega ležišča fi = 162 cm, debeline 15 cm, MB 20 (0.31 m3 betona in 7.6 m2 opaža), z opaževanjem, vzidavo betonskega okvirja za pokrov, delno vodotesni tipski pokrov premera 600 mm po EN 124 standardu za prometno obtežbo. Upoštevati je tudi vsa pomožna prenose do mesta vgraditve. dela in prenose do mesta vgraditve. - Višina jaška - po projektu.</t>
  </si>
  <si>
    <t>Izdelava revizijskega kaskadnega jaška iz ABC cevi premera 1000 mm in tipskih nastavkov za cevi iz PVC za sušni odtok. Stikovanje s spojkami iz PVC. Všteta tudi izdelava betonskega ležišča fi = 162 cm, debeline 15 cm, MB 20 (0.31 m3 betona in 7.6 m2 opaža), z opaževanjem, vzidavo betonskega okvirja za pokrov, delno vodotesni tipski pokrov premera 600 mm po EN 124 standardu za prometno obtežbo. Upoštevati je tudi vse pomožne prenose do mesta vgraditve. dela in prenose do mesta vgraditve. - Višina jaška 2,00-3,00 m</t>
  </si>
  <si>
    <t xml:space="preserve">Nasvišanje revizijskega jaška iz ABC cevi premera 1000 mm in tipskih nastavkov. Stikovanje s spojkami iz PVC. Upoštevana so vsa pomožna dela in prenose do mesta vgraditve. </t>
  </si>
  <si>
    <t>Rušenje obstoječe kanalizacije z jaški ter iztočne glave z odvozom na stalno deponijo z upoštevanjem stroškov deponije in plačilom taks za deponiranje.</t>
  </si>
  <si>
    <t xml:space="preserve">Zaščita brežine s kamnito zložbo v posteljici iz betona, poravnani kamni debeline 0,4-0,6m </t>
  </si>
  <si>
    <t xml:space="preserve">Dobava in vgraditev jeklenega pokrova jaška 60/60cm, nerjavno jeklo AISI304; vodotesni pokrov s ključavnico in obešanko (po navodilih naročnika) </t>
  </si>
  <si>
    <t>Izdelava in montaža vertikalnega droga iz nerjavnega jekla AISI304 dolžine 3790mm iz cevi fi88,9x3,2 in fi60,3x2,9 z reducirnim kosom, sidrno ploščo, ojačitvenimi rebri, cevno kapo 60,3, priključki M20 skupne teže 27,60kg, vključno s tremi inox uvodnicami M20 s čepom za zatesnitev lukenj</t>
  </si>
  <si>
    <t>Izdelava in montaža klinaste vzpenjalne lestve iz nerjavnega jekla iz cevi fi 2"(d=4mm) vključno z montažo v protipoplavni zid</t>
  </si>
  <si>
    <t>Dobava in vgraditev gibljive cevi PE-ALKATEN DN75, UV odporna</t>
  </si>
  <si>
    <t>PREDDELA SKUPAJ</t>
  </si>
  <si>
    <t>Pred začetkom izvedbe del izvajalec del mora pregledati kompletno tehnično dokumentacijo z vsemi načrti.</t>
  </si>
  <si>
    <t>- poročila preizkusov z oceno njihovih rezultatov,</t>
  </si>
  <si>
    <r>
      <t xml:space="preserve">Na mestih odcepov telefonskih kablov ali na mestih kabelskih spojk je potrebno zgraditi betonske kabelske jaške, ki služijo za spajanje kablov, vlečenje kablov v cevi ter namestitev kabelskega pribora. Dimenzija jaška je odvisna od števila cevi ter praviloma znaša 1,5x1,8x1,9 m (svetle mere) za kapaciteto do 4 cevi ter 1,8x2,5x1,9 m za kapaciteto 6 do 12 cevi. Za kapacitete 1-2 cevi je možna izvedba jaška dimenzij 1,2x1,2x1,2 m oziroma pod omarico betonska cev </t>
    </r>
    <r>
      <rPr>
        <i/>
        <sz val="10"/>
        <color theme="1"/>
        <rFont val="Arial"/>
        <family val="2"/>
        <charset val="238"/>
      </rPr>
      <t xml:space="preserve">Ø </t>
    </r>
    <r>
      <rPr>
        <sz val="10"/>
        <color theme="1"/>
        <rFont val="Arial"/>
        <family val="2"/>
        <charset val="238"/>
      </rPr>
      <t>50, 60, 80 ali 100 cm. Če se jašek nahaja v zelenici ali pločniku, se opremi z litoželeznim lahkim pokrovom (125 kN) z napisom Telekom Slovenije oziroma, če se jašek nahaja na voznih površinah, se opremi z litoželeznim težkim pokrovom (400 kN) z napisom Telekom Slovenije. Kabli in spojke se v jaških montirajo na za to vgrajene nosilce.</t>
    </r>
  </si>
  <si>
    <t>NAČRT HIDROMEHANIKE - ELEKTRO DEL</t>
  </si>
  <si>
    <t>Hidromehanska opreme - elektro del</t>
  </si>
  <si>
    <t>Izdelava navodil za obratovanje in vzdrževanje elektro opreme NOV</t>
  </si>
  <si>
    <t>programiranje lokalnega krmilnika</t>
  </si>
  <si>
    <t>transport opreme</t>
  </si>
  <si>
    <t>montaža opreme na objektu</t>
  </si>
  <si>
    <t>preizkus, spuščanje v pogon s šolanjem osebja</t>
  </si>
  <si>
    <t>Kotalna zapornica elektrooprema</t>
  </si>
  <si>
    <t>stikalna omara</t>
  </si>
  <si>
    <t>električne instalacije</t>
  </si>
  <si>
    <t>Dobava in montaža protipovratnih loput fi 40</t>
  </si>
  <si>
    <t>Vtočna rešetka</t>
  </si>
  <si>
    <t>paneli rešetke</t>
  </si>
  <si>
    <t>vbetonirani deli</t>
  </si>
  <si>
    <t>Kotalna zapornica</t>
  </si>
  <si>
    <t>telo zapornice</t>
  </si>
  <si>
    <t>elektromotorni pogon HAACON ali enakovredno</t>
  </si>
  <si>
    <t>nosilec pogona</t>
  </si>
  <si>
    <t>pohodna pločevina - mrežasta</t>
  </si>
  <si>
    <t>ograja na betonskem podestu in pristopna lestev s hrbtobranom</t>
  </si>
  <si>
    <t>ročni pogon HAACON ali enakovredno</t>
  </si>
  <si>
    <t>Hidromehanska oprema vsebuje : - projektno dokumentacijo PZI in PID, izdelavo navodil za obratovanje in vzdrževanje, dobavo opreme, izdelava PKZ zaščite, kontrola, prevzem v delavnici, transport opreme, montaža opreme na objektu, preizkus, spuščanje v pogon s šolanjem osebja</t>
  </si>
  <si>
    <t>ZAPORNICA NA VTOKU V MESTNO GRADAŠČICO</t>
  </si>
  <si>
    <t>Vse mere preveriti na licu mesta ! V primeru kakšnih nejasnosti kontaktirati projektanta !</t>
  </si>
  <si>
    <t xml:space="preserve">Pred izvedbo uskladiti načrte krajinske arhitekture, arhitekture, zunanje ureditve in instalacijskih vodov. Vse dimenzije in ustroj tlakovanih površin (tartan, retonski tlakovci, asfalt, robniki in elementi za odvodnjavanje) povzeti po projektu zunanje ureditve. Vse pozicije instalacijskih vodov preveriti pred izvajanjem del. </t>
  </si>
  <si>
    <t>Pri zaščiti dreves je potrebno upoštevati DIN standard (SIST- DIN18920: 2012 Uporaba rastlin pri urejanju zelenih površin - Zaščita drevja, rastlinskih sestojev in nasadov pri gradbenih posegih). Velja splošno pravilo, da je velikost zaščitne cone drevja pred mehanskimi poškodbami (na primer pred udarninami in odrgninami debla, korenin in poškodbami krošnje) zaradi uporabe vozil, gradbenih strojev ali določenih gradbenih del projekcija krošnje drevesa na tla razširjena za 1,5 meterski pas. Na mejo zaščitnega pasu je treba postaviti vsaj 2 m visoko neprehodno ograjo in območje izvzeti iz območja gradbišča. Na ta način zaščitimo celotno območje korenin.</t>
  </si>
  <si>
    <t>DOBAVA, SAJENJE IN ZAŠČITA GRMOVNIC VIŠJE KAKOVOSTI
Nabava in dovoz rodovitne zemlje, nabava in dovoz sadik (velikost 30 cm 40 cm), izkop jame velikosti 30 cm x 30 x 40 cm, dodajanje mešanice šote, hygromula in komposta v sadilno jamo, odvoz mrtvice, sajenje, zalivanje, zaščita sadike za 2 do 3 leta z 2x letno košnjo</t>
  </si>
  <si>
    <t>Isto kot 3, le izkop v mokrem (strugi)</t>
  </si>
  <si>
    <t xml:space="preserve">Rušenje asfaltnega vozišča s pravilnim odrezom robov v povprečni debelini 20 cm z odvozom materiala na stalno gradbeno deponijo H=20 km z vsemi stroški deponiranja. Po končanih delih se vzpostavi prvotno stanje vozišča. Upoštevati vgradnjo ločilne folije in začasne stabilizacije z betonom C-8/10, odstranitev začasne stabilazacije in vgradnjo dvoslojnega asfalta po detajlu (nosilni in obrabni sloj 7+3 cm). Obračun za 1 m2. </t>
  </si>
  <si>
    <r>
      <rPr>
        <sz val="9"/>
        <rFont val="Arial"/>
        <family val="2"/>
        <charset val="238"/>
      </rPr>
      <t>Št.</t>
    </r>
  </si>
  <si>
    <t>vrednost</t>
  </si>
  <si>
    <r>
      <rPr>
        <sz val="9"/>
        <color theme="1"/>
        <rFont val="Arial"/>
        <family val="2"/>
        <charset val="238"/>
      </rPr>
      <t>Št.</t>
    </r>
  </si>
  <si>
    <r>
      <rPr>
        <b/>
        <sz val="9"/>
        <color theme="1"/>
        <rFont val="Arial"/>
        <family val="2"/>
        <charset val="238"/>
      </rPr>
      <t>vrednost</t>
    </r>
  </si>
  <si>
    <t>Izdelava blazine pod temeljem objekta iz prodca v debelini nad 30 cm
- debelina 30 cm</t>
  </si>
  <si>
    <t>Dobava in postavitev rebrastih žic iz visokovrednega naravno trdega jekla B St 500 S s premerom do 12 mm, za srednje zahtevno ojačitev
- rebrasta armatura B500B</t>
  </si>
  <si>
    <t>Dobava in vgraditev montažnega AB elementa po načrtu, debeline 30 cm, z vgrajeno kamnito oblogo debeline 5 cm.
'- z vgrajenimi sidri za vgradnjo, odprtinami za barbakane
- z rebri in konzolami po načrtu
- z začasnim podpiranjem med gradnjo</t>
  </si>
  <si>
    <t>Dobava in vgraditev ojačenega cementnega betona C30/37 v pasovne temelje, temeljne nosilce ali poševne in vertikalne slope
- beton za temelj zidu
- kvaliteta betona XC2</t>
  </si>
  <si>
    <t>Dobava in vgraditev ojačenega cementnega betona C30/37 v stene podpornih ali opornih zidov
- stena zidu
- kvaliteta betona XC4, XF3</t>
  </si>
  <si>
    <t>Izdelava dilatacijskega stika med posameznimi kampadami s vodotesnim dilatacijskim trakom kot npr. Flexjoint EP20 ali enakovrednim in zaščitno desko v širini 1,0 m na zasuti strani in trajno elastičnim polnilom na vidni strani.
'- postavka vključuje tudi 2 cm trdo penasto ploščo
- dva jeklena moznika v temelju</t>
  </si>
  <si>
    <t>Dobava in postavitev rebrastih palic iz visokovrednega naravno trdega jekla B St 420 S s premerom 14 mm in večjim, za srednje zahtevno ojačitev
- rebrasta armatura B500B</t>
  </si>
  <si>
    <t>Izdelava stika med regami posameznih montažnih panelov s privarjenim bitumenskim trakom in zaščitno desko v širini 1,0 m na zasuti strani in trajno elastičnim polnilom na vidni strani.
- trak je postavljen centrično na rego.</t>
  </si>
  <si>
    <t>Zavarovanje gradbene jame v času gradnje z zagatnicami 
- vključno z izvlačenjem jeklene zagatne stene in vso demontažo spojnih elementov
- zagatnica po načrtu</t>
  </si>
  <si>
    <t>Zaščita brežine z brizganim cementnim betonom in mrežo
- brizgan beton v debelini 15 cm armiran z armaturno mrežo Q335</t>
  </si>
  <si>
    <t>Zaščita brežine s kamnito zložbo, izvedeno s cementnim betonom
- izvedba KZ iz neobdelanih kamnitih blokov velikosti 0,3-0,7 m v cementnem betonu C25/30 XC2
- kamniti bloki in polnilni beton v razmerju 60:40</t>
  </si>
  <si>
    <t>Dobava in vgraditev montažnega AB elementa po načrtu, debeline 30 cm, z vgrajeno kamnito oblogo debeline 5 cm.
- z vgrajenimi sidri za vgradnjo, odprtinami za barbakane
- z rebri in konzolami po načrtu
- z začasnim podpiranjem med gradnjo</t>
  </si>
  <si>
    <t>Dobava in vgraditev cementnega betona C25/30 v prerez nad 0,50 m3/m2-m1
- temeljni betonski del kamnite zložbe
- razred izpostavljenosti: XC2</t>
  </si>
  <si>
    <t>Priprava in vgraditev pasivnega sidra po načrtu
- premer 25 mm
- dolžina sider 6,0 m
- raster sider 1,2 m</t>
  </si>
  <si>
    <t>Vrtanje vrtine, dobava, vgraditev, prednapenjanje in injektiranje trajnega geotehničnega sidra nosilnosti 250 kN, dolžine 10 do 20 m
- 4 vrvno sidro fi 6''/140 mm2, dolžine 13 m
- dolžina sider (prosti/sidrni/skupaj): 6,0/7,0/13,0
- do tega tri preizkusna sidra na objekt in eno merilno sidro na objekt
- sila napenjanja 200 kN</t>
  </si>
  <si>
    <t>Izdelava dilatacijskega stika med posameznimi kampadami s vodotesnim dilatacijskim trakom kot npr. Flexjoint EP20 ali enakovrednim in zaščitno desko v širini 1,0 m na zasuti strani in trajno elastičnim polnilom na vidni strani.
- postavka vključuje tudi 2 cm trdo penasto ploščo
- dva jeklena moznika v temelju</t>
  </si>
  <si>
    <t>Priprava in vgraditev pasivnega sidra po načrtu
- premer 25 mm
- dolžina sider 6,0 m1
- raster sider 1,2 m</t>
  </si>
  <si>
    <t>Ureditev planuma temeljnih tal zrnate kamnine - 3.kategorije</t>
  </si>
  <si>
    <t>Dobava in vgraditev geotekstilije za drenažno plast, po načrtu
- debelina 30 cm</t>
  </si>
  <si>
    <t>Dobava in vgraditev ograje za pešce po detajlu iz načrta iz jeklenih cevnih ali pravokotnih profilov z vertikalnimi in/ali horizontalnimi polnili, visoke ... cm
- višina do 1,20 m
- cinkana minimalno 80 mikro m
- vključno z ozemljitvijo in pritrdilnim materialom
- skladno s TSC 07.103</t>
  </si>
  <si>
    <t>Dobava in vgraditev montažnega AB elementa po načrtu, debeline 15 cm, z vgrajeno kamnito oblogo debeline 5 cm., 
- z vgrajenimi sidri za vgradnjo, odprtinami za barbakane_x000D_
- z rebri in konzolami po načrtu_x000D_
- z začasnim podpiranjem med gradnjo</t>
  </si>
  <si>
    <t>Dobava in vgraditev montažnega AB elementa po načrtu, debeline 30 cm, z vgrajeno kamnito oblogo debeline 5 cm.,
- z vgrajenimi sidri za vgradnjo, odprtinami za barbakane_x000D_
- z rebri in konzolami po načrtu_x000D_
- z začasnim podpiranjem med gradnjo</t>
  </si>
  <si>
    <t>Izdelava podprtega opaža za raven zid, visok do 2 m, 
- enostranski opaž za izvedbo 1 faze betoniranja_x000D_
- opaž za izvedbo polnilnega in drenažnega sloja betona med pilotno steno in montažnim elementom do višine 1.00 m</t>
  </si>
  <si>
    <t>Izdelava dilatacijskega stika med posameznimi kampadami s vodotesnim dilatacijskim trakom kot npr. Flexjoint EP20 ali enakovrednim in zaščitno desko v širini 1,0 m na zasuti strani in trajno elastičnim polnilom na vidni strani., 
- postavka vključuje tudi 2 cm trdo penasto ploščo_x000D_
- dva jeklena moznika v temelju</t>
  </si>
  <si>
    <t>Zaščita brežine z brizganim cementnim betonom in mrežo, 
- brizgan beton v debelini 15 cm armiran z armaturno mrežo Q335</t>
  </si>
  <si>
    <t>Zaščita brežine s kamnito zložbo, izvedeno s cementnim betonom, 
- izvedba KZ iz neobdelanih kamnitih blokov velikosti 0,3-0,7 m v cementnem betonu C25/30 XC2_x000D_
- kamniti bloki in polnilni beton v razmerju 60:40</t>
  </si>
  <si>
    <t>Dobava in vgraditev cementnega betona C25/30 v prerez nad 0,50 m3/m2-m1, 
- temeljni betonski del kamnite zložbe_x000D_
- razred izpostavljenosti: XC2</t>
  </si>
  <si>
    <t>Priprava in vgraditev pasivnega sidra po načrtu, 
- premer 25 mm_x000D_
- dolžina sider 4.00 m_x000D_
- raster sider 1.20 m_x000D_
- nosilnost sider minimalno 21 kN</t>
  </si>
  <si>
    <t>Dobava in vgraditev cementnega betona C25/30 v prerez nad 0,50 m3/m2-m1,
- temeljni betonski del kamnite zložbe_x000D_
- razred izpostavljenosti: XC2</t>
  </si>
  <si>
    <t>Priprava in vgraditev pasivnega sidra po načrtu, 
- premer 25 mm_x000D_
- dolžina sider 4 m in 6 m_x000D_
- raster sider 1,2 m_x000D_
- nosilnost sider minimalno 22 kN</t>
  </si>
  <si>
    <t>Priprava in vgraditev pasivnega sidra po načrtu, 
- premer 25 mm_x000D_
- dolžina sider 4.00 m_x000D_
- raster sider 1.20 m_x000D_
- nosilnost sider minimalno 25 kN</t>
  </si>
  <si>
    <t xml:space="preserve">Izdelava projektne dokumentacije za projekt za izvedbo, </t>
  </si>
  <si>
    <t xml:space="preserve">Dobava in vgraditev polnilnega cementnega betona C16/20 v prerez do 0,50 m3/m2, 
- beton med steno in kamnito oblogo na zaledni konzoli_x000D_
</t>
  </si>
  <si>
    <t>Izdelava podprtega opaža za raven zid, visok 2,1 do 4 m, 
- opaž sten in kril</t>
  </si>
  <si>
    <t>Zavarovanje gradbene jame v času gradnje z zagatnicami
- vključno z izvlačenjem jeklene zagatne stene in vso demontažo spojnih elementov
- zagatnica po načrtu</t>
  </si>
  <si>
    <t>Priprava in vgraditev pasivnega sidra po načrtu, 
- premer 25 mm_x000D_
- dolžina sider 3 m_x000D_
- raster sider 1,2 m_x000D_
- nosilnost sider minimalno 25 kN</t>
  </si>
  <si>
    <r>
      <rPr>
        <b/>
        <sz val="9"/>
        <color theme="1"/>
        <rFont val="Arial"/>
        <family val="2"/>
        <charset val="238"/>
      </rPr>
      <t>Št.</t>
    </r>
  </si>
  <si>
    <t>Rušenje AB konstrukcij vključno z robnimi elementi in odvoz odpadnega materiala na trajno deponijo izvajalca.</t>
  </si>
  <si>
    <t>Dodatne geološko geotehnične raziskave na območju razbremenilnika 6a
(vrtanje na odstavnem pasu AC)</t>
  </si>
  <si>
    <t>Dolžina vrtin v glini, pesku</t>
  </si>
  <si>
    <t>SPT (v peskih in prodih na vsake 2 m vrtine )</t>
  </si>
  <si>
    <t xml:space="preserve">Geološko - geotehnična spremljava izvedbe raziskovalnih del in popisi vrtin </t>
  </si>
  <si>
    <t>VI. IZDELAVA GEOL.-GEOTEH. IN HIDROGEOLOŠKEGA ELABORATA</t>
  </si>
  <si>
    <t xml:space="preserve">Izdelava geotehničnih poročila: geološko-geomehanski model tal, stabilnostne analize, izračn projektnih obremenitev, odporov in posedkov temeljnih tal, </t>
  </si>
  <si>
    <t xml:space="preserve">Vgradnja piezometrične cevi </t>
  </si>
  <si>
    <t xml:space="preserve">IX. TERENSKA GEODETSKA DELA </t>
  </si>
  <si>
    <t>Skupaj:</t>
  </si>
  <si>
    <t>št</t>
  </si>
  <si>
    <t>RAZBREMENILNIK 6A - NAČRT REGULACIJE</t>
  </si>
  <si>
    <t>VODOMERNA POSTAJA: Hladnikova</t>
  </si>
  <si>
    <t>VODOMERNA POSTAJA: Razbremenilnik 6A</t>
  </si>
  <si>
    <t>NAČRT HIDROMEHANSKE OPREME</t>
  </si>
  <si>
    <t>I. MONITORING</t>
  </si>
  <si>
    <t>II.IZDELAVA TEDENSKIH POROČIL</t>
  </si>
  <si>
    <t>Zbirno poročilo o inklinometrskih meritvah, meritvah podzemne vode, geodetskih meritvah</t>
  </si>
  <si>
    <t>III. IZDELAVA  ZAKLJUČNEGA POROČILA O VSEH IZVEDENIH MERITVAH</t>
  </si>
  <si>
    <t>Izdelava končnega poročila</t>
  </si>
  <si>
    <t>MONITORING ZA ČASA IZVEDBE RAZBREMENILNIKA (1 leto)</t>
  </si>
  <si>
    <t>Dodatne geološko geotehnične raziskave SKUPAJ:</t>
  </si>
  <si>
    <t>DRSV</t>
  </si>
  <si>
    <t>KOZARJE - OBJEKTI</t>
  </si>
  <si>
    <t>PRESTAVITEV ELEKTROENERGETSKEGA OMREŽJA</t>
  </si>
  <si>
    <t>PRESTAVITEV JAVNE RAZSVETLJAVE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</si>
</sst>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0.00\ &quot;€&quot;;[Red]\-#,##0.00\ &quot;€&quot;"/>
    <numFmt numFmtId="164" formatCode="#,##0.00\ _€"/>
    <numFmt numFmtId="165" formatCode="#,##0.00\ [$€-1]"/>
    <numFmt numFmtId="166" formatCode="0.00;[Red]0.00"/>
    <numFmt numFmtId="167" formatCode="#,##0.00\ _S_I_T"/>
    <numFmt numFmtId="168" formatCode="#,##0.00\ [$EUR]"/>
    <numFmt numFmtId="169" formatCode="_-* #,##0.00\ _S_I_T_-;\-* #,##0.00\ _S_I_T_-;_-* &quot;-&quot;??\ _S_I_T_-;_-@_-"/>
    <numFmt numFmtId="170" formatCode="#,##0.00\ &quot;€&quot;"/>
  </numFmts>
  <fonts count="60" x14ac:knownFonts="1">
    <font>
      <sz val="11"/>
      <color theme="1"/>
      <name val="Calibri"/>
      <family val="2"/>
      <charset val="238"/>
      <scheme val="minor"/>
    </font>
    <font>
      <sz val="10"/>
      <name val="Arial CE"/>
      <family val="2"/>
      <charset val="238"/>
    </font>
    <font>
      <sz val="10"/>
      <name val="Arial CE"/>
      <charset val="238"/>
    </font>
    <font>
      <sz val="10"/>
      <color theme="1"/>
      <name val="Calibri"/>
      <family val="2"/>
      <charset val="238"/>
      <scheme val="minor"/>
    </font>
    <font>
      <sz val="10"/>
      <name val="Arial"/>
      <family val="2"/>
    </font>
    <font>
      <sz val="9"/>
      <name val="Arial"/>
      <family val="2"/>
      <charset val="238"/>
    </font>
    <font>
      <b/>
      <sz val="9"/>
      <name val="Arial"/>
      <family val="2"/>
      <charset val="238"/>
    </font>
    <font>
      <sz val="10"/>
      <name val="Arial"/>
      <family val="2"/>
      <charset val="238"/>
    </font>
    <font>
      <sz val="10"/>
      <color theme="1"/>
      <name val="Arial"/>
      <family val="2"/>
      <charset val="238"/>
    </font>
    <font>
      <b/>
      <sz val="8"/>
      <name val="Arial"/>
      <family val="2"/>
      <charset val="238"/>
    </font>
    <font>
      <sz val="8"/>
      <name val="Arial"/>
      <family val="2"/>
      <charset val="238"/>
    </font>
    <font>
      <b/>
      <sz val="10"/>
      <name val="Arial"/>
      <family val="2"/>
      <charset val="238"/>
    </font>
    <font>
      <b/>
      <sz val="11"/>
      <name val="Arial"/>
      <family val="2"/>
      <charset val="238"/>
    </font>
    <font>
      <b/>
      <sz val="12"/>
      <name val="Arial"/>
      <family val="2"/>
      <charset val="238"/>
    </font>
    <font>
      <b/>
      <sz val="14"/>
      <name val="Arial"/>
      <family val="2"/>
      <charset val="238"/>
    </font>
    <font>
      <sz val="11"/>
      <name val="Arial"/>
      <family val="2"/>
      <charset val="238"/>
    </font>
    <font>
      <sz val="12"/>
      <name val="Arial"/>
      <family val="2"/>
      <charset val="238"/>
    </font>
    <font>
      <sz val="11"/>
      <color theme="1"/>
      <name val="Arial"/>
      <family val="2"/>
      <charset val="238"/>
    </font>
    <font>
      <sz val="9"/>
      <color indexed="8"/>
      <name val="Arial"/>
      <family val="2"/>
      <charset val="238"/>
    </font>
    <font>
      <b/>
      <sz val="11"/>
      <color theme="1"/>
      <name val="Arial"/>
      <family val="2"/>
      <charset val="238"/>
    </font>
    <font>
      <b/>
      <sz val="12"/>
      <color theme="1"/>
      <name val="Arial"/>
      <family val="2"/>
      <charset val="238"/>
    </font>
    <font>
      <sz val="12"/>
      <color indexed="8"/>
      <name val="Arial"/>
      <family val="2"/>
      <charset val="238"/>
    </font>
    <font>
      <b/>
      <sz val="12"/>
      <color indexed="8"/>
      <name val="Arial"/>
      <family val="2"/>
      <charset val="238"/>
    </font>
    <font>
      <b/>
      <sz val="10"/>
      <color rgb="FF000000"/>
      <name val="Arial"/>
      <family val="2"/>
      <charset val="238"/>
    </font>
    <font>
      <sz val="10"/>
      <color rgb="FF000000"/>
      <name val="Arial"/>
      <family val="2"/>
      <charset val="238"/>
    </font>
    <font>
      <b/>
      <sz val="10"/>
      <color indexed="8"/>
      <name val="Arial"/>
      <family val="2"/>
      <charset val="238"/>
    </font>
    <font>
      <b/>
      <i/>
      <sz val="11"/>
      <color indexed="8"/>
      <name val="Arial"/>
      <family val="2"/>
      <charset val="238"/>
    </font>
    <font>
      <sz val="10"/>
      <color indexed="8"/>
      <name val="Arial"/>
      <family val="2"/>
      <charset val="238"/>
    </font>
    <font>
      <sz val="10"/>
      <color rgb="FF000000"/>
      <name val="Calibri"/>
      <family val="2"/>
      <charset val="238"/>
      <scheme val="minor"/>
    </font>
    <font>
      <b/>
      <sz val="11"/>
      <color indexed="8"/>
      <name val="Arial"/>
      <family val="2"/>
      <charset val="238"/>
    </font>
    <font>
      <sz val="11"/>
      <name val="Arial CE"/>
      <family val="2"/>
      <charset val="238"/>
    </font>
    <font>
      <sz val="11"/>
      <name val="Garamond"/>
      <family val="1"/>
      <charset val="238"/>
    </font>
    <font>
      <b/>
      <sz val="12"/>
      <name val="Arial CE"/>
      <family val="2"/>
      <charset val="238"/>
    </font>
    <font>
      <sz val="11"/>
      <color theme="0"/>
      <name val="Calibri"/>
      <family val="2"/>
      <charset val="238"/>
      <scheme val="minor"/>
    </font>
    <font>
      <sz val="10"/>
      <name val="Arial CE"/>
    </font>
    <font>
      <b/>
      <sz val="16"/>
      <color theme="1"/>
      <name val="Arial"/>
      <family val="2"/>
      <charset val="238"/>
    </font>
    <font>
      <b/>
      <sz val="14"/>
      <color rgb="FF0070C0"/>
      <name val="Arial"/>
      <family val="2"/>
      <charset val="238"/>
    </font>
    <font>
      <sz val="8"/>
      <color indexed="8"/>
      <name val="Arial"/>
      <family val="2"/>
      <charset val="238"/>
    </font>
    <font>
      <b/>
      <sz val="9"/>
      <color rgb="FF0070C0"/>
      <name val="Arial"/>
      <family val="2"/>
      <charset val="238"/>
    </font>
    <font>
      <b/>
      <sz val="8"/>
      <color rgb="FF0070C0"/>
      <name val="Arial"/>
      <family val="2"/>
      <charset val="238"/>
    </font>
    <font>
      <sz val="9"/>
      <color theme="1"/>
      <name val="Arial"/>
      <family val="2"/>
      <charset val="238"/>
    </font>
    <font>
      <b/>
      <sz val="11"/>
      <color rgb="FF000000"/>
      <name val="Arial"/>
      <family val="2"/>
      <charset val="238"/>
    </font>
    <font>
      <sz val="8"/>
      <color rgb="FF000000"/>
      <name val="Arial"/>
      <family val="2"/>
      <charset val="238"/>
    </font>
    <font>
      <b/>
      <sz val="10"/>
      <color theme="1"/>
      <name val="Arial"/>
      <family val="2"/>
      <charset val="238"/>
    </font>
    <font>
      <b/>
      <sz val="12"/>
      <color theme="3"/>
      <name val="Arial"/>
      <family val="2"/>
      <charset val="238"/>
    </font>
    <font>
      <b/>
      <sz val="11"/>
      <color rgb="FF00B0F0"/>
      <name val="Arial"/>
      <family val="2"/>
      <charset val="238"/>
    </font>
    <font>
      <b/>
      <sz val="11"/>
      <color theme="3"/>
      <name val="Arial"/>
      <family val="2"/>
      <charset val="238"/>
    </font>
    <font>
      <b/>
      <sz val="10"/>
      <color theme="3"/>
      <name val="Arial"/>
      <family val="2"/>
      <charset val="238"/>
    </font>
    <font>
      <b/>
      <i/>
      <sz val="12"/>
      <name val="Arial"/>
      <family val="2"/>
      <charset val="238"/>
    </font>
    <font>
      <b/>
      <i/>
      <sz val="10"/>
      <name val="Arial"/>
      <family val="2"/>
      <charset val="238"/>
    </font>
    <font>
      <b/>
      <sz val="10"/>
      <color rgb="FF00B0F0"/>
      <name val="Arial"/>
      <family val="2"/>
      <charset val="238"/>
    </font>
    <font>
      <i/>
      <sz val="10"/>
      <name val="Arial"/>
      <family val="2"/>
      <charset val="238"/>
    </font>
    <font>
      <i/>
      <sz val="10"/>
      <color theme="1"/>
      <name val="Arial"/>
      <family val="2"/>
      <charset val="238"/>
    </font>
    <font>
      <b/>
      <sz val="14"/>
      <color theme="1"/>
      <name val="Arial"/>
      <family val="2"/>
      <charset val="238"/>
    </font>
    <font>
      <b/>
      <sz val="9"/>
      <color theme="1"/>
      <name val="Arial"/>
      <family val="2"/>
      <charset val="238"/>
    </font>
    <font>
      <sz val="14"/>
      <name val="Arial"/>
      <family val="2"/>
      <charset val="238"/>
    </font>
    <font>
      <b/>
      <sz val="9"/>
      <color rgb="FF000000"/>
      <name val="Arial"/>
      <family val="2"/>
      <charset val="238"/>
    </font>
    <font>
      <sz val="9"/>
      <color theme="1"/>
      <name val="Calibri"/>
      <family val="2"/>
      <charset val="238"/>
      <scheme val="minor"/>
    </font>
    <font>
      <u/>
      <sz val="11"/>
      <color theme="1"/>
      <name val="Arial"/>
      <family val="2"/>
      <charset val="238"/>
    </font>
    <font>
      <strike/>
      <sz val="10"/>
      <color theme="9" tint="-0.249977111117893"/>
      <name val="Arial"/>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4"/>
      </patternFill>
    </fill>
  </fills>
  <borders count="33">
    <border>
      <left/>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top style="thin">
        <color indexed="64"/>
      </top>
      <bottom/>
      <diagonal/>
    </border>
    <border>
      <left/>
      <right/>
      <top style="thin">
        <color rgb="FF000000"/>
      </top>
      <bottom style="thin">
        <color rgb="FF000000"/>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22">
    <xf numFmtId="0" fontId="0" fillId="0" borderId="0"/>
    <xf numFmtId="0" fontId="1" fillId="0" borderId="0"/>
    <xf numFmtId="0" fontId="7" fillId="0" borderId="0"/>
    <xf numFmtId="0" fontId="17" fillId="0" borderId="0"/>
    <xf numFmtId="0" fontId="2" fillId="0" borderId="0"/>
    <xf numFmtId="0" fontId="2" fillId="0" borderId="0"/>
    <xf numFmtId="0" fontId="31" fillId="0" borderId="0"/>
    <xf numFmtId="0" fontId="16" fillId="0" borderId="0" applyNumberFormat="0" applyFill="0" applyBorder="0" applyAlignment="0" applyProtection="0"/>
    <xf numFmtId="0" fontId="16" fillId="0" borderId="0" applyNumberFormat="0" applyFill="0" applyBorder="0" applyAlignment="0" applyProtection="0"/>
    <xf numFmtId="0" fontId="33" fillId="3" borderId="0" applyNumberFormat="0" applyBorder="0" applyAlignment="0" applyProtection="0"/>
    <xf numFmtId="0" fontId="4" fillId="0" borderId="12">
      <alignment horizontal="left" vertical="top" wrapText="1"/>
    </xf>
    <xf numFmtId="0" fontId="7" fillId="0" borderId="0"/>
    <xf numFmtId="0" fontId="1" fillId="0" borderId="0">
      <alignment vertical="top" wrapText="1"/>
    </xf>
    <xf numFmtId="0" fontId="1" fillId="0" borderId="0"/>
    <xf numFmtId="169" fontId="1" fillId="0" borderId="0" applyFont="0" applyFill="0" applyBorder="0" applyAlignment="0" applyProtection="0"/>
    <xf numFmtId="0" fontId="1" fillId="0" borderId="0"/>
    <xf numFmtId="0" fontId="32" fillId="0" borderId="0">
      <alignment horizontal="left" vertical="top" wrapText="1" readingOrder="1"/>
    </xf>
    <xf numFmtId="0" fontId="30" fillId="0" borderId="0"/>
    <xf numFmtId="0" fontId="34" fillId="0" borderId="0">
      <alignment vertical="top" wrapText="1"/>
    </xf>
    <xf numFmtId="0" fontId="30" fillId="0" borderId="0"/>
    <xf numFmtId="0" fontId="7" fillId="0" borderId="0"/>
    <xf numFmtId="0" fontId="7" fillId="0" borderId="0"/>
  </cellStyleXfs>
  <cellXfs count="1278">
    <xf numFmtId="0" fontId="0" fillId="0" borderId="0" xfId="0"/>
    <xf numFmtId="0" fontId="5" fillId="0" borderId="0" xfId="0" applyFont="1" applyFill="1" applyBorder="1" applyAlignment="1">
      <alignment horizontal="left" vertical="top"/>
    </xf>
    <xf numFmtId="0" fontId="9" fillId="0" borderId="2" xfId="0" applyFont="1" applyFill="1" applyBorder="1" applyAlignment="1">
      <alignment wrapText="1"/>
    </xf>
    <xf numFmtId="0" fontId="9" fillId="0" borderId="2" xfId="0" applyFont="1" applyFill="1" applyBorder="1" applyAlignment="1">
      <alignment horizontal="center" wrapText="1"/>
    </xf>
    <xf numFmtId="0" fontId="10" fillId="0" borderId="2" xfId="0" applyFont="1" applyFill="1" applyBorder="1" applyAlignment="1">
      <alignment wrapText="1"/>
    </xf>
    <xf numFmtId="0" fontId="10" fillId="0" borderId="2" xfId="0" applyFont="1" applyFill="1" applyBorder="1" applyAlignment="1"/>
    <xf numFmtId="0" fontId="11" fillId="0" borderId="0" xfId="0" applyFont="1" applyFill="1" applyBorder="1" applyAlignment="1"/>
    <xf numFmtId="0" fontId="11" fillId="0" borderId="0" xfId="0" applyFont="1" applyFill="1" applyBorder="1" applyAlignment="1">
      <alignment wrapText="1"/>
    </xf>
    <xf numFmtId="0" fontId="6" fillId="0" borderId="2" xfId="0" applyFont="1" applyFill="1" applyBorder="1" applyAlignment="1">
      <alignment wrapText="1"/>
    </xf>
    <xf numFmtId="16" fontId="10" fillId="0" borderId="3" xfId="2" applyNumberFormat="1" applyFont="1" applyFill="1" applyBorder="1"/>
    <xf numFmtId="1" fontId="16" fillId="0" borderId="3" xfId="2" applyNumberFormat="1" applyFont="1" applyFill="1" applyBorder="1" applyAlignment="1">
      <alignment vertical="top"/>
    </xf>
    <xf numFmtId="2" fontId="7" fillId="0" borderId="3" xfId="2" applyNumberFormat="1" applyFill="1" applyBorder="1"/>
    <xf numFmtId="0" fontId="7" fillId="0" borderId="3" xfId="2" applyFill="1" applyBorder="1"/>
    <xf numFmtId="0" fontId="10" fillId="0" borderId="3" xfId="2" applyFont="1" applyFill="1" applyBorder="1"/>
    <xf numFmtId="1" fontId="10" fillId="0" borderId="3" xfId="2" applyNumberFormat="1" applyFont="1" applyFill="1" applyBorder="1" applyAlignment="1">
      <alignment vertical="top" wrapText="1"/>
    </xf>
    <xf numFmtId="0" fontId="7" fillId="0" borderId="3" xfId="2" applyFont="1" applyFill="1" applyBorder="1"/>
    <xf numFmtId="1" fontId="11" fillId="0" borderId="3" xfId="2" applyNumberFormat="1" applyFont="1" applyFill="1" applyBorder="1" applyAlignment="1">
      <alignment horizontal="right" vertical="top" wrapText="1"/>
    </xf>
    <xf numFmtId="1" fontId="10" fillId="0" borderId="3" xfId="0" applyNumberFormat="1" applyFont="1" applyFill="1" applyBorder="1" applyAlignment="1">
      <alignment vertical="top" wrapText="1"/>
    </xf>
    <xf numFmtId="2" fontId="0" fillId="0" borderId="3" xfId="0" applyNumberFormat="1" applyFill="1" applyBorder="1"/>
    <xf numFmtId="0" fontId="0" fillId="0" borderId="3" xfId="0" applyFill="1" applyBorder="1"/>
    <xf numFmtId="1" fontId="16" fillId="0" borderId="3" xfId="2" applyNumberFormat="1" applyFont="1" applyFill="1" applyBorder="1" applyAlignment="1">
      <alignment vertical="top" wrapText="1"/>
    </xf>
    <xf numFmtId="49" fontId="10" fillId="0" borderId="3" xfId="2" quotePrefix="1" applyNumberFormat="1" applyFont="1" applyFill="1" applyBorder="1" applyAlignment="1">
      <alignment vertical="top" wrapText="1"/>
    </xf>
    <xf numFmtId="0" fontId="10" fillId="0" borderId="3" xfId="0" applyFont="1" applyFill="1" applyBorder="1"/>
    <xf numFmtId="0" fontId="15" fillId="0" borderId="13" xfId="2" applyFont="1" applyFill="1" applyBorder="1"/>
    <xf numFmtId="0" fontId="7" fillId="0" borderId="13" xfId="2" applyFont="1" applyFill="1" applyBorder="1"/>
    <xf numFmtId="2" fontId="7" fillId="0" borderId="13" xfId="2" applyNumberFormat="1" applyFont="1" applyFill="1" applyBorder="1"/>
    <xf numFmtId="0" fontId="8" fillId="0" borderId="2" xfId="0" applyFont="1" applyFill="1" applyBorder="1" applyAlignment="1">
      <alignment horizontal="center" vertical="top" wrapText="1"/>
    </xf>
    <xf numFmtId="0" fontId="17" fillId="0" borderId="0" xfId="0" applyFont="1"/>
    <xf numFmtId="0" fontId="0" fillId="0" borderId="0" xfId="0" applyFill="1" applyBorder="1"/>
    <xf numFmtId="0" fontId="0" fillId="0" borderId="13" xfId="0" applyFill="1" applyBorder="1"/>
    <xf numFmtId="1" fontId="16" fillId="0" borderId="3" xfId="0" applyNumberFormat="1" applyFont="1" applyFill="1" applyBorder="1" applyAlignment="1">
      <alignment vertical="top"/>
    </xf>
    <xf numFmtId="0" fontId="17" fillId="0" borderId="0" xfId="0" applyFont="1" applyAlignment="1">
      <alignment horizontal="center"/>
    </xf>
    <xf numFmtId="0" fontId="7" fillId="0" borderId="2" xfId="0" applyFont="1" applyFill="1" applyBorder="1" applyAlignment="1">
      <alignment horizontal="left" vertical="top" wrapText="1"/>
    </xf>
    <xf numFmtId="0" fontId="14" fillId="0" borderId="16" xfId="0" applyFont="1" applyFill="1" applyBorder="1" applyAlignment="1">
      <alignment vertical="top"/>
    </xf>
    <xf numFmtId="0" fontId="14" fillId="0" borderId="16" xfId="0" applyFont="1" applyFill="1" applyBorder="1" applyAlignment="1">
      <alignment vertical="top" wrapText="1"/>
    </xf>
    <xf numFmtId="0" fontId="15" fillId="0" borderId="0" xfId="0" applyFont="1"/>
    <xf numFmtId="0" fontId="14" fillId="0" borderId="16" xfId="0" applyFont="1" applyFill="1" applyBorder="1" applyAlignment="1">
      <alignment horizontal="center" vertical="top" wrapText="1"/>
    </xf>
    <xf numFmtId="0" fontId="7" fillId="0" borderId="2" xfId="13" applyFont="1" applyBorder="1" applyAlignment="1" applyProtection="1">
      <alignment horizontal="left" vertical="top" wrapText="1"/>
    </xf>
    <xf numFmtId="0" fontId="7" fillId="0" borderId="12" xfId="13" applyFont="1" applyBorder="1" applyAlignment="1" applyProtection="1">
      <alignment horizontal="left" vertical="top" wrapText="1"/>
    </xf>
    <xf numFmtId="0" fontId="15" fillId="0" borderId="2" xfId="0" applyFont="1" applyFill="1" applyBorder="1" applyAlignment="1">
      <alignment horizontal="center" vertical="top" wrapText="1"/>
    </xf>
    <xf numFmtId="0" fontId="12" fillId="0" borderId="2" xfId="0" applyFont="1" applyFill="1" applyBorder="1" applyAlignment="1">
      <alignment vertical="top"/>
    </xf>
    <xf numFmtId="0" fontId="15" fillId="0" borderId="0" xfId="0" applyFont="1" applyFill="1" applyBorder="1" applyAlignment="1">
      <alignment horizontal="left" vertical="top"/>
    </xf>
    <xf numFmtId="0" fontId="15" fillId="0" borderId="0" xfId="0" applyFont="1" applyFill="1" applyBorder="1" applyAlignment="1">
      <alignment horizontal="center" wrapText="1"/>
    </xf>
    <xf numFmtId="0" fontId="12" fillId="0" borderId="0" xfId="0" applyFont="1" applyFill="1" applyBorder="1" applyAlignment="1"/>
    <xf numFmtId="0" fontId="7" fillId="0" borderId="0" xfId="0" applyFont="1"/>
    <xf numFmtId="0" fontId="7" fillId="0" borderId="0" xfId="0" applyFont="1" applyFill="1" applyBorder="1" applyAlignment="1">
      <alignment horizontal="left" vertical="top"/>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top" wrapText="1"/>
    </xf>
    <xf numFmtId="0" fontId="11" fillId="0" borderId="0" xfId="0" applyFont="1" applyFill="1" applyBorder="1" applyAlignment="1">
      <alignment horizontal="left" vertical="top"/>
    </xf>
    <xf numFmtId="0" fontId="7" fillId="0" borderId="0" xfId="0" applyFont="1" applyAlignment="1"/>
    <xf numFmtId="0" fontId="7" fillId="0" borderId="0" xfId="0" applyFont="1" applyFill="1" applyBorder="1" applyAlignment="1">
      <alignment horizontal="left"/>
    </xf>
    <xf numFmtId="0" fontId="7" fillId="0" borderId="2" xfId="0" applyFont="1" applyFill="1" applyBorder="1" applyAlignment="1">
      <alignment horizontal="center" wrapText="1"/>
    </xf>
    <xf numFmtId="0" fontId="11" fillId="0" borderId="0" xfId="0" applyFont="1" applyFill="1" applyBorder="1" applyAlignment="1">
      <alignment horizontal="left"/>
    </xf>
    <xf numFmtId="0" fontId="8" fillId="0" borderId="0" xfId="0" applyFont="1" applyFill="1"/>
    <xf numFmtId="0" fontId="7" fillId="0" borderId="0" xfId="0" applyNumberFormat="1" applyFont="1" applyFill="1" applyBorder="1" applyAlignment="1" applyProtection="1">
      <alignment vertical="top"/>
    </xf>
    <xf numFmtId="0" fontId="7" fillId="0" borderId="2" xfId="0" applyNumberFormat="1" applyFont="1" applyFill="1" applyBorder="1" applyAlignment="1" applyProtection="1">
      <alignment horizontal="left" vertical="top"/>
    </xf>
    <xf numFmtId="0" fontId="7" fillId="0" borderId="2" xfId="0" applyNumberFormat="1" applyFont="1" applyFill="1" applyBorder="1" applyAlignment="1" applyProtection="1">
      <alignment horizontal="center" vertical="top"/>
    </xf>
    <xf numFmtId="0" fontId="7" fillId="0" borderId="2" xfId="0" applyNumberFormat="1" applyFont="1" applyFill="1" applyBorder="1" applyAlignment="1" applyProtection="1">
      <alignment vertical="top"/>
    </xf>
    <xf numFmtId="0" fontId="11" fillId="0" borderId="6" xfId="0" applyNumberFormat="1" applyFont="1" applyFill="1" applyBorder="1" applyAlignment="1" applyProtection="1">
      <alignment horizontal="center" vertical="top" wrapText="1"/>
    </xf>
    <xf numFmtId="0" fontId="7" fillId="0" borderId="5" xfId="0" applyNumberFormat="1" applyFont="1" applyFill="1" applyBorder="1" applyAlignment="1" applyProtection="1">
      <alignment horizontal="left" vertical="top"/>
    </xf>
    <xf numFmtId="0" fontId="11" fillId="0" borderId="5" xfId="0" applyNumberFormat="1" applyFont="1" applyFill="1" applyBorder="1" applyAlignment="1" applyProtection="1">
      <alignment vertical="center" wrapText="1"/>
    </xf>
    <xf numFmtId="0" fontId="11" fillId="0" borderId="6" xfId="0" applyNumberFormat="1" applyFont="1" applyFill="1" applyBorder="1" applyAlignment="1" applyProtection="1">
      <alignment horizontal="center" vertical="top"/>
    </xf>
    <xf numFmtId="0" fontId="11" fillId="0" borderId="6" xfId="0" applyNumberFormat="1" applyFont="1" applyFill="1" applyBorder="1" applyAlignment="1" applyProtection="1">
      <alignment vertical="top"/>
    </xf>
    <xf numFmtId="0" fontId="7" fillId="0" borderId="6" xfId="0" applyNumberFormat="1" applyFont="1" applyFill="1" applyBorder="1" applyAlignment="1" applyProtection="1">
      <alignment horizontal="center" vertical="top"/>
    </xf>
    <xf numFmtId="0" fontId="7" fillId="0" borderId="5" xfId="0" applyNumberFormat="1" applyFont="1" applyFill="1" applyBorder="1" applyAlignment="1" applyProtection="1">
      <alignment horizontal="center" vertical="top"/>
    </xf>
    <xf numFmtId="0" fontId="7" fillId="0" borderId="8" xfId="0" applyNumberFormat="1" applyFont="1" applyFill="1" applyBorder="1" applyAlignment="1" applyProtection="1">
      <alignment horizontal="left" vertical="top" wrapText="1"/>
    </xf>
    <xf numFmtId="0" fontId="7" fillId="0" borderId="2" xfId="0" applyNumberFormat="1" applyFont="1" applyFill="1" applyBorder="1" applyAlignment="1" applyProtection="1">
      <alignment horizontal="left" vertical="top" wrapText="1"/>
    </xf>
    <xf numFmtId="0" fontId="7" fillId="0" borderId="2"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vertical="center"/>
    </xf>
    <xf numFmtId="4" fontId="11" fillId="0" borderId="0" xfId="0" applyNumberFormat="1" applyFont="1" applyFill="1" applyBorder="1" applyAlignment="1" applyProtection="1">
      <alignment horizontal="center" vertical="top"/>
    </xf>
    <xf numFmtId="0" fontId="17" fillId="0" borderId="0" xfId="0" applyFont="1" applyFill="1"/>
    <xf numFmtId="0" fontId="7" fillId="0" borderId="0" xfId="0" applyNumberFormat="1" applyFont="1" applyFill="1" applyBorder="1" applyAlignment="1" applyProtection="1">
      <alignment horizontal="left" vertical="top"/>
    </xf>
    <xf numFmtId="0" fontId="7" fillId="0" borderId="0" xfId="0" applyNumberFormat="1" applyFont="1" applyFill="1" applyBorder="1" applyAlignment="1" applyProtection="1">
      <alignment horizontal="center" vertical="top"/>
    </xf>
    <xf numFmtId="0" fontId="7" fillId="0" borderId="2" xfId="0" applyFont="1" applyFill="1" applyBorder="1" applyAlignment="1">
      <alignment horizontal="left" vertical="center" wrapText="1"/>
    </xf>
    <xf numFmtId="0" fontId="7" fillId="0" borderId="2" xfId="0" applyFont="1" applyFill="1" applyBorder="1" applyAlignment="1">
      <alignment wrapText="1"/>
    </xf>
    <xf numFmtId="0" fontId="7" fillId="0" borderId="2" xfId="0" applyFont="1" applyFill="1" applyBorder="1" applyAlignment="1">
      <alignment horizontal="left" wrapText="1"/>
    </xf>
    <xf numFmtId="0" fontId="17" fillId="0" borderId="0" xfId="0" applyFont="1" applyAlignment="1"/>
    <xf numFmtId="0" fontId="17" fillId="0" borderId="21" xfId="0" applyFont="1" applyFill="1" applyBorder="1" applyAlignment="1">
      <alignment horizontal="center" wrapText="1"/>
    </xf>
    <xf numFmtId="0" fontId="17" fillId="0" borderId="21" xfId="0" applyFont="1" applyFill="1" applyBorder="1" applyAlignment="1">
      <alignment horizontal="left" wrapText="1"/>
    </xf>
    <xf numFmtId="4" fontId="41" fillId="0" borderId="2" xfId="0" applyNumberFormat="1" applyFont="1" applyFill="1" applyBorder="1" applyAlignment="1">
      <alignment horizontal="right" shrinkToFit="1"/>
    </xf>
    <xf numFmtId="0" fontId="17" fillId="0" borderId="0" xfId="0" applyFont="1" applyFill="1" applyBorder="1" applyAlignment="1">
      <alignment horizontal="center" vertical="top"/>
    </xf>
    <xf numFmtId="0" fontId="17" fillId="0" borderId="0" xfId="0" applyFont="1" applyFill="1" applyBorder="1" applyAlignment="1">
      <alignment horizontal="left" vertical="top"/>
    </xf>
    <xf numFmtId="0" fontId="17" fillId="0" borderId="0" xfId="0" applyFont="1" applyFill="1" applyBorder="1" applyAlignment="1">
      <alignment horizontal="left"/>
    </xf>
    <xf numFmtId="0" fontId="17" fillId="0" borderId="0" xfId="0" applyFont="1" applyFill="1" applyBorder="1" applyAlignment="1">
      <alignment horizontal="left" wrapText="1"/>
    </xf>
    <xf numFmtId="0" fontId="17" fillId="0" borderId="2" xfId="0" applyFont="1" applyFill="1" applyBorder="1" applyAlignment="1">
      <alignment horizontal="center" vertical="top"/>
    </xf>
    <xf numFmtId="0" fontId="19" fillId="0" borderId="2" xfId="0" applyFont="1" applyFill="1" applyBorder="1" applyAlignment="1">
      <alignment horizontal="left" vertical="top"/>
    </xf>
    <xf numFmtId="0" fontId="19" fillId="0" borderId="0" xfId="0" applyFont="1" applyFill="1" applyBorder="1" applyAlignment="1">
      <alignment horizontal="left" vertical="top"/>
    </xf>
    <xf numFmtId="4" fontId="19" fillId="0" borderId="0" xfId="0" applyNumberFormat="1" applyFont="1" applyFill="1" applyBorder="1" applyAlignment="1"/>
    <xf numFmtId="4" fontId="17" fillId="0" borderId="0" xfId="0" applyNumberFormat="1" applyFont="1" applyFill="1" applyBorder="1" applyAlignment="1"/>
    <xf numFmtId="0" fontId="19" fillId="0" borderId="0" xfId="0" applyFont="1" applyFill="1" applyBorder="1" applyAlignment="1">
      <alignment horizontal="left"/>
    </xf>
    <xf numFmtId="1" fontId="24" fillId="0" borderId="2" xfId="0" applyNumberFormat="1" applyFont="1" applyFill="1" applyBorder="1" applyAlignment="1">
      <alignment horizontal="center" vertical="top" shrinkToFit="1"/>
    </xf>
    <xf numFmtId="4" fontId="24" fillId="0" borderId="2" xfId="0" applyNumberFormat="1" applyFont="1" applyFill="1" applyBorder="1" applyAlignment="1">
      <alignment shrinkToFit="1"/>
    </xf>
    <xf numFmtId="0" fontId="8" fillId="0" borderId="0" xfId="0" applyFont="1"/>
    <xf numFmtId="1" fontId="24" fillId="0" borderId="2" xfId="0" applyNumberFormat="1" applyFont="1" applyFill="1" applyBorder="1" applyAlignment="1">
      <alignment horizontal="center" shrinkToFit="1"/>
    </xf>
    <xf numFmtId="0" fontId="8" fillId="0" borderId="2" xfId="0" applyFont="1" applyFill="1" applyBorder="1" applyAlignment="1">
      <alignment horizontal="left" wrapText="1"/>
    </xf>
    <xf numFmtId="0" fontId="8" fillId="0" borderId="2" xfId="0" applyFont="1" applyFill="1" applyBorder="1" applyAlignment="1">
      <alignment horizontal="center" vertical="top"/>
    </xf>
    <xf numFmtId="0" fontId="24" fillId="0" borderId="2" xfId="0" applyFont="1" applyFill="1" applyBorder="1" applyAlignment="1">
      <alignment vertical="top"/>
    </xf>
    <xf numFmtId="4" fontId="24" fillId="0" borderId="2" xfId="0" applyNumberFormat="1" applyFont="1" applyFill="1" applyBorder="1" applyAlignment="1">
      <alignment horizontal="right" shrinkToFit="1"/>
    </xf>
    <xf numFmtId="0" fontId="24" fillId="0" borderId="2" xfId="0" applyFont="1" applyFill="1" applyBorder="1" applyAlignment="1">
      <alignment horizontal="center" vertical="center" wrapText="1"/>
    </xf>
    <xf numFmtId="1" fontId="24" fillId="0" borderId="2" xfId="0" applyNumberFormat="1" applyFont="1" applyFill="1" applyBorder="1" applyAlignment="1">
      <alignment horizontal="center" vertical="center" shrinkToFit="1"/>
    </xf>
    <xf numFmtId="0" fontId="8" fillId="0" borderId="2" xfId="0" applyFont="1" applyFill="1" applyBorder="1" applyAlignment="1">
      <alignment horizontal="left" vertical="top" wrapText="1"/>
    </xf>
    <xf numFmtId="0" fontId="24" fillId="0" borderId="2" xfId="0" applyFont="1" applyFill="1" applyBorder="1" applyAlignment="1">
      <alignment horizontal="center" wrapText="1"/>
    </xf>
    <xf numFmtId="4" fontId="15" fillId="0" borderId="2" xfId="0" applyNumberFormat="1" applyFont="1" applyBorder="1"/>
    <xf numFmtId="0" fontId="15" fillId="0" borderId="2" xfId="0" applyFont="1" applyBorder="1"/>
    <xf numFmtId="4" fontId="12" fillId="0" borderId="2" xfId="0" applyNumberFormat="1" applyFont="1" applyBorder="1"/>
    <xf numFmtId="0" fontId="15" fillId="0" borderId="0" xfId="0" applyFont="1" applyAlignment="1">
      <alignment horizontal="center"/>
    </xf>
    <xf numFmtId="0" fontId="15" fillId="0" borderId="2" xfId="0" applyFont="1" applyBorder="1" applyAlignment="1">
      <alignment horizontal="center"/>
    </xf>
    <xf numFmtId="2" fontId="8" fillId="0" borderId="2" xfId="0" applyNumberFormat="1" applyFont="1" applyBorder="1" applyAlignment="1" applyProtection="1">
      <alignment horizontal="right"/>
    </xf>
    <xf numFmtId="2" fontId="8" fillId="0" borderId="2" xfId="0" applyNumberFormat="1" applyFont="1" applyFill="1" applyBorder="1" applyAlignment="1" applyProtection="1">
      <alignment horizontal="right"/>
    </xf>
    <xf numFmtId="4" fontId="7" fillId="0" borderId="2" xfId="0" applyNumberFormat="1" applyFont="1" applyBorder="1"/>
    <xf numFmtId="0" fontId="43" fillId="0" borderId="0" xfId="0" applyFont="1"/>
    <xf numFmtId="0" fontId="7" fillId="0" borderId="2" xfId="9" applyFont="1" applyFill="1" applyBorder="1"/>
    <xf numFmtId="0" fontId="7" fillId="0" borderId="2" xfId="9" applyFont="1" applyFill="1" applyBorder="1" applyAlignment="1">
      <alignment horizontal="center"/>
    </xf>
    <xf numFmtId="0" fontId="7" fillId="0" borderId="2" xfId="0" applyFont="1" applyBorder="1"/>
    <xf numFmtId="0" fontId="7" fillId="0" borderId="0" xfId="0" applyFont="1" applyAlignment="1">
      <alignment horizontal="center"/>
    </xf>
    <xf numFmtId="0" fontId="7" fillId="0" borderId="2" xfId="0" applyFont="1" applyBorder="1" applyAlignment="1">
      <alignment horizontal="center"/>
    </xf>
    <xf numFmtId="0" fontId="7" fillId="0" borderId="2" xfId="0" applyFont="1" applyBorder="1" applyAlignment="1" applyProtection="1">
      <alignment horizontal="left" vertical="top" wrapText="1"/>
    </xf>
    <xf numFmtId="0" fontId="7" fillId="0" borderId="2" xfId="0" applyFont="1" applyBorder="1" applyAlignment="1">
      <alignment vertical="top" wrapText="1"/>
    </xf>
    <xf numFmtId="0" fontId="7" fillId="0" borderId="0" xfId="0" applyFont="1" applyAlignment="1">
      <alignment vertical="top"/>
    </xf>
    <xf numFmtId="0" fontId="7" fillId="0" borderId="2" xfId="9" applyFont="1" applyFill="1" applyBorder="1" applyAlignment="1">
      <alignment vertical="top"/>
    </xf>
    <xf numFmtId="0" fontId="7" fillId="0" borderId="2" xfId="0" applyFont="1" applyBorder="1" applyAlignment="1">
      <alignment vertical="top"/>
    </xf>
    <xf numFmtId="0" fontId="7" fillId="0" borderId="0" xfId="0" applyFont="1" applyAlignment="1">
      <alignment horizontal="center" vertical="top"/>
    </xf>
    <xf numFmtId="4" fontId="7" fillId="0" borderId="0" xfId="0" applyNumberFormat="1" applyFont="1"/>
    <xf numFmtId="4" fontId="8" fillId="0" borderId="2" xfId="0" applyNumberFormat="1" applyFont="1" applyBorder="1" applyAlignment="1"/>
    <xf numFmtId="4" fontId="8" fillId="0" borderId="2" xfId="0" applyNumberFormat="1" applyFont="1" applyBorder="1" applyAlignment="1" applyProtection="1">
      <protection locked="0"/>
    </xf>
    <xf numFmtId="4" fontId="8" fillId="0" borderId="2" xfId="0" applyNumberFormat="1" applyFont="1" applyBorder="1" applyAlignment="1" applyProtection="1">
      <alignment horizontal="right"/>
      <protection locked="0"/>
    </xf>
    <xf numFmtId="0" fontId="13" fillId="0" borderId="0" xfId="0" applyFont="1" applyAlignment="1">
      <alignment vertical="top"/>
    </xf>
    <xf numFmtId="49" fontId="13" fillId="0" borderId="0" xfId="2" applyNumberFormat="1" applyFont="1" applyAlignment="1">
      <alignment wrapText="1"/>
    </xf>
    <xf numFmtId="0" fontId="12" fillId="0" borderId="2" xfId="0" applyFont="1" applyBorder="1" applyAlignment="1">
      <alignment vertical="top" wrapText="1"/>
    </xf>
    <xf numFmtId="0" fontId="12" fillId="0" borderId="2" xfId="0" applyFont="1" applyBorder="1" applyAlignment="1">
      <alignment vertical="top"/>
    </xf>
    <xf numFmtId="0" fontId="15" fillId="0" borderId="0" xfId="0" applyFont="1" applyAlignment="1">
      <alignment vertical="top"/>
    </xf>
    <xf numFmtId="0" fontId="24" fillId="0" borderId="0" xfId="0" applyFont="1" applyFill="1" applyBorder="1" applyAlignment="1"/>
    <xf numFmtId="4" fontId="24" fillId="0" borderId="0" xfId="0" applyNumberFormat="1" applyFont="1" applyFill="1" applyBorder="1" applyAlignment="1"/>
    <xf numFmtId="0" fontId="11" fillId="0" borderId="2" xfId="0" applyFont="1" applyFill="1" applyBorder="1" applyAlignment="1">
      <alignment wrapText="1"/>
    </xf>
    <xf numFmtId="0" fontId="24" fillId="0" borderId="2" xfId="0" applyFont="1" applyFill="1" applyBorder="1" applyAlignment="1">
      <alignment wrapText="1"/>
    </xf>
    <xf numFmtId="4" fontId="24" fillId="0" borderId="2" xfId="0" applyNumberFormat="1" applyFont="1" applyFill="1" applyBorder="1" applyAlignment="1">
      <alignment wrapText="1"/>
    </xf>
    <xf numFmtId="0" fontId="24" fillId="0" borderId="2" xfId="0" applyFont="1" applyFill="1" applyBorder="1" applyAlignment="1">
      <alignment horizontal="center"/>
    </xf>
    <xf numFmtId="0" fontId="23" fillId="0" borderId="2" xfId="0" applyFont="1" applyFill="1" applyBorder="1" applyAlignment="1">
      <alignment horizontal="center" wrapText="1"/>
    </xf>
    <xf numFmtId="4" fontId="23" fillId="0" borderId="2" xfId="0" applyNumberFormat="1" applyFont="1" applyFill="1" applyBorder="1" applyAlignment="1">
      <alignment shrinkToFit="1"/>
    </xf>
    <xf numFmtId="0" fontId="17" fillId="0" borderId="0" xfId="0" applyFont="1" applyAlignment="1">
      <alignment vertical="top"/>
    </xf>
    <xf numFmtId="0" fontId="17" fillId="0" borderId="2" xfId="0" applyFont="1" applyFill="1" applyBorder="1" applyAlignment="1">
      <alignment wrapText="1"/>
    </xf>
    <xf numFmtId="1" fontId="42" fillId="0" borderId="2" xfId="0" applyNumberFormat="1" applyFont="1" applyFill="1" applyBorder="1" applyAlignment="1">
      <alignment horizontal="left" shrinkToFit="1"/>
    </xf>
    <xf numFmtId="1" fontId="42" fillId="0" borderId="2" xfId="0" quotePrefix="1" applyNumberFormat="1" applyFont="1" applyFill="1" applyBorder="1" applyAlignment="1">
      <alignment shrinkToFit="1"/>
    </xf>
    <xf numFmtId="0" fontId="19" fillId="0" borderId="0" xfId="0" applyFont="1" applyAlignment="1"/>
    <xf numFmtId="4" fontId="19" fillId="0" borderId="0" xfId="0" applyNumberFormat="1" applyFont="1" applyAlignment="1"/>
    <xf numFmtId="4" fontId="8" fillId="0" borderId="5" xfId="0" applyNumberFormat="1" applyFont="1" applyBorder="1" applyAlignment="1"/>
    <xf numFmtId="4" fontId="43" fillId="0" borderId="2" xfId="0" applyNumberFormat="1" applyFont="1" applyBorder="1" applyAlignment="1"/>
    <xf numFmtId="0" fontId="8" fillId="0" borderId="0" xfId="0" applyFont="1" applyFill="1" applyBorder="1"/>
    <xf numFmtId="0" fontId="8" fillId="0" borderId="5" xfId="0" applyFont="1" applyFill="1" applyBorder="1" applyAlignment="1"/>
    <xf numFmtId="0" fontId="8" fillId="0" borderId="6" xfId="0" applyFont="1" applyFill="1" applyBorder="1" applyAlignment="1"/>
    <xf numFmtId="4" fontId="8" fillId="0" borderId="5" xfId="0" applyNumberFormat="1" applyFont="1" applyFill="1" applyBorder="1"/>
    <xf numFmtId="4" fontId="17" fillId="0" borderId="2" xfId="0" applyNumberFormat="1" applyFont="1" applyFill="1" applyBorder="1"/>
    <xf numFmtId="0" fontId="8" fillId="0" borderId="7" xfId="0" applyFont="1" applyFill="1" applyBorder="1" applyAlignment="1">
      <alignment horizontal="left"/>
    </xf>
    <xf numFmtId="4" fontId="8" fillId="0" borderId="11" xfId="0" applyNumberFormat="1" applyFont="1" applyFill="1" applyBorder="1"/>
    <xf numFmtId="0" fontId="8" fillId="0" borderId="2" xfId="0" applyFont="1" applyFill="1" applyBorder="1" applyAlignment="1">
      <alignment horizontal="left"/>
    </xf>
    <xf numFmtId="4" fontId="8" fillId="0" borderId="6" xfId="0" applyNumberFormat="1" applyFont="1" applyFill="1" applyBorder="1" applyAlignment="1"/>
    <xf numFmtId="0" fontId="8" fillId="0" borderId="7" xfId="0" applyFont="1" applyFill="1" applyBorder="1" applyAlignment="1">
      <alignment horizontal="left" wrapText="1"/>
    </xf>
    <xf numFmtId="4" fontId="8" fillId="0" borderId="12" xfId="0" applyNumberFormat="1" applyFont="1" applyFill="1" applyBorder="1"/>
    <xf numFmtId="4" fontId="8" fillId="0" borderId="10" xfId="0" applyNumberFormat="1" applyFont="1" applyFill="1" applyBorder="1"/>
    <xf numFmtId="0" fontId="20" fillId="0" borderId="5" xfId="0" applyFont="1" applyFill="1" applyBorder="1" applyAlignment="1"/>
    <xf numFmtId="0" fontId="20" fillId="0" borderId="6" xfId="0" applyFont="1" applyFill="1" applyBorder="1" applyAlignment="1"/>
    <xf numFmtId="4" fontId="20" fillId="0" borderId="2" xfId="0" applyNumberFormat="1" applyFont="1" applyFill="1" applyBorder="1"/>
    <xf numFmtId="0" fontId="20" fillId="0" borderId="0" xfId="0" applyFont="1" applyFill="1"/>
    <xf numFmtId="0" fontId="8" fillId="0" borderId="0" xfId="0" applyFont="1" applyFill="1" applyAlignment="1">
      <alignment horizontal="center"/>
    </xf>
    <xf numFmtId="0" fontId="11" fillId="0" borderId="0" xfId="0" applyFont="1" applyAlignment="1"/>
    <xf numFmtId="0" fontId="7" fillId="0" borderId="2" xfId="0" applyFont="1" applyBorder="1" applyAlignment="1">
      <alignment horizontal="center" vertical="top"/>
    </xf>
    <xf numFmtId="0" fontId="7" fillId="0" borderId="2" xfId="0" applyFont="1" applyFill="1" applyBorder="1" applyAlignment="1">
      <alignment horizontal="left"/>
    </xf>
    <xf numFmtId="2" fontId="11" fillId="0" borderId="3" xfId="2" applyNumberFormat="1" applyFont="1" applyFill="1" applyBorder="1"/>
    <xf numFmtId="0" fontId="11" fillId="0" borderId="3" xfId="2" applyFont="1" applyFill="1" applyBorder="1"/>
    <xf numFmtId="1" fontId="7" fillId="0" borderId="3" xfId="2" applyNumberFormat="1" applyFont="1" applyFill="1" applyBorder="1" applyAlignment="1">
      <alignment vertical="top" wrapText="1"/>
    </xf>
    <xf numFmtId="2" fontId="7" fillId="0" borderId="3" xfId="2" applyNumberFormat="1" applyFont="1" applyFill="1" applyBorder="1"/>
    <xf numFmtId="0" fontId="3" fillId="0" borderId="3" xfId="0" applyFont="1" applyFill="1" applyBorder="1"/>
    <xf numFmtId="0" fontId="8" fillId="0" borderId="0" xfId="0" applyFont="1" applyAlignment="1">
      <alignment horizontal="center"/>
    </xf>
    <xf numFmtId="0" fontId="43" fillId="0" borderId="2" xfId="0" applyFont="1" applyFill="1" applyBorder="1" applyAlignment="1">
      <alignment horizontal="center" vertical="center"/>
    </xf>
    <xf numFmtId="0" fontId="8" fillId="0" borderId="2" xfId="0" applyFont="1" applyFill="1" applyBorder="1" applyAlignment="1">
      <alignment horizontal="center"/>
    </xf>
    <xf numFmtId="0" fontId="8" fillId="0" borderId="2" xfId="0" applyFont="1" applyFill="1" applyBorder="1" applyAlignment="1">
      <alignment horizontal="right"/>
    </xf>
    <xf numFmtId="4" fontId="8" fillId="0" borderId="2" xfId="0" applyNumberFormat="1" applyFont="1" applyFill="1" applyBorder="1"/>
    <xf numFmtId="0" fontId="8" fillId="0" borderId="2" xfId="0" applyFont="1" applyFill="1" applyBorder="1"/>
    <xf numFmtId="0" fontId="43" fillId="0" borderId="2" xfId="0" applyFont="1" applyFill="1" applyBorder="1"/>
    <xf numFmtId="4" fontId="43" fillId="0" borderId="2" xfId="0" applyNumberFormat="1" applyFont="1" applyFill="1" applyBorder="1"/>
    <xf numFmtId="16" fontId="16" fillId="0" borderId="2" xfId="0" applyNumberFormat="1" applyFont="1" applyBorder="1"/>
    <xf numFmtId="0" fontId="16" fillId="0" borderId="2" xfId="0" applyFont="1" applyBorder="1" applyAlignment="1">
      <alignment horizontal="center"/>
    </xf>
    <xf numFmtId="0" fontId="16" fillId="0" borderId="2" xfId="0" applyFont="1" applyBorder="1"/>
    <xf numFmtId="4" fontId="13" fillId="0" borderId="2" xfId="0" applyNumberFormat="1" applyFont="1" applyBorder="1"/>
    <xf numFmtId="0" fontId="16" fillId="0" borderId="0" xfId="0" applyFont="1"/>
    <xf numFmtId="16" fontId="15" fillId="0" borderId="0" xfId="0" applyNumberFormat="1" applyFont="1"/>
    <xf numFmtId="10" fontId="15" fillId="0" borderId="0" xfId="0" applyNumberFormat="1" applyFont="1"/>
    <xf numFmtId="8" fontId="15" fillId="0" borderId="0" xfId="0" applyNumberFormat="1" applyFont="1"/>
    <xf numFmtId="16" fontId="7" fillId="0" borderId="2" xfId="0" quotePrefix="1" applyNumberFormat="1" applyFont="1" applyBorder="1"/>
    <xf numFmtId="0" fontId="12" fillId="0" borderId="2" xfId="0" applyFont="1" applyFill="1" applyBorder="1" applyAlignment="1">
      <alignment horizontal="center" vertical="top" wrapText="1"/>
    </xf>
    <xf numFmtId="0" fontId="17" fillId="0" borderId="0" xfId="0" applyFont="1" applyFill="1" applyBorder="1" applyAlignment="1">
      <alignment horizontal="center" vertical="top" wrapText="1"/>
    </xf>
    <xf numFmtId="0" fontId="19" fillId="0" borderId="2" xfId="0" applyFont="1" applyFill="1" applyBorder="1" applyAlignment="1">
      <alignment horizontal="center" vertical="top"/>
    </xf>
    <xf numFmtId="0" fontId="19" fillId="0" borderId="0" xfId="0" applyFont="1" applyFill="1" applyBorder="1" applyAlignment="1">
      <alignment horizontal="center" vertical="top"/>
    </xf>
    <xf numFmtId="0" fontId="53" fillId="0" borderId="0" xfId="0" applyFont="1"/>
    <xf numFmtId="3" fontId="8" fillId="0" borderId="2" xfId="0" applyNumberFormat="1" applyFont="1" applyFill="1" applyBorder="1" applyAlignment="1">
      <alignment wrapText="1"/>
    </xf>
    <xf numFmtId="0" fontId="7" fillId="0" borderId="2" xfId="0" applyFont="1" applyFill="1" applyBorder="1" applyAlignment="1">
      <alignment horizontal="left" vertical="top"/>
    </xf>
    <xf numFmtId="0" fontId="6" fillId="0" borderId="19" xfId="0" applyFont="1" applyFill="1" applyBorder="1" applyAlignment="1">
      <alignment horizontal="center" vertical="top" wrapText="1"/>
    </xf>
    <xf numFmtId="0" fontId="12" fillId="0" borderId="26" xfId="0" applyFont="1" applyFill="1" applyBorder="1" applyAlignment="1">
      <alignment horizontal="center" vertical="top" wrapText="1"/>
    </xf>
    <xf numFmtId="0" fontId="12" fillId="0" borderId="26" xfId="0" applyFont="1" applyFill="1" applyBorder="1" applyAlignment="1">
      <alignment horizontal="left" vertical="top" wrapText="1"/>
    </xf>
    <xf numFmtId="0" fontId="6" fillId="0" borderId="19" xfId="0" applyFont="1" applyFill="1" applyBorder="1" applyAlignment="1">
      <alignment horizontal="center" wrapText="1"/>
    </xf>
    <xf numFmtId="0" fontId="5" fillId="0" borderId="0" xfId="0" applyFont="1" applyAlignment="1">
      <alignment horizontal="center"/>
    </xf>
    <xf numFmtId="0" fontId="14" fillId="0" borderId="16" xfId="0" applyFont="1" applyFill="1" applyBorder="1" applyAlignment="1">
      <alignment horizontal="center" vertical="top"/>
    </xf>
    <xf numFmtId="0" fontId="11" fillId="0" borderId="2" xfId="0" applyFont="1" applyFill="1" applyBorder="1" applyAlignment="1"/>
    <xf numFmtId="3" fontId="6" fillId="0" borderId="19" xfId="0" applyNumberFormat="1" applyFont="1" applyFill="1" applyBorder="1" applyAlignment="1">
      <alignment horizontal="center" wrapText="1"/>
    </xf>
    <xf numFmtId="3" fontId="24" fillId="0" borderId="2" xfId="0" applyNumberFormat="1" applyFont="1" applyFill="1" applyBorder="1" applyAlignment="1">
      <alignment shrinkToFit="1"/>
    </xf>
    <xf numFmtId="3" fontId="41" fillId="0" borderId="2" xfId="0" applyNumberFormat="1" applyFont="1" applyFill="1" applyBorder="1" applyAlignment="1">
      <alignment shrinkToFit="1"/>
    </xf>
    <xf numFmtId="3" fontId="17" fillId="0" borderId="0" xfId="0" applyNumberFormat="1" applyFont="1" applyFill="1" applyBorder="1" applyAlignment="1"/>
    <xf numFmtId="3" fontId="17" fillId="0" borderId="0" xfId="0" applyNumberFormat="1" applyFont="1" applyFill="1" applyBorder="1" applyAlignment="1">
      <alignment wrapText="1"/>
    </xf>
    <xf numFmtId="3" fontId="19" fillId="0" borderId="2" xfId="0" applyNumberFormat="1" applyFont="1" applyFill="1" applyBorder="1" applyAlignment="1"/>
    <xf numFmtId="3" fontId="19" fillId="0" borderId="0" xfId="0" applyNumberFormat="1" applyFont="1" applyFill="1" applyBorder="1" applyAlignment="1"/>
    <xf numFmtId="3" fontId="17" fillId="0" borderId="0" xfId="0" applyNumberFormat="1" applyFont="1" applyAlignment="1"/>
    <xf numFmtId="0" fontId="40" fillId="0" borderId="0" xfId="0" applyFont="1" applyAlignment="1">
      <alignment horizontal="center"/>
    </xf>
    <xf numFmtId="3" fontId="17" fillId="0" borderId="21" xfId="0" applyNumberFormat="1" applyFont="1" applyFill="1" applyBorder="1" applyAlignment="1">
      <alignment wrapText="1"/>
    </xf>
    <xf numFmtId="0" fontId="17" fillId="0" borderId="26" xfId="0" applyFont="1" applyFill="1" applyBorder="1" applyAlignment="1">
      <alignment horizontal="center" vertical="center" wrapText="1"/>
    </xf>
    <xf numFmtId="3" fontId="17" fillId="0" borderId="26" xfId="0" applyNumberFormat="1" applyFont="1" applyFill="1" applyBorder="1" applyAlignment="1">
      <alignment wrapText="1"/>
    </xf>
    <xf numFmtId="0" fontId="17" fillId="0" borderId="26" xfId="0" applyFont="1" applyFill="1" applyBorder="1" applyAlignment="1">
      <alignment horizontal="left" wrapText="1"/>
    </xf>
    <xf numFmtId="3" fontId="53" fillId="0" borderId="0" xfId="0" applyNumberFormat="1" applyFont="1" applyBorder="1" applyAlignment="1"/>
    <xf numFmtId="0" fontId="53" fillId="0" borderId="16" xfId="0" applyFont="1" applyFill="1" applyBorder="1" applyAlignment="1">
      <alignment horizontal="right" vertical="center"/>
    </xf>
    <xf numFmtId="3" fontId="17" fillId="0" borderId="25" xfId="0" applyNumberFormat="1" applyFont="1" applyFill="1" applyBorder="1" applyAlignment="1"/>
    <xf numFmtId="0" fontId="17" fillId="0" borderId="25" xfId="0" applyFont="1" applyFill="1" applyBorder="1" applyAlignment="1">
      <alignment wrapText="1"/>
    </xf>
    <xf numFmtId="4" fontId="8" fillId="0" borderId="24" xfId="0" applyNumberFormat="1" applyFont="1" applyBorder="1" applyAlignment="1" applyProtection="1">
      <protection locked="0"/>
    </xf>
    <xf numFmtId="4" fontId="8" fillId="0" borderId="26" xfId="0" applyNumberFormat="1" applyFont="1" applyBorder="1" applyAlignment="1" applyProtection="1">
      <protection locked="0"/>
    </xf>
    <xf numFmtId="49" fontId="7" fillId="0" borderId="24" xfId="0" applyNumberFormat="1" applyFont="1" applyBorder="1" applyAlignment="1" applyProtection="1">
      <alignment horizontal="left" vertical="top"/>
    </xf>
    <xf numFmtId="2" fontId="8" fillId="0" borderId="24" xfId="0" applyNumberFormat="1" applyFont="1" applyBorder="1" applyAlignment="1" applyProtection="1">
      <alignment horizontal="right"/>
    </xf>
    <xf numFmtId="49" fontId="7" fillId="0" borderId="26" xfId="0" applyNumberFormat="1" applyFont="1" applyBorder="1" applyAlignment="1" applyProtection="1">
      <alignment horizontal="left" vertical="top"/>
    </xf>
    <xf numFmtId="2" fontId="8" fillId="0" borderId="26" xfId="0" applyNumberFormat="1" applyFont="1" applyBorder="1" applyAlignment="1" applyProtection="1">
      <alignment horizontal="right"/>
    </xf>
    <xf numFmtId="49" fontId="7" fillId="0" borderId="6" xfId="0" applyNumberFormat="1" applyFont="1" applyBorder="1" applyAlignment="1" applyProtection="1">
      <alignment horizontal="left" vertical="top"/>
    </xf>
    <xf numFmtId="4" fontId="8" fillId="0" borderId="6" xfId="0" applyNumberFormat="1" applyFont="1" applyBorder="1" applyAlignment="1" applyProtection="1">
      <protection locked="0"/>
    </xf>
    <xf numFmtId="2" fontId="8" fillId="0" borderId="6" xfId="0" applyNumberFormat="1" applyFont="1" applyBorder="1" applyAlignment="1" applyProtection="1">
      <alignment horizontal="right"/>
    </xf>
    <xf numFmtId="4" fontId="8" fillId="0" borderId="24" xfId="0" applyNumberFormat="1" applyFont="1" applyBorder="1" applyAlignment="1" applyProtection="1">
      <alignment horizontal="right"/>
      <protection locked="0"/>
    </xf>
    <xf numFmtId="4" fontId="8" fillId="0" borderId="26" xfId="0" applyNumberFormat="1" applyFont="1" applyBorder="1" applyAlignment="1" applyProtection="1">
      <alignment horizontal="right"/>
      <protection locked="0"/>
    </xf>
    <xf numFmtId="4" fontId="8" fillId="0" borderId="6" xfId="0" applyNumberFormat="1" applyFont="1" applyBorder="1" applyAlignment="1" applyProtection="1">
      <alignment horizontal="right"/>
      <protection locked="0"/>
    </xf>
    <xf numFmtId="4" fontId="7" fillId="0" borderId="24" xfId="0" applyNumberFormat="1" applyFont="1" applyBorder="1"/>
    <xf numFmtId="4" fontId="7" fillId="0" borderId="26" xfId="0" applyNumberFormat="1" applyFont="1" applyBorder="1"/>
    <xf numFmtId="4" fontId="7" fillId="0" borderId="6" xfId="0" applyNumberFormat="1" applyFont="1" applyBorder="1"/>
    <xf numFmtId="49" fontId="8" fillId="0" borderId="6" xfId="0" applyNumberFormat="1" applyFont="1" applyBorder="1" applyAlignment="1" applyProtection="1">
      <alignment horizontal="center"/>
    </xf>
    <xf numFmtId="49" fontId="8" fillId="0" borderId="2" xfId="0" applyNumberFormat="1" applyFont="1" applyBorder="1" applyAlignment="1" applyProtection="1">
      <alignment horizontal="center"/>
    </xf>
    <xf numFmtId="49" fontId="8" fillId="0" borderId="24" xfId="0" applyNumberFormat="1" applyFont="1" applyBorder="1" applyAlignment="1" applyProtection="1">
      <alignment horizontal="center"/>
    </xf>
    <xf numFmtId="49" fontId="8" fillId="0" borderId="26" xfId="0" applyNumberFormat="1" applyFont="1" applyBorder="1" applyAlignment="1" applyProtection="1">
      <alignment horizontal="center"/>
    </xf>
    <xf numFmtId="0" fontId="7" fillId="0" borderId="6" xfId="0" applyFont="1" applyBorder="1" applyAlignment="1">
      <alignment horizontal="center"/>
    </xf>
    <xf numFmtId="49" fontId="7" fillId="0" borderId="0" xfId="0" applyNumberFormat="1" applyFont="1" applyBorder="1" applyAlignment="1" applyProtection="1">
      <alignment horizontal="left" vertical="top"/>
    </xf>
    <xf numFmtId="3" fontId="17" fillId="0" borderId="0" xfId="0" applyNumberFormat="1" applyFont="1"/>
    <xf numFmtId="0" fontId="12" fillId="0" borderId="2" xfId="0" applyFont="1" applyBorder="1" applyAlignment="1">
      <alignment horizontal="center"/>
    </xf>
    <xf numFmtId="49" fontId="13" fillId="0" borderId="0" xfId="2" applyNumberFormat="1" applyFont="1" applyAlignment="1">
      <alignment horizontal="center" wrapText="1"/>
    </xf>
    <xf numFmtId="0" fontId="24" fillId="0" borderId="0" xfId="0" applyFont="1" applyFill="1" applyBorder="1" applyAlignment="1">
      <alignment horizontal="center"/>
    </xf>
    <xf numFmtId="0" fontId="6" fillId="0" borderId="2" xfId="0" applyFont="1" applyFill="1" applyBorder="1" applyAlignment="1">
      <alignment horizontal="center" wrapText="1"/>
    </xf>
    <xf numFmtId="4" fontId="6" fillId="0" borderId="2" xfId="0" applyNumberFormat="1" applyFont="1" applyFill="1" applyBorder="1" applyAlignment="1">
      <alignment horizontal="center" wrapText="1"/>
    </xf>
    <xf numFmtId="3" fontId="13" fillId="0" borderId="0" xfId="2" applyNumberFormat="1" applyFont="1" applyAlignment="1">
      <alignment wrapText="1"/>
    </xf>
    <xf numFmtId="3" fontId="7" fillId="0" borderId="0" xfId="0" applyNumberFormat="1" applyFont="1"/>
    <xf numFmtId="3" fontId="7" fillId="0" borderId="2" xfId="9" applyNumberFormat="1" applyFont="1" applyFill="1" applyBorder="1"/>
    <xf numFmtId="3" fontId="7" fillId="0" borderId="2" xfId="0" applyNumberFormat="1" applyFont="1" applyBorder="1"/>
    <xf numFmtId="3" fontId="12" fillId="0" borderId="2" xfId="0" applyNumberFormat="1" applyFont="1" applyBorder="1"/>
    <xf numFmtId="0" fontId="40" fillId="0" borderId="0" xfId="0" applyFont="1" applyFill="1"/>
    <xf numFmtId="0" fontId="40" fillId="0" borderId="2" xfId="0" applyFont="1" applyFill="1" applyBorder="1" applyAlignment="1">
      <alignment horizontal="center" vertical="center" wrapText="1"/>
    </xf>
    <xf numFmtId="0" fontId="40" fillId="0" borderId="2" xfId="0" applyFont="1" applyFill="1" applyBorder="1" applyAlignment="1">
      <alignment horizontal="center" vertical="center"/>
    </xf>
    <xf numFmtId="0" fontId="40" fillId="0" borderId="0" xfId="0" applyFont="1" applyFill="1" applyAlignment="1">
      <alignment horizontal="center" vertical="center"/>
    </xf>
    <xf numFmtId="0" fontId="6" fillId="0" borderId="2" xfId="0" applyFont="1" applyBorder="1" applyAlignment="1">
      <alignment horizontal="center" vertical="center"/>
    </xf>
    <xf numFmtId="0" fontId="5" fillId="0" borderId="0" xfId="0" applyFont="1" applyAlignment="1">
      <alignment vertical="center"/>
    </xf>
    <xf numFmtId="0" fontId="5" fillId="0" borderId="3" xfId="2" applyFont="1" applyFill="1" applyBorder="1" applyAlignment="1">
      <alignment vertical="center"/>
    </xf>
    <xf numFmtId="1" fontId="6" fillId="0" borderId="3" xfId="2" applyNumberFormat="1" applyFont="1" applyFill="1" applyBorder="1" applyAlignment="1">
      <alignment horizontal="center" vertical="center"/>
    </xf>
    <xf numFmtId="4" fontId="5" fillId="0" borderId="13" xfId="2" applyNumberFormat="1" applyFont="1" applyFill="1" applyBorder="1"/>
    <xf numFmtId="4" fontId="6" fillId="0" borderId="3" xfId="2" applyNumberFormat="1" applyFont="1" applyFill="1" applyBorder="1" applyAlignment="1">
      <alignment horizontal="center" vertical="center" wrapText="1"/>
    </xf>
    <xf numFmtId="4" fontId="7" fillId="0" borderId="3" xfId="2" applyNumberFormat="1" applyFill="1" applyBorder="1"/>
    <xf numFmtId="4" fontId="0" fillId="0" borderId="3" xfId="0" applyNumberFormat="1" applyFill="1" applyBorder="1"/>
    <xf numFmtId="2" fontId="6" fillId="0" borderId="3" xfId="2" applyNumberFormat="1" applyFont="1" applyFill="1" applyBorder="1" applyAlignment="1">
      <alignment horizontal="center" vertical="center"/>
    </xf>
    <xf numFmtId="0" fontId="6" fillId="0" borderId="3" xfId="2" applyFont="1" applyFill="1" applyBorder="1" applyAlignment="1">
      <alignment horizontal="center" vertical="center"/>
    </xf>
    <xf numFmtId="0" fontId="57" fillId="0" borderId="3" xfId="0" applyFont="1" applyFill="1" applyBorder="1" applyAlignment="1"/>
    <xf numFmtId="4" fontId="11" fillId="0" borderId="3" xfId="2" applyNumberFormat="1" applyFont="1" applyFill="1" applyBorder="1"/>
    <xf numFmtId="4" fontId="7" fillId="0" borderId="3" xfId="2" applyNumberFormat="1" applyFont="1" applyFill="1" applyBorder="1"/>
    <xf numFmtId="4" fontId="12" fillId="0" borderId="3" xfId="2" applyNumberFormat="1" applyFont="1" applyFill="1" applyBorder="1"/>
    <xf numFmtId="0" fontId="13" fillId="0" borderId="2" xfId="0" applyFont="1" applyBorder="1" applyAlignment="1">
      <alignment vertical="top" wrapText="1"/>
    </xf>
    <xf numFmtId="0" fontId="5" fillId="0" borderId="2" xfId="0" applyFont="1" applyBorder="1" applyAlignment="1">
      <alignment horizontal="center"/>
    </xf>
    <xf numFmtId="0" fontId="5" fillId="0" borderId="2" xfId="0" applyFont="1" applyBorder="1" applyAlignment="1">
      <alignment horizontal="center" vertical="top"/>
    </xf>
    <xf numFmtId="3" fontId="15" fillId="0" borderId="2" xfId="0" applyNumberFormat="1" applyFont="1" applyBorder="1"/>
    <xf numFmtId="3" fontId="16" fillId="0" borderId="2" xfId="0" applyNumberFormat="1" applyFont="1" applyBorder="1"/>
    <xf numFmtId="0" fontId="5" fillId="0" borderId="2" xfId="0" applyFont="1" applyFill="1" applyBorder="1" applyAlignment="1">
      <alignment horizontal="center"/>
    </xf>
    <xf numFmtId="4" fontId="7" fillId="0" borderId="2" xfId="0" applyNumberFormat="1" applyFont="1" applyFill="1" applyBorder="1" applyAlignment="1" applyProtection="1">
      <alignment horizontal="right" vertical="top"/>
    </xf>
    <xf numFmtId="4" fontId="11" fillId="0" borderId="2" xfId="0" applyNumberFormat="1" applyFont="1" applyFill="1" applyBorder="1" applyAlignment="1" applyProtection="1">
      <alignment horizontal="right" vertical="top" wrapText="1"/>
    </xf>
    <xf numFmtId="4" fontId="7" fillId="0" borderId="2" xfId="0" applyNumberFormat="1" applyFont="1" applyFill="1" applyBorder="1" applyAlignment="1" applyProtection="1">
      <alignment horizontal="right" vertical="center"/>
    </xf>
    <xf numFmtId="4" fontId="7" fillId="0" borderId="0" xfId="0" applyNumberFormat="1" applyFont="1" applyFill="1" applyBorder="1" applyAlignment="1" applyProtection="1">
      <alignment horizontal="right" vertical="top"/>
    </xf>
    <xf numFmtId="4" fontId="11" fillId="0" borderId="0" xfId="0" applyNumberFormat="1" applyFont="1" applyFill="1" applyBorder="1" applyAlignment="1" applyProtection="1">
      <alignment horizontal="right" vertical="top"/>
    </xf>
    <xf numFmtId="4" fontId="8" fillId="0" borderId="0" xfId="0" applyNumberFormat="1" applyFont="1" applyFill="1" applyAlignment="1">
      <alignment horizontal="right"/>
    </xf>
    <xf numFmtId="0" fontId="11" fillId="0" borderId="5" xfId="0" applyNumberFormat="1" applyFont="1" applyFill="1" applyBorder="1" applyAlignment="1" applyProtection="1">
      <alignment vertical="top"/>
    </xf>
    <xf numFmtId="4" fontId="11" fillId="0" borderId="6" xfId="0" applyNumberFormat="1" applyFont="1" applyFill="1" applyBorder="1" applyAlignment="1" applyProtection="1">
      <alignment horizontal="right" vertical="top" wrapText="1"/>
    </xf>
    <xf numFmtId="4" fontId="7" fillId="0" borderId="6" xfId="0" applyNumberFormat="1" applyFont="1" applyFill="1" applyBorder="1" applyAlignment="1" applyProtection="1">
      <alignment horizontal="right" vertical="top"/>
    </xf>
    <xf numFmtId="0" fontId="7" fillId="0" borderId="6" xfId="0" applyNumberFormat="1" applyFont="1" applyFill="1" applyBorder="1" applyAlignment="1" applyProtection="1">
      <alignment horizontal="left" vertical="top"/>
    </xf>
    <xf numFmtId="0" fontId="6" fillId="0" borderId="2" xfId="0" applyNumberFormat="1" applyFont="1" applyFill="1" applyBorder="1" applyAlignment="1" applyProtection="1">
      <alignment horizontal="center" vertical="center"/>
    </xf>
    <xf numFmtId="0" fontId="11" fillId="0" borderId="0" xfId="21" applyFont="1" applyFill="1" applyBorder="1" applyAlignment="1">
      <alignment horizontal="center"/>
    </xf>
    <xf numFmtId="4" fontId="7" fillId="0" borderId="0" xfId="0" applyNumberFormat="1" applyFont="1" applyFill="1" applyBorder="1" applyAlignment="1" applyProtection="1">
      <alignment horizontal="right" vertical="center"/>
    </xf>
    <xf numFmtId="4" fontId="5" fillId="0" borderId="2" xfId="0" applyNumberFormat="1" applyFont="1" applyFill="1" applyBorder="1" applyAlignment="1">
      <alignment horizontal="center"/>
    </xf>
    <xf numFmtId="4" fontId="11" fillId="0" borderId="9" xfId="0" applyNumberFormat="1" applyFont="1" applyFill="1" applyBorder="1" applyAlignment="1" applyProtection="1">
      <alignment horizontal="right" vertical="top" wrapText="1"/>
    </xf>
    <xf numFmtId="0" fontId="19" fillId="0" borderId="2" xfId="0" applyFont="1" applyBorder="1" applyAlignment="1"/>
    <xf numFmtId="4" fontId="19" fillId="0" borderId="2" xfId="0" applyNumberFormat="1" applyFont="1" applyBorder="1" applyAlignment="1"/>
    <xf numFmtId="4" fontId="19" fillId="0" borderId="0" xfId="0" applyNumberFormat="1" applyFont="1" applyAlignment="1">
      <alignment horizontal="right"/>
    </xf>
    <xf numFmtId="0" fontId="17" fillId="0" borderId="0" xfId="0" applyFont="1" applyAlignment="1"/>
    <xf numFmtId="0" fontId="17" fillId="0" borderId="0" xfId="0" applyFont="1" applyAlignment="1" applyProtection="1">
      <alignment horizontal="center"/>
    </xf>
    <xf numFmtId="0" fontId="17" fillId="0" borderId="0" xfId="0" applyFont="1" applyAlignment="1" applyProtection="1"/>
    <xf numFmtId="0" fontId="17" fillId="0" borderId="0" xfId="0" applyFont="1" applyProtection="1"/>
    <xf numFmtId="0" fontId="43" fillId="0" borderId="0" xfId="0" applyFont="1" applyAlignment="1" applyProtection="1">
      <alignment horizontal="center"/>
    </xf>
    <xf numFmtId="4" fontId="43" fillId="0" borderId="0" xfId="0" applyNumberFormat="1" applyFont="1" applyProtection="1"/>
    <xf numFmtId="0" fontId="8" fillId="0" borderId="0" xfId="0" applyFont="1" applyProtection="1"/>
    <xf numFmtId="0" fontId="43" fillId="0" borderId="0" xfId="0" applyFont="1" applyProtection="1"/>
    <xf numFmtId="0" fontId="20" fillId="0" borderId="0" xfId="0" applyFont="1" applyProtection="1"/>
    <xf numFmtId="4" fontId="17" fillId="0" borderId="0" xfId="0" applyNumberFormat="1" applyFont="1" applyProtection="1"/>
    <xf numFmtId="0" fontId="17" fillId="0" borderId="0" xfId="0" applyFont="1" applyProtection="1">
      <protection locked="0"/>
    </xf>
    <xf numFmtId="0" fontId="8" fillId="0" borderId="0" xfId="0" applyFont="1" applyProtection="1">
      <protection locked="0"/>
    </xf>
    <xf numFmtId="0" fontId="17" fillId="0" borderId="0" xfId="0" applyFont="1" applyAlignment="1" applyProtection="1">
      <alignment vertical="top"/>
    </xf>
    <xf numFmtId="0" fontId="35" fillId="0" borderId="0" xfId="0" applyFont="1" applyAlignment="1" applyProtection="1">
      <alignment vertical="top"/>
    </xf>
    <xf numFmtId="0" fontId="17" fillId="0" borderId="0" xfId="0" applyFont="1" applyAlignment="1" applyProtection="1">
      <alignment horizontal="right"/>
    </xf>
    <xf numFmtId="49" fontId="36" fillId="0" borderId="0" xfId="0" applyNumberFormat="1" applyFont="1" applyAlignment="1" applyProtection="1">
      <alignment vertical="top" wrapText="1"/>
    </xf>
    <xf numFmtId="49" fontId="6" fillId="0" borderId="0" xfId="0" applyNumberFormat="1" applyFont="1" applyAlignment="1" applyProtection="1">
      <alignment vertical="top"/>
    </xf>
    <xf numFmtId="4" fontId="11" fillId="0" borderId="0" xfId="0" applyNumberFormat="1" applyFont="1" applyAlignment="1" applyProtection="1">
      <alignment horizontal="center" vertical="top"/>
    </xf>
    <xf numFmtId="4" fontId="11" fillId="0" borderId="0" xfId="0" applyNumberFormat="1" applyFont="1" applyAlignment="1" applyProtection="1">
      <alignment horizontal="right" vertical="top" indent="1"/>
    </xf>
    <xf numFmtId="2" fontId="5" fillId="0" borderId="0" xfId="0" applyNumberFormat="1" applyFont="1" applyAlignment="1" applyProtection="1">
      <alignment vertical="top" wrapText="1"/>
    </xf>
    <xf numFmtId="2" fontId="10" fillId="0" borderId="0" xfId="0" applyNumberFormat="1" applyFont="1" applyAlignment="1" applyProtection="1">
      <alignment horizontal="center" vertical="top" wrapText="1"/>
    </xf>
    <xf numFmtId="2" fontId="10" fillId="0" borderId="0" xfId="0" applyNumberFormat="1" applyFont="1" applyAlignment="1" applyProtection="1">
      <alignment horizontal="right" vertical="top" wrapText="1"/>
    </xf>
    <xf numFmtId="2" fontId="18" fillId="0" borderId="0" xfId="0" applyNumberFormat="1" applyFont="1" applyAlignment="1" applyProtection="1">
      <alignment vertical="top" wrapText="1"/>
    </xf>
    <xf numFmtId="2" fontId="37" fillId="0" borderId="0" xfId="0" applyNumberFormat="1" applyFont="1" applyAlignment="1" applyProtection="1">
      <alignment horizontal="center" vertical="top" wrapText="1"/>
    </xf>
    <xf numFmtId="2" fontId="37" fillId="0" borderId="0" xfId="0" applyNumberFormat="1" applyFont="1" applyAlignment="1" applyProtection="1">
      <alignment horizontal="right" vertical="top" wrapText="1" indent="1"/>
    </xf>
    <xf numFmtId="2" fontId="6" fillId="0" borderId="0" xfId="1" applyNumberFormat="1" applyFont="1" applyAlignment="1" applyProtection="1">
      <alignment vertical="top" wrapText="1"/>
    </xf>
    <xf numFmtId="2" fontId="11" fillId="0" borderId="0" xfId="1" applyNumberFormat="1" applyFont="1" applyAlignment="1" applyProtection="1">
      <alignment horizontal="center" vertical="top" wrapText="1"/>
    </xf>
    <xf numFmtId="2" fontId="11" fillId="0" borderId="0" xfId="1" applyNumberFormat="1" applyFont="1" applyAlignment="1" applyProtection="1">
      <alignment horizontal="right" vertical="top" wrapText="1" indent="1"/>
    </xf>
    <xf numFmtId="2" fontId="6" fillId="0" borderId="0" xfId="0" applyNumberFormat="1" applyFont="1" applyAlignment="1" applyProtection="1">
      <alignment vertical="top" wrapText="1"/>
    </xf>
    <xf numFmtId="2" fontId="9" fillId="0" borderId="0" xfId="0" applyNumberFormat="1" applyFont="1" applyAlignment="1" applyProtection="1">
      <alignment horizontal="center" vertical="top" wrapText="1"/>
    </xf>
    <xf numFmtId="2" fontId="9" fillId="0" borderId="0" xfId="0" applyNumberFormat="1" applyFont="1" applyAlignment="1" applyProtection="1">
      <alignment horizontal="right" vertical="top" wrapText="1"/>
    </xf>
    <xf numFmtId="2" fontId="38" fillId="0" borderId="0" xfId="0" applyNumberFormat="1" applyFont="1" applyAlignment="1" applyProtection="1">
      <alignment horizontal="left" vertical="top" wrapText="1"/>
    </xf>
    <xf numFmtId="2" fontId="39" fillId="0" borderId="0" xfId="0" applyNumberFormat="1" applyFont="1" applyAlignment="1" applyProtection="1">
      <alignment horizontal="center" vertical="top" wrapText="1"/>
    </xf>
    <xf numFmtId="2" fontId="39" fillId="0" borderId="0" xfId="0" applyNumberFormat="1" applyFont="1" applyAlignment="1" applyProtection="1">
      <alignment horizontal="right" vertical="top" wrapText="1" indent="1"/>
    </xf>
    <xf numFmtId="4" fontId="9" fillId="0" borderId="0" xfId="1" applyNumberFormat="1" applyFont="1" applyAlignment="1" applyProtection="1">
      <alignment horizontal="center" vertical="top"/>
    </xf>
    <xf numFmtId="4" fontId="10" fillId="0" borderId="0" xfId="1" applyNumberFormat="1" applyFont="1" applyAlignment="1" applyProtection="1">
      <alignment horizontal="right" vertical="top"/>
    </xf>
    <xf numFmtId="2" fontId="6" fillId="0" borderId="0" xfId="1" applyNumberFormat="1" applyFont="1" applyAlignment="1" applyProtection="1">
      <alignment horizontal="left" vertical="top" wrapText="1"/>
    </xf>
    <xf numFmtId="0" fontId="54" fillId="0" borderId="2" xfId="0" applyFont="1" applyBorder="1" applyAlignment="1" applyProtection="1">
      <alignment horizontal="center" vertical="top"/>
    </xf>
    <xf numFmtId="0" fontId="54" fillId="0" borderId="2" xfId="0" applyFont="1" applyBorder="1" applyAlignment="1" applyProtection="1">
      <alignment horizontal="center"/>
    </xf>
    <xf numFmtId="0" fontId="8" fillId="0" borderId="2" xfId="0" applyFont="1" applyBorder="1" applyAlignment="1" applyProtection="1">
      <alignment horizontal="center" vertical="top"/>
    </xf>
    <xf numFmtId="0" fontId="7" fillId="0" borderId="2" xfId="0" applyFont="1" applyFill="1" applyBorder="1" applyAlignment="1" applyProtection="1">
      <alignment vertical="top" wrapText="1"/>
    </xf>
    <xf numFmtId="3" fontId="8" fillId="0" borderId="2" xfId="0" applyNumberFormat="1" applyFont="1" applyBorder="1" applyAlignment="1" applyProtection="1">
      <alignment horizontal="center"/>
    </xf>
    <xf numFmtId="4" fontId="8" fillId="0" borderId="2" xfId="0" applyNumberFormat="1" applyFont="1" applyBorder="1" applyAlignment="1" applyProtection="1">
      <alignment horizontal="right"/>
    </xf>
    <xf numFmtId="3" fontId="8" fillId="0" borderId="2" xfId="0" applyNumberFormat="1" applyFont="1" applyFill="1" applyBorder="1" applyAlignment="1" applyProtection="1">
      <alignment horizontal="center" wrapText="1"/>
    </xf>
    <xf numFmtId="0" fontId="7" fillId="0" borderId="1" xfId="0" applyFont="1" applyFill="1" applyBorder="1" applyAlignment="1" applyProtection="1">
      <alignment vertical="top" wrapText="1"/>
    </xf>
    <xf numFmtId="0" fontId="8" fillId="0" borderId="0" xfId="0" applyFont="1" applyAlignment="1" applyProtection="1">
      <alignment horizontal="center" vertical="top"/>
    </xf>
    <xf numFmtId="0" fontId="8" fillId="0" borderId="0" xfId="0" applyFont="1" applyAlignment="1" applyProtection="1">
      <alignment vertical="top"/>
    </xf>
    <xf numFmtId="0" fontId="8" fillId="0" borderId="0" xfId="0" applyFont="1" applyAlignment="1" applyProtection="1">
      <alignment horizontal="center"/>
    </xf>
    <xf numFmtId="0" fontId="8" fillId="0" borderId="0" xfId="0" applyFont="1" applyAlignment="1" applyProtection="1">
      <alignment horizontal="right"/>
    </xf>
    <xf numFmtId="0" fontId="43" fillId="0" borderId="0" xfId="0" applyFont="1" applyAlignment="1" applyProtection="1">
      <alignment horizontal="right"/>
    </xf>
    <xf numFmtId="4" fontId="43" fillId="0" borderId="0" xfId="0" applyNumberFormat="1" applyFont="1" applyAlignment="1" applyProtection="1">
      <alignment horizontal="right"/>
    </xf>
    <xf numFmtId="0" fontId="40" fillId="0" borderId="0" xfId="0" applyFont="1" applyAlignment="1" applyProtection="1">
      <alignment vertical="top"/>
    </xf>
    <xf numFmtId="0" fontId="14" fillId="0" borderId="16" xfId="0" applyFont="1" applyFill="1" applyBorder="1" applyAlignment="1" applyProtection="1">
      <alignment vertical="top"/>
    </xf>
    <xf numFmtId="0" fontId="14" fillId="0" borderId="16" xfId="0" applyFont="1" applyFill="1" applyBorder="1" applyAlignment="1" applyProtection="1">
      <alignment vertical="top" wrapText="1"/>
    </xf>
    <xf numFmtId="0" fontId="14" fillId="0" borderId="16" xfId="0" applyFont="1" applyFill="1" applyBorder="1" applyAlignment="1" applyProtection="1">
      <alignment horizontal="right" vertical="center"/>
    </xf>
    <xf numFmtId="0" fontId="15" fillId="0" borderId="0" xfId="0" applyFont="1" applyProtection="1"/>
    <xf numFmtId="0" fontId="14" fillId="0" borderId="16" xfId="0" applyFont="1" applyFill="1" applyBorder="1" applyAlignment="1" applyProtection="1">
      <alignment horizontal="center" vertical="top" wrapText="1"/>
    </xf>
    <xf numFmtId="0" fontId="14" fillId="0" borderId="16" xfId="0" applyFont="1" applyFill="1" applyBorder="1" applyAlignment="1" applyProtection="1">
      <alignment horizontal="left" vertical="top" wrapText="1"/>
    </xf>
    <xf numFmtId="0" fontId="11" fillId="0" borderId="16" xfId="0" applyFont="1" applyFill="1" applyBorder="1" applyAlignment="1" applyProtection="1">
      <alignment horizontal="center" wrapText="1"/>
    </xf>
    <xf numFmtId="3" fontId="7" fillId="0" borderId="25" xfId="0" applyNumberFormat="1" applyFont="1" applyFill="1" applyBorder="1" applyAlignment="1" applyProtection="1"/>
    <xf numFmtId="0" fontId="7" fillId="0" borderId="25" xfId="0" applyFont="1" applyFill="1" applyBorder="1" applyAlignment="1" applyProtection="1">
      <alignment wrapText="1"/>
    </xf>
    <xf numFmtId="0" fontId="6" fillId="0" borderId="19" xfId="0" applyFont="1" applyFill="1" applyBorder="1" applyAlignment="1" applyProtection="1">
      <alignment horizontal="center" vertical="top" wrapText="1"/>
    </xf>
    <xf numFmtId="0" fontId="6" fillId="0" borderId="19" xfId="0" applyFont="1" applyFill="1" applyBorder="1" applyAlignment="1" applyProtection="1">
      <alignment horizontal="center" vertical="center" wrapText="1"/>
    </xf>
    <xf numFmtId="3" fontId="6" fillId="0" borderId="19" xfId="0" applyNumberFormat="1" applyFont="1" applyFill="1" applyBorder="1" applyAlignment="1" applyProtection="1">
      <alignment horizontal="center" vertical="center" wrapText="1"/>
    </xf>
    <xf numFmtId="0" fontId="5" fillId="0" borderId="0" xfId="0" applyFont="1" applyProtection="1"/>
    <xf numFmtId="0" fontId="15" fillId="0" borderId="21" xfId="0" applyFont="1" applyFill="1" applyBorder="1" applyAlignment="1" applyProtection="1">
      <alignment horizontal="center" wrapText="1"/>
    </xf>
    <xf numFmtId="0" fontId="15" fillId="0" borderId="21" xfId="0" applyFont="1" applyFill="1" applyBorder="1" applyAlignment="1" applyProtection="1">
      <alignment horizontal="left" wrapText="1"/>
    </xf>
    <xf numFmtId="0" fontId="7" fillId="0" borderId="21" xfId="0" applyFont="1" applyFill="1" applyBorder="1" applyAlignment="1" applyProtection="1">
      <alignment horizontal="center" wrapText="1"/>
    </xf>
    <xf numFmtId="3" fontId="7" fillId="0" borderId="21" xfId="0" applyNumberFormat="1" applyFont="1" applyFill="1" applyBorder="1" applyAlignment="1" applyProtection="1">
      <alignment horizontal="left" wrapText="1"/>
    </xf>
    <xf numFmtId="0" fontId="7" fillId="0" borderId="21" xfId="0" applyFont="1" applyFill="1" applyBorder="1" applyAlignment="1" applyProtection="1">
      <alignment horizontal="left" wrapText="1"/>
    </xf>
    <xf numFmtId="0" fontId="12" fillId="0" borderId="26" xfId="0" applyFont="1" applyFill="1" applyBorder="1" applyAlignment="1" applyProtection="1">
      <alignment horizontal="center" vertical="top" wrapText="1"/>
    </xf>
    <xf numFmtId="0" fontId="12" fillId="0" borderId="26" xfId="0" applyFont="1" applyFill="1" applyBorder="1" applyAlignment="1" applyProtection="1">
      <alignment horizontal="left" vertical="top" wrapText="1"/>
    </xf>
    <xf numFmtId="0" fontId="7" fillId="0" borderId="26" xfId="0" applyFont="1" applyFill="1" applyBorder="1" applyAlignment="1" applyProtection="1">
      <alignment horizontal="center" wrapText="1"/>
    </xf>
    <xf numFmtId="3" fontId="7" fillId="0" borderId="26" xfId="0" applyNumberFormat="1" applyFont="1" applyFill="1" applyBorder="1" applyAlignment="1" applyProtection="1">
      <alignment horizontal="left" wrapText="1"/>
    </xf>
    <xf numFmtId="0" fontId="7" fillId="0" borderId="26" xfId="0" applyFont="1" applyFill="1" applyBorder="1" applyAlignment="1" applyProtection="1">
      <alignment horizontal="left" wrapText="1"/>
    </xf>
    <xf numFmtId="1" fontId="7" fillId="0" borderId="2" xfId="0" applyNumberFormat="1" applyFont="1" applyFill="1" applyBorder="1" applyAlignment="1" applyProtection="1">
      <alignment horizontal="center" vertical="top" shrinkToFit="1"/>
    </xf>
    <xf numFmtId="0" fontId="7" fillId="0" borderId="2" xfId="0" applyFont="1" applyFill="1" applyBorder="1" applyAlignment="1" applyProtection="1">
      <alignment horizontal="center" wrapText="1"/>
    </xf>
    <xf numFmtId="3" fontId="7" fillId="0" borderId="2" xfId="0" applyNumberFormat="1" applyFont="1" applyFill="1" applyBorder="1" applyAlignment="1" applyProtection="1">
      <alignment shrinkToFit="1"/>
    </xf>
    <xf numFmtId="4" fontId="7" fillId="0" borderId="2" xfId="0" applyNumberFormat="1" applyFont="1" applyFill="1" applyBorder="1" applyAlignment="1" applyProtection="1">
      <alignment horizontal="right" shrinkToFit="1"/>
    </xf>
    <xf numFmtId="4" fontId="7" fillId="0" borderId="2" xfId="0" applyNumberFormat="1" applyFont="1" applyFill="1" applyBorder="1" applyAlignment="1" applyProtection="1">
      <alignment shrinkToFit="1"/>
    </xf>
    <xf numFmtId="0" fontId="7" fillId="0" borderId="0" xfId="0" applyFont="1" applyProtection="1"/>
    <xf numFmtId="0" fontId="7" fillId="0" borderId="2" xfId="0" applyFont="1" applyFill="1" applyBorder="1" applyAlignment="1" applyProtection="1">
      <alignment horizontal="left" vertical="top" wrapText="1"/>
    </xf>
    <xf numFmtId="0" fontId="15" fillId="0" borderId="2" xfId="0" applyFont="1" applyFill="1" applyBorder="1" applyAlignment="1" applyProtection="1">
      <alignment horizontal="center" vertical="top" wrapText="1"/>
    </xf>
    <xf numFmtId="0" fontId="12" fillId="0" borderId="2" xfId="0" applyFont="1" applyFill="1" applyBorder="1" applyAlignment="1" applyProtection="1">
      <alignment horizontal="left" vertical="top"/>
    </xf>
    <xf numFmtId="0" fontId="11" fillId="0" borderId="2" xfId="0" applyFont="1" applyFill="1" applyBorder="1" applyAlignment="1" applyProtection="1">
      <alignment horizontal="center" wrapText="1"/>
    </xf>
    <xf numFmtId="3" fontId="11" fillId="0" borderId="2" xfId="0" applyNumberFormat="1" applyFont="1" applyFill="1" applyBorder="1" applyAlignment="1" applyProtection="1">
      <alignment horizontal="right" shrinkToFit="1"/>
    </xf>
    <xf numFmtId="4" fontId="11" fillId="0" borderId="2" xfId="0" applyNumberFormat="1" applyFont="1" applyFill="1" applyBorder="1" applyAlignment="1" applyProtection="1">
      <alignment horizontal="right" shrinkToFit="1"/>
    </xf>
    <xf numFmtId="0" fontId="15" fillId="0" borderId="0" xfId="0" applyFont="1" applyFill="1" applyBorder="1" applyAlignment="1" applyProtection="1">
      <alignment horizontal="center" vertical="top"/>
    </xf>
    <xf numFmtId="0" fontId="15" fillId="0" borderId="0" xfId="0" applyFont="1" applyFill="1" applyBorder="1" applyAlignment="1" applyProtection="1">
      <alignment horizontal="left" vertical="top"/>
    </xf>
    <xf numFmtId="0" fontId="7" fillId="0" borderId="0" xfId="0" applyFont="1" applyFill="1" applyBorder="1" applyAlignment="1" applyProtection="1">
      <alignment horizontal="center"/>
    </xf>
    <xf numFmtId="3" fontId="7" fillId="0" borderId="0" xfId="0" applyNumberFormat="1" applyFont="1" applyFill="1" applyBorder="1" applyAlignment="1" applyProtection="1">
      <alignment horizontal="left"/>
    </xf>
    <xf numFmtId="0" fontId="7" fillId="0" borderId="0" xfId="0" applyFont="1" applyFill="1" applyBorder="1" applyAlignment="1" applyProtection="1">
      <alignment horizontal="left"/>
    </xf>
    <xf numFmtId="0" fontId="15" fillId="0" borderId="0" xfId="0" applyFont="1" applyFill="1" applyBorder="1" applyAlignment="1" applyProtection="1">
      <alignment horizontal="center" wrapText="1"/>
    </xf>
    <xf numFmtId="0" fontId="12" fillId="0" borderId="0" xfId="0" applyFont="1" applyFill="1" applyBorder="1" applyAlignment="1" applyProtection="1">
      <alignment horizontal="left"/>
    </xf>
    <xf numFmtId="0" fontId="7" fillId="0" borderId="0" xfId="0" applyFont="1" applyFill="1" applyBorder="1" applyAlignment="1" applyProtection="1">
      <alignment horizontal="center" wrapText="1"/>
    </xf>
    <xf numFmtId="3" fontId="7" fillId="0" borderId="0" xfId="0" applyNumberFormat="1" applyFont="1" applyFill="1" applyBorder="1" applyAlignment="1" applyProtection="1">
      <alignment horizontal="left" wrapText="1"/>
    </xf>
    <xf numFmtId="0" fontId="7" fillId="0" borderId="0" xfId="0" applyFont="1" applyFill="1" applyBorder="1" applyAlignment="1" applyProtection="1">
      <alignment horizontal="left" wrapText="1"/>
    </xf>
    <xf numFmtId="0" fontId="7" fillId="0" borderId="2" xfId="0" applyFont="1" applyFill="1" applyBorder="1" applyAlignment="1" applyProtection="1">
      <alignment horizontal="left" wrapText="1"/>
    </xf>
    <xf numFmtId="0" fontId="15" fillId="0" borderId="2" xfId="0" applyFont="1" applyFill="1" applyBorder="1" applyAlignment="1" applyProtection="1">
      <alignment horizontal="center" vertical="top"/>
    </xf>
    <xf numFmtId="0" fontId="11" fillId="0" borderId="2" xfId="0" applyFont="1" applyFill="1" applyBorder="1" applyAlignment="1" applyProtection="1">
      <alignment horizontal="center"/>
    </xf>
    <xf numFmtId="3" fontId="11" fillId="0" borderId="2" xfId="0" applyNumberFormat="1" applyFont="1" applyFill="1" applyBorder="1" applyAlignment="1" applyProtection="1">
      <alignment horizontal="left"/>
    </xf>
    <xf numFmtId="0" fontId="12" fillId="0" borderId="0" xfId="0" applyFont="1" applyFill="1" applyBorder="1" applyAlignment="1" applyProtection="1">
      <alignment horizontal="left" vertical="top"/>
    </xf>
    <xf numFmtId="0" fontId="7" fillId="0" borderId="2" xfId="0" applyFont="1" applyFill="1" applyBorder="1" applyAlignment="1" applyProtection="1">
      <alignment horizontal="center" vertical="top"/>
    </xf>
    <xf numFmtId="0" fontId="7" fillId="0" borderId="2" xfId="0" applyFont="1" applyFill="1" applyBorder="1" applyAlignment="1" applyProtection="1">
      <alignment horizontal="left" vertical="top"/>
    </xf>
    <xf numFmtId="3" fontId="7" fillId="0" borderId="2" xfId="0" applyNumberFormat="1" applyFont="1" applyFill="1" applyBorder="1" applyAlignment="1" applyProtection="1">
      <alignment horizontal="right" shrinkToFit="1"/>
    </xf>
    <xf numFmtId="1" fontId="7" fillId="0" borderId="2" xfId="0" applyNumberFormat="1" applyFont="1" applyFill="1" applyBorder="1" applyAlignment="1" applyProtection="1">
      <alignment horizontal="center" vertical="center" shrinkToFit="1"/>
    </xf>
    <xf numFmtId="0" fontId="7" fillId="0" borderId="2" xfId="0" applyFont="1" applyFill="1" applyBorder="1" applyAlignment="1" applyProtection="1">
      <alignment horizontal="left" vertical="center" wrapText="1"/>
    </xf>
    <xf numFmtId="3" fontId="7" fillId="0" borderId="2" xfId="0" applyNumberFormat="1" applyFont="1" applyFill="1" applyBorder="1" applyAlignment="1" applyProtection="1">
      <alignment wrapText="1"/>
    </xf>
    <xf numFmtId="0" fontId="11" fillId="0" borderId="0" xfId="0" applyFont="1" applyFill="1" applyBorder="1" applyAlignment="1" applyProtection="1">
      <alignment horizontal="center"/>
    </xf>
    <xf numFmtId="3" fontId="11" fillId="0" borderId="0" xfId="0" applyNumberFormat="1" applyFont="1" applyFill="1" applyBorder="1" applyAlignment="1" applyProtection="1">
      <alignment horizontal="left"/>
    </xf>
    <xf numFmtId="4" fontId="11" fillId="0" borderId="0" xfId="0" applyNumberFormat="1" applyFont="1" applyFill="1" applyBorder="1" applyAlignment="1" applyProtection="1"/>
    <xf numFmtId="4" fontId="7" fillId="0" borderId="0" xfId="0" applyNumberFormat="1" applyFont="1" applyFill="1" applyBorder="1" applyAlignment="1" applyProtection="1"/>
    <xf numFmtId="0" fontId="11" fillId="0" borderId="0" xfId="0" applyFont="1" applyFill="1" applyBorder="1" applyAlignment="1" applyProtection="1">
      <alignment horizontal="left"/>
    </xf>
    <xf numFmtId="0" fontId="15" fillId="0" borderId="0" xfId="0" applyFont="1" applyAlignment="1" applyProtection="1">
      <alignment horizontal="left"/>
    </xf>
    <xf numFmtId="0" fontId="7" fillId="0" borderId="0" xfId="0" applyFont="1" applyAlignment="1" applyProtection="1">
      <alignment horizontal="center"/>
    </xf>
    <xf numFmtId="3" fontId="7" fillId="0" borderId="0" xfId="0" applyNumberFormat="1" applyFont="1" applyAlignment="1" applyProtection="1"/>
    <xf numFmtId="0" fontId="7" fillId="0" borderId="0" xfId="0" applyFont="1" applyAlignment="1" applyProtection="1"/>
    <xf numFmtId="0" fontId="11" fillId="0" borderId="16" xfId="0" applyFont="1" applyFill="1" applyBorder="1" applyAlignment="1" applyProtection="1">
      <alignment horizontal="right" vertical="center" wrapText="1"/>
      <protection locked="0"/>
    </xf>
    <xf numFmtId="0" fontId="11" fillId="0" borderId="16" xfId="0" applyFont="1" applyFill="1" applyBorder="1" applyAlignment="1" applyProtection="1">
      <alignment horizontal="right" wrapText="1"/>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right" wrapText="1"/>
      <protection locked="0"/>
    </xf>
    <xf numFmtId="0" fontId="7" fillId="0" borderId="26" xfId="0" applyFont="1" applyFill="1" applyBorder="1" applyAlignment="1" applyProtection="1">
      <alignment horizontal="right" wrapText="1"/>
      <protection locked="0"/>
    </xf>
    <xf numFmtId="4" fontId="7" fillId="0" borderId="2" xfId="0" applyNumberFormat="1" applyFont="1" applyFill="1" applyBorder="1" applyAlignment="1" applyProtection="1">
      <alignment horizontal="right" shrinkToFit="1"/>
      <protection locked="0"/>
    </xf>
    <xf numFmtId="4" fontId="7" fillId="0" borderId="2" xfId="0" applyNumberFormat="1" applyFont="1" applyFill="1" applyBorder="1" applyAlignment="1" applyProtection="1">
      <alignment horizontal="right" wrapText="1"/>
      <protection locked="0"/>
    </xf>
    <xf numFmtId="4" fontId="11" fillId="0" borderId="2" xfId="0" applyNumberFormat="1" applyFont="1" applyFill="1" applyBorder="1" applyAlignment="1" applyProtection="1">
      <alignment horizontal="right" wrapText="1"/>
      <protection locked="0"/>
    </xf>
    <xf numFmtId="0" fontId="7" fillId="0" borderId="0" xfId="0" applyFont="1" applyFill="1" applyBorder="1" applyAlignment="1" applyProtection="1">
      <alignment horizontal="right"/>
      <protection locked="0"/>
    </xf>
    <xf numFmtId="0" fontId="7" fillId="0" borderId="0" xfId="0" applyFont="1" applyFill="1" applyBorder="1" applyAlignment="1" applyProtection="1">
      <alignment horizontal="right" wrapText="1"/>
      <protection locked="0"/>
    </xf>
    <xf numFmtId="0" fontId="11" fillId="0" borderId="2" xfId="0" applyFont="1" applyFill="1" applyBorder="1" applyAlignment="1" applyProtection="1">
      <alignment horizontal="right"/>
      <protection locked="0"/>
    </xf>
    <xf numFmtId="4" fontId="11" fillId="0" borderId="0" xfId="0" applyNumberFormat="1" applyFont="1" applyFill="1" applyBorder="1" applyAlignment="1" applyProtection="1">
      <alignment horizontal="right"/>
      <protection locked="0"/>
    </xf>
    <xf numFmtId="4" fontId="7" fillId="0" borderId="0" xfId="0" applyNumberFormat="1" applyFont="1" applyFill="1" applyBorder="1" applyAlignment="1" applyProtection="1">
      <alignment horizontal="right"/>
      <protection locked="0"/>
    </xf>
    <xf numFmtId="0" fontId="11" fillId="0" borderId="0" xfId="0" applyFont="1" applyFill="1" applyBorder="1" applyAlignment="1" applyProtection="1">
      <alignment horizontal="right"/>
      <protection locked="0"/>
    </xf>
    <xf numFmtId="0" fontId="7" fillId="0" borderId="0" xfId="0" applyFont="1" applyAlignment="1" applyProtection="1">
      <alignment horizontal="right"/>
      <protection locked="0"/>
    </xf>
    <xf numFmtId="0" fontId="14" fillId="0" borderId="16" xfId="0" applyFont="1" applyFill="1" applyBorder="1" applyAlignment="1" applyProtection="1">
      <alignment horizontal="center" vertical="top"/>
    </xf>
    <xf numFmtId="3" fontId="7" fillId="0" borderId="0" xfId="0" applyNumberFormat="1" applyFont="1" applyBorder="1" applyAlignment="1" applyProtection="1"/>
    <xf numFmtId="0" fontId="55" fillId="0" borderId="0" xfId="0" applyFont="1" applyProtection="1"/>
    <xf numFmtId="0" fontId="15" fillId="0" borderId="25" xfId="0" applyFont="1" applyFill="1" applyBorder="1" applyAlignment="1" applyProtection="1">
      <alignment vertical="top" wrapText="1"/>
    </xf>
    <xf numFmtId="3" fontId="6" fillId="0" borderId="19" xfId="0" applyNumberFormat="1" applyFont="1" applyFill="1" applyBorder="1" applyAlignment="1" applyProtection="1">
      <alignment horizontal="center" wrapText="1"/>
    </xf>
    <xf numFmtId="0" fontId="5" fillId="0" borderId="0" xfId="0" applyFont="1" applyAlignment="1" applyProtection="1">
      <alignment horizontal="center"/>
    </xf>
    <xf numFmtId="3" fontId="7" fillId="0" borderId="21" xfId="0" applyNumberFormat="1" applyFont="1" applyFill="1" applyBorder="1" applyAlignment="1" applyProtection="1">
      <alignment wrapText="1"/>
    </xf>
    <xf numFmtId="0" fontId="15" fillId="0" borderId="26" xfId="0" applyFont="1" applyFill="1" applyBorder="1" applyAlignment="1" applyProtection="1">
      <alignment horizontal="center" vertical="center" wrapText="1"/>
    </xf>
    <xf numFmtId="3" fontId="7" fillId="0" borderId="26" xfId="0" applyNumberFormat="1" applyFont="1" applyFill="1" applyBorder="1" applyAlignment="1" applyProtection="1">
      <alignment wrapText="1"/>
    </xf>
    <xf numFmtId="0" fontId="15" fillId="0" borderId="26" xfId="0" applyFont="1" applyFill="1" applyBorder="1" applyAlignment="1" applyProtection="1">
      <alignment horizontal="left" vertical="center" wrapText="1"/>
    </xf>
    <xf numFmtId="0" fontId="7" fillId="0" borderId="2" xfId="0" applyFont="1" applyFill="1" applyBorder="1" applyAlignment="1" applyProtection="1">
      <alignment horizontal="center" vertical="top" wrapText="1"/>
    </xf>
    <xf numFmtId="0" fontId="12" fillId="0" borderId="2" xfId="0" applyFont="1" applyFill="1" applyBorder="1" applyAlignment="1" applyProtection="1">
      <alignment vertical="top"/>
    </xf>
    <xf numFmtId="0" fontId="12" fillId="0" borderId="2" xfId="0" applyFont="1" applyFill="1" applyBorder="1" applyAlignment="1" applyProtection="1">
      <alignment horizontal="center" vertical="top" wrapText="1"/>
    </xf>
    <xf numFmtId="3" fontId="11" fillId="0" borderId="2" xfId="0" applyNumberFormat="1" applyFont="1" applyFill="1" applyBorder="1" applyAlignment="1" applyProtection="1">
      <alignment shrinkToFit="1"/>
    </xf>
    <xf numFmtId="4" fontId="12" fillId="0" borderId="2" xfId="0" applyNumberFormat="1" applyFont="1" applyFill="1" applyBorder="1" applyAlignment="1" applyProtection="1">
      <alignment horizontal="right" vertical="top" shrinkToFit="1"/>
    </xf>
    <xf numFmtId="3" fontId="7" fillId="0" borderId="0" xfId="0" applyNumberFormat="1" applyFont="1" applyFill="1" applyBorder="1" applyAlignment="1" applyProtection="1"/>
    <xf numFmtId="4" fontId="15" fillId="0" borderId="0" xfId="0" applyNumberFormat="1" applyFont="1" applyFill="1" applyBorder="1" applyAlignment="1" applyProtection="1"/>
    <xf numFmtId="0" fontId="12" fillId="0" borderId="0" xfId="0" applyFont="1" applyFill="1" applyBorder="1" applyAlignment="1" applyProtection="1"/>
    <xf numFmtId="0" fontId="15" fillId="0" borderId="0" xfId="0" applyFont="1" applyFill="1" applyBorder="1" applyAlignment="1" applyProtection="1">
      <alignment horizontal="center" vertical="top" wrapText="1"/>
    </xf>
    <xf numFmtId="3" fontId="7" fillId="0" borderId="0" xfId="0" applyNumberFormat="1" applyFont="1" applyFill="1" applyBorder="1" applyAlignment="1" applyProtection="1">
      <alignment wrapText="1"/>
    </xf>
    <xf numFmtId="0" fontId="15" fillId="0" borderId="0" xfId="0" applyFont="1" applyFill="1" applyBorder="1" applyAlignment="1" applyProtection="1">
      <alignment horizontal="left" vertical="top" wrapText="1"/>
    </xf>
    <xf numFmtId="0" fontId="7" fillId="0" borderId="2" xfId="0" applyFont="1" applyFill="1" applyBorder="1" applyAlignment="1" applyProtection="1">
      <alignment wrapText="1"/>
    </xf>
    <xf numFmtId="0" fontId="12" fillId="0" borderId="2" xfId="0" applyFont="1" applyFill="1" applyBorder="1" applyAlignment="1" applyProtection="1">
      <alignment horizontal="center" vertical="top"/>
    </xf>
    <xf numFmtId="3" fontId="11" fillId="0" borderId="2" xfId="0" applyNumberFormat="1" applyFont="1" applyFill="1" applyBorder="1" applyAlignment="1" applyProtection="1"/>
    <xf numFmtId="0" fontId="7" fillId="0" borderId="2" xfId="0" applyFont="1" applyFill="1" applyBorder="1" applyAlignment="1" applyProtection="1">
      <alignment vertical="top"/>
    </xf>
    <xf numFmtId="0" fontId="7" fillId="0" borderId="2" xfId="0" applyFont="1" applyFill="1" applyBorder="1" applyAlignment="1" applyProtection="1">
      <alignment horizontal="center" vertical="center" wrapText="1"/>
    </xf>
    <xf numFmtId="4" fontId="7" fillId="0" borderId="2" xfId="0" applyNumberFormat="1" applyFont="1" applyFill="1" applyBorder="1" applyAlignment="1" applyProtection="1">
      <alignment horizontal="right" vertical="center" shrinkToFit="1"/>
    </xf>
    <xf numFmtId="0" fontId="12" fillId="0" borderId="0" xfId="0" applyFont="1" applyFill="1" applyBorder="1" applyAlignment="1" applyProtection="1">
      <alignment horizontal="center" vertical="top"/>
    </xf>
    <xf numFmtId="3" fontId="11" fillId="0" borderId="0" xfId="0" applyNumberFormat="1" applyFont="1" applyFill="1" applyBorder="1" applyAlignment="1" applyProtection="1"/>
    <xf numFmtId="4" fontId="12" fillId="0" borderId="0" xfId="0" applyNumberFormat="1" applyFont="1" applyFill="1" applyBorder="1" applyAlignment="1" applyProtection="1"/>
    <xf numFmtId="4" fontId="12" fillId="0" borderId="0" xfId="0" applyNumberFormat="1"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0" borderId="0" xfId="0" applyFont="1" applyAlignment="1" applyProtection="1">
      <alignment horizontal="center"/>
    </xf>
    <xf numFmtId="4" fontId="14" fillId="0" borderId="16" xfId="0" applyNumberFormat="1" applyFont="1" applyFill="1" applyBorder="1" applyAlignment="1" applyProtection="1">
      <alignment wrapText="1"/>
      <protection locked="0"/>
    </xf>
    <xf numFmtId="4" fontId="6" fillId="0" borderId="19" xfId="0" applyNumberFormat="1" applyFont="1" applyFill="1" applyBorder="1" applyAlignment="1" applyProtection="1">
      <alignment horizontal="center"/>
      <protection locked="0"/>
    </xf>
    <xf numFmtId="4" fontId="15" fillId="0" borderId="21" xfId="0" applyNumberFormat="1" applyFont="1" applyFill="1" applyBorder="1" applyAlignment="1" applyProtection="1">
      <alignment wrapText="1"/>
      <protection locked="0"/>
    </xf>
    <xf numFmtId="4" fontId="15" fillId="0" borderId="26" xfId="0" applyNumberFormat="1" applyFont="1" applyFill="1" applyBorder="1" applyAlignment="1" applyProtection="1">
      <alignment wrapText="1"/>
      <protection locked="0"/>
    </xf>
    <xf numFmtId="4" fontId="7" fillId="0" borderId="2" xfId="0" applyNumberFormat="1" applyFont="1" applyFill="1" applyBorder="1" applyAlignment="1" applyProtection="1">
      <alignment shrinkToFit="1"/>
      <protection locked="0"/>
    </xf>
    <xf numFmtId="4" fontId="7" fillId="0" borderId="2" xfId="0" applyNumberFormat="1" applyFont="1" applyFill="1" applyBorder="1" applyAlignment="1" applyProtection="1">
      <alignment wrapText="1"/>
      <protection locked="0"/>
    </xf>
    <xf numFmtId="4" fontId="12" fillId="0" borderId="2" xfId="0" applyNumberFormat="1" applyFont="1" applyFill="1" applyBorder="1" applyAlignment="1" applyProtection="1">
      <alignment wrapText="1"/>
      <protection locked="0"/>
    </xf>
    <xf numFmtId="4" fontId="15" fillId="0" borderId="0" xfId="0" applyNumberFormat="1" applyFont="1" applyFill="1" applyBorder="1" applyAlignment="1" applyProtection="1">
      <protection locked="0"/>
    </xf>
    <xf numFmtId="4" fontId="15" fillId="0" borderId="0" xfId="0" applyNumberFormat="1" applyFont="1" applyFill="1" applyBorder="1" applyAlignment="1" applyProtection="1">
      <alignment wrapText="1"/>
      <protection locked="0"/>
    </xf>
    <xf numFmtId="4" fontId="12" fillId="0" borderId="2" xfId="0" applyNumberFormat="1" applyFont="1" applyFill="1" applyBorder="1" applyAlignment="1" applyProtection="1">
      <protection locked="0"/>
    </xf>
    <xf numFmtId="4" fontId="12" fillId="0" borderId="0" xfId="0" applyNumberFormat="1" applyFont="1" applyFill="1" applyBorder="1" applyAlignment="1" applyProtection="1">
      <protection locked="0"/>
    </xf>
    <xf numFmtId="4" fontId="15" fillId="0" borderId="0" xfId="0" applyNumberFormat="1" applyFont="1" applyAlignment="1" applyProtection="1">
      <protection locked="0"/>
    </xf>
    <xf numFmtId="0" fontId="14" fillId="0" borderId="16" xfId="0" applyFont="1" applyFill="1" applyBorder="1" applyAlignment="1" applyProtection="1">
      <alignment horizontal="right" wrapText="1"/>
      <protection locked="0"/>
    </xf>
    <xf numFmtId="0" fontId="6" fillId="0" borderId="19" xfId="0" applyFont="1" applyFill="1" applyBorder="1" applyAlignment="1" applyProtection="1">
      <alignment horizontal="center"/>
      <protection locked="0"/>
    </xf>
    <xf numFmtId="0" fontId="17" fillId="0" borderId="21" xfId="0" applyFont="1" applyFill="1" applyBorder="1" applyAlignment="1" applyProtection="1">
      <alignment horizontal="right" wrapText="1"/>
      <protection locked="0"/>
    </xf>
    <xf numFmtId="0" fontId="17" fillId="0" borderId="26" xfId="0" applyFont="1" applyFill="1" applyBorder="1" applyAlignment="1" applyProtection="1">
      <alignment horizontal="right" wrapText="1"/>
      <protection locked="0"/>
    </xf>
    <xf numFmtId="4" fontId="24" fillId="0" borderId="2" xfId="0" applyNumberFormat="1" applyFont="1" applyFill="1" applyBorder="1" applyAlignment="1" applyProtection="1">
      <alignment horizontal="right" shrinkToFit="1"/>
      <protection locked="0"/>
    </xf>
    <xf numFmtId="4" fontId="8" fillId="0" borderId="2" xfId="0" applyNumberFormat="1" applyFont="1" applyFill="1" applyBorder="1" applyAlignment="1" applyProtection="1">
      <alignment horizontal="right" wrapText="1"/>
      <protection locked="0"/>
    </xf>
    <xf numFmtId="4" fontId="12" fillId="0" borderId="2" xfId="0" applyNumberFormat="1" applyFont="1" applyFill="1" applyBorder="1" applyAlignment="1" applyProtection="1">
      <alignment horizontal="right" wrapText="1"/>
      <protection locked="0"/>
    </xf>
    <xf numFmtId="0" fontId="17" fillId="0" borderId="0" xfId="0" applyFont="1" applyFill="1" applyBorder="1" applyAlignment="1" applyProtection="1">
      <alignment horizontal="right"/>
      <protection locked="0"/>
    </xf>
    <xf numFmtId="0" fontId="17" fillId="0" borderId="0" xfId="0" applyFont="1" applyFill="1" applyBorder="1" applyAlignment="1" applyProtection="1">
      <alignment horizontal="right" wrapText="1"/>
      <protection locked="0"/>
    </xf>
    <xf numFmtId="0" fontId="19" fillId="0" borderId="2" xfId="0" applyFont="1" applyFill="1" applyBorder="1" applyAlignment="1" applyProtection="1">
      <alignment horizontal="right"/>
      <protection locked="0"/>
    </xf>
    <xf numFmtId="4" fontId="19" fillId="0" borderId="0" xfId="0" applyNumberFormat="1" applyFont="1" applyFill="1" applyBorder="1" applyAlignment="1" applyProtection="1">
      <alignment horizontal="right"/>
      <protection locked="0"/>
    </xf>
    <xf numFmtId="4" fontId="17" fillId="0" borderId="0" xfId="0" applyNumberFormat="1" applyFont="1" applyFill="1" applyBorder="1" applyAlignment="1" applyProtection="1">
      <alignment horizontal="right"/>
      <protection locked="0"/>
    </xf>
    <xf numFmtId="0" fontId="19" fillId="0" borderId="0" xfId="0" applyFont="1" applyFill="1" applyBorder="1" applyAlignment="1" applyProtection="1">
      <alignment horizontal="right"/>
      <protection locked="0"/>
    </xf>
    <xf numFmtId="0" fontId="17" fillId="0" borderId="0" xfId="0" applyFont="1" applyAlignment="1" applyProtection="1">
      <alignment horizontal="right"/>
      <protection locked="0"/>
    </xf>
    <xf numFmtId="0" fontId="14" fillId="0" borderId="1" xfId="0" applyFont="1" applyFill="1" applyBorder="1" applyAlignment="1" applyProtection="1">
      <alignment horizontal="center"/>
    </xf>
    <xf numFmtId="3" fontId="53" fillId="0" borderId="0" xfId="0" applyNumberFormat="1" applyFont="1" applyAlignment="1" applyProtection="1"/>
    <xf numFmtId="0" fontId="14" fillId="0" borderId="18" xfId="0" applyFont="1" applyFill="1" applyBorder="1" applyAlignment="1" applyProtection="1">
      <alignment horizontal="right"/>
    </xf>
    <xf numFmtId="0" fontId="53" fillId="0" borderId="0" xfId="0" applyFont="1" applyProtection="1"/>
    <xf numFmtId="0" fontId="14" fillId="0" borderId="16" xfId="0" applyFont="1" applyFill="1" applyBorder="1" applyAlignment="1" applyProtection="1">
      <alignment horizontal="center" wrapText="1"/>
    </xf>
    <xf numFmtId="3" fontId="17" fillId="0" borderId="1" xfId="0" applyNumberFormat="1" applyFont="1" applyFill="1" applyBorder="1" applyAlignment="1" applyProtection="1"/>
    <xf numFmtId="0" fontId="15" fillId="0" borderId="18" xfId="0" applyFont="1" applyFill="1" applyBorder="1" applyAlignment="1" applyProtection="1">
      <alignment wrapText="1"/>
    </xf>
    <xf numFmtId="0" fontId="6" fillId="0" borderId="19" xfId="0" applyFont="1" applyFill="1" applyBorder="1" applyAlignment="1" applyProtection="1">
      <alignment horizontal="center" wrapText="1"/>
    </xf>
    <xf numFmtId="0" fontId="40" fillId="0" borderId="0" xfId="0" applyFont="1" applyAlignment="1" applyProtection="1">
      <alignment horizontal="center"/>
    </xf>
    <xf numFmtId="0" fontId="17" fillId="0" borderId="21" xfId="0" applyFont="1" applyFill="1" applyBorder="1" applyAlignment="1" applyProtection="1">
      <alignment horizontal="center" wrapText="1"/>
    </xf>
    <xf numFmtId="0" fontId="17" fillId="0" borderId="21" xfId="0" applyFont="1" applyFill="1" applyBorder="1" applyAlignment="1" applyProtection="1">
      <alignment horizontal="left" wrapText="1"/>
    </xf>
    <xf numFmtId="3" fontId="17" fillId="0" borderId="20" xfId="0" applyNumberFormat="1" applyFont="1" applyFill="1" applyBorder="1" applyAlignment="1" applyProtection="1">
      <alignment wrapText="1"/>
    </xf>
    <xf numFmtId="0" fontId="15" fillId="0" borderId="22" xfId="0" applyFont="1" applyFill="1" applyBorder="1" applyAlignment="1" applyProtection="1">
      <alignment horizontal="left" wrapText="1"/>
    </xf>
    <xf numFmtId="0" fontId="12" fillId="0" borderId="23" xfId="0" applyFont="1" applyFill="1" applyBorder="1" applyAlignment="1" applyProtection="1">
      <alignment horizontal="center" vertical="top" wrapText="1"/>
    </xf>
    <xf numFmtId="0" fontId="12" fillId="0" borderId="23" xfId="0" applyFont="1" applyFill="1" applyBorder="1" applyAlignment="1" applyProtection="1">
      <alignment horizontal="left" vertical="top" wrapText="1"/>
    </xf>
    <xf numFmtId="0" fontId="17" fillId="0" borderId="23" xfId="0" applyFont="1" applyFill="1" applyBorder="1" applyAlignment="1" applyProtection="1">
      <alignment horizontal="center" wrapText="1"/>
    </xf>
    <xf numFmtId="3" fontId="17" fillId="0" borderId="23" xfId="0" applyNumberFormat="1" applyFont="1" applyFill="1" applyBorder="1" applyAlignment="1" applyProtection="1">
      <alignment wrapText="1"/>
    </xf>
    <xf numFmtId="0" fontId="15" fillId="0" borderId="23" xfId="0" applyFont="1" applyFill="1" applyBorder="1" applyAlignment="1" applyProtection="1">
      <alignment horizontal="left" wrapText="1"/>
    </xf>
    <xf numFmtId="1" fontId="24" fillId="0" borderId="2" xfId="0" applyNumberFormat="1" applyFont="1" applyFill="1" applyBorder="1" applyAlignment="1" applyProtection="1">
      <alignment horizontal="center" vertical="top" shrinkToFit="1"/>
    </xf>
    <xf numFmtId="3" fontId="24" fillId="0" borderId="2" xfId="0" applyNumberFormat="1" applyFont="1" applyFill="1" applyBorder="1" applyAlignment="1" applyProtection="1">
      <alignment shrinkToFit="1"/>
    </xf>
    <xf numFmtId="0" fontId="12" fillId="0" borderId="2" xfId="0" applyFont="1" applyFill="1" applyBorder="1" applyAlignment="1" applyProtection="1">
      <alignment horizontal="center" wrapText="1"/>
    </xf>
    <xf numFmtId="3" fontId="41" fillId="0" borderId="2" xfId="0" applyNumberFormat="1" applyFont="1" applyFill="1" applyBorder="1" applyAlignment="1" applyProtection="1">
      <alignment shrinkToFit="1"/>
    </xf>
    <xf numFmtId="4" fontId="12" fillId="0" borderId="2" xfId="0" applyNumberFormat="1" applyFont="1" applyFill="1" applyBorder="1" applyAlignment="1" applyProtection="1">
      <alignment horizontal="right" shrinkToFit="1"/>
    </xf>
    <xf numFmtId="0" fontId="17" fillId="0" borderId="0" xfId="0" applyFont="1" applyFill="1" applyBorder="1" applyAlignment="1" applyProtection="1">
      <alignment horizontal="center" vertical="top"/>
    </xf>
    <xf numFmtId="0" fontId="17" fillId="0" borderId="0" xfId="0" applyFont="1" applyFill="1" applyBorder="1" applyAlignment="1" applyProtection="1">
      <alignment horizontal="left" vertical="top"/>
    </xf>
    <xf numFmtId="0" fontId="17" fillId="0" borderId="0" xfId="0" applyFont="1" applyFill="1" applyBorder="1" applyAlignment="1" applyProtection="1">
      <alignment horizontal="center"/>
    </xf>
    <xf numFmtId="3" fontId="17" fillId="0" borderId="0" xfId="0" applyNumberFormat="1" applyFont="1" applyFill="1" applyBorder="1" applyAlignment="1" applyProtection="1"/>
    <xf numFmtId="0" fontId="15" fillId="0" borderId="0" xfId="0" applyFont="1" applyFill="1" applyBorder="1" applyAlignment="1" applyProtection="1">
      <alignment horizontal="left"/>
    </xf>
    <xf numFmtId="0" fontId="17" fillId="0" borderId="0" xfId="0" applyFont="1" applyFill="1" applyBorder="1" applyAlignment="1" applyProtection="1">
      <alignment horizontal="center" wrapText="1"/>
    </xf>
    <xf numFmtId="3" fontId="17" fillId="0" borderId="0" xfId="0" applyNumberFormat="1" applyFont="1" applyFill="1" applyBorder="1" applyAlignment="1" applyProtection="1">
      <alignment wrapText="1"/>
    </xf>
    <xf numFmtId="0" fontId="15" fillId="0" borderId="0" xfId="0" applyFont="1" applyFill="1" applyBorder="1" applyAlignment="1" applyProtection="1">
      <alignment horizontal="left" wrapText="1"/>
    </xf>
    <xf numFmtId="3" fontId="8" fillId="0" borderId="2" xfId="0" applyNumberFormat="1" applyFont="1" applyFill="1" applyBorder="1" applyAlignment="1" applyProtection="1">
      <alignment wrapText="1"/>
    </xf>
    <xf numFmtId="0" fontId="17" fillId="0" borderId="2" xfId="0" applyFont="1" applyFill="1" applyBorder="1" applyAlignment="1" applyProtection="1">
      <alignment horizontal="center" vertical="top"/>
    </xf>
    <xf numFmtId="0" fontId="19" fillId="0" borderId="2" xfId="0" applyFont="1" applyFill="1" applyBorder="1" applyAlignment="1" applyProtection="1">
      <alignment horizontal="left" vertical="top"/>
    </xf>
    <xf numFmtId="0" fontId="19" fillId="0" borderId="2" xfId="0" applyFont="1" applyFill="1" applyBorder="1" applyAlignment="1" applyProtection="1">
      <alignment horizontal="center"/>
    </xf>
    <xf numFmtId="3" fontId="19" fillId="0" borderId="2" xfId="0" applyNumberFormat="1" applyFont="1" applyFill="1" applyBorder="1" applyAlignment="1" applyProtection="1"/>
    <xf numFmtId="0" fontId="19" fillId="0" borderId="0" xfId="0" applyFont="1" applyFill="1" applyBorder="1" applyAlignment="1" applyProtection="1">
      <alignment horizontal="left" vertical="top"/>
    </xf>
    <xf numFmtId="0" fontId="8" fillId="0" borderId="2" xfId="0" applyFont="1" applyFill="1" applyBorder="1" applyAlignment="1" applyProtection="1">
      <alignment horizontal="center" vertical="top"/>
    </xf>
    <xf numFmtId="0" fontId="24" fillId="0" borderId="2" xfId="0" applyFont="1" applyFill="1" applyBorder="1" applyAlignment="1" applyProtection="1">
      <alignment vertical="top"/>
    </xf>
    <xf numFmtId="0" fontId="24" fillId="0" borderId="2" xfId="0" applyFont="1" applyFill="1" applyBorder="1" applyAlignment="1" applyProtection="1">
      <alignment horizontal="center" wrapText="1"/>
    </xf>
    <xf numFmtId="1" fontId="24" fillId="0" borderId="2" xfId="0" applyNumberFormat="1" applyFont="1" applyFill="1" applyBorder="1" applyAlignment="1" applyProtection="1">
      <alignment horizontal="center" vertical="center" shrinkToFit="1"/>
    </xf>
    <xf numFmtId="0" fontId="19" fillId="0" borderId="0" xfId="0" applyFont="1" applyFill="1" applyBorder="1" applyAlignment="1" applyProtection="1">
      <alignment horizontal="center"/>
    </xf>
    <xf numFmtId="3" fontId="19" fillId="0" borderId="0" xfId="0" applyNumberFormat="1" applyFont="1" applyFill="1" applyBorder="1" applyAlignment="1" applyProtection="1"/>
    <xf numFmtId="3" fontId="17" fillId="0" borderId="0" xfId="0" applyNumberFormat="1" applyFont="1" applyAlignment="1" applyProtection="1"/>
    <xf numFmtId="0" fontId="15" fillId="0" borderId="0" xfId="0" applyFont="1" applyAlignment="1" applyProtection="1"/>
    <xf numFmtId="0" fontId="14" fillId="0" borderId="17" xfId="0" applyFont="1" applyFill="1" applyBorder="1" applyAlignment="1" applyProtection="1">
      <alignment horizontal="right" wrapText="1"/>
      <protection locked="0"/>
    </xf>
    <xf numFmtId="0" fontId="17" fillId="0" borderId="22" xfId="0" applyFont="1" applyFill="1" applyBorder="1" applyAlignment="1" applyProtection="1">
      <alignment horizontal="right" wrapText="1"/>
      <protection locked="0"/>
    </xf>
    <xf numFmtId="0" fontId="17" fillId="0" borderId="23" xfId="0" applyFont="1" applyFill="1" applyBorder="1" applyAlignment="1" applyProtection="1">
      <alignment horizontal="right" wrapText="1"/>
      <protection locked="0"/>
    </xf>
    <xf numFmtId="49" fontId="7" fillId="0" borderId="0" xfId="0" applyNumberFormat="1" applyFont="1" applyAlignment="1" applyProtection="1">
      <alignment vertical="top"/>
    </xf>
    <xf numFmtId="4" fontId="7" fillId="0" borderId="0" xfId="0" applyNumberFormat="1" applyFont="1" applyProtection="1"/>
    <xf numFmtId="0" fontId="13" fillId="0" borderId="0" xfId="0" applyFont="1" applyAlignment="1" applyProtection="1">
      <alignment vertical="top"/>
    </xf>
    <xf numFmtId="49" fontId="11" fillId="0" borderId="0" xfId="0" applyNumberFormat="1" applyFont="1" applyAlignment="1" applyProtection="1">
      <alignment horizontal="center"/>
    </xf>
    <xf numFmtId="2" fontId="11" fillId="0" borderId="0" xfId="0" applyNumberFormat="1" applyFont="1" applyAlignment="1" applyProtection="1">
      <alignment horizontal="right"/>
    </xf>
    <xf numFmtId="4" fontId="11" fillId="0" borderId="0" xfId="0" applyNumberFormat="1" applyFont="1" applyAlignment="1" applyProtection="1">
      <alignment horizontal="right"/>
    </xf>
    <xf numFmtId="0" fontId="11" fillId="0" borderId="0" xfId="0" applyFont="1" applyProtection="1"/>
    <xf numFmtId="0" fontId="7" fillId="0" borderId="0" xfId="0" applyFont="1" applyAlignment="1" applyProtection="1">
      <alignment vertical="top"/>
    </xf>
    <xf numFmtId="49" fontId="7" fillId="0" borderId="0" xfId="0" applyNumberFormat="1" applyFont="1" applyAlignment="1" applyProtection="1">
      <alignment horizontal="center"/>
    </xf>
    <xf numFmtId="2" fontId="7" fillId="0" borderId="0" xfId="0" applyNumberFormat="1" applyFont="1" applyAlignment="1" applyProtection="1">
      <alignment horizontal="right"/>
    </xf>
    <xf numFmtId="4" fontId="7" fillId="0" borderId="0" xfId="0" applyNumberFormat="1" applyFont="1" applyAlignment="1" applyProtection="1">
      <alignment horizontal="right"/>
    </xf>
    <xf numFmtId="0" fontId="7" fillId="0" borderId="15" xfId="0" applyFont="1" applyFill="1" applyBorder="1" applyAlignment="1" applyProtection="1">
      <alignment horizontal="center" vertical="top" wrapText="1"/>
    </xf>
    <xf numFmtId="49" fontId="7" fillId="0" borderId="15" xfId="0" applyNumberFormat="1" applyFont="1" applyFill="1" applyBorder="1" applyAlignment="1" applyProtection="1">
      <alignment horizontal="center"/>
    </xf>
    <xf numFmtId="2" fontId="7" fillId="0" borderId="15" xfId="0" applyNumberFormat="1" applyFont="1" applyFill="1" applyBorder="1" applyAlignment="1" applyProtection="1">
      <alignment horizontal="center"/>
    </xf>
    <xf numFmtId="4" fontId="7" fillId="0" borderId="15" xfId="0" applyNumberFormat="1" applyFont="1" applyFill="1" applyBorder="1" applyAlignment="1" applyProtection="1">
      <alignment horizontal="center"/>
    </xf>
    <xf numFmtId="0" fontId="7" fillId="0" borderId="0" xfId="0" applyFont="1" applyFill="1" applyProtection="1"/>
    <xf numFmtId="49" fontId="15" fillId="0" borderId="0" xfId="0" applyNumberFormat="1" applyFont="1" applyAlignment="1" applyProtection="1">
      <alignment horizontal="left" vertical="top"/>
    </xf>
    <xf numFmtId="49" fontId="8" fillId="0" borderId="0" xfId="0" applyNumberFormat="1" applyFont="1" applyAlignment="1" applyProtection="1">
      <alignment horizontal="center"/>
    </xf>
    <xf numFmtId="2" fontId="8" fillId="0" borderId="0" xfId="0" applyNumberFormat="1" applyFont="1" applyAlignment="1" applyProtection="1">
      <alignment horizontal="right"/>
    </xf>
    <xf numFmtId="4" fontId="8" fillId="0" borderId="0" xfId="0" applyNumberFormat="1" applyFont="1" applyAlignment="1" applyProtection="1">
      <alignment horizontal="right"/>
    </xf>
    <xf numFmtId="49" fontId="7" fillId="0" borderId="0" xfId="0" applyNumberFormat="1" applyFont="1" applyAlignment="1" applyProtection="1">
      <alignment horizontal="left" vertical="top"/>
    </xf>
    <xf numFmtId="4" fontId="8" fillId="0" borderId="2" xfId="0" applyNumberFormat="1" applyFont="1" applyBorder="1" applyAlignment="1" applyProtection="1"/>
    <xf numFmtId="4" fontId="8" fillId="0" borderId="6" xfId="0" applyNumberFormat="1" applyFont="1" applyBorder="1" applyAlignment="1" applyProtection="1"/>
    <xf numFmtId="4" fontId="8" fillId="0" borderId="24" xfId="0" applyNumberFormat="1" applyFont="1" applyBorder="1" applyAlignment="1" applyProtection="1"/>
    <xf numFmtId="4" fontId="8" fillId="0" borderId="26" xfId="0" applyNumberFormat="1" applyFont="1" applyBorder="1" applyAlignment="1" applyProtection="1"/>
    <xf numFmtId="0" fontId="7" fillId="0" borderId="2" xfId="0" applyFont="1" applyBorder="1" applyAlignment="1" applyProtection="1">
      <alignment horizontal="left" vertical="center" wrapText="1"/>
    </xf>
    <xf numFmtId="0" fontId="7" fillId="0" borderId="2" xfId="0" applyFont="1" applyBorder="1" applyAlignment="1" applyProtection="1">
      <alignment vertical="top" wrapText="1"/>
    </xf>
    <xf numFmtId="0" fontId="7" fillId="0" borderId="2" xfId="0" applyFont="1" applyBorder="1" applyAlignment="1" applyProtection="1">
      <alignment horizontal="center"/>
    </xf>
    <xf numFmtId="4" fontId="7" fillId="0" borderId="2" xfId="0" applyNumberFormat="1" applyFont="1" applyBorder="1" applyProtection="1"/>
    <xf numFmtId="0" fontId="7" fillId="0" borderId="6" xfId="0" applyFont="1" applyBorder="1" applyAlignment="1" applyProtection="1">
      <alignment horizontal="left" vertical="top" wrapText="1"/>
    </xf>
    <xf numFmtId="0" fontId="11" fillId="0" borderId="2" xfId="0" applyFont="1" applyBorder="1" applyAlignment="1" applyProtection="1">
      <alignment horizontal="left" vertical="top" wrapText="1"/>
    </xf>
    <xf numFmtId="49" fontId="11" fillId="0" borderId="2" xfId="0" applyNumberFormat="1" applyFont="1" applyBorder="1" applyAlignment="1" applyProtection="1">
      <alignment horizontal="center"/>
    </xf>
    <xf numFmtId="2" fontId="11" fillId="0" borderId="2" xfId="0" applyNumberFormat="1" applyFont="1" applyBorder="1" applyAlignment="1" applyProtection="1">
      <alignment horizontal="right"/>
    </xf>
    <xf numFmtId="4" fontId="11" fillId="0" borderId="2" xfId="0" applyNumberFormat="1" applyFont="1" applyBorder="1" applyAlignment="1" applyProtection="1"/>
    <xf numFmtId="2" fontId="7" fillId="0" borderId="15" xfId="0" applyNumberFormat="1" applyFont="1" applyFill="1" applyBorder="1" applyAlignment="1" applyProtection="1">
      <alignment horizontal="left"/>
    </xf>
    <xf numFmtId="4" fontId="7" fillId="0" borderId="15" xfId="0" applyNumberFormat="1" applyFont="1" applyFill="1" applyBorder="1" applyAlignment="1" applyProtection="1">
      <alignment horizontal="left"/>
    </xf>
    <xf numFmtId="0" fontId="11" fillId="0" borderId="0" xfId="0" applyFont="1" applyBorder="1" applyAlignment="1" applyProtection="1">
      <alignment horizontal="left" vertical="top" wrapText="1"/>
    </xf>
    <xf numFmtId="49" fontId="11" fillId="0" borderId="0" xfId="0" applyNumberFormat="1" applyFont="1" applyBorder="1" applyAlignment="1" applyProtection="1">
      <alignment horizontal="center"/>
    </xf>
    <xf numFmtId="2" fontId="11" fillId="0" borderId="0" xfId="0" applyNumberFormat="1" applyFont="1" applyBorder="1" applyAlignment="1" applyProtection="1">
      <alignment horizontal="right"/>
    </xf>
    <xf numFmtId="4" fontId="11" fillId="0" borderId="0" xfId="0" applyNumberFormat="1" applyFont="1" applyBorder="1" applyAlignment="1" applyProtection="1"/>
    <xf numFmtId="49" fontId="7" fillId="0" borderId="2" xfId="0" applyNumberFormat="1" applyFont="1" applyFill="1" applyBorder="1" applyAlignment="1" applyProtection="1">
      <alignment horizontal="center"/>
    </xf>
    <xf numFmtId="2" fontId="7" fillId="0" borderId="2" xfId="0" applyNumberFormat="1" applyFont="1" applyFill="1" applyBorder="1" applyAlignment="1" applyProtection="1">
      <alignment horizontal="center"/>
    </xf>
    <xf numFmtId="4" fontId="7" fillId="0" borderId="2" xfId="0" applyNumberFormat="1" applyFont="1" applyFill="1" applyBorder="1" applyAlignment="1" applyProtection="1">
      <alignment horizontal="center"/>
    </xf>
    <xf numFmtId="4" fontId="8" fillId="0" borderId="24" xfId="0" applyNumberFormat="1" applyFont="1" applyBorder="1" applyAlignment="1" applyProtection="1">
      <alignment horizontal="right"/>
    </xf>
    <xf numFmtId="4" fontId="8" fillId="0" borderId="26" xfId="0" applyNumberFormat="1" applyFont="1" applyBorder="1" applyAlignment="1" applyProtection="1">
      <alignment horizontal="right"/>
    </xf>
    <xf numFmtId="4" fontId="8" fillId="0" borderId="6" xfId="0" applyNumberFormat="1" applyFont="1" applyBorder="1" applyAlignment="1" applyProtection="1">
      <alignment horizontal="right"/>
    </xf>
    <xf numFmtId="4" fontId="11" fillId="0" borderId="2" xfId="0" applyNumberFormat="1" applyFont="1" applyBorder="1" applyAlignment="1" applyProtection="1">
      <alignment horizontal="right"/>
    </xf>
    <xf numFmtId="4" fontId="7" fillId="0" borderId="2" xfId="0" applyNumberFormat="1" applyFont="1" applyBorder="1" applyAlignment="1" applyProtection="1">
      <alignment horizontal="right"/>
    </xf>
    <xf numFmtId="49" fontId="11" fillId="0" borderId="0" xfId="2" applyNumberFormat="1" applyFont="1" applyAlignment="1" applyProtection="1">
      <alignment horizontal="center" wrapText="1"/>
    </xf>
    <xf numFmtId="49" fontId="11" fillId="0" borderId="0" xfId="2" applyNumberFormat="1" applyFont="1" applyAlignment="1" applyProtection="1">
      <alignment wrapText="1"/>
    </xf>
    <xf numFmtId="4" fontId="11" fillId="0" borderId="0" xfId="2" applyNumberFormat="1" applyFont="1" applyAlignment="1" applyProtection="1">
      <alignment wrapText="1"/>
    </xf>
    <xf numFmtId="0" fontId="7" fillId="0" borderId="2" xfId="9" applyFont="1" applyFill="1" applyBorder="1" applyAlignment="1" applyProtection="1">
      <alignment vertical="top"/>
    </xf>
    <xf numFmtId="0" fontId="7" fillId="0" borderId="2" xfId="9" applyFont="1" applyFill="1" applyBorder="1" applyAlignment="1" applyProtection="1">
      <alignment horizontal="center"/>
    </xf>
    <xf numFmtId="4" fontId="7" fillId="0" borderId="2" xfId="9" applyNumberFormat="1" applyFont="1" applyFill="1" applyBorder="1" applyAlignment="1" applyProtection="1">
      <alignment horizontal="center"/>
    </xf>
    <xf numFmtId="0" fontId="7" fillId="0" borderId="24" xfId="0" applyFont="1" applyBorder="1" applyAlignment="1" applyProtection="1">
      <alignment vertical="top"/>
    </xf>
    <xf numFmtId="0" fontId="7" fillId="0" borderId="24" xfId="0" applyFont="1" applyBorder="1" applyAlignment="1" applyProtection="1">
      <alignment horizontal="center"/>
    </xf>
    <xf numFmtId="4" fontId="7" fillId="0" borderId="24" xfId="0" applyNumberFormat="1" applyFont="1" applyBorder="1" applyProtection="1"/>
    <xf numFmtId="0" fontId="7" fillId="0" borderId="26" xfId="0" applyFont="1" applyBorder="1" applyAlignment="1" applyProtection="1">
      <alignment vertical="top"/>
    </xf>
    <xf numFmtId="0" fontId="7" fillId="0" borderId="26" xfId="0" applyFont="1" applyBorder="1" applyAlignment="1" applyProtection="1">
      <alignment horizontal="center"/>
    </xf>
    <xf numFmtId="4" fontId="7" fillId="0" borderId="26" xfId="0" applyNumberFormat="1" applyFont="1" applyBorder="1" applyProtection="1"/>
    <xf numFmtId="0" fontId="7" fillId="0" borderId="6" xfId="0" applyFont="1" applyBorder="1" applyAlignment="1" applyProtection="1">
      <alignment vertical="top"/>
    </xf>
    <xf numFmtId="0" fontId="7" fillId="0" borderId="6" xfId="0" applyFont="1" applyBorder="1" applyAlignment="1" applyProtection="1">
      <alignment horizontal="center"/>
    </xf>
    <xf numFmtId="4" fontId="7" fillId="0" borderId="6" xfId="0" applyNumberFormat="1" applyFont="1" applyBorder="1" applyProtection="1"/>
    <xf numFmtId="49" fontId="43" fillId="0" borderId="2" xfId="0" applyNumberFormat="1" applyFont="1" applyBorder="1" applyAlignment="1" applyProtection="1">
      <alignment horizontal="center"/>
    </xf>
    <xf numFmtId="2" fontId="43" fillId="0" borderId="2" xfId="0" applyNumberFormat="1" applyFont="1" applyBorder="1" applyAlignment="1" applyProtection="1">
      <alignment horizontal="right"/>
    </xf>
    <xf numFmtId="0" fontId="11" fillId="0" borderId="2" xfId="0" applyFont="1" applyBorder="1" applyAlignment="1" applyProtection="1">
      <alignment vertical="top"/>
    </xf>
    <xf numFmtId="0" fontId="11" fillId="0" borderId="2" xfId="0" applyFont="1" applyBorder="1" applyAlignment="1" applyProtection="1">
      <alignment horizontal="center"/>
    </xf>
    <xf numFmtId="4" fontId="11" fillId="0" borderId="2" xfId="0" applyNumberFormat="1" applyFont="1" applyBorder="1" applyProtection="1"/>
    <xf numFmtId="4" fontId="11" fillId="0" borderId="0" xfId="0" applyNumberFormat="1" applyFont="1" applyAlignment="1" applyProtection="1"/>
    <xf numFmtId="4" fontId="7" fillId="0" borderId="0" xfId="0" applyNumberFormat="1" applyFont="1" applyAlignment="1" applyProtection="1"/>
    <xf numFmtId="0" fontId="5" fillId="0" borderId="15" xfId="0" applyFont="1" applyFill="1" applyBorder="1" applyAlignment="1" applyProtection="1">
      <alignment horizontal="center" vertical="top" wrapText="1"/>
    </xf>
    <xf numFmtId="49" fontId="5" fillId="0" borderId="15" xfId="0" applyNumberFormat="1" applyFont="1" applyFill="1" applyBorder="1" applyAlignment="1" applyProtection="1">
      <alignment horizontal="center"/>
    </xf>
    <xf numFmtId="2" fontId="5" fillId="0" borderId="15" xfId="0" applyNumberFormat="1" applyFont="1" applyFill="1" applyBorder="1" applyAlignment="1" applyProtection="1">
      <alignment horizontal="center"/>
    </xf>
    <xf numFmtId="4" fontId="5" fillId="0" borderId="15" xfId="0" applyNumberFormat="1" applyFont="1" applyFill="1" applyBorder="1" applyAlignment="1" applyProtection="1">
      <alignment horizontal="center"/>
    </xf>
    <xf numFmtId="0" fontId="40" fillId="0" borderId="0" xfId="0" applyFont="1" applyProtection="1"/>
    <xf numFmtId="4" fontId="8" fillId="0" borderId="0" xfId="0" applyNumberFormat="1" applyFont="1" applyAlignment="1" applyProtection="1"/>
    <xf numFmtId="0" fontId="7" fillId="0" borderId="26" xfId="0" applyFont="1" applyBorder="1" applyAlignment="1" applyProtection="1">
      <alignment horizontal="left" vertical="top" wrapText="1"/>
    </xf>
    <xf numFmtId="0" fontId="5" fillId="0" borderId="2" xfId="9" applyFont="1" applyFill="1" applyBorder="1" applyAlignment="1" applyProtection="1">
      <alignment horizontal="left" vertical="top"/>
    </xf>
    <xf numFmtId="0" fontId="5" fillId="0" borderId="2" xfId="9" applyFont="1" applyFill="1" applyBorder="1" applyAlignment="1" applyProtection="1">
      <alignment horizontal="center"/>
    </xf>
    <xf numFmtId="4" fontId="5" fillId="0" borderId="2" xfId="9" applyNumberFormat="1" applyFont="1" applyFill="1" applyBorder="1" applyAlignment="1" applyProtection="1">
      <alignment horizontal="center"/>
    </xf>
    <xf numFmtId="0" fontId="7" fillId="0" borderId="0" xfId="0" applyFont="1" applyBorder="1" applyAlignment="1" applyProtection="1">
      <alignment vertical="top"/>
    </xf>
    <xf numFmtId="0" fontId="7" fillId="0" borderId="0" xfId="0" applyFont="1" applyBorder="1" applyAlignment="1" applyProtection="1">
      <alignment horizontal="center"/>
    </xf>
    <xf numFmtId="4" fontId="7" fillId="0" borderId="0" xfId="0" applyNumberFormat="1" applyFont="1" applyBorder="1" applyProtection="1"/>
    <xf numFmtId="0" fontId="7" fillId="0" borderId="2" xfId="0" applyFont="1" applyBorder="1" applyAlignment="1" applyProtection="1">
      <alignment vertical="top"/>
    </xf>
    <xf numFmtId="0" fontId="7" fillId="0" borderId="0" xfId="0" applyFont="1" applyAlignment="1" applyProtection="1">
      <alignment horizontal="left" vertical="top" wrapText="1"/>
    </xf>
    <xf numFmtId="0" fontId="8" fillId="0" borderId="0" xfId="0" applyFont="1" applyAlignment="1" applyProtection="1">
      <alignment horizontal="center" wrapText="1"/>
    </xf>
    <xf numFmtId="49" fontId="8" fillId="0" borderId="0" xfId="0" applyNumberFormat="1" applyFont="1" applyAlignment="1" applyProtection="1">
      <alignment horizontal="left"/>
    </xf>
    <xf numFmtId="4" fontId="7" fillId="0" borderId="0" xfId="0" applyNumberFormat="1" applyFont="1" applyAlignment="1" applyProtection="1">
      <alignment horizontal="center"/>
    </xf>
    <xf numFmtId="0" fontId="11" fillId="0" borderId="0" xfId="0" applyFont="1" applyBorder="1" applyAlignment="1" applyProtection="1">
      <alignment vertical="top"/>
    </xf>
    <xf numFmtId="0" fontId="11" fillId="0" borderId="0" xfId="0" applyFont="1" applyBorder="1" applyAlignment="1" applyProtection="1">
      <alignment horizontal="center"/>
    </xf>
    <xf numFmtId="4" fontId="11" fillId="0" borderId="0" xfId="0" applyNumberFormat="1" applyFont="1" applyBorder="1" applyProtection="1"/>
    <xf numFmtId="0" fontId="7" fillId="0" borderId="24" xfId="0" applyFont="1" applyBorder="1" applyAlignment="1" applyProtection="1">
      <alignment vertical="top" wrapText="1"/>
    </xf>
    <xf numFmtId="0" fontId="8" fillId="0" borderId="0" xfId="0" applyFont="1" applyBorder="1" applyProtection="1"/>
    <xf numFmtId="49" fontId="8" fillId="0" borderId="0" xfId="0" applyNumberFormat="1" applyFont="1" applyBorder="1" applyAlignment="1" applyProtection="1">
      <alignment horizontal="center"/>
    </xf>
    <xf numFmtId="2" fontId="8" fillId="0" borderId="0" xfId="0" applyNumberFormat="1" applyFont="1" applyBorder="1" applyAlignment="1" applyProtection="1">
      <alignment horizontal="right"/>
    </xf>
    <xf numFmtId="4" fontId="8" fillId="0" borderId="0" xfId="0" applyNumberFormat="1" applyFont="1" applyBorder="1" applyAlignment="1" applyProtection="1">
      <alignment horizontal="right"/>
    </xf>
    <xf numFmtId="4" fontId="7" fillId="0" borderId="0" xfId="0" applyNumberFormat="1" applyFont="1" applyProtection="1">
      <protection locked="0"/>
    </xf>
    <xf numFmtId="4" fontId="11" fillId="0" borderId="0" xfId="0" applyNumberFormat="1" applyFont="1" applyAlignment="1" applyProtection="1">
      <alignment horizontal="right"/>
      <protection locked="0"/>
    </xf>
    <xf numFmtId="4" fontId="7" fillId="0" borderId="0" xfId="0" applyNumberFormat="1" applyFont="1" applyAlignment="1" applyProtection="1">
      <alignment horizontal="right"/>
      <protection locked="0"/>
    </xf>
    <xf numFmtId="4" fontId="7" fillId="0" borderId="15" xfId="0" applyNumberFormat="1" applyFont="1" applyFill="1" applyBorder="1" applyAlignment="1" applyProtection="1">
      <alignment horizontal="center"/>
      <protection locked="0"/>
    </xf>
    <xf numFmtId="4" fontId="8" fillId="0" borderId="0" xfId="0" applyNumberFormat="1" applyFont="1" applyAlignment="1" applyProtection="1">
      <alignment horizontal="right"/>
      <protection locked="0"/>
    </xf>
    <xf numFmtId="4" fontId="7" fillId="0" borderId="2" xfId="0" applyNumberFormat="1" applyFont="1" applyBorder="1" applyProtection="1">
      <protection locked="0"/>
    </xf>
    <xf numFmtId="4" fontId="11" fillId="0" borderId="2" xfId="0" applyNumberFormat="1" applyFont="1" applyBorder="1" applyAlignment="1" applyProtection="1">
      <protection locked="0"/>
    </xf>
    <xf numFmtId="4" fontId="7" fillId="0" borderId="15" xfId="0" applyNumberFormat="1" applyFont="1" applyFill="1" applyBorder="1" applyAlignment="1" applyProtection="1">
      <alignment horizontal="left"/>
      <protection locked="0"/>
    </xf>
    <xf numFmtId="4" fontId="11" fillId="0" borderId="0" xfId="0" applyNumberFormat="1" applyFont="1" applyBorder="1" applyAlignment="1" applyProtection="1">
      <protection locked="0"/>
    </xf>
    <xf numFmtId="4" fontId="7" fillId="0" borderId="2" xfId="0" applyNumberFormat="1" applyFont="1" applyFill="1" applyBorder="1" applyAlignment="1" applyProtection="1">
      <alignment horizontal="center"/>
      <protection locked="0"/>
    </xf>
    <xf numFmtId="4" fontId="11" fillId="0" borderId="2" xfId="0" applyNumberFormat="1" applyFont="1" applyBorder="1" applyAlignment="1" applyProtection="1">
      <alignment horizontal="right"/>
      <protection locked="0"/>
    </xf>
    <xf numFmtId="4" fontId="11" fillId="0" borderId="0" xfId="2" applyNumberFormat="1" applyFont="1" applyAlignment="1" applyProtection="1">
      <alignment wrapText="1"/>
      <protection locked="0"/>
    </xf>
    <xf numFmtId="4" fontId="7" fillId="0" borderId="2" xfId="9" applyNumberFormat="1" applyFont="1" applyFill="1" applyBorder="1" applyAlignment="1" applyProtection="1">
      <alignment horizontal="center"/>
      <protection locked="0"/>
    </xf>
    <xf numFmtId="4" fontId="7" fillId="0" borderId="24" xfId="0" applyNumberFormat="1" applyFont="1" applyBorder="1" applyProtection="1">
      <protection locked="0"/>
    </xf>
    <xf numFmtId="4" fontId="7" fillId="0" borderId="26" xfId="0" applyNumberFormat="1" applyFont="1" applyBorder="1" applyProtection="1">
      <protection locked="0"/>
    </xf>
    <xf numFmtId="4" fontId="7" fillId="0" borderId="6" xfId="0" applyNumberFormat="1" applyFont="1" applyBorder="1" applyProtection="1">
      <protection locked="0"/>
    </xf>
    <xf numFmtId="4" fontId="43" fillId="0" borderId="2" xfId="0" applyNumberFormat="1" applyFont="1" applyBorder="1" applyAlignment="1" applyProtection="1">
      <alignment horizontal="right"/>
      <protection locked="0"/>
    </xf>
    <xf numFmtId="4" fontId="11" fillId="0" borderId="2" xfId="0" applyNumberFormat="1" applyFont="1" applyBorder="1" applyProtection="1">
      <protection locked="0"/>
    </xf>
    <xf numFmtId="4" fontId="11" fillId="0" borderId="0" xfId="0" applyNumberFormat="1" applyFont="1" applyAlignment="1" applyProtection="1">
      <protection locked="0"/>
    </xf>
    <xf numFmtId="4" fontId="7" fillId="0" borderId="0" xfId="0" applyNumberFormat="1" applyFont="1" applyAlignment="1" applyProtection="1">
      <protection locked="0"/>
    </xf>
    <xf numFmtId="4" fontId="5" fillId="0" borderId="15" xfId="0" applyNumberFormat="1" applyFont="1" applyFill="1" applyBorder="1" applyAlignment="1" applyProtection="1">
      <alignment horizontal="center"/>
      <protection locked="0"/>
    </xf>
    <xf numFmtId="4" fontId="8" fillId="0" borderId="0" xfId="0" applyNumberFormat="1" applyFont="1" applyAlignment="1" applyProtection="1">
      <protection locked="0"/>
    </xf>
    <xf numFmtId="4" fontId="5" fillId="0" borderId="2" xfId="9" applyNumberFormat="1" applyFont="1" applyFill="1" applyBorder="1" applyAlignment="1" applyProtection="1">
      <alignment horizontal="center"/>
      <protection locked="0"/>
    </xf>
    <xf numFmtId="4" fontId="7" fillId="0" borderId="0" xfId="0" applyNumberFormat="1" applyFont="1" applyBorder="1" applyProtection="1">
      <protection locked="0"/>
    </xf>
    <xf numFmtId="4" fontId="7" fillId="0" borderId="0" xfId="0" applyNumberFormat="1" applyFont="1" applyAlignment="1" applyProtection="1">
      <alignment horizontal="center"/>
      <protection locked="0"/>
    </xf>
    <xf numFmtId="4" fontId="11" fillId="0" borderId="0" xfId="0" applyNumberFormat="1" applyFont="1" applyBorder="1" applyProtection="1">
      <protection locked="0"/>
    </xf>
    <xf numFmtId="4" fontId="8" fillId="0" borderId="0" xfId="0" applyNumberFormat="1" applyFont="1" applyBorder="1" applyAlignment="1" applyProtection="1">
      <alignment horizontal="right"/>
      <protection locked="0"/>
    </xf>
    <xf numFmtId="0" fontId="14" fillId="0" borderId="16" xfId="0" applyFont="1" applyFill="1" applyBorder="1" applyAlignment="1" applyProtection="1">
      <alignment horizontal="left" vertical="top"/>
    </xf>
    <xf numFmtId="3" fontId="53" fillId="0" borderId="16" xfId="0" applyNumberFormat="1" applyFont="1" applyBorder="1" applyProtection="1"/>
    <xf numFmtId="0" fontId="53" fillId="0" borderId="16" xfId="0" applyFont="1" applyFill="1" applyBorder="1" applyAlignment="1" applyProtection="1">
      <alignment horizontal="right" vertical="center"/>
    </xf>
    <xf numFmtId="0" fontId="14" fillId="0" borderId="25" xfId="0" applyFont="1" applyFill="1" applyBorder="1" applyAlignment="1" applyProtection="1">
      <alignment horizontal="center" vertical="top" wrapText="1"/>
    </xf>
    <xf numFmtId="0" fontId="14" fillId="0" borderId="25" xfId="0" applyFont="1" applyFill="1" applyBorder="1" applyAlignment="1" applyProtection="1">
      <alignment vertical="top" wrapText="1"/>
    </xf>
    <xf numFmtId="3" fontId="17" fillId="0" borderId="25" xfId="0" applyNumberFormat="1" applyFont="1" applyFill="1" applyBorder="1" applyAlignment="1" applyProtection="1">
      <alignment vertical="top"/>
    </xf>
    <xf numFmtId="0" fontId="17" fillId="0" borderId="25" xfId="0" applyFont="1" applyFill="1" applyBorder="1" applyAlignment="1" applyProtection="1">
      <alignment vertical="top" wrapText="1"/>
    </xf>
    <xf numFmtId="3" fontId="6" fillId="0" borderId="19" xfId="0" applyNumberFormat="1" applyFont="1" applyFill="1" applyBorder="1" applyAlignment="1" applyProtection="1">
      <alignment horizontal="center" vertical="top" wrapText="1"/>
    </xf>
    <xf numFmtId="0" fontId="54" fillId="0" borderId="0" xfId="0" applyFont="1" applyAlignment="1" applyProtection="1">
      <alignment horizontal="center"/>
    </xf>
    <xf numFmtId="0" fontId="17" fillId="0" borderId="21" xfId="0" applyFont="1" applyFill="1" applyBorder="1" applyAlignment="1" applyProtection="1">
      <alignment horizontal="left" vertical="top" wrapText="1"/>
    </xf>
    <xf numFmtId="3" fontId="17" fillId="0" borderId="21" xfId="0" applyNumberFormat="1" applyFont="1" applyFill="1" applyBorder="1" applyAlignment="1" applyProtection="1">
      <alignment horizontal="left" wrapText="1"/>
    </xf>
    <xf numFmtId="0" fontId="17" fillId="0" borderId="26" xfId="0" applyFont="1" applyFill="1" applyBorder="1" applyAlignment="1" applyProtection="1">
      <alignment horizontal="center" vertical="center" wrapText="1"/>
    </xf>
    <xf numFmtId="3" fontId="17" fillId="0" borderId="26" xfId="0" applyNumberFormat="1"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4" fontId="24" fillId="0" borderId="2" xfId="0" applyNumberFormat="1" applyFont="1" applyFill="1" applyBorder="1" applyAlignment="1" applyProtection="1">
      <alignment shrinkToFit="1"/>
    </xf>
    <xf numFmtId="3" fontId="41" fillId="0" borderId="2" xfId="0" applyNumberFormat="1" applyFont="1" applyFill="1" applyBorder="1" applyAlignment="1" applyProtection="1">
      <alignment horizontal="right" vertical="top" shrinkToFit="1"/>
    </xf>
    <xf numFmtId="4" fontId="41" fillId="0" borderId="2" xfId="0" applyNumberFormat="1" applyFont="1" applyFill="1" applyBorder="1" applyAlignment="1" applyProtection="1">
      <alignment horizontal="right" vertical="top" shrinkToFit="1"/>
    </xf>
    <xf numFmtId="3" fontId="17" fillId="0" borderId="0" xfId="0" applyNumberFormat="1" applyFont="1" applyFill="1" applyBorder="1" applyAlignment="1" applyProtection="1">
      <alignment horizontal="left" vertical="top"/>
    </xf>
    <xf numFmtId="0" fontId="12" fillId="0" borderId="0" xfId="0" applyFont="1" applyFill="1" applyBorder="1" applyAlignment="1" applyProtection="1">
      <alignment vertical="top"/>
    </xf>
    <xf numFmtId="0" fontId="17" fillId="0" borderId="0" xfId="0" applyFont="1" applyFill="1" applyBorder="1" applyAlignment="1" applyProtection="1">
      <alignment horizontal="center" vertical="top" wrapText="1"/>
    </xf>
    <xf numFmtId="3" fontId="17" fillId="0" borderId="0" xfId="0" applyNumberFormat="1" applyFont="1" applyFill="1" applyBorder="1" applyAlignment="1" applyProtection="1">
      <alignment horizontal="left" vertical="top" wrapText="1"/>
    </xf>
    <xf numFmtId="0" fontId="17" fillId="0" borderId="0" xfId="0" applyFont="1" applyFill="1" applyBorder="1" applyAlignment="1" applyProtection="1">
      <alignment horizontal="left" vertical="top" wrapText="1"/>
    </xf>
    <xf numFmtId="0" fontId="19" fillId="0" borderId="2" xfId="0" applyFont="1" applyFill="1" applyBorder="1" applyAlignment="1" applyProtection="1">
      <alignment horizontal="center" vertical="top"/>
    </xf>
    <xf numFmtId="3" fontId="19" fillId="0" borderId="2" xfId="0" applyNumberFormat="1" applyFont="1" applyFill="1" applyBorder="1" applyAlignment="1" applyProtection="1">
      <alignment horizontal="left" vertical="top"/>
    </xf>
    <xf numFmtId="3" fontId="24" fillId="0" borderId="2" xfId="0" applyNumberFormat="1" applyFont="1" applyFill="1" applyBorder="1" applyAlignment="1" applyProtection="1">
      <alignment horizontal="right" vertical="center" shrinkToFit="1"/>
    </xf>
    <xf numFmtId="4" fontId="24" fillId="0" borderId="2" xfId="0" applyNumberFormat="1" applyFont="1" applyFill="1" applyBorder="1" applyAlignment="1" applyProtection="1">
      <alignment horizontal="right" vertical="center" shrinkToFit="1"/>
    </xf>
    <xf numFmtId="0" fontId="24" fillId="0" borderId="2" xfId="0" applyFont="1" applyFill="1" applyBorder="1" applyAlignment="1" applyProtection="1">
      <alignment horizontal="center" vertical="center" wrapText="1"/>
    </xf>
    <xf numFmtId="3" fontId="8" fillId="0" borderId="2" xfId="0" applyNumberFormat="1" applyFont="1" applyFill="1" applyBorder="1" applyAlignment="1" applyProtection="1">
      <alignment vertical="top" wrapText="1"/>
    </xf>
    <xf numFmtId="0" fontId="19" fillId="0" borderId="0" xfId="0" applyFont="1" applyFill="1" applyBorder="1" applyAlignment="1" applyProtection="1">
      <alignment horizontal="center" vertical="top"/>
    </xf>
    <xf numFmtId="3" fontId="19" fillId="0" borderId="0" xfId="0" applyNumberFormat="1" applyFont="1" applyFill="1" applyBorder="1" applyAlignment="1" applyProtection="1">
      <alignment horizontal="left" vertical="top"/>
    </xf>
    <xf numFmtId="4" fontId="19" fillId="0" borderId="0" xfId="0" applyNumberFormat="1" applyFont="1" applyFill="1" applyBorder="1" applyAlignment="1" applyProtection="1">
      <alignment vertical="top"/>
    </xf>
    <xf numFmtId="4" fontId="17" fillId="0" borderId="0" xfId="0" applyNumberFormat="1" applyFont="1" applyFill="1" applyBorder="1" applyAlignment="1" applyProtection="1">
      <alignment vertical="top"/>
    </xf>
    <xf numFmtId="4" fontId="19" fillId="0" borderId="0" xfId="0" applyNumberFormat="1" applyFont="1" applyFill="1" applyBorder="1" applyAlignment="1" applyProtection="1"/>
    <xf numFmtId="3" fontId="17" fillId="0" borderId="0" xfId="0" applyNumberFormat="1" applyFont="1" applyProtection="1"/>
    <xf numFmtId="0" fontId="14" fillId="0" borderId="16" xfId="0" applyFont="1" applyFill="1" applyBorder="1" applyAlignment="1" applyProtection="1">
      <alignment horizontal="right" vertical="top" wrapText="1"/>
      <protection locked="0"/>
    </xf>
    <xf numFmtId="0" fontId="14" fillId="0" borderId="25" xfId="0" applyFont="1" applyFill="1" applyBorder="1" applyAlignment="1" applyProtection="1">
      <alignment horizontal="right" vertical="top" wrapText="1"/>
      <protection locked="0"/>
    </xf>
    <xf numFmtId="0" fontId="6" fillId="0" borderId="19" xfId="0" applyFont="1" applyFill="1" applyBorder="1" applyAlignment="1" applyProtection="1">
      <alignment horizontal="center" vertical="top"/>
      <protection locked="0"/>
    </xf>
    <xf numFmtId="0" fontId="17" fillId="0" borderId="26" xfId="0" applyFont="1" applyFill="1" applyBorder="1" applyAlignment="1" applyProtection="1">
      <alignment horizontal="right" vertical="center" wrapText="1"/>
      <protection locked="0"/>
    </xf>
    <xf numFmtId="4" fontId="12" fillId="0" borderId="2" xfId="0" applyNumberFormat="1" applyFont="1" applyFill="1" applyBorder="1" applyAlignment="1" applyProtection="1">
      <alignment horizontal="right" vertical="top" wrapText="1"/>
      <protection locked="0"/>
    </xf>
    <xf numFmtId="0" fontId="17" fillId="0" borderId="0" xfId="0" applyFont="1" applyFill="1" applyBorder="1" applyAlignment="1" applyProtection="1">
      <alignment horizontal="right" vertical="top"/>
      <protection locked="0"/>
    </xf>
    <xf numFmtId="0" fontId="17" fillId="0" borderId="0" xfId="0" applyFont="1" applyFill="1" applyBorder="1" applyAlignment="1" applyProtection="1">
      <alignment horizontal="right" vertical="top" wrapText="1"/>
      <protection locked="0"/>
    </xf>
    <xf numFmtId="0" fontId="19" fillId="0" borderId="2" xfId="0" applyFont="1" applyFill="1" applyBorder="1" applyAlignment="1" applyProtection="1">
      <alignment horizontal="right" vertical="top"/>
      <protection locked="0"/>
    </xf>
    <xf numFmtId="4" fontId="8" fillId="0" borderId="2" xfId="0" applyNumberFormat="1" applyFont="1" applyFill="1" applyBorder="1" applyAlignment="1" applyProtection="1">
      <alignment horizontal="right" vertical="center" wrapText="1"/>
      <protection locked="0"/>
    </xf>
    <xf numFmtId="4" fontId="24" fillId="0" borderId="2" xfId="0" applyNumberFormat="1" applyFont="1" applyFill="1" applyBorder="1" applyAlignment="1" applyProtection="1">
      <alignment horizontal="right" vertical="center" shrinkToFit="1"/>
      <protection locked="0"/>
    </xf>
    <xf numFmtId="4" fontId="24" fillId="0" borderId="2" xfId="0" applyNumberFormat="1" applyFont="1" applyFill="1" applyBorder="1" applyAlignment="1" applyProtection="1">
      <alignment horizontal="right" vertical="top" shrinkToFit="1"/>
      <protection locked="0"/>
    </xf>
    <xf numFmtId="4" fontId="19" fillId="0" borderId="0" xfId="0" applyNumberFormat="1" applyFont="1" applyFill="1" applyBorder="1" applyAlignment="1" applyProtection="1">
      <alignment horizontal="right" vertical="top"/>
      <protection locked="0"/>
    </xf>
    <xf numFmtId="4" fontId="17" fillId="0" borderId="0" xfId="0" applyNumberFormat="1" applyFont="1" applyFill="1" applyBorder="1" applyAlignment="1" applyProtection="1">
      <alignment horizontal="right" vertical="top"/>
      <protection locked="0"/>
    </xf>
    <xf numFmtId="0" fontId="19" fillId="0" borderId="0" xfId="0" applyFont="1" applyFill="1" applyBorder="1" applyAlignment="1" applyProtection="1">
      <alignment horizontal="right" vertical="top"/>
      <protection locked="0"/>
    </xf>
    <xf numFmtId="0" fontId="11" fillId="0" borderId="0" xfId="0" applyFont="1" applyAlignment="1" applyProtection="1">
      <alignment horizontal="center"/>
    </xf>
    <xf numFmtId="49" fontId="7" fillId="0" borderId="2" xfId="0" applyNumberFormat="1" applyFont="1" applyBorder="1" applyAlignment="1" applyProtection="1">
      <alignment horizontal="center"/>
    </xf>
    <xf numFmtId="2" fontId="7" fillId="0" borderId="2" xfId="0" applyNumberFormat="1" applyFont="1" applyBorder="1" applyAlignment="1" applyProtection="1">
      <alignment horizontal="right"/>
    </xf>
    <xf numFmtId="168" fontId="7" fillId="0" borderId="2" xfId="0" applyNumberFormat="1" applyFont="1" applyBorder="1" applyAlignment="1" applyProtection="1">
      <alignment horizontal="right"/>
    </xf>
    <xf numFmtId="0" fontId="12" fillId="0" borderId="2" xfId="0" applyFont="1" applyBorder="1" applyAlignment="1" applyProtection="1">
      <alignment vertical="top" wrapText="1"/>
    </xf>
    <xf numFmtId="0" fontId="12" fillId="0" borderId="2" xfId="0" applyFont="1" applyBorder="1" applyAlignment="1" applyProtection="1">
      <alignment horizontal="center"/>
    </xf>
    <xf numFmtId="0" fontId="12" fillId="0" borderId="2" xfId="0" applyFont="1" applyBorder="1" applyProtection="1"/>
    <xf numFmtId="4" fontId="12" fillId="0" borderId="2" xfId="0" applyNumberFormat="1" applyFont="1" applyBorder="1" applyProtection="1"/>
    <xf numFmtId="0" fontId="12" fillId="0" borderId="0" xfId="0" applyFont="1" applyProtection="1"/>
    <xf numFmtId="0" fontId="11" fillId="0" borderId="0" xfId="0" applyFont="1" applyBorder="1" applyAlignment="1" applyProtection="1">
      <alignment vertical="top" wrapText="1"/>
    </xf>
    <xf numFmtId="0" fontId="11" fillId="0" borderId="0" xfId="0" applyFont="1" applyBorder="1" applyProtection="1"/>
    <xf numFmtId="49" fontId="13" fillId="0" borderId="0" xfId="2" applyNumberFormat="1" applyFont="1" applyAlignment="1" applyProtection="1">
      <alignment horizontal="center" wrapText="1"/>
    </xf>
    <xf numFmtId="49" fontId="13" fillId="0" borderId="0" xfId="2" applyNumberFormat="1" applyFont="1" applyAlignment="1" applyProtection="1">
      <alignment wrapText="1"/>
    </xf>
    <xf numFmtId="0" fontId="12" fillId="0" borderId="2" xfId="0" applyFont="1" applyBorder="1" applyAlignment="1" applyProtection="1">
      <alignment vertical="top"/>
    </xf>
    <xf numFmtId="0" fontId="12" fillId="0" borderId="0" xfId="0" applyFont="1" applyBorder="1" applyAlignment="1" applyProtection="1">
      <alignment vertical="top"/>
    </xf>
    <xf numFmtId="0" fontId="12" fillId="0" borderId="0" xfId="0" applyFont="1" applyBorder="1" applyAlignment="1" applyProtection="1">
      <alignment horizontal="center"/>
    </xf>
    <xf numFmtId="4" fontId="12" fillId="0" borderId="0" xfId="0" applyNumberFormat="1" applyFont="1" applyBorder="1" applyProtection="1"/>
    <xf numFmtId="49" fontId="13" fillId="0" borderId="0" xfId="2" applyNumberFormat="1" applyFont="1" applyFill="1" applyAlignment="1" applyProtection="1">
      <alignment horizontal="left" vertical="top"/>
    </xf>
    <xf numFmtId="0" fontId="15" fillId="0" borderId="0" xfId="0" applyFont="1" applyAlignment="1" applyProtection="1">
      <alignment vertical="top"/>
    </xf>
    <xf numFmtId="0" fontId="5" fillId="0" borderId="2" xfId="9" applyFont="1" applyFill="1" applyBorder="1" applyAlignment="1" applyProtection="1">
      <alignment vertical="top"/>
    </xf>
    <xf numFmtId="0" fontId="5" fillId="0" borderId="2" xfId="9" applyFont="1" applyFill="1" applyBorder="1" applyProtection="1"/>
    <xf numFmtId="0" fontId="7" fillId="0" borderId="0" xfId="0" applyFont="1" applyProtection="1">
      <protection locked="0"/>
    </xf>
    <xf numFmtId="0" fontId="11" fillId="0" borderId="0" xfId="0" applyFont="1" applyProtection="1">
      <protection locked="0"/>
    </xf>
    <xf numFmtId="0" fontId="5" fillId="0" borderId="2" xfId="9" applyFont="1" applyFill="1" applyBorder="1" applyAlignment="1" applyProtection="1">
      <alignment horizontal="center"/>
      <protection locked="0"/>
    </xf>
    <xf numFmtId="168" fontId="7" fillId="0" borderId="2" xfId="0" applyNumberFormat="1" applyFont="1" applyBorder="1" applyAlignment="1" applyProtection="1">
      <alignment horizontal="right"/>
      <protection locked="0"/>
    </xf>
    <xf numFmtId="0" fontId="12" fillId="0" borderId="2" xfId="0" applyFont="1" applyBorder="1" applyProtection="1">
      <protection locked="0"/>
    </xf>
    <xf numFmtId="0" fontId="11" fillId="0" borderId="0" xfId="0" applyFont="1" applyBorder="1" applyProtection="1">
      <protection locked="0"/>
    </xf>
    <xf numFmtId="49" fontId="13" fillId="0" borderId="0" xfId="2" applyNumberFormat="1" applyFont="1" applyAlignment="1" applyProtection="1">
      <alignment wrapText="1"/>
      <protection locked="0"/>
    </xf>
    <xf numFmtId="4" fontId="12" fillId="0" borderId="2" xfId="0" applyNumberFormat="1" applyFont="1" applyBorder="1" applyProtection="1">
      <protection locked="0"/>
    </xf>
    <xf numFmtId="4" fontId="12" fillId="0" borderId="0" xfId="0" applyNumberFormat="1" applyFont="1" applyBorder="1" applyProtection="1">
      <protection locked="0"/>
    </xf>
    <xf numFmtId="0" fontId="5" fillId="0" borderId="2" xfId="9" applyFont="1" applyFill="1" applyBorder="1" applyProtection="1">
      <protection locked="0"/>
    </xf>
    <xf numFmtId="0" fontId="15" fillId="0" borderId="0" xfId="0" applyFont="1" applyProtection="1">
      <protection locked="0"/>
    </xf>
    <xf numFmtId="4" fontId="24" fillId="0" borderId="0" xfId="0" applyNumberFormat="1" applyFont="1" applyFill="1" applyBorder="1" applyAlignment="1" applyProtection="1">
      <protection locked="0"/>
    </xf>
    <xf numFmtId="4" fontId="56" fillId="0" borderId="2" xfId="0" applyNumberFormat="1" applyFont="1" applyFill="1" applyBorder="1" applyAlignment="1" applyProtection="1">
      <alignment horizontal="center" wrapText="1"/>
      <protection locked="0"/>
    </xf>
    <xf numFmtId="4" fontId="24" fillId="0" borderId="2" xfId="0" applyNumberFormat="1" applyFont="1" applyFill="1" applyBorder="1" applyAlignment="1" applyProtection="1">
      <alignment wrapText="1"/>
      <protection locked="0"/>
    </xf>
    <xf numFmtId="4" fontId="24" fillId="0" borderId="2" xfId="0" applyNumberFormat="1" applyFont="1" applyFill="1" applyBorder="1" applyAlignment="1" applyProtection="1">
      <alignment shrinkToFit="1"/>
      <protection locked="0"/>
    </xf>
    <xf numFmtId="4" fontId="23" fillId="0" borderId="2" xfId="0" applyNumberFormat="1" applyFont="1" applyFill="1" applyBorder="1" applyAlignment="1" applyProtection="1">
      <alignment wrapText="1"/>
      <protection locked="0"/>
    </xf>
    <xf numFmtId="0" fontId="7" fillId="0" borderId="2" xfId="9" applyFont="1" applyFill="1" applyBorder="1" applyProtection="1">
      <protection locked="0"/>
    </xf>
    <xf numFmtId="4" fontId="19" fillId="0" borderId="2" xfId="0" applyNumberFormat="1" applyFont="1" applyBorder="1" applyAlignment="1" applyProtection="1">
      <protection locked="0"/>
    </xf>
    <xf numFmtId="0" fontId="9"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0" xfId="0" applyFont="1" applyAlignment="1">
      <alignment horizontal="center" vertical="center"/>
    </xf>
    <xf numFmtId="0" fontId="17" fillId="0" borderId="0" xfId="0" applyFont="1" applyFill="1" applyProtection="1">
      <protection locked="0"/>
    </xf>
    <xf numFmtId="0" fontId="40" fillId="0" borderId="2" xfId="0" applyFont="1" applyFill="1" applyBorder="1" applyAlignment="1" applyProtection="1">
      <alignment horizontal="center" vertical="center"/>
      <protection locked="0"/>
    </xf>
    <xf numFmtId="4" fontId="17" fillId="0" borderId="2" xfId="0" applyNumberFormat="1" applyFont="1" applyFill="1" applyBorder="1" applyProtection="1">
      <protection locked="0"/>
    </xf>
    <xf numFmtId="4" fontId="20" fillId="0" borderId="2" xfId="0" applyNumberFormat="1" applyFont="1" applyFill="1" applyBorder="1" applyProtection="1">
      <protection locked="0"/>
    </xf>
    <xf numFmtId="0" fontId="6" fillId="0" borderId="2" xfId="0" applyFont="1" applyBorder="1" applyAlignment="1" applyProtection="1">
      <alignment horizontal="center" vertical="center"/>
      <protection locked="0"/>
    </xf>
    <xf numFmtId="166" fontId="11" fillId="0" borderId="0" xfId="0" applyNumberFormat="1" applyFont="1" applyAlignment="1" applyProtection="1">
      <alignment horizontal="left"/>
    </xf>
    <xf numFmtId="0" fontId="27" fillId="0" borderId="0" xfId="0" applyFont="1" applyAlignment="1" applyProtection="1">
      <alignment horizontal="center" vertical="top"/>
    </xf>
    <xf numFmtId="0" fontId="7" fillId="0" borderId="0" xfId="0" applyFont="1" applyAlignment="1" applyProtection="1">
      <alignment horizontal="left"/>
    </xf>
    <xf numFmtId="0" fontId="45" fillId="0" borderId="0" xfId="0" applyNumberFormat="1" applyFont="1" applyAlignment="1" applyProtection="1">
      <alignment horizontal="center" vertical="top"/>
    </xf>
    <xf numFmtId="0" fontId="45" fillId="0" borderId="0" xfId="0" applyFont="1" applyAlignment="1" applyProtection="1">
      <alignment vertical="top"/>
    </xf>
    <xf numFmtId="166" fontId="50" fillId="0" borderId="0" xfId="0" applyNumberFormat="1" applyFont="1" applyAlignment="1" applyProtection="1">
      <alignment horizontal="left"/>
    </xf>
    <xf numFmtId="166" fontId="50" fillId="0" borderId="0" xfId="0" applyNumberFormat="1" applyFont="1" applyProtection="1"/>
    <xf numFmtId="49" fontId="7" fillId="0" borderId="2" xfId="4" applyNumberFormat="1" applyFont="1" applyBorder="1" applyAlignment="1" applyProtection="1">
      <alignment horizontal="center" vertical="top"/>
    </xf>
    <xf numFmtId="2" fontId="7" fillId="0" borderId="2" xfId="4" applyNumberFormat="1" applyFont="1" applyBorder="1" applyAlignment="1" applyProtection="1">
      <alignment horizontal="left" vertical="center"/>
    </xf>
    <xf numFmtId="2" fontId="7" fillId="0" borderId="2" xfId="4" applyNumberFormat="1" applyFont="1" applyBorder="1" applyAlignment="1" applyProtection="1">
      <alignment horizontal="center" vertical="center"/>
    </xf>
    <xf numFmtId="0" fontId="7" fillId="0" borderId="2" xfId="0" applyFont="1" applyBorder="1" applyProtection="1"/>
    <xf numFmtId="49" fontId="7" fillId="0" borderId="0" xfId="4" applyNumberFormat="1" applyFont="1" applyBorder="1" applyAlignment="1" applyProtection="1">
      <alignment horizontal="center" vertical="top"/>
    </xf>
    <xf numFmtId="2" fontId="7" fillId="0" borderId="0" xfId="4" applyNumberFormat="1" applyFont="1" applyBorder="1" applyAlignment="1" applyProtection="1">
      <alignment horizontal="left" vertical="center"/>
    </xf>
    <xf numFmtId="2" fontId="7" fillId="0" borderId="0" xfId="4" applyNumberFormat="1" applyFont="1" applyBorder="1" applyAlignment="1" applyProtection="1">
      <alignment horizontal="center" vertical="center"/>
    </xf>
    <xf numFmtId="0" fontId="15" fillId="0" borderId="0" xfId="0" applyNumberFormat="1" applyFont="1" applyAlignment="1" applyProtection="1">
      <alignment horizontal="center" vertical="top"/>
    </xf>
    <xf numFmtId="0" fontId="46" fillId="0" borderId="0" xfId="0" applyFont="1" applyAlignment="1" applyProtection="1">
      <alignment vertical="top"/>
    </xf>
    <xf numFmtId="0" fontId="47" fillId="0" borderId="0" xfId="0" applyFont="1" applyFill="1" applyAlignment="1" applyProtection="1">
      <alignment horizontal="left" vertical="top"/>
    </xf>
    <xf numFmtId="0" fontId="7" fillId="0" borderId="0" xfId="0" applyFont="1" applyAlignment="1" applyProtection="1">
      <alignment horizontal="center" vertical="top"/>
    </xf>
    <xf numFmtId="0" fontId="27" fillId="0" borderId="0" xfId="0" applyFont="1" applyAlignment="1" applyProtection="1">
      <alignment vertical="top"/>
    </xf>
    <xf numFmtId="166" fontId="7" fillId="0" borderId="0" xfId="0" applyNumberFormat="1" applyFont="1" applyFill="1" applyAlignment="1" applyProtection="1">
      <alignment horizontal="left"/>
    </xf>
    <xf numFmtId="166" fontId="7" fillId="0" borderId="0" xfId="0" applyNumberFormat="1" applyFont="1" applyFill="1" applyProtection="1"/>
    <xf numFmtId="0" fontId="27" fillId="0" borderId="0" xfId="0" applyFont="1" applyProtection="1"/>
    <xf numFmtId="0" fontId="7" fillId="0" borderId="0" xfId="0" applyFont="1" applyFill="1" applyAlignment="1" applyProtection="1">
      <alignment vertical="top"/>
    </xf>
    <xf numFmtId="0" fontId="7" fillId="0" borderId="2" xfId="0" applyFont="1" applyBorder="1" applyAlignment="1" applyProtection="1">
      <alignment horizontal="center" vertical="top"/>
    </xf>
    <xf numFmtId="0" fontId="7" fillId="0" borderId="2" xfId="0" applyFont="1" applyFill="1" applyBorder="1" applyAlignment="1" applyProtection="1">
      <alignment horizontal="left"/>
    </xf>
    <xf numFmtId="166" fontId="7" fillId="0" borderId="2" xfId="0" applyNumberFormat="1" applyFont="1" applyFill="1" applyBorder="1" applyAlignment="1" applyProtection="1"/>
    <xf numFmtId="4" fontId="27" fillId="0" borderId="2" xfId="0" applyNumberFormat="1" applyFont="1" applyBorder="1" applyAlignment="1" applyProtection="1"/>
    <xf numFmtId="0" fontId="7" fillId="0" borderId="2" xfId="5" applyFont="1" applyBorder="1" applyAlignment="1" applyProtection="1">
      <alignment horizontal="center" vertical="top" wrapText="1"/>
    </xf>
    <xf numFmtId="0" fontId="7" fillId="0" borderId="2" xfId="5" applyFont="1" applyBorder="1" applyAlignment="1" applyProtection="1">
      <alignment horizontal="left" vertical="top" wrapText="1"/>
    </xf>
    <xf numFmtId="167" fontId="7" fillId="0" borderId="2" xfId="5" applyNumberFormat="1" applyFont="1" applyBorder="1" applyAlignment="1" applyProtection="1">
      <alignment horizontal="left" wrapText="1"/>
    </xf>
    <xf numFmtId="0" fontId="8" fillId="0" borderId="2" xfId="0" applyFont="1" applyBorder="1" applyAlignment="1" applyProtection="1">
      <alignment horizontal="left" wrapText="1"/>
    </xf>
    <xf numFmtId="0" fontId="11" fillId="0" borderId="0" xfId="0" applyFont="1" applyFill="1" applyAlignment="1" applyProtection="1">
      <alignment horizontal="center" vertical="top"/>
    </xf>
    <xf numFmtId="0" fontId="12" fillId="0" borderId="0" xfId="0" applyFont="1" applyFill="1" applyAlignment="1" applyProtection="1">
      <alignment vertical="top"/>
    </xf>
    <xf numFmtId="166" fontId="7" fillId="0" borderId="0" xfId="0" applyNumberFormat="1" applyFont="1" applyFill="1" applyAlignment="1" applyProtection="1"/>
    <xf numFmtId="4" fontId="27" fillId="0" borderId="0" xfId="0" applyNumberFormat="1" applyFont="1" applyAlignment="1" applyProtection="1"/>
    <xf numFmtId="0" fontId="12" fillId="0" borderId="0" xfId="0" applyFont="1" applyAlignment="1" applyProtection="1">
      <alignment horizontal="center" vertical="top"/>
    </xf>
    <xf numFmtId="166" fontId="11" fillId="0" borderId="0" xfId="0" applyNumberFormat="1" applyFont="1" applyAlignment="1" applyProtection="1"/>
    <xf numFmtId="4" fontId="25" fillId="0" borderId="0" xfId="0" applyNumberFormat="1" applyFont="1" applyFill="1" applyAlignment="1" applyProtection="1"/>
    <xf numFmtId="0" fontId="29" fillId="0" borderId="0" xfId="0" applyFont="1" applyProtection="1"/>
    <xf numFmtId="0" fontId="47" fillId="0" borderId="0" xfId="0" applyFont="1" applyAlignment="1" applyProtection="1">
      <alignment vertical="top"/>
    </xf>
    <xf numFmtId="166" fontId="7" fillId="0" borderId="0" xfId="0" applyNumberFormat="1" applyFont="1" applyAlignment="1" applyProtection="1">
      <alignment horizontal="left"/>
    </xf>
    <xf numFmtId="166" fontId="7" fillId="0" borderId="0" xfId="0" applyNumberFormat="1" applyFont="1" applyAlignment="1" applyProtection="1"/>
    <xf numFmtId="4" fontId="27" fillId="0" borderId="0" xfId="0" applyNumberFormat="1" applyFont="1" applyFill="1" applyAlignment="1" applyProtection="1"/>
    <xf numFmtId="2" fontId="7" fillId="0" borderId="0" xfId="4" applyNumberFormat="1" applyFont="1" applyBorder="1" applyAlignment="1" applyProtection="1">
      <alignment horizontal="left"/>
    </xf>
    <xf numFmtId="2" fontId="7" fillId="0" borderId="0" xfId="4" applyNumberFormat="1" applyFont="1" applyBorder="1" applyAlignment="1" applyProtection="1">
      <alignment horizontal="center"/>
    </xf>
    <xf numFmtId="0" fontId="47" fillId="0" borderId="0" xfId="0" applyFont="1" applyFill="1" applyAlignment="1" applyProtection="1">
      <alignment horizontal="left"/>
    </xf>
    <xf numFmtId="0" fontId="7" fillId="0" borderId="24" xfId="0" applyFont="1" applyBorder="1" applyAlignment="1" applyProtection="1">
      <alignment horizontal="left" vertical="top"/>
    </xf>
    <xf numFmtId="166" fontId="7" fillId="0" borderId="24" xfId="0" applyNumberFormat="1" applyFont="1" applyBorder="1" applyAlignment="1" applyProtection="1">
      <alignment horizontal="left"/>
    </xf>
    <xf numFmtId="166" fontId="7" fillId="0" borderId="24" xfId="0" applyNumberFormat="1" applyFont="1" applyBorder="1" applyAlignment="1" applyProtection="1"/>
    <xf numFmtId="0" fontId="46" fillId="0" borderId="0" xfId="0" applyFont="1" applyBorder="1" applyAlignment="1" applyProtection="1">
      <alignment vertical="top"/>
    </xf>
    <xf numFmtId="166" fontId="11" fillId="0" borderId="0" xfId="0" applyNumberFormat="1" applyFont="1" applyBorder="1" applyAlignment="1" applyProtection="1">
      <alignment horizontal="left"/>
    </xf>
    <xf numFmtId="166" fontId="11" fillId="0" borderId="0" xfId="0" applyNumberFormat="1" applyFont="1" applyBorder="1" applyAlignment="1" applyProtection="1"/>
    <xf numFmtId="4" fontId="25" fillId="0" borderId="0" xfId="0" applyNumberFormat="1" applyFont="1" applyFill="1" applyBorder="1" applyAlignment="1" applyProtection="1"/>
    <xf numFmtId="0" fontId="7" fillId="0" borderId="0" xfId="0" applyFont="1" applyBorder="1" applyAlignment="1" applyProtection="1">
      <alignment horizontal="left" vertical="top"/>
    </xf>
    <xf numFmtId="166" fontId="7" fillId="0" borderId="0" xfId="0" applyNumberFormat="1" applyFont="1" applyBorder="1" applyAlignment="1" applyProtection="1">
      <alignment horizontal="left"/>
    </xf>
    <xf numFmtId="166" fontId="7" fillId="0" borderId="0" xfId="0" applyNumberFormat="1" applyFont="1" applyBorder="1" applyAlignment="1" applyProtection="1"/>
    <xf numFmtId="0" fontId="47" fillId="0" borderId="0" xfId="0" applyFont="1" applyBorder="1" applyAlignment="1" applyProtection="1">
      <alignment vertical="top"/>
    </xf>
    <xf numFmtId="0" fontId="27" fillId="0" borderId="2" xfId="0" applyFont="1" applyBorder="1" applyAlignment="1" applyProtection="1">
      <alignment vertical="top" wrapText="1"/>
    </xf>
    <xf numFmtId="0" fontId="7" fillId="0" borderId="0" xfId="0" applyNumberFormat="1" applyFont="1" applyAlignment="1" applyProtection="1">
      <alignment horizontal="center" vertical="top"/>
    </xf>
    <xf numFmtId="49" fontId="12" fillId="0" borderId="0" xfId="0" applyNumberFormat="1" applyFont="1" applyFill="1" applyBorder="1" applyAlignment="1" applyProtection="1">
      <alignment horizontal="left" vertical="top"/>
    </xf>
    <xf numFmtId="2" fontId="7" fillId="0" borderId="0" xfId="0" applyNumberFormat="1" applyFont="1" applyFill="1" applyBorder="1" applyAlignment="1" applyProtection="1"/>
    <xf numFmtId="49" fontId="7" fillId="0" borderId="0" xfId="0" applyNumberFormat="1" applyFont="1" applyFill="1" applyAlignment="1" applyProtection="1">
      <alignment horizontal="left" vertical="top"/>
    </xf>
    <xf numFmtId="49" fontId="7" fillId="0" borderId="0" xfId="0" applyNumberFormat="1" applyFont="1" applyFill="1" applyAlignment="1" applyProtection="1">
      <alignment vertical="top"/>
    </xf>
    <xf numFmtId="0" fontId="7" fillId="0" borderId="0" xfId="0" applyFont="1" applyFill="1" applyAlignment="1" applyProtection="1">
      <alignment horizontal="left"/>
    </xf>
    <xf numFmtId="2" fontId="7" fillId="0" borderId="0" xfId="0" applyNumberFormat="1" applyFont="1" applyFill="1" applyAlignment="1" applyProtection="1"/>
    <xf numFmtId="49" fontId="7" fillId="0" borderId="2" xfId="0" applyNumberFormat="1" applyFont="1" applyFill="1" applyBorder="1" applyAlignment="1" applyProtection="1">
      <alignment horizontal="center" vertical="top"/>
    </xf>
    <xf numFmtId="49" fontId="7" fillId="0" borderId="2" xfId="0" applyNumberFormat="1" applyFont="1" applyFill="1" applyBorder="1" applyAlignment="1" applyProtection="1">
      <alignment horizontal="left" vertical="top" wrapText="1"/>
    </xf>
    <xf numFmtId="2" fontId="7" fillId="0" borderId="2" xfId="0" applyNumberFormat="1" applyFont="1" applyFill="1" applyBorder="1" applyAlignment="1" applyProtection="1"/>
    <xf numFmtId="0" fontId="7" fillId="0" borderId="2" xfId="6" applyNumberFormat="1" applyFont="1" applyFill="1" applyBorder="1" applyAlignment="1" applyProtection="1">
      <alignment horizontal="justify" vertical="top" wrapText="1"/>
    </xf>
    <xf numFmtId="1" fontId="7" fillId="0" borderId="2" xfId="0" applyNumberFormat="1" applyFont="1" applyFill="1" applyBorder="1" applyAlignment="1" applyProtection="1"/>
    <xf numFmtId="49" fontId="7" fillId="0" borderId="0" xfId="0" applyNumberFormat="1" applyFont="1" applyFill="1" applyAlignment="1" applyProtection="1">
      <alignment horizontal="center" vertical="top"/>
    </xf>
    <xf numFmtId="49" fontId="48" fillId="0" borderId="0" xfId="0" applyNumberFormat="1" applyFont="1" applyFill="1" applyBorder="1" applyAlignment="1" applyProtection="1">
      <alignment vertical="top" wrapText="1"/>
    </xf>
    <xf numFmtId="0" fontId="49" fillId="0" borderId="0" xfId="0" applyFont="1" applyFill="1" applyBorder="1" applyAlignment="1" applyProtection="1">
      <alignment horizontal="left"/>
    </xf>
    <xf numFmtId="2" fontId="49" fillId="0" borderId="0" xfId="0" applyNumberFormat="1" applyFont="1" applyFill="1" applyBorder="1" applyAlignment="1" applyProtection="1"/>
    <xf numFmtId="49" fontId="10" fillId="0" borderId="0" xfId="0" applyNumberFormat="1" applyFont="1" applyFill="1" applyAlignment="1" applyProtection="1">
      <alignment horizontal="left" vertical="top" wrapText="1"/>
    </xf>
    <xf numFmtId="2" fontId="7" fillId="0" borderId="2" xfId="0" applyNumberFormat="1" applyFont="1" applyFill="1" applyBorder="1" applyAlignment="1" applyProtection="1">
      <alignment horizontal="right"/>
    </xf>
    <xf numFmtId="49" fontId="7" fillId="0" borderId="2" xfId="0" applyNumberFormat="1" applyFont="1" applyFill="1" applyBorder="1" applyAlignment="1" applyProtection="1">
      <alignment horizontal="left" vertical="top"/>
    </xf>
    <xf numFmtId="49" fontId="7" fillId="0" borderId="2" xfId="0" applyNumberFormat="1" applyFont="1" applyFill="1" applyBorder="1" applyAlignment="1" applyProtection="1">
      <alignment vertical="top" wrapText="1"/>
    </xf>
    <xf numFmtId="0" fontId="7" fillId="0" borderId="2" xfId="7" applyFont="1" applyFill="1" applyBorder="1" applyAlignment="1" applyProtection="1">
      <alignment vertical="top" wrapText="1"/>
    </xf>
    <xf numFmtId="4" fontId="7" fillId="0" borderId="2" xfId="0" applyNumberFormat="1" applyFont="1" applyBorder="1" applyAlignment="1" applyProtection="1"/>
    <xf numFmtId="49" fontId="49" fillId="0" borderId="0" xfId="0" applyNumberFormat="1" applyFont="1" applyFill="1" applyBorder="1" applyAlignment="1" applyProtection="1">
      <alignment horizontal="left" vertical="top" wrapText="1"/>
    </xf>
    <xf numFmtId="49" fontId="12" fillId="0" borderId="0" xfId="0" applyNumberFormat="1" applyFont="1" applyFill="1" applyBorder="1" applyAlignment="1" applyProtection="1">
      <alignment horizontal="center" vertical="top"/>
    </xf>
    <xf numFmtId="49" fontId="12" fillId="0" borderId="0" xfId="0" applyNumberFormat="1" applyFont="1" applyFill="1" applyBorder="1" applyAlignment="1" applyProtection="1">
      <alignment horizontal="left" vertical="top" wrapText="1"/>
    </xf>
    <xf numFmtId="49" fontId="11" fillId="0" borderId="0" xfId="0" applyNumberFormat="1" applyFont="1" applyFill="1" applyBorder="1" applyAlignment="1" applyProtection="1">
      <alignment horizontal="center" vertical="top"/>
    </xf>
    <xf numFmtId="49" fontId="11" fillId="0" borderId="0" xfId="0" applyNumberFormat="1" applyFont="1" applyFill="1" applyBorder="1" applyAlignment="1" applyProtection="1">
      <alignment horizontal="left" vertical="top" wrapText="1"/>
    </xf>
    <xf numFmtId="0" fontId="7" fillId="0" borderId="2" xfId="0" applyNumberFormat="1" applyFont="1" applyFill="1" applyBorder="1" applyAlignment="1" applyProtection="1">
      <alignment vertical="top" wrapText="1"/>
    </xf>
    <xf numFmtId="49" fontId="7" fillId="0" borderId="0" xfId="0" applyNumberFormat="1" applyFont="1" applyFill="1" applyAlignment="1" applyProtection="1">
      <alignment horizontal="left" vertical="top" wrapText="1"/>
    </xf>
    <xf numFmtId="0" fontId="7" fillId="0" borderId="0" xfId="7" applyFont="1" applyAlignment="1" applyProtection="1">
      <alignment horizontal="left" vertical="top"/>
    </xf>
    <xf numFmtId="0" fontId="7" fillId="0" borderId="0" xfId="7" applyFont="1" applyAlignment="1" applyProtection="1">
      <alignment vertical="top"/>
    </xf>
    <xf numFmtId="0" fontId="8" fillId="0" borderId="0" xfId="0" applyFont="1" applyAlignment="1" applyProtection="1">
      <alignment horizontal="left"/>
    </xf>
    <xf numFmtId="0" fontId="8" fillId="0" borderId="0" xfId="0" applyFont="1" applyAlignment="1" applyProtection="1"/>
    <xf numFmtId="49" fontId="15" fillId="0" borderId="0" xfId="0" applyNumberFormat="1" applyFont="1" applyFill="1" applyAlignment="1" applyProtection="1">
      <alignment vertical="top"/>
    </xf>
    <xf numFmtId="0" fontId="7" fillId="0" borderId="0" xfId="6" applyNumberFormat="1" applyFont="1" applyFill="1" applyBorder="1" applyAlignment="1" applyProtection="1">
      <alignment horizontal="justify" vertical="top" wrapText="1"/>
    </xf>
    <xf numFmtId="49" fontId="13" fillId="0" borderId="0" xfId="0" applyNumberFormat="1" applyFont="1" applyFill="1" applyBorder="1" applyAlignment="1" applyProtection="1">
      <alignment horizontal="center" vertical="top"/>
    </xf>
    <xf numFmtId="49" fontId="13" fillId="0" borderId="0" xfId="0" applyNumberFormat="1" applyFont="1" applyFill="1" applyBorder="1" applyAlignment="1" applyProtection="1">
      <alignment horizontal="left" vertical="top" wrapText="1"/>
    </xf>
    <xf numFmtId="49" fontId="11" fillId="0" borderId="0" xfId="0" applyNumberFormat="1" applyFont="1" applyFill="1" applyAlignment="1" applyProtection="1">
      <alignment horizontal="center" vertical="top"/>
    </xf>
    <xf numFmtId="2" fontId="11" fillId="0" borderId="0" xfId="0" applyNumberFormat="1" applyFont="1" applyFill="1" applyBorder="1" applyAlignment="1" applyProtection="1"/>
    <xf numFmtId="49" fontId="48" fillId="0" borderId="0" xfId="0" applyNumberFormat="1" applyFont="1" applyFill="1" applyBorder="1" applyAlignment="1" applyProtection="1">
      <alignment horizontal="left" vertical="top" wrapText="1"/>
    </xf>
    <xf numFmtId="0" fontId="51" fillId="0" borderId="0" xfId="0" applyFont="1" applyFill="1" applyBorder="1" applyAlignment="1" applyProtection="1">
      <alignment horizontal="left"/>
    </xf>
    <xf numFmtId="166" fontId="7" fillId="0" borderId="2" xfId="0" applyNumberFormat="1" applyFont="1" applyBorder="1" applyAlignment="1" applyProtection="1">
      <alignment vertical="top" wrapText="1"/>
    </xf>
    <xf numFmtId="4" fontId="7" fillId="0" borderId="0" xfId="0" applyNumberFormat="1" applyFont="1" applyBorder="1" applyAlignment="1" applyProtection="1"/>
    <xf numFmtId="0" fontId="7" fillId="0" borderId="0" xfId="0" applyFont="1" applyFill="1" applyAlignment="1" applyProtection="1">
      <alignment vertical="top" wrapText="1"/>
    </xf>
    <xf numFmtId="0" fontId="17" fillId="0" borderId="0" xfId="0" applyFont="1" applyAlignment="1" applyProtection="1">
      <alignment horizontal="left"/>
    </xf>
    <xf numFmtId="49" fontId="49" fillId="0" borderId="0" xfId="0" applyNumberFormat="1" applyFont="1" applyFill="1" applyBorder="1" applyAlignment="1" applyProtection="1">
      <alignment vertical="top" wrapText="1"/>
    </xf>
    <xf numFmtId="0" fontId="15" fillId="0" borderId="0" xfId="0" applyFont="1" applyAlignment="1" applyProtection="1">
      <alignment horizontal="center" vertical="top"/>
    </xf>
    <xf numFmtId="0" fontId="11" fillId="0" borderId="0" xfId="0" applyFont="1" applyAlignment="1" applyProtection="1">
      <alignment horizontal="left"/>
    </xf>
    <xf numFmtId="166" fontId="7" fillId="0" borderId="0" xfId="0" applyNumberFormat="1" applyFont="1" applyProtection="1"/>
    <xf numFmtId="0" fontId="7" fillId="0" borderId="2" xfId="0" applyFont="1" applyBorder="1" applyProtection="1">
      <protection locked="0"/>
    </xf>
    <xf numFmtId="0" fontId="27" fillId="0" borderId="0" xfId="0" applyFont="1" applyProtection="1">
      <protection locked="0"/>
    </xf>
    <xf numFmtId="4" fontId="27" fillId="0" borderId="2" xfId="0" applyNumberFormat="1" applyFont="1" applyBorder="1" applyAlignment="1" applyProtection="1">
      <protection locked="0"/>
    </xf>
    <xf numFmtId="4" fontId="27" fillId="0" borderId="2" xfId="0" applyNumberFormat="1" applyFont="1" applyFill="1" applyBorder="1" applyAlignment="1" applyProtection="1">
      <protection locked="0"/>
    </xf>
    <xf numFmtId="4" fontId="27" fillId="0" borderId="0" xfId="0" applyNumberFormat="1" applyFont="1" applyAlignment="1" applyProtection="1">
      <protection locked="0"/>
    </xf>
    <xf numFmtId="4" fontId="25" fillId="0" borderId="0" xfId="0" applyNumberFormat="1" applyFont="1" applyFill="1" applyAlignment="1" applyProtection="1">
      <protection locked="0"/>
    </xf>
    <xf numFmtId="4" fontId="27" fillId="0" borderId="0" xfId="0" applyNumberFormat="1" applyFont="1" applyFill="1" applyAlignment="1" applyProtection="1">
      <protection locked="0"/>
    </xf>
    <xf numFmtId="4" fontId="25" fillId="0" borderId="0" xfId="0" applyNumberFormat="1" applyFont="1" applyFill="1" applyBorder="1" applyAlignment="1" applyProtection="1">
      <protection locked="0"/>
    </xf>
    <xf numFmtId="4" fontId="27" fillId="0" borderId="0" xfId="0" applyNumberFormat="1" applyFont="1" applyFill="1" applyBorder="1" applyAlignment="1" applyProtection="1">
      <protection locked="0"/>
    </xf>
    <xf numFmtId="0" fontId="7" fillId="0" borderId="0" xfId="0" applyFont="1" applyAlignment="1" applyProtection="1">
      <protection locked="0"/>
    </xf>
    <xf numFmtId="0" fontId="0" fillId="0" borderId="0" xfId="0" applyProtection="1"/>
    <xf numFmtId="0" fontId="7" fillId="0" borderId="13" xfId="2" applyFont="1" applyFill="1" applyBorder="1" applyProtection="1"/>
    <xf numFmtId="2" fontId="7" fillId="0" borderId="13" xfId="2" applyNumberFormat="1" applyFont="1" applyFill="1" applyBorder="1" applyProtection="1"/>
    <xf numFmtId="4" fontId="5" fillId="0" borderId="13" xfId="2" applyNumberFormat="1" applyFont="1" applyFill="1" applyBorder="1" applyProtection="1"/>
    <xf numFmtId="0" fontId="5" fillId="0" borderId="3" xfId="2" applyFont="1" applyFill="1" applyBorder="1" applyAlignment="1" applyProtection="1">
      <alignment vertical="center"/>
    </xf>
    <xf numFmtId="1" fontId="6" fillId="0" borderId="3" xfId="2" applyNumberFormat="1" applyFont="1" applyFill="1" applyBorder="1" applyAlignment="1" applyProtection="1">
      <alignment horizontal="center" vertical="center"/>
    </xf>
    <xf numFmtId="2" fontId="6" fillId="0" borderId="3" xfId="2" applyNumberFormat="1" applyFont="1" applyFill="1" applyBorder="1" applyAlignment="1" applyProtection="1">
      <alignment horizontal="center" vertical="center"/>
    </xf>
    <xf numFmtId="0" fontId="6" fillId="0" borderId="3" xfId="2" applyFont="1" applyFill="1" applyBorder="1" applyAlignment="1" applyProtection="1">
      <alignment horizontal="center" vertical="center"/>
    </xf>
    <xf numFmtId="4" fontId="6" fillId="0" borderId="3" xfId="2" applyNumberFormat="1" applyFont="1" applyFill="1" applyBorder="1" applyAlignment="1" applyProtection="1">
      <alignment horizontal="center" vertical="center" wrapText="1"/>
    </xf>
    <xf numFmtId="0" fontId="57" fillId="0" borderId="0" xfId="0" applyFont="1" applyProtection="1"/>
    <xf numFmtId="0" fontId="7" fillId="0" borderId="3" xfId="2" applyFont="1" applyFill="1" applyBorder="1" applyProtection="1"/>
    <xf numFmtId="1" fontId="16" fillId="0" borderId="3" xfId="2" applyNumberFormat="1" applyFont="1" applyFill="1" applyBorder="1" applyAlignment="1" applyProtection="1">
      <alignment vertical="top"/>
    </xf>
    <xf numFmtId="2" fontId="7" fillId="0" borderId="3" xfId="2" applyNumberFormat="1" applyFill="1" applyBorder="1" applyProtection="1"/>
    <xf numFmtId="0" fontId="7" fillId="0" borderId="3" xfId="2" applyFill="1" applyBorder="1" applyProtection="1"/>
    <xf numFmtId="4" fontId="7" fillId="0" borderId="3" xfId="2" applyNumberFormat="1" applyFill="1" applyBorder="1" applyProtection="1"/>
    <xf numFmtId="16" fontId="7" fillId="0" borderId="3" xfId="2" applyNumberFormat="1" applyFont="1" applyFill="1" applyBorder="1" applyProtection="1"/>
    <xf numFmtId="1" fontId="10" fillId="0" borderId="3" xfId="2" applyNumberFormat="1" applyFont="1" applyFill="1" applyBorder="1" applyAlignment="1" applyProtection="1">
      <alignment vertical="top" wrapText="1"/>
    </xf>
    <xf numFmtId="0" fontId="7" fillId="0" borderId="3" xfId="0" applyFont="1" applyFill="1" applyBorder="1" applyProtection="1"/>
    <xf numFmtId="1" fontId="10" fillId="0" borderId="3" xfId="0" applyNumberFormat="1" applyFont="1" applyFill="1" applyBorder="1" applyAlignment="1" applyProtection="1">
      <alignment vertical="top" wrapText="1"/>
    </xf>
    <xf numFmtId="2" fontId="0" fillId="0" borderId="3" xfId="0" applyNumberFormat="1" applyFill="1" applyBorder="1" applyProtection="1"/>
    <xf numFmtId="0" fontId="0" fillId="0" borderId="3" xfId="0" applyFill="1" applyBorder="1" applyProtection="1"/>
    <xf numFmtId="4" fontId="0" fillId="0" borderId="3" xfId="0" applyNumberFormat="1" applyFill="1" applyBorder="1" applyProtection="1"/>
    <xf numFmtId="1" fontId="11" fillId="0" borderId="3" xfId="2" applyNumberFormat="1" applyFont="1" applyFill="1" applyBorder="1" applyAlignment="1" applyProtection="1">
      <alignment horizontal="right" vertical="top" wrapText="1"/>
    </xf>
    <xf numFmtId="4" fontId="10" fillId="0" borderId="3" xfId="2" applyNumberFormat="1" applyFont="1" applyFill="1" applyBorder="1" applyProtection="1"/>
    <xf numFmtId="1" fontId="16" fillId="0" borderId="3" xfId="2" applyNumberFormat="1" applyFont="1" applyFill="1" applyBorder="1" applyAlignment="1" applyProtection="1">
      <alignment vertical="top" wrapText="1"/>
    </xf>
    <xf numFmtId="49" fontId="10" fillId="0" borderId="3" xfId="2" quotePrefix="1" applyNumberFormat="1" applyFont="1" applyFill="1" applyBorder="1" applyAlignment="1" applyProtection="1">
      <alignment vertical="top" wrapText="1"/>
    </xf>
    <xf numFmtId="1" fontId="11" fillId="0" borderId="3" xfId="0" applyNumberFormat="1" applyFont="1" applyFill="1" applyBorder="1" applyAlignment="1" applyProtection="1">
      <alignment horizontal="right" vertical="top" wrapText="1"/>
    </xf>
    <xf numFmtId="0" fontId="3" fillId="0" borderId="3" xfId="0" applyFont="1" applyFill="1" applyBorder="1" applyProtection="1"/>
    <xf numFmtId="4" fontId="7" fillId="0" borderId="13" xfId="2" applyNumberFormat="1" applyFont="1" applyFill="1" applyBorder="1" applyAlignment="1" applyProtection="1">
      <alignment horizontal="right"/>
      <protection locked="0"/>
    </xf>
    <xf numFmtId="4" fontId="6" fillId="0" borderId="3" xfId="2" applyNumberFormat="1" applyFont="1" applyFill="1" applyBorder="1" applyAlignment="1" applyProtection="1">
      <alignment horizontal="right" vertical="center" wrapText="1"/>
      <protection locked="0"/>
    </xf>
    <xf numFmtId="4" fontId="7" fillId="0" borderId="3" xfId="2" applyNumberFormat="1" applyFill="1" applyBorder="1" applyAlignment="1" applyProtection="1">
      <alignment horizontal="right"/>
      <protection locked="0"/>
    </xf>
    <xf numFmtId="4" fontId="0" fillId="0" borderId="3" xfId="0" applyNumberFormat="1" applyFill="1" applyBorder="1" applyAlignment="1" applyProtection="1">
      <alignment horizontal="right"/>
      <protection locked="0"/>
    </xf>
    <xf numFmtId="4" fontId="11" fillId="0" borderId="3" xfId="2" applyNumberFormat="1" applyFont="1" applyFill="1" applyBorder="1" applyAlignment="1" applyProtection="1">
      <alignment horizontal="right"/>
      <protection locked="0"/>
    </xf>
    <xf numFmtId="4" fontId="7" fillId="0" borderId="3" xfId="2" applyNumberFormat="1" applyFont="1" applyFill="1" applyBorder="1" applyAlignment="1" applyProtection="1">
      <alignment horizontal="right"/>
      <protection locked="0"/>
    </xf>
    <xf numFmtId="4" fontId="11" fillId="0" borderId="3" xfId="2" applyNumberFormat="1" applyFont="1" applyFill="1" applyBorder="1" applyAlignment="1" applyProtection="1">
      <alignment horizontal="right" vertical="top" wrapText="1"/>
      <protection locked="0"/>
    </xf>
    <xf numFmtId="0" fontId="20" fillId="0" borderId="0" xfId="0" applyFont="1" applyAlignment="1" applyProtection="1">
      <alignment vertical="top"/>
    </xf>
    <xf numFmtId="0" fontId="8" fillId="0" borderId="0" xfId="0" applyFont="1" applyAlignment="1" applyProtection="1">
      <alignment horizontal="right" vertical="center"/>
    </xf>
    <xf numFmtId="4" fontId="8" fillId="0" borderId="0" xfId="0" applyNumberFormat="1" applyFont="1" applyProtection="1"/>
    <xf numFmtId="0" fontId="8" fillId="0" borderId="0" xfId="0" applyFont="1" applyAlignment="1" applyProtection="1">
      <alignment vertical="top" wrapText="1"/>
    </xf>
    <xf numFmtId="0" fontId="5" fillId="0" borderId="3" xfId="2" applyFont="1" applyFill="1" applyBorder="1" applyAlignment="1" applyProtection="1">
      <alignment horizontal="center" vertical="center"/>
    </xf>
    <xf numFmtId="1" fontId="5" fillId="0" borderId="3" xfId="2" applyNumberFormat="1" applyFont="1" applyFill="1" applyBorder="1" applyAlignment="1" applyProtection="1">
      <alignment horizontal="center" vertical="center"/>
    </xf>
    <xf numFmtId="2" fontId="5" fillId="0" borderId="3" xfId="2" applyNumberFormat="1" applyFont="1" applyFill="1" applyBorder="1" applyAlignment="1" applyProtection="1">
      <alignment horizontal="right" vertical="center"/>
    </xf>
    <xf numFmtId="4" fontId="5" fillId="0" borderId="3" xfId="2" applyNumberFormat="1" applyFont="1" applyFill="1" applyBorder="1" applyAlignment="1" applyProtection="1">
      <alignment horizontal="center" vertical="center" wrapText="1"/>
    </xf>
    <xf numFmtId="0" fontId="40" fillId="0" borderId="0" xfId="0" applyFont="1" applyAlignment="1" applyProtection="1">
      <alignment vertical="center"/>
    </xf>
    <xf numFmtId="0" fontId="7" fillId="0" borderId="0" xfId="2" applyFont="1" applyFill="1" applyBorder="1" applyAlignment="1" applyProtection="1">
      <alignment horizontal="center" vertical="center"/>
    </xf>
    <xf numFmtId="1" fontId="11" fillId="0" borderId="0" xfId="2" applyNumberFormat="1" applyFont="1" applyFill="1" applyBorder="1" applyAlignment="1" applyProtection="1">
      <alignment horizontal="center" vertical="top"/>
    </xf>
    <xf numFmtId="0" fontId="11" fillId="0" borderId="0" xfId="2" applyFont="1" applyFill="1" applyBorder="1" applyAlignment="1" applyProtection="1">
      <alignment horizontal="center"/>
    </xf>
    <xf numFmtId="2" fontId="11" fillId="0" borderId="0" xfId="2" applyNumberFormat="1" applyFont="1" applyFill="1" applyBorder="1" applyAlignment="1" applyProtection="1">
      <alignment horizontal="right" vertical="center"/>
    </xf>
    <xf numFmtId="4" fontId="11" fillId="0" borderId="0" xfId="2" applyNumberFormat="1" applyFont="1" applyFill="1" applyBorder="1" applyAlignment="1" applyProtection="1">
      <alignment horizontal="center" vertical="center" wrapText="1"/>
    </xf>
    <xf numFmtId="0" fontId="8" fillId="0" borderId="2" xfId="0" applyFont="1" applyBorder="1" applyAlignment="1" applyProtection="1">
      <alignment horizontal="center"/>
    </xf>
    <xf numFmtId="0" fontId="8" fillId="0" borderId="2" xfId="0" applyFont="1" applyBorder="1" applyAlignment="1" applyProtection="1">
      <alignment vertical="top"/>
    </xf>
    <xf numFmtId="0" fontId="8" fillId="0" borderId="2" xfId="0" applyFont="1" applyBorder="1" applyAlignment="1" applyProtection="1">
      <alignment horizontal="right" vertical="center"/>
    </xf>
    <xf numFmtId="4" fontId="8" fillId="0" borderId="2" xfId="0" applyNumberFormat="1" applyFont="1" applyBorder="1" applyProtection="1"/>
    <xf numFmtId="0" fontId="8" fillId="0" borderId="2" xfId="0" applyFont="1" applyBorder="1" applyAlignment="1" applyProtection="1">
      <alignment vertical="top" wrapText="1"/>
    </xf>
    <xf numFmtId="1" fontId="7" fillId="0" borderId="2" xfId="2" applyNumberFormat="1" applyFont="1" applyFill="1" applyBorder="1" applyAlignment="1" applyProtection="1">
      <alignment vertical="top"/>
    </xf>
    <xf numFmtId="1" fontId="7" fillId="0" borderId="2" xfId="2" applyNumberFormat="1" applyFont="1" applyFill="1" applyBorder="1" applyAlignment="1" applyProtection="1">
      <alignment vertical="top" wrapText="1"/>
    </xf>
    <xf numFmtId="0" fontId="43" fillId="0" borderId="0" xfId="0" applyFont="1" applyAlignment="1" applyProtection="1">
      <alignment vertical="top"/>
    </xf>
    <xf numFmtId="0" fontId="43" fillId="0" borderId="0" xfId="0" applyFont="1" applyAlignment="1" applyProtection="1">
      <alignment horizontal="right" vertical="center"/>
    </xf>
    <xf numFmtId="4" fontId="8" fillId="0" borderId="0" xfId="0" applyNumberFormat="1" applyFont="1" applyProtection="1">
      <protection locked="0"/>
    </xf>
    <xf numFmtId="4" fontId="5" fillId="0" borderId="3" xfId="2" applyNumberFormat="1" applyFont="1" applyFill="1" applyBorder="1" applyAlignment="1" applyProtection="1">
      <alignment horizontal="center" vertical="center"/>
      <protection locked="0"/>
    </xf>
    <xf numFmtId="4" fontId="11" fillId="0" borderId="0" xfId="2" applyNumberFormat="1" applyFont="1" applyFill="1" applyBorder="1" applyAlignment="1" applyProtection="1">
      <alignment horizontal="center" vertical="center" wrapText="1"/>
      <protection locked="0"/>
    </xf>
    <xf numFmtId="4" fontId="8" fillId="0" borderId="2" xfId="0" applyNumberFormat="1" applyFont="1" applyBorder="1" applyProtection="1">
      <protection locked="0"/>
    </xf>
    <xf numFmtId="4" fontId="43" fillId="0" borderId="0" xfId="0" applyNumberFormat="1" applyFont="1" applyProtection="1">
      <protection locked="0"/>
    </xf>
    <xf numFmtId="4" fontId="6" fillId="0" borderId="3" xfId="2" applyNumberFormat="1"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1" fontId="6" fillId="0" borderId="0" xfId="2" applyNumberFormat="1" applyFont="1" applyFill="1" applyBorder="1" applyAlignment="1" applyProtection="1">
      <alignment horizontal="center" vertical="center"/>
    </xf>
    <xf numFmtId="0" fontId="6" fillId="0" borderId="0" xfId="2" applyFont="1" applyFill="1" applyBorder="1" applyAlignment="1" applyProtection="1">
      <alignment horizontal="center" vertical="center"/>
    </xf>
    <xf numFmtId="2" fontId="6" fillId="0" borderId="0" xfId="2" applyNumberFormat="1" applyFont="1" applyFill="1" applyBorder="1" applyAlignment="1" applyProtection="1">
      <alignment horizontal="center" vertical="center"/>
    </xf>
    <xf numFmtId="4" fontId="6" fillId="0" borderId="0" xfId="2" applyNumberFormat="1" applyFont="1" applyFill="1" applyBorder="1" applyAlignment="1" applyProtection="1">
      <alignment horizontal="center" vertical="center"/>
    </xf>
    <xf numFmtId="4" fontId="6" fillId="0" borderId="0" xfId="2" applyNumberFormat="1" applyFont="1" applyFill="1" applyBorder="1" applyAlignment="1" applyProtection="1">
      <alignment horizontal="center" vertical="center" wrapText="1"/>
    </xf>
    <xf numFmtId="0" fontId="11" fillId="0" borderId="0" xfId="2" applyFont="1" applyFill="1" applyBorder="1" applyAlignment="1" applyProtection="1">
      <alignment horizontal="center" vertical="center"/>
    </xf>
    <xf numFmtId="2" fontId="11" fillId="0" borderId="0" xfId="2" applyNumberFormat="1" applyFont="1" applyFill="1" applyBorder="1" applyAlignment="1" applyProtection="1">
      <alignment horizontal="center" vertical="center"/>
    </xf>
    <xf numFmtId="0" fontId="8" fillId="0" borderId="2" xfId="0" applyFont="1" applyBorder="1" applyProtection="1"/>
    <xf numFmtId="1" fontId="11" fillId="0" borderId="2" xfId="2" applyNumberFormat="1" applyFont="1" applyFill="1" applyBorder="1" applyAlignment="1" applyProtection="1">
      <alignment horizontal="center" vertical="top"/>
    </xf>
    <xf numFmtId="0" fontId="19" fillId="0" borderId="0" xfId="0" applyFont="1" applyProtection="1"/>
    <xf numFmtId="0" fontId="12" fillId="0" borderId="0" xfId="0" applyFont="1" applyBorder="1" applyAlignment="1" applyProtection="1">
      <alignment vertical="center"/>
    </xf>
    <xf numFmtId="0" fontId="20" fillId="0" borderId="0" xfId="0" applyFont="1" applyAlignment="1" applyProtection="1">
      <alignment horizontal="center" vertical="top" wrapText="1"/>
    </xf>
    <xf numFmtId="0" fontId="21" fillId="0" borderId="0" xfId="0" applyFont="1" applyAlignment="1" applyProtection="1">
      <alignment wrapText="1"/>
    </xf>
    <xf numFmtId="165" fontId="21" fillId="0" borderId="0" xfId="0" applyNumberFormat="1" applyFont="1" applyAlignment="1" applyProtection="1">
      <alignment wrapText="1"/>
    </xf>
    <xf numFmtId="0" fontId="22" fillId="0" borderId="0" xfId="0" applyFont="1" applyAlignment="1" applyProtection="1">
      <alignment wrapText="1"/>
    </xf>
    <xf numFmtId="16" fontId="20" fillId="0" borderId="0" xfId="0" applyNumberFormat="1" applyFont="1" applyAlignment="1" applyProtection="1">
      <alignment horizontal="center" vertical="top" wrapText="1"/>
    </xf>
    <xf numFmtId="0" fontId="20" fillId="0" borderId="0" xfId="0" applyFont="1" applyAlignment="1" applyProtection="1">
      <alignment horizontal="left" vertical="top"/>
    </xf>
    <xf numFmtId="0" fontId="20" fillId="0" borderId="0" xfId="0" applyFont="1" applyAlignment="1" applyProtection="1">
      <alignment horizontal="center" vertical="center" wrapText="1"/>
    </xf>
    <xf numFmtId="0" fontId="20" fillId="0" borderId="0" xfId="0" applyFont="1" applyAlignment="1" applyProtection="1">
      <alignment vertical="top" wrapText="1"/>
    </xf>
    <xf numFmtId="0" fontId="22" fillId="0" borderId="0" xfId="0" applyFont="1" applyAlignment="1" applyProtection="1">
      <alignment horizontal="center" vertical="center" wrapText="1"/>
    </xf>
    <xf numFmtId="0" fontId="23" fillId="2" borderId="2" xfId="0" applyFont="1" applyFill="1" applyBorder="1" applyAlignment="1" applyProtection="1">
      <alignment horizontal="center" vertical="center" wrapText="1"/>
    </xf>
    <xf numFmtId="0" fontId="23" fillId="2" borderId="5" xfId="0" applyFont="1" applyFill="1" applyBorder="1" applyAlignment="1" applyProtection="1">
      <alignment horizontal="center" vertical="center" wrapText="1"/>
    </xf>
    <xf numFmtId="0" fontId="23" fillId="2" borderId="6" xfId="0" applyFont="1" applyFill="1" applyBorder="1" applyAlignment="1" applyProtection="1">
      <alignment horizontal="center" vertical="center" wrapText="1"/>
    </xf>
    <xf numFmtId="0" fontId="23" fillId="2" borderId="9" xfId="0" applyFont="1" applyFill="1" applyBorder="1" applyAlignment="1" applyProtection="1">
      <alignment horizontal="center" vertical="center" wrapText="1"/>
    </xf>
    <xf numFmtId="16" fontId="24" fillId="0" borderId="2" xfId="0" applyNumberFormat="1" applyFont="1" applyBorder="1" applyAlignment="1" applyProtection="1">
      <alignment horizontal="center" vertical="top" wrapText="1"/>
    </xf>
    <xf numFmtId="0" fontId="24" fillId="0" borderId="2" xfId="0" applyFont="1" applyBorder="1" applyAlignment="1" applyProtection="1">
      <alignment horizontal="center" vertical="top" wrapText="1"/>
    </xf>
    <xf numFmtId="0" fontId="27" fillId="0" borderId="2" xfId="0" applyFont="1" applyBorder="1" applyAlignment="1" applyProtection="1">
      <alignment horizontal="center" vertical="top" wrapText="1"/>
    </xf>
    <xf numFmtId="0" fontId="27" fillId="0" borderId="4" xfId="0" applyFont="1" applyBorder="1" applyAlignment="1" applyProtection="1">
      <alignment horizontal="center" vertical="top" wrapText="1"/>
    </xf>
    <xf numFmtId="0" fontId="27" fillId="0" borderId="4" xfId="0" applyFont="1" applyBorder="1" applyAlignment="1" applyProtection="1">
      <alignment wrapText="1"/>
    </xf>
    <xf numFmtId="49" fontId="5" fillId="0" borderId="12" xfId="3" applyNumberFormat="1" applyFont="1" applyBorder="1" applyAlignment="1" applyProtection="1">
      <alignment horizontal="left" vertical="top" wrapText="1"/>
    </xf>
    <xf numFmtId="0" fontId="27" fillId="0" borderId="0" xfId="0" applyFont="1" applyBorder="1" applyAlignment="1" applyProtection="1">
      <alignment wrapText="1"/>
    </xf>
    <xf numFmtId="0" fontId="27" fillId="0" borderId="29" xfId="0" applyFont="1" applyBorder="1" applyAlignment="1" applyProtection="1">
      <alignment wrapText="1"/>
    </xf>
    <xf numFmtId="0" fontId="27" fillId="0" borderId="7" xfId="0" applyFont="1" applyBorder="1" applyAlignment="1" applyProtection="1">
      <alignment wrapText="1"/>
    </xf>
    <xf numFmtId="0" fontId="27" fillId="0" borderId="0" xfId="0" applyFont="1" applyAlignment="1" applyProtection="1">
      <alignment wrapText="1"/>
    </xf>
    <xf numFmtId="0" fontId="56" fillId="2" borderId="2" xfId="0" applyFont="1" applyFill="1" applyBorder="1" applyAlignment="1" applyProtection="1">
      <alignment horizontal="center" vertical="center" wrapText="1"/>
    </xf>
    <xf numFmtId="165" fontId="56" fillId="2" borderId="2" xfId="0" applyNumberFormat="1" applyFont="1" applyFill="1" applyBorder="1" applyAlignment="1" applyProtection="1">
      <alignment horizontal="center" vertical="center" wrapText="1"/>
    </xf>
    <xf numFmtId="16" fontId="24" fillId="0" borderId="2" xfId="0" quotePrefix="1" applyNumberFormat="1" applyFont="1" applyBorder="1" applyAlignment="1" applyProtection="1">
      <alignment horizontal="center" vertical="top" wrapText="1"/>
    </xf>
    <xf numFmtId="0" fontId="28" fillId="0" borderId="2" xfId="0" applyNumberFormat="1" applyFont="1" applyBorder="1" applyAlignment="1" applyProtection="1">
      <alignment vertical="top" wrapText="1"/>
    </xf>
    <xf numFmtId="0" fontId="24" fillId="0" borderId="2" xfId="0" applyFont="1" applyBorder="1" applyAlignment="1" applyProtection="1">
      <alignment horizontal="center" vertical="center" wrapText="1"/>
    </xf>
    <xf numFmtId="165" fontId="24" fillId="0" borderId="2" xfId="0" applyNumberFormat="1" applyFont="1" applyBorder="1" applyAlignment="1" applyProtection="1">
      <alignment horizontal="center" vertical="center" wrapText="1"/>
    </xf>
    <xf numFmtId="164" fontId="24" fillId="0" borderId="2" xfId="0" applyNumberFormat="1" applyFont="1" applyBorder="1" applyAlignment="1" applyProtection="1">
      <alignment vertical="center" wrapText="1"/>
    </xf>
    <xf numFmtId="0" fontId="24" fillId="0" borderId="0" xfId="0" applyFont="1" applyAlignment="1" applyProtection="1">
      <alignment horizontal="center" vertical="top" wrapText="1"/>
    </xf>
    <xf numFmtId="0" fontId="24" fillId="0" borderId="0" xfId="0" applyFont="1" applyAlignment="1" applyProtection="1">
      <alignment vertical="top" wrapText="1"/>
    </xf>
    <xf numFmtId="0" fontId="24" fillId="0" borderId="0" xfId="0" applyFont="1" applyAlignment="1" applyProtection="1">
      <alignment horizontal="center" wrapText="1"/>
    </xf>
    <xf numFmtId="165" fontId="26" fillId="0" borderId="7" xfId="0" applyNumberFormat="1" applyFont="1" applyBorder="1" applyAlignment="1" applyProtection="1">
      <alignment wrapText="1"/>
    </xf>
    <xf numFmtId="164" fontId="27" fillId="0" borderId="7" xfId="0" applyNumberFormat="1" applyFont="1" applyBorder="1" applyAlignment="1" applyProtection="1">
      <alignment wrapText="1"/>
    </xf>
    <xf numFmtId="165" fontId="24" fillId="0" borderId="2" xfId="0" applyNumberFormat="1" applyFont="1" applyBorder="1" applyAlignment="1" applyProtection="1">
      <alignment horizontal="center" vertical="center" wrapText="1"/>
      <protection locked="0"/>
    </xf>
    <xf numFmtId="4" fontId="8" fillId="0" borderId="2" xfId="0" applyNumberFormat="1" applyFont="1" applyFill="1" applyBorder="1" applyProtection="1">
      <protection locked="0"/>
    </xf>
    <xf numFmtId="0" fontId="19" fillId="0" borderId="0" xfId="0" applyFont="1" applyFill="1" applyProtection="1"/>
    <xf numFmtId="4" fontId="21" fillId="0" borderId="0" xfId="0" applyNumberFormat="1" applyFont="1" applyAlignment="1" applyProtection="1">
      <alignment wrapText="1"/>
    </xf>
    <xf numFmtId="4" fontId="22" fillId="0" borderId="0" xfId="0" applyNumberFormat="1" applyFont="1" applyAlignment="1" applyProtection="1">
      <alignment wrapText="1"/>
    </xf>
    <xf numFmtId="4" fontId="20" fillId="0" borderId="0" xfId="0" applyNumberFormat="1" applyFont="1" applyAlignment="1" applyProtection="1">
      <alignment horizontal="center" vertical="center" wrapText="1"/>
    </xf>
    <xf numFmtId="4" fontId="22" fillId="0" borderId="0" xfId="0" applyNumberFormat="1" applyFont="1" applyAlignment="1" applyProtection="1">
      <alignment horizontal="center" vertical="center" wrapText="1"/>
    </xf>
    <xf numFmtId="4" fontId="27" fillId="0" borderId="0" xfId="0" applyNumberFormat="1" applyFont="1" applyBorder="1" applyAlignment="1" applyProtection="1">
      <alignment wrapText="1"/>
    </xf>
    <xf numFmtId="4" fontId="27" fillId="0" borderId="29" xfId="0" applyNumberFormat="1" applyFont="1" applyBorder="1" applyAlignment="1" applyProtection="1">
      <alignment wrapText="1"/>
    </xf>
    <xf numFmtId="4" fontId="27" fillId="0" borderId="0" xfId="0" applyNumberFormat="1" applyFont="1" applyAlignment="1" applyProtection="1">
      <alignment wrapText="1"/>
    </xf>
    <xf numFmtId="4" fontId="56" fillId="2" borderId="2" xfId="0" applyNumberFormat="1" applyFont="1" applyFill="1" applyBorder="1" applyAlignment="1" applyProtection="1">
      <alignment horizontal="center" vertical="center" wrapText="1"/>
    </xf>
    <xf numFmtId="0" fontId="23" fillId="0" borderId="2" xfId="0" applyFont="1" applyFill="1" applyBorder="1" applyAlignment="1" applyProtection="1">
      <alignment horizontal="center" vertical="center" wrapText="1"/>
    </xf>
    <xf numFmtId="0" fontId="24" fillId="0" borderId="2" xfId="0" applyNumberFormat="1" applyFont="1" applyFill="1" applyBorder="1" applyAlignment="1" applyProtection="1">
      <alignment vertical="top" wrapText="1"/>
    </xf>
    <xf numFmtId="4" fontId="23" fillId="0" borderId="2" xfId="0" applyNumberFormat="1" applyFont="1" applyFill="1" applyBorder="1" applyAlignment="1" applyProtection="1">
      <alignment horizontal="center" vertical="center" wrapText="1"/>
    </xf>
    <xf numFmtId="0" fontId="27" fillId="0" borderId="2" xfId="0" applyFont="1" applyBorder="1" applyAlignment="1" applyProtection="1">
      <alignment horizontal="left" vertical="top" wrapText="1"/>
    </xf>
    <xf numFmtId="4" fontId="24" fillId="0" borderId="2" xfId="0" applyNumberFormat="1" applyFont="1" applyBorder="1" applyAlignment="1" applyProtection="1">
      <alignment vertical="center" wrapText="1"/>
    </xf>
    <xf numFmtId="16" fontId="24" fillId="0" borderId="0" xfId="0" applyNumberFormat="1" applyFont="1" applyBorder="1" applyAlignment="1" applyProtection="1">
      <alignment horizontal="center" vertical="top" wrapText="1"/>
    </xf>
    <xf numFmtId="4" fontId="24" fillId="0" borderId="7" xfId="0" applyNumberFormat="1" applyFont="1" applyBorder="1" applyAlignment="1" applyProtection="1">
      <alignment horizontal="center" vertical="center" wrapText="1"/>
    </xf>
    <xf numFmtId="0" fontId="24" fillId="0" borderId="2" xfId="0" applyNumberFormat="1" applyFont="1" applyBorder="1" applyAlignment="1" applyProtection="1">
      <alignment horizontal="left" vertical="top" wrapText="1"/>
    </xf>
    <xf numFmtId="16" fontId="24" fillId="0" borderId="0" xfId="0" quotePrefix="1" applyNumberFormat="1" applyFont="1" applyBorder="1" applyAlignment="1" applyProtection="1">
      <alignment horizontal="center" vertical="top" wrapText="1"/>
    </xf>
    <xf numFmtId="4" fontId="24" fillId="0" borderId="7" xfId="0" applyNumberFormat="1" applyFont="1" applyBorder="1" applyAlignment="1" applyProtection="1">
      <alignment vertical="center" wrapText="1"/>
    </xf>
    <xf numFmtId="4" fontId="26" fillId="0" borderId="7" xfId="0" applyNumberFormat="1" applyFont="1" applyBorder="1" applyAlignment="1" applyProtection="1">
      <alignment wrapText="1"/>
    </xf>
    <xf numFmtId="4" fontId="29" fillId="0" borderId="7" xfId="0" applyNumberFormat="1" applyFont="1" applyBorder="1" applyAlignment="1" applyProtection="1">
      <alignment wrapText="1"/>
    </xf>
    <xf numFmtId="4" fontId="23" fillId="0" borderId="2" xfId="0" applyNumberFormat="1" applyFont="1" applyFill="1" applyBorder="1" applyAlignment="1" applyProtection="1">
      <alignment horizontal="center" vertical="center" wrapText="1"/>
      <protection locked="0"/>
    </xf>
    <xf numFmtId="4" fontId="24" fillId="0" borderId="2" xfId="0" applyNumberFormat="1" applyFont="1" applyBorder="1" applyAlignment="1" applyProtection="1">
      <alignment horizontal="center" vertical="center" wrapText="1"/>
      <protection locked="0"/>
    </xf>
    <xf numFmtId="4" fontId="24" fillId="0" borderId="7" xfId="0" applyNumberFormat="1" applyFont="1" applyBorder="1" applyAlignment="1" applyProtection="1">
      <alignment horizontal="center" vertical="center" wrapText="1"/>
      <protection locked="0"/>
    </xf>
    <xf numFmtId="0" fontId="24" fillId="0" borderId="2" xfId="0" applyNumberFormat="1" applyFont="1" applyBorder="1" applyAlignment="1" applyProtection="1">
      <alignment vertical="top" wrapText="1"/>
    </xf>
    <xf numFmtId="0" fontId="24" fillId="0" borderId="0" xfId="0" applyNumberFormat="1" applyFont="1" applyBorder="1" applyAlignment="1" applyProtection="1">
      <alignment vertical="top" wrapText="1"/>
    </xf>
    <xf numFmtId="0" fontId="24" fillId="0" borderId="0" xfId="0" applyFont="1" applyBorder="1" applyAlignment="1" applyProtection="1">
      <alignment horizontal="center" vertical="center" wrapText="1"/>
    </xf>
    <xf numFmtId="4" fontId="54" fillId="0" borderId="2" xfId="0" applyNumberFormat="1" applyFont="1" applyBorder="1" applyAlignment="1" applyProtection="1">
      <alignment horizontal="center"/>
    </xf>
    <xf numFmtId="0" fontId="43" fillId="0" borderId="0" xfId="0" applyFont="1" applyBorder="1" applyAlignment="1" applyProtection="1">
      <alignment horizontal="center"/>
    </xf>
    <xf numFmtId="4" fontId="43" fillId="0" borderId="0" xfId="0" applyNumberFormat="1" applyFont="1" applyBorder="1" applyAlignment="1" applyProtection="1">
      <alignment horizontal="center"/>
    </xf>
    <xf numFmtId="3" fontId="8" fillId="0" borderId="0" xfId="0" applyNumberFormat="1" applyFont="1" applyProtection="1"/>
    <xf numFmtId="0" fontId="7" fillId="0" borderId="2" xfId="0" applyNumberFormat="1" applyFont="1" applyFill="1" applyBorder="1" applyAlignment="1" applyProtection="1">
      <alignment horizontal="justify" vertical="top" wrapText="1"/>
    </xf>
    <xf numFmtId="3" fontId="8" fillId="0" borderId="2" xfId="0" applyNumberFormat="1" applyFont="1" applyBorder="1" applyAlignment="1" applyProtection="1"/>
    <xf numFmtId="3" fontId="8" fillId="0" borderId="2" xfId="0" applyNumberFormat="1" applyFont="1" applyBorder="1" applyProtection="1"/>
    <xf numFmtId="0" fontId="7" fillId="0" borderId="2" xfId="0" applyNumberFormat="1" applyFont="1" applyBorder="1" applyAlignment="1" applyProtection="1">
      <alignment vertical="top" wrapText="1"/>
    </xf>
    <xf numFmtId="0" fontId="43" fillId="0" borderId="30" xfId="0" applyFont="1" applyBorder="1" applyAlignment="1" applyProtection="1">
      <alignment wrapText="1"/>
    </xf>
    <xf numFmtId="0" fontId="43" fillId="0" borderId="30" xfId="0" applyFont="1" applyBorder="1" applyAlignment="1" applyProtection="1">
      <alignment horizontal="center"/>
    </xf>
    <xf numFmtId="0" fontId="43" fillId="0" borderId="30" xfId="0" applyFont="1" applyBorder="1" applyProtection="1"/>
    <xf numFmtId="4" fontId="43" fillId="0" borderId="30" xfId="0" applyNumberFormat="1" applyFont="1" applyBorder="1" applyProtection="1"/>
    <xf numFmtId="4" fontId="15" fillId="0" borderId="2" xfId="0" applyNumberFormat="1" applyFont="1" applyBorder="1" applyProtection="1">
      <protection locked="0"/>
    </xf>
    <xf numFmtId="0" fontId="7" fillId="0" borderId="6" xfId="0" applyFont="1" applyBorder="1"/>
    <xf numFmtId="0" fontId="7" fillId="0" borderId="6" xfId="0" applyFont="1" applyBorder="1" applyAlignment="1">
      <alignment vertical="top" wrapText="1"/>
    </xf>
    <xf numFmtId="3" fontId="7" fillId="0" borderId="6" xfId="0" applyNumberFormat="1" applyFont="1" applyBorder="1"/>
    <xf numFmtId="4" fontId="7" fillId="0" borderId="2" xfId="0" applyNumberFormat="1" applyFont="1" applyFill="1" applyBorder="1" applyAlignment="1" applyProtection="1">
      <alignment horizontal="center" vertical="top"/>
      <protection locked="0"/>
    </xf>
    <xf numFmtId="4" fontId="7" fillId="0" borderId="5" xfId="0" applyNumberFormat="1" applyFont="1" applyFill="1" applyBorder="1" applyAlignment="1" applyProtection="1">
      <alignment horizontal="center" vertical="top"/>
      <protection locked="0"/>
    </xf>
    <xf numFmtId="4" fontId="7" fillId="0" borderId="8" xfId="0" applyNumberFormat="1" applyFont="1" applyFill="1" applyBorder="1" applyAlignment="1" applyProtection="1">
      <alignment horizontal="center" vertical="top"/>
      <protection locked="0"/>
    </xf>
    <xf numFmtId="4" fontId="7" fillId="0" borderId="6" xfId="0" applyNumberFormat="1" applyFont="1" applyFill="1" applyBorder="1" applyAlignment="1" applyProtection="1">
      <alignment horizontal="center" vertical="top"/>
      <protection locked="0"/>
    </xf>
    <xf numFmtId="0" fontId="7" fillId="0" borderId="31" xfId="0" applyNumberFormat="1" applyFont="1" applyFill="1" applyBorder="1" applyAlignment="1" applyProtection="1">
      <alignment horizontal="left" vertical="top"/>
    </xf>
    <xf numFmtId="0" fontId="7" fillId="0" borderId="31" xfId="0" applyNumberFormat="1" applyFont="1" applyFill="1" applyBorder="1" applyAlignment="1" applyProtection="1">
      <alignment horizontal="center" vertical="top"/>
    </xf>
    <xf numFmtId="4" fontId="7" fillId="0" borderId="31" xfId="0" applyNumberFormat="1" applyFont="1" applyFill="1" applyBorder="1" applyAlignment="1" applyProtection="1">
      <alignment horizontal="center" vertical="top"/>
      <protection locked="0"/>
    </xf>
    <xf numFmtId="4" fontId="7" fillId="0" borderId="31" xfId="0" applyNumberFormat="1" applyFont="1" applyFill="1" applyBorder="1" applyAlignment="1" applyProtection="1">
      <alignment horizontal="right" vertical="top"/>
    </xf>
    <xf numFmtId="4" fontId="7" fillId="0" borderId="2" xfId="0" applyNumberFormat="1" applyFont="1" applyFill="1" applyBorder="1" applyAlignment="1" applyProtection="1">
      <alignment horizontal="right" vertical="top"/>
      <protection locked="0"/>
    </xf>
    <xf numFmtId="4" fontId="7" fillId="0" borderId="5" xfId="0" applyNumberFormat="1" applyFont="1" applyFill="1" applyBorder="1" applyAlignment="1" applyProtection="1">
      <alignment horizontal="right" vertical="top"/>
      <protection locked="0"/>
    </xf>
    <xf numFmtId="4" fontId="7" fillId="0" borderId="8" xfId="0" applyNumberFormat="1" applyFont="1" applyFill="1" applyBorder="1" applyAlignment="1" applyProtection="1">
      <alignment horizontal="right" vertical="top"/>
      <protection locked="0"/>
    </xf>
    <xf numFmtId="4" fontId="7" fillId="0" borderId="2" xfId="0" applyNumberFormat="1" applyFont="1" applyFill="1" applyBorder="1" applyAlignment="1" applyProtection="1">
      <alignment horizontal="right" vertical="center"/>
      <protection locked="0"/>
    </xf>
    <xf numFmtId="0" fontId="7" fillId="0" borderId="24" xfId="0" applyNumberFormat="1" applyFont="1" applyFill="1" applyBorder="1" applyAlignment="1" applyProtection="1">
      <alignment horizontal="left" vertical="top"/>
    </xf>
    <xf numFmtId="0" fontId="7" fillId="0" borderId="24" xfId="0" applyNumberFormat="1" applyFont="1" applyFill="1" applyBorder="1" applyAlignment="1" applyProtection="1">
      <alignment horizontal="center" vertical="top"/>
    </xf>
    <xf numFmtId="4" fontId="7" fillId="0" borderId="24" xfId="0" applyNumberFormat="1" applyFont="1" applyFill="1" applyBorder="1" applyAlignment="1" applyProtection="1">
      <alignment horizontal="right" vertical="top"/>
    </xf>
    <xf numFmtId="0" fontId="11" fillId="0" borderId="26" xfId="0" applyNumberFormat="1" applyFont="1" applyFill="1" applyBorder="1" applyAlignment="1" applyProtection="1">
      <alignment vertical="center" wrapText="1"/>
    </xf>
    <xf numFmtId="0" fontId="11" fillId="0" borderId="26" xfId="0" applyNumberFormat="1" applyFont="1" applyFill="1" applyBorder="1" applyAlignment="1" applyProtection="1">
      <alignment horizontal="center" vertical="top"/>
    </xf>
    <xf numFmtId="4" fontId="11" fillId="0" borderId="26" xfId="0" applyNumberFormat="1" applyFont="1" applyFill="1" applyBorder="1" applyAlignment="1" applyProtection="1">
      <alignment horizontal="right" vertical="top"/>
    </xf>
    <xf numFmtId="4" fontId="7" fillId="0" borderId="26" xfId="0" applyNumberFormat="1" applyFont="1" applyFill="1" applyBorder="1" applyAlignment="1" applyProtection="1">
      <alignment horizontal="right" vertical="top"/>
    </xf>
    <xf numFmtId="0" fontId="11" fillId="0" borderId="26" xfId="0" applyNumberFormat="1" applyFont="1" applyFill="1" applyBorder="1" applyAlignment="1" applyProtection="1">
      <alignment vertical="center"/>
    </xf>
    <xf numFmtId="0" fontId="11" fillId="0" borderId="26" xfId="0" applyNumberFormat="1" applyFont="1" applyFill="1" applyBorder="1" applyAlignment="1" applyProtection="1">
      <alignment horizontal="center" vertical="center"/>
    </xf>
    <xf numFmtId="4" fontId="11" fillId="0" borderId="26" xfId="0" applyNumberFormat="1" applyFont="1" applyFill="1" applyBorder="1" applyAlignment="1" applyProtection="1">
      <alignment horizontal="right" vertical="center"/>
    </xf>
    <xf numFmtId="0" fontId="6" fillId="0" borderId="24" xfId="0" applyNumberFormat="1" applyFont="1" applyFill="1" applyBorder="1" applyAlignment="1" applyProtection="1">
      <alignment horizontal="center" vertical="center"/>
    </xf>
    <xf numFmtId="0" fontId="5" fillId="0" borderId="24" xfId="0" applyFont="1" applyFill="1" applyBorder="1" applyAlignment="1">
      <alignment horizontal="center"/>
    </xf>
    <xf numFmtId="4" fontId="5" fillId="0" borderId="24" xfId="0" applyNumberFormat="1" applyFont="1" applyFill="1" applyBorder="1" applyAlignment="1">
      <alignment horizontal="center"/>
    </xf>
    <xf numFmtId="4" fontId="7" fillId="0" borderId="24" xfId="0" applyNumberFormat="1" applyFont="1" applyFill="1" applyBorder="1" applyAlignment="1" applyProtection="1">
      <alignment horizontal="center" vertical="top"/>
    </xf>
    <xf numFmtId="0" fontId="7" fillId="0" borderId="24" xfId="0" applyNumberFormat="1" applyFont="1" applyFill="1" applyBorder="1" applyAlignment="1" applyProtection="1">
      <alignment horizontal="left" vertical="top" wrapText="1"/>
    </xf>
    <xf numFmtId="0" fontId="11" fillId="0" borderId="26" xfId="0" applyNumberFormat="1" applyFont="1" applyFill="1" applyBorder="1" applyAlignment="1" applyProtection="1">
      <alignment vertical="top" wrapText="1"/>
    </xf>
    <xf numFmtId="0" fontId="11" fillId="0" borderId="26" xfId="0" applyNumberFormat="1" applyFont="1" applyFill="1" applyBorder="1" applyAlignment="1" applyProtection="1">
      <alignment vertical="top"/>
    </xf>
    <xf numFmtId="0" fontId="7" fillId="0" borderId="26" xfId="0" applyNumberFormat="1" applyFont="1" applyFill="1" applyBorder="1" applyAlignment="1" applyProtection="1">
      <alignment horizontal="center" vertical="top"/>
    </xf>
    <xf numFmtId="4" fontId="7" fillId="0" borderId="26" xfId="0" applyNumberFormat="1" applyFont="1" applyFill="1" applyBorder="1" applyAlignment="1" applyProtection="1">
      <alignment horizontal="center" vertical="top"/>
    </xf>
    <xf numFmtId="0" fontId="14" fillId="0" borderId="26" xfId="0" applyFont="1" applyBorder="1" applyAlignment="1" applyProtection="1">
      <alignment vertical="top"/>
    </xf>
    <xf numFmtId="0" fontId="15" fillId="0" borderId="26" xfId="0" applyFont="1" applyBorder="1" applyAlignment="1" applyProtection="1">
      <alignment horizontal="center"/>
    </xf>
    <xf numFmtId="0" fontId="15" fillId="0" borderId="26" xfId="0" applyFont="1" applyBorder="1" applyProtection="1"/>
    <xf numFmtId="0" fontId="15" fillId="0" borderId="26" xfId="0" applyFont="1" applyBorder="1" applyProtection="1">
      <protection locked="0"/>
    </xf>
    <xf numFmtId="0" fontId="14" fillId="0" borderId="26" xfId="0" applyFont="1" applyBorder="1" applyAlignment="1" applyProtection="1">
      <alignment horizontal="left" vertical="top" wrapText="1"/>
    </xf>
    <xf numFmtId="0" fontId="14" fillId="0" borderId="26" xfId="0" applyFont="1" applyFill="1" applyBorder="1" applyAlignment="1"/>
    <xf numFmtId="0" fontId="24" fillId="0" borderId="26" xfId="0" applyFont="1" applyFill="1" applyBorder="1" applyAlignment="1"/>
    <xf numFmtId="0" fontId="24" fillId="0" borderId="26" xfId="0" applyFont="1" applyFill="1" applyBorder="1" applyAlignment="1">
      <alignment horizontal="center"/>
    </xf>
    <xf numFmtId="4" fontId="24" fillId="0" borderId="26" xfId="0" applyNumberFormat="1" applyFont="1" applyFill="1" applyBorder="1" applyAlignment="1"/>
    <xf numFmtId="4" fontId="24" fillId="0" borderId="26" xfId="0" applyNumberFormat="1" applyFont="1" applyFill="1" applyBorder="1" applyAlignment="1" applyProtection="1">
      <protection locked="0"/>
    </xf>
    <xf numFmtId="0" fontId="53" fillId="0" borderId="26" xfId="0" applyFont="1" applyBorder="1" applyAlignment="1">
      <alignment vertical="top"/>
    </xf>
    <xf numFmtId="0" fontId="17" fillId="0" borderId="26" xfId="0" applyFont="1" applyBorder="1" applyAlignment="1">
      <alignment horizontal="center"/>
    </xf>
    <xf numFmtId="3" fontId="17" fillId="0" borderId="26" xfId="0" applyNumberFormat="1" applyFont="1" applyBorder="1"/>
    <xf numFmtId="0" fontId="17" fillId="0" borderId="26" xfId="0" applyFont="1" applyBorder="1" applyProtection="1">
      <protection locked="0"/>
    </xf>
    <xf numFmtId="0" fontId="17" fillId="0" borderId="26" xfId="0" applyFont="1" applyBorder="1"/>
    <xf numFmtId="0" fontId="53" fillId="0" borderId="26" xfId="0" applyFont="1" applyBorder="1" applyAlignment="1"/>
    <xf numFmtId="0" fontId="17" fillId="0" borderId="26" xfId="0" applyFont="1" applyBorder="1" applyAlignment="1"/>
    <xf numFmtId="0" fontId="53" fillId="0" borderId="26" xfId="0" applyFont="1" applyFill="1" applyBorder="1"/>
    <xf numFmtId="0" fontId="8" fillId="0" borderId="26" xfId="0" applyFont="1" applyFill="1" applyBorder="1"/>
    <xf numFmtId="0" fontId="17" fillId="0" borderId="26" xfId="0" applyFont="1" applyFill="1" applyBorder="1" applyProtection="1">
      <protection locked="0"/>
    </xf>
    <xf numFmtId="0" fontId="17" fillId="0" borderId="26" xfId="0" applyFont="1" applyFill="1" applyBorder="1"/>
    <xf numFmtId="0" fontId="7" fillId="0" borderId="26" xfId="0" applyFont="1" applyBorder="1" applyAlignment="1"/>
    <xf numFmtId="0" fontId="7" fillId="0" borderId="26" xfId="0" applyFont="1" applyBorder="1"/>
    <xf numFmtId="0" fontId="7" fillId="0" borderId="26" xfId="0" applyFont="1" applyBorder="1" applyProtection="1">
      <protection locked="0"/>
    </xf>
    <xf numFmtId="0" fontId="7" fillId="0" borderId="24" xfId="0" applyFont="1" applyBorder="1"/>
    <xf numFmtId="0" fontId="7" fillId="0" borderId="24" xfId="0" applyFont="1" applyFill="1" applyBorder="1" applyAlignment="1">
      <alignment horizontal="left"/>
    </xf>
    <xf numFmtId="0" fontId="7" fillId="0" borderId="24" xfId="0" applyFont="1" applyFill="1" applyBorder="1" applyAlignment="1">
      <alignment horizontal="left" vertical="top"/>
    </xf>
    <xf numFmtId="0" fontId="5" fillId="0" borderId="2" xfId="0" applyFont="1" applyFill="1" applyBorder="1" applyAlignment="1">
      <alignment horizontal="left" wrapText="1"/>
    </xf>
    <xf numFmtId="0" fontId="5" fillId="0" borderId="2" xfId="0" applyFont="1" applyFill="1" applyBorder="1" applyAlignment="1">
      <alignment horizontal="left" vertical="top"/>
    </xf>
    <xf numFmtId="0" fontId="5" fillId="0" borderId="2" xfId="0" applyFont="1" applyFill="1" applyBorder="1" applyAlignment="1">
      <alignment horizontal="left" vertical="top" wrapText="1"/>
    </xf>
    <xf numFmtId="0" fontId="14" fillId="0" borderId="26" xfId="0" applyFont="1" applyBorder="1" applyAlignment="1">
      <alignment vertical="top"/>
    </xf>
    <xf numFmtId="0" fontId="6" fillId="0" borderId="2" xfId="0" applyFont="1" applyBorder="1" applyAlignment="1">
      <alignment horizontal="center" vertical="top"/>
    </xf>
    <xf numFmtId="0" fontId="7" fillId="0" borderId="24" xfId="0" applyFont="1" applyBorder="1" applyAlignment="1">
      <alignment horizontal="center" vertical="top"/>
    </xf>
    <xf numFmtId="0" fontId="6" fillId="0" borderId="26" xfId="0" applyFont="1" applyFill="1" applyBorder="1" applyAlignment="1">
      <alignment horizontal="left" vertical="top"/>
    </xf>
    <xf numFmtId="0" fontId="44" fillId="0" borderId="26" xfId="0" applyFont="1" applyBorder="1" applyAlignment="1" applyProtection="1">
      <alignment vertical="center"/>
    </xf>
    <xf numFmtId="166" fontId="11" fillId="0" borderId="26" xfId="0" applyNumberFormat="1" applyFont="1" applyBorder="1" applyAlignment="1" applyProtection="1">
      <alignment horizontal="left"/>
    </xf>
    <xf numFmtId="166" fontId="11" fillId="0" borderId="26" xfId="0" applyNumberFormat="1" applyFont="1" applyBorder="1" applyProtection="1"/>
    <xf numFmtId="0" fontId="7" fillId="0" borderId="26" xfId="0" applyFont="1" applyBorder="1" applyProtection="1"/>
    <xf numFmtId="0" fontId="14" fillId="0" borderId="26" xfId="0" applyFont="1" applyFill="1" applyBorder="1" applyProtection="1"/>
    <xf numFmtId="0" fontId="7" fillId="0" borderId="26" xfId="2" applyFill="1" applyBorder="1" applyProtection="1"/>
    <xf numFmtId="2" fontId="7" fillId="0" borderId="26" xfId="2" applyNumberFormat="1" applyFill="1" applyBorder="1" applyProtection="1"/>
    <xf numFmtId="4" fontId="7" fillId="0" borderId="26" xfId="2" applyNumberFormat="1" applyFill="1" applyBorder="1" applyAlignment="1" applyProtection="1">
      <alignment horizontal="right"/>
      <protection locked="0"/>
    </xf>
    <xf numFmtId="4" fontId="7" fillId="0" borderId="26" xfId="2" applyNumberFormat="1" applyFill="1" applyBorder="1" applyProtection="1"/>
    <xf numFmtId="164" fontId="14" fillId="0" borderId="26" xfId="0" applyNumberFormat="1" applyFont="1" applyFill="1" applyBorder="1"/>
    <xf numFmtId="0" fontId="7" fillId="0" borderId="26" xfId="0" applyFont="1" applyFill="1" applyBorder="1"/>
    <xf numFmtId="2" fontId="7" fillId="0" borderId="26" xfId="0" applyNumberFormat="1" applyFont="1" applyFill="1" applyBorder="1"/>
    <xf numFmtId="4" fontId="7" fillId="0" borderId="26" xfId="0" applyNumberFormat="1" applyFont="1" applyFill="1" applyBorder="1" applyAlignment="1" applyProtection="1">
      <alignment horizontal="right"/>
      <protection locked="0"/>
    </xf>
    <xf numFmtId="4" fontId="5" fillId="0" borderId="26" xfId="0" applyNumberFormat="1" applyFont="1" applyFill="1" applyBorder="1"/>
    <xf numFmtId="0" fontId="53" fillId="0" borderId="26" xfId="0" applyFont="1" applyBorder="1" applyAlignment="1" applyProtection="1">
      <alignment vertical="top"/>
    </xf>
    <xf numFmtId="0" fontId="8" fillId="0" borderId="26" xfId="0" applyFont="1" applyBorder="1" applyProtection="1"/>
    <xf numFmtId="0" fontId="8" fillId="0" borderId="26" xfId="0" applyFont="1" applyBorder="1" applyAlignment="1" applyProtection="1">
      <alignment horizontal="center"/>
    </xf>
    <xf numFmtId="0" fontId="8" fillId="0" borderId="26" xfId="0" applyFont="1" applyBorder="1" applyAlignment="1" applyProtection="1">
      <alignment horizontal="right" vertical="center"/>
    </xf>
    <xf numFmtId="4" fontId="8" fillId="0" borderId="26" xfId="0" applyNumberFormat="1" applyFont="1" applyBorder="1" applyProtection="1">
      <protection locked="0"/>
    </xf>
    <xf numFmtId="4" fontId="8" fillId="0" borderId="26" xfId="0" applyNumberFormat="1" applyFont="1" applyBorder="1" applyProtection="1"/>
    <xf numFmtId="0" fontId="53" fillId="0" borderId="26" xfId="0" applyFont="1" applyBorder="1" applyProtection="1"/>
    <xf numFmtId="0" fontId="17" fillId="0" borderId="26" xfId="0" applyFont="1" applyBorder="1" applyProtection="1"/>
    <xf numFmtId="0" fontId="13" fillId="0" borderId="0" xfId="0" applyFont="1" applyBorder="1" applyAlignment="1" applyProtection="1">
      <alignment vertical="center"/>
    </xf>
    <xf numFmtId="0" fontId="43" fillId="0" borderId="0" xfId="0" applyFont="1" applyBorder="1" applyProtection="1"/>
    <xf numFmtId="0" fontId="53" fillId="0" borderId="26" xfId="0" applyFont="1" applyBorder="1"/>
    <xf numFmtId="0" fontId="8" fillId="0" borderId="26" xfId="0" applyFont="1" applyBorder="1"/>
    <xf numFmtId="0" fontId="53" fillId="0" borderId="26" xfId="0" applyFont="1" applyFill="1" applyBorder="1" applyProtection="1"/>
    <xf numFmtId="4" fontId="17" fillId="0" borderId="26" xfId="0" applyNumberFormat="1" applyFont="1" applyBorder="1" applyProtection="1"/>
    <xf numFmtId="0" fontId="19" fillId="0" borderId="26" xfId="0" applyFont="1" applyBorder="1" applyProtection="1"/>
    <xf numFmtId="0" fontId="58" fillId="0" borderId="26" xfId="0" applyFont="1" applyBorder="1" applyProtection="1"/>
    <xf numFmtId="4" fontId="58" fillId="0" borderId="26" xfId="0" applyNumberFormat="1" applyFont="1" applyBorder="1" applyProtection="1"/>
    <xf numFmtId="0" fontId="11" fillId="0" borderId="0" xfId="0" applyNumberFormat="1" applyFont="1" applyFill="1" applyBorder="1" applyAlignment="1" applyProtection="1">
      <alignment vertical="top"/>
    </xf>
    <xf numFmtId="0" fontId="11" fillId="0" borderId="0" xfId="0" applyNumberFormat="1" applyFont="1" applyFill="1" applyBorder="1" applyAlignment="1" applyProtection="1">
      <alignment horizontal="left" vertical="top"/>
    </xf>
    <xf numFmtId="170" fontId="7" fillId="0" borderId="0" xfId="0" applyNumberFormat="1" applyFont="1" applyFill="1" applyBorder="1" applyAlignment="1" applyProtection="1">
      <alignment horizontal="center" vertical="top"/>
    </xf>
    <xf numFmtId="0" fontId="7" fillId="0" borderId="31" xfId="0" applyNumberFormat="1" applyFont="1" applyFill="1" applyBorder="1" applyAlignment="1" applyProtection="1">
      <alignment vertical="top"/>
    </xf>
    <xf numFmtId="170" fontId="11" fillId="0" borderId="0" xfId="0" applyNumberFormat="1" applyFont="1" applyFill="1" applyBorder="1" applyAlignment="1" applyProtection="1">
      <alignment vertical="top"/>
    </xf>
    <xf numFmtId="4" fontId="7" fillId="0" borderId="2" xfId="0" applyNumberFormat="1" applyFont="1" applyFill="1" applyBorder="1" applyAlignment="1" applyProtection="1">
      <alignment horizontal="center" vertical="top"/>
    </xf>
    <xf numFmtId="4" fontId="7" fillId="0" borderId="32" xfId="0" applyNumberFormat="1" applyFont="1" applyFill="1" applyBorder="1" applyAlignment="1" applyProtection="1">
      <alignment horizontal="center" vertical="center"/>
    </xf>
    <xf numFmtId="0" fontId="7" fillId="0" borderId="24" xfId="0" applyNumberFormat="1" applyFont="1" applyFill="1" applyBorder="1" applyAlignment="1" applyProtection="1">
      <alignment vertical="top"/>
    </xf>
    <xf numFmtId="170" fontId="7" fillId="0" borderId="26" xfId="0" applyNumberFormat="1" applyFont="1" applyFill="1" applyBorder="1" applyAlignment="1" applyProtection="1">
      <alignment horizontal="center" vertical="top"/>
    </xf>
    <xf numFmtId="4" fontId="7" fillId="0" borderId="0" xfId="0" applyNumberFormat="1" applyFont="1" applyFill="1" applyBorder="1" applyAlignment="1" applyProtection="1">
      <alignment horizontal="center" vertical="center"/>
    </xf>
    <xf numFmtId="0" fontId="17" fillId="0" borderId="0" xfId="0" applyFont="1" applyFill="1" applyProtection="1"/>
    <xf numFmtId="0" fontId="6" fillId="0" borderId="2" xfId="0" applyFont="1" applyFill="1" applyBorder="1" applyAlignment="1" applyProtection="1">
      <alignment horizontal="center"/>
    </xf>
    <xf numFmtId="4" fontId="6" fillId="0" borderId="2" xfId="0" applyNumberFormat="1" applyFont="1" applyFill="1" applyBorder="1" applyAlignment="1" applyProtection="1">
      <alignment horizontal="center"/>
    </xf>
    <xf numFmtId="4" fontId="6" fillId="0" borderId="2" xfId="0" applyNumberFormat="1" applyFont="1" applyFill="1" applyBorder="1" applyAlignment="1" applyProtection="1">
      <alignment horizontal="right"/>
    </xf>
    <xf numFmtId="0" fontId="54" fillId="0" borderId="0" xfId="0" applyFont="1" applyFill="1" applyAlignment="1" applyProtection="1">
      <alignment horizontal="center"/>
    </xf>
    <xf numFmtId="0" fontId="6" fillId="0" borderId="24" xfId="0" applyFont="1" applyFill="1" applyBorder="1" applyAlignment="1" applyProtection="1">
      <alignment horizontal="center"/>
    </xf>
    <xf numFmtId="4" fontId="6" fillId="0" borderId="24" xfId="0" applyNumberFormat="1" applyFont="1" applyFill="1" applyBorder="1" applyAlignment="1" applyProtection="1">
      <alignment horizontal="center"/>
    </xf>
    <xf numFmtId="4" fontId="6" fillId="0" borderId="24" xfId="0" applyNumberFormat="1" applyFont="1" applyFill="1" applyBorder="1" applyAlignment="1" applyProtection="1">
      <alignment horizontal="right"/>
    </xf>
    <xf numFmtId="0" fontId="8" fillId="0" borderId="0" xfId="0" applyFont="1" applyFill="1" applyAlignment="1" applyProtection="1">
      <alignment vertical="top"/>
    </xf>
    <xf numFmtId="0" fontId="17" fillId="0" borderId="0" xfId="0" applyFont="1" applyFill="1" applyAlignment="1" applyProtection="1">
      <alignment vertical="top"/>
    </xf>
    <xf numFmtId="0" fontId="8" fillId="0" borderId="0" xfId="0" applyFont="1" applyFill="1" applyBorder="1" applyAlignment="1" applyProtection="1">
      <alignment vertical="top"/>
    </xf>
    <xf numFmtId="0" fontId="17" fillId="0" borderId="0" xfId="0" applyFont="1" applyFill="1" applyBorder="1" applyAlignment="1" applyProtection="1">
      <alignment vertical="top"/>
    </xf>
    <xf numFmtId="0" fontId="11" fillId="0" borderId="0" xfId="21" applyFont="1" applyFill="1" applyBorder="1" applyProtection="1"/>
    <xf numFmtId="0" fontId="8" fillId="0" borderId="0" xfId="0" applyFont="1" applyFill="1" applyProtection="1"/>
    <xf numFmtId="0" fontId="8" fillId="0" borderId="0" xfId="0" applyFont="1" applyFill="1" applyAlignment="1" applyProtection="1">
      <alignment horizontal="center"/>
    </xf>
    <xf numFmtId="4" fontId="8" fillId="0" borderId="0" xfId="0" applyNumberFormat="1" applyFont="1" applyFill="1" applyProtection="1"/>
    <xf numFmtId="4" fontId="8" fillId="0" borderId="0" xfId="0" applyNumberFormat="1" applyFont="1" applyFill="1" applyAlignment="1" applyProtection="1">
      <alignment horizontal="right"/>
    </xf>
    <xf numFmtId="0" fontId="43" fillId="0" borderId="0" xfId="0" applyFont="1" applyFill="1" applyAlignment="1" applyProtection="1">
      <alignment horizontal="right"/>
    </xf>
    <xf numFmtId="4" fontId="11" fillId="0" borderId="6"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protection locked="0"/>
    </xf>
    <xf numFmtId="4" fontId="11" fillId="0" borderId="26" xfId="0" applyNumberFormat="1" applyFont="1" applyFill="1" applyBorder="1" applyAlignment="1" applyProtection="1">
      <alignment horizontal="center" vertical="top"/>
      <protection locked="0"/>
    </xf>
    <xf numFmtId="4" fontId="11" fillId="0" borderId="6" xfId="0" applyNumberFormat="1" applyFont="1" applyFill="1" applyBorder="1" applyAlignment="1" applyProtection="1">
      <alignment horizontal="center" vertical="top"/>
      <protection locked="0"/>
    </xf>
    <xf numFmtId="4" fontId="7" fillId="0" borderId="26" xfId="0" applyNumberFormat="1" applyFont="1" applyFill="1" applyBorder="1" applyAlignment="1" applyProtection="1">
      <alignment horizontal="center" vertical="top"/>
      <protection locked="0"/>
    </xf>
    <xf numFmtId="4" fontId="7" fillId="0" borderId="0" xfId="0" applyNumberFormat="1" applyFont="1" applyFill="1" applyBorder="1" applyAlignment="1" applyProtection="1">
      <alignment horizontal="center" vertical="top"/>
      <protection locked="0"/>
    </xf>
    <xf numFmtId="4" fontId="11" fillId="0" borderId="0" xfId="0" applyNumberFormat="1" applyFont="1" applyFill="1" applyBorder="1" applyAlignment="1" applyProtection="1">
      <alignment vertical="top"/>
      <protection locked="0"/>
    </xf>
    <xf numFmtId="4" fontId="8" fillId="0" borderId="0" xfId="0" applyNumberFormat="1" applyFont="1" applyFill="1" applyProtection="1">
      <protection locked="0"/>
    </xf>
    <xf numFmtId="170" fontId="7" fillId="0" borderId="0" xfId="0" applyNumberFormat="1" applyFont="1" applyFill="1" applyBorder="1" applyAlignment="1" applyProtection="1">
      <alignment horizontal="center" vertical="top"/>
      <protection locked="0"/>
    </xf>
    <xf numFmtId="4" fontId="11" fillId="0" borderId="26" xfId="0" applyNumberFormat="1" applyFont="1" applyFill="1" applyBorder="1" applyAlignment="1" applyProtection="1">
      <alignment horizontal="center" vertical="center"/>
      <protection locked="0"/>
    </xf>
    <xf numFmtId="170" fontId="11" fillId="0" borderId="26" xfId="0" applyNumberFormat="1" applyFont="1" applyFill="1" applyBorder="1" applyAlignment="1" applyProtection="1">
      <alignment horizontal="center" vertical="top"/>
      <protection locked="0"/>
    </xf>
    <xf numFmtId="4" fontId="7" fillId="0" borderId="31" xfId="0" applyNumberFormat="1" applyFont="1" applyFill="1" applyBorder="1" applyAlignment="1" applyProtection="1">
      <alignment horizontal="center" vertical="center"/>
      <protection locked="0"/>
    </xf>
    <xf numFmtId="3" fontId="59" fillId="0" borderId="2" xfId="0" applyNumberFormat="1" applyFont="1" applyFill="1" applyBorder="1" applyAlignment="1" applyProtection="1">
      <alignment wrapText="1"/>
    </xf>
    <xf numFmtId="0" fontId="5" fillId="0" borderId="0" xfId="0" applyFont="1" applyProtection="1">
      <protection locked="0"/>
    </xf>
    <xf numFmtId="0" fontId="55" fillId="0" borderId="0" xfId="0" applyFont="1" applyProtection="1">
      <protection locked="0"/>
    </xf>
    <xf numFmtId="0" fontId="5" fillId="0" borderId="0" xfId="0" applyFont="1" applyAlignment="1" applyProtection="1">
      <alignment horizontal="center"/>
      <protection locked="0"/>
    </xf>
    <xf numFmtId="0" fontId="53" fillId="0" borderId="0" xfId="0" applyFont="1" applyProtection="1">
      <protection locked="0"/>
    </xf>
    <xf numFmtId="0" fontId="40" fillId="0" borderId="0" xfId="0" applyFont="1" applyAlignment="1" applyProtection="1">
      <alignment horizontal="center"/>
      <protection locked="0"/>
    </xf>
    <xf numFmtId="0" fontId="7" fillId="0" borderId="0" xfId="0" applyFont="1" applyFill="1" applyProtection="1">
      <protection locked="0"/>
    </xf>
    <xf numFmtId="0" fontId="43" fillId="0" borderId="0" xfId="0" applyFont="1" applyProtection="1">
      <protection locked="0"/>
    </xf>
    <xf numFmtId="0" fontId="8" fillId="0" borderId="0" xfId="0" applyFont="1" applyAlignment="1" applyProtection="1">
      <alignment horizontal="center"/>
      <protection locked="0"/>
    </xf>
    <xf numFmtId="0" fontId="40" fillId="0" borderId="0" xfId="0" applyFont="1" applyProtection="1">
      <protection locked="0"/>
    </xf>
    <xf numFmtId="168" fontId="8" fillId="0" borderId="0" xfId="0" applyNumberFormat="1" applyFont="1" applyAlignment="1" applyProtection="1">
      <alignment horizontal="right"/>
      <protection locked="0"/>
    </xf>
    <xf numFmtId="168" fontId="8" fillId="0" borderId="0" xfId="0" applyNumberFormat="1" applyFont="1" applyBorder="1" applyAlignment="1" applyProtection="1">
      <alignment horizontal="right"/>
      <protection locked="0"/>
    </xf>
    <xf numFmtId="0" fontId="8" fillId="0" borderId="0" xfId="0" applyFont="1" applyBorder="1" applyProtection="1">
      <protection locked="0"/>
    </xf>
    <xf numFmtId="0" fontId="54" fillId="0" borderId="0" xfId="0" applyFont="1" applyAlignment="1" applyProtection="1">
      <alignment horizontal="center"/>
      <protection locked="0"/>
    </xf>
    <xf numFmtId="0" fontId="12" fillId="0" borderId="0" xfId="0" applyFont="1" applyProtection="1">
      <protection locked="0"/>
    </xf>
    <xf numFmtId="0" fontId="17" fillId="0" borderId="0" xfId="0" applyFont="1" applyAlignment="1" applyProtection="1">
      <protection locked="0"/>
    </xf>
    <xf numFmtId="0" fontId="17" fillId="0" borderId="0" xfId="0" applyFont="1" applyAlignment="1" applyProtection="1">
      <alignment horizontal="center" vertical="center"/>
      <protection locked="0"/>
    </xf>
    <xf numFmtId="0" fontId="40" fillId="0" borderId="0" xfId="0" applyFont="1" applyFill="1" applyAlignment="1" applyProtection="1">
      <alignment horizontal="center" vertical="center"/>
      <protection locked="0"/>
    </xf>
    <xf numFmtId="0" fontId="20" fillId="0" borderId="0" xfId="0" applyFont="1" applyFill="1" applyProtection="1">
      <protection locked="0"/>
    </xf>
    <xf numFmtId="0" fontId="5" fillId="0" borderId="0" xfId="0" applyFont="1" applyAlignment="1" applyProtection="1">
      <alignment vertical="center"/>
      <protection locked="0"/>
    </xf>
    <xf numFmtId="0" fontId="7" fillId="0" borderId="0" xfId="0" applyFont="1" applyBorder="1" applyProtection="1">
      <protection locked="0"/>
    </xf>
    <xf numFmtId="4" fontId="27" fillId="0" borderId="0" xfId="0" applyNumberFormat="1" applyFont="1" applyBorder="1" applyProtection="1">
      <protection locked="0"/>
    </xf>
    <xf numFmtId="2" fontId="27" fillId="0" borderId="0" xfId="0" applyNumberFormat="1" applyFont="1" applyBorder="1" applyProtection="1">
      <protection locked="0"/>
    </xf>
    <xf numFmtId="0" fontId="27" fillId="0" borderId="0" xfId="0" applyFont="1" applyBorder="1" applyProtection="1">
      <protection locked="0"/>
    </xf>
    <xf numFmtId="0" fontId="27" fillId="0" borderId="0" xfId="0" applyFont="1" applyAlignment="1" applyProtection="1">
      <alignment vertical="top"/>
      <protection locked="0"/>
    </xf>
    <xf numFmtId="4" fontId="27" fillId="0" borderId="0" xfId="0" applyNumberFormat="1" applyFont="1" applyBorder="1" applyAlignment="1" applyProtection="1">
      <alignment vertical="top"/>
      <protection locked="0"/>
    </xf>
    <xf numFmtId="2" fontId="27" fillId="0" borderId="0" xfId="0" applyNumberFormat="1" applyFont="1" applyBorder="1" applyAlignment="1" applyProtection="1">
      <alignment vertical="top"/>
      <protection locked="0"/>
    </xf>
    <xf numFmtId="0" fontId="27" fillId="0" borderId="0" xfId="0" applyFont="1" applyBorder="1" applyAlignment="1" applyProtection="1">
      <alignment vertical="top"/>
      <protection locked="0"/>
    </xf>
    <xf numFmtId="0" fontId="29" fillId="0" borderId="0" xfId="0" applyFont="1" applyProtection="1">
      <protection locked="0"/>
    </xf>
    <xf numFmtId="4" fontId="29" fillId="0" borderId="0" xfId="0" applyNumberFormat="1" applyFont="1" applyBorder="1" applyProtection="1">
      <protection locked="0"/>
    </xf>
    <xf numFmtId="2" fontId="29" fillId="0" borderId="0" xfId="0" applyNumberFormat="1" applyFont="1" applyBorder="1" applyProtection="1">
      <protection locked="0"/>
    </xf>
    <xf numFmtId="0" fontId="29" fillId="0" borderId="0" xfId="0" applyFont="1" applyBorder="1" applyProtection="1">
      <protection locked="0"/>
    </xf>
    <xf numFmtId="4" fontId="11" fillId="0" borderId="0" xfId="0" applyNumberFormat="1" applyFont="1" applyProtection="1">
      <protection locked="0"/>
    </xf>
    <xf numFmtId="4" fontId="15" fillId="0" borderId="0" xfId="0" applyNumberFormat="1" applyFont="1" applyProtection="1">
      <protection locked="0"/>
    </xf>
    <xf numFmtId="0" fontId="0" fillId="0" borderId="0" xfId="0" applyProtection="1">
      <protection locked="0"/>
    </xf>
    <xf numFmtId="0" fontId="57" fillId="0" borderId="0" xfId="0" applyFont="1" applyProtection="1">
      <protection locked="0"/>
    </xf>
    <xf numFmtId="0" fontId="0" fillId="0" borderId="0" xfId="0" applyFill="1" applyBorder="1" applyProtection="1">
      <protection locked="0"/>
    </xf>
    <xf numFmtId="0" fontId="0" fillId="0" borderId="13" xfId="0" applyFill="1" applyBorder="1" applyProtection="1">
      <protection locked="0"/>
    </xf>
    <xf numFmtId="0" fontId="57" fillId="0" borderId="14" xfId="0" applyFont="1" applyFill="1" applyBorder="1" applyAlignment="1" applyProtection="1">
      <protection locked="0"/>
    </xf>
    <xf numFmtId="0" fontId="57" fillId="0" borderId="3" xfId="0" applyFont="1" applyFill="1" applyBorder="1" applyAlignment="1" applyProtection="1">
      <protection locked="0"/>
    </xf>
    <xf numFmtId="0" fontId="0" fillId="0" borderId="14" xfId="0" applyFill="1" applyBorder="1" applyProtection="1">
      <protection locked="0"/>
    </xf>
    <xf numFmtId="0" fontId="0" fillId="0" borderId="3" xfId="0" applyFill="1" applyBorder="1" applyProtection="1">
      <protection locked="0"/>
    </xf>
    <xf numFmtId="2" fontId="0" fillId="0" borderId="3" xfId="0" applyNumberFormat="1" applyFill="1" applyBorder="1" applyProtection="1">
      <protection locked="0"/>
    </xf>
    <xf numFmtId="0" fontId="3" fillId="0" borderId="14" xfId="0" applyFont="1" applyFill="1" applyBorder="1" applyProtection="1">
      <protection locked="0"/>
    </xf>
    <xf numFmtId="0" fontId="3" fillId="0" borderId="3" xfId="0" applyFont="1" applyFill="1" applyBorder="1" applyProtection="1">
      <protection locked="0"/>
    </xf>
    <xf numFmtId="0" fontId="7" fillId="0" borderId="3" xfId="2" applyFill="1" applyBorder="1" applyProtection="1">
      <protection locked="0"/>
    </xf>
    <xf numFmtId="0" fontId="7" fillId="0" borderId="3" xfId="0" applyFont="1" applyFill="1" applyBorder="1" applyProtection="1">
      <protection locked="0"/>
    </xf>
    <xf numFmtId="0" fontId="40" fillId="0" borderId="0" xfId="0" applyFont="1" applyAlignment="1" applyProtection="1">
      <alignment vertical="center"/>
      <protection locked="0"/>
    </xf>
    <xf numFmtId="164" fontId="17" fillId="0" borderId="0" xfId="0" applyNumberFormat="1" applyFont="1" applyProtection="1">
      <protection locked="0"/>
    </xf>
    <xf numFmtId="0" fontId="16" fillId="0" borderId="0" xfId="0" applyFont="1" applyProtection="1">
      <protection locked="0"/>
    </xf>
    <xf numFmtId="0" fontId="12" fillId="0" borderId="0" xfId="0" applyFont="1" applyFill="1" applyAlignment="1" applyProtection="1">
      <alignment wrapText="1"/>
      <protection locked="0"/>
    </xf>
    <xf numFmtId="0" fontId="54" fillId="0" borderId="0" xfId="0" applyFont="1" applyFill="1" applyAlignment="1" applyProtection="1">
      <alignment horizontal="center"/>
      <protection locked="0"/>
    </xf>
    <xf numFmtId="0" fontId="8" fillId="0" borderId="0" xfId="0" applyFont="1" applyFill="1" applyAlignment="1" applyProtection="1">
      <alignment vertical="top"/>
      <protection locked="0"/>
    </xf>
    <xf numFmtId="0" fontId="17" fillId="0" borderId="0" xfId="0" applyFont="1" applyFill="1" applyAlignment="1" applyProtection="1">
      <alignment vertical="top"/>
      <protection locked="0"/>
    </xf>
    <xf numFmtId="0" fontId="8" fillId="0" borderId="0" xfId="0" applyFont="1" applyFill="1" applyBorder="1" applyAlignment="1" applyProtection="1">
      <alignment vertical="top"/>
      <protection locked="0"/>
    </xf>
    <xf numFmtId="0" fontId="17" fillId="0" borderId="0" xfId="0" applyFont="1" applyFill="1" applyBorder="1" applyAlignment="1" applyProtection="1">
      <alignment vertical="top"/>
      <protection locked="0"/>
    </xf>
    <xf numFmtId="0" fontId="12" fillId="0" borderId="0" xfId="0" applyFont="1" applyAlignment="1" applyProtection="1">
      <alignment wrapText="1"/>
      <protection locked="0"/>
    </xf>
    <xf numFmtId="0" fontId="8" fillId="0" borderId="0" xfId="0" applyFont="1" applyFill="1" applyProtection="1">
      <protection locked="0"/>
    </xf>
    <xf numFmtId="0" fontId="40" fillId="0" borderId="0" xfId="0" applyFont="1" applyFill="1" applyProtection="1">
      <protection locked="0"/>
    </xf>
    <xf numFmtId="0" fontId="8" fillId="0" borderId="0" xfId="0" applyFont="1" applyFill="1" applyBorder="1" applyProtection="1">
      <protection locked="0"/>
    </xf>
    <xf numFmtId="4" fontId="7" fillId="0" borderId="2" xfId="0" applyNumberFormat="1" applyFont="1" applyFill="1" applyBorder="1" applyAlignment="1">
      <alignment shrinkToFit="1"/>
    </xf>
    <xf numFmtId="3" fontId="24" fillId="0" borderId="2" xfId="0" applyNumberFormat="1" applyFont="1" applyFill="1" applyBorder="1" applyAlignment="1">
      <alignment wrapText="1"/>
    </xf>
    <xf numFmtId="0" fontId="24" fillId="0" borderId="8" xfId="0" applyFont="1" applyBorder="1" applyAlignment="1" applyProtection="1">
      <alignment horizontal="center" vertical="top" wrapText="1"/>
    </xf>
    <xf numFmtId="0" fontId="7" fillId="0" borderId="0" xfId="0" applyFont="1" applyFill="1" applyAlignment="1" applyProtection="1">
      <alignment wrapText="1"/>
    </xf>
    <xf numFmtId="0" fontId="17" fillId="0" borderId="0" xfId="0" applyFont="1" applyAlignment="1" applyProtection="1"/>
    <xf numFmtId="0" fontId="7" fillId="0" borderId="0" xfId="0" applyFont="1" applyFill="1" applyAlignment="1" applyProtection="1">
      <alignment vertical="top" wrapText="1"/>
    </xf>
    <xf numFmtId="0" fontId="17" fillId="0" borderId="0" xfId="0" applyFont="1" applyAlignment="1" applyProtection="1">
      <alignment vertical="top"/>
    </xf>
    <xf numFmtId="49" fontId="5" fillId="0" borderId="12" xfId="3" applyNumberFormat="1" applyFont="1" applyBorder="1" applyAlignment="1" applyProtection="1">
      <alignment horizontal="left" vertical="top" wrapText="1"/>
    </xf>
    <xf numFmtId="49" fontId="5" fillId="0" borderId="0" xfId="3" applyNumberFormat="1" applyFont="1" applyBorder="1" applyAlignment="1" applyProtection="1">
      <alignment horizontal="left" vertical="top" wrapText="1"/>
    </xf>
    <xf numFmtId="49" fontId="5" fillId="0" borderId="29" xfId="3" applyNumberFormat="1" applyFont="1" applyBorder="1" applyAlignment="1" applyProtection="1">
      <alignment horizontal="left" vertical="top" wrapText="1"/>
    </xf>
    <xf numFmtId="0" fontId="5" fillId="0" borderId="5" xfId="3" applyFont="1" applyBorder="1" applyAlignment="1" applyProtection="1">
      <alignment horizontal="left" vertical="top" wrapText="1"/>
    </xf>
    <xf numFmtId="0" fontId="5" fillId="0" borderId="6" xfId="3" applyFont="1" applyBorder="1" applyAlignment="1" applyProtection="1">
      <alignment horizontal="left" vertical="top" wrapText="1"/>
    </xf>
    <xf numFmtId="0" fontId="5" fillId="0" borderId="9" xfId="3" applyFont="1" applyBorder="1" applyAlignment="1" applyProtection="1">
      <alignment horizontal="left" vertical="top" wrapText="1"/>
    </xf>
    <xf numFmtId="49" fontId="5" fillId="0" borderId="5" xfId="3" applyNumberFormat="1" applyFont="1" applyBorder="1" applyAlignment="1" applyProtection="1">
      <alignment horizontal="left" vertical="top" wrapText="1"/>
    </xf>
    <xf numFmtId="49" fontId="5" fillId="0" borderId="6" xfId="3" applyNumberFormat="1" applyFont="1" applyBorder="1" applyAlignment="1" applyProtection="1">
      <alignment horizontal="left" vertical="top" wrapText="1"/>
    </xf>
    <xf numFmtId="49" fontId="5" fillId="0" borderId="9" xfId="3" applyNumberFormat="1" applyFont="1" applyBorder="1" applyAlignment="1" applyProtection="1">
      <alignment horizontal="left" vertical="top" wrapText="1"/>
    </xf>
    <xf numFmtId="0" fontId="5" fillId="0" borderId="10" xfId="3" applyFont="1" applyBorder="1" applyAlignment="1" applyProtection="1">
      <alignment horizontal="left" vertical="top" wrapText="1"/>
    </xf>
    <xf numFmtId="0" fontId="5" fillId="0" borderId="24" xfId="3" applyFont="1" applyBorder="1" applyAlignment="1" applyProtection="1">
      <alignment horizontal="left" vertical="top" wrapText="1"/>
    </xf>
    <xf numFmtId="0" fontId="5" fillId="0" borderId="28" xfId="3" applyFont="1" applyBorder="1" applyAlignment="1" applyProtection="1">
      <alignment horizontal="left" vertical="top" wrapText="1"/>
    </xf>
    <xf numFmtId="0" fontId="18" fillId="0" borderId="5" xfId="0" applyFont="1" applyBorder="1" applyAlignment="1" applyProtection="1">
      <alignment horizontal="left" vertical="top" wrapText="1"/>
    </xf>
    <xf numFmtId="0" fontId="18" fillId="0" borderId="6" xfId="0" applyFont="1" applyBorder="1" applyAlignment="1" applyProtection="1">
      <alignment horizontal="left" vertical="top" wrapText="1"/>
    </xf>
    <xf numFmtId="0" fontId="18" fillId="0" borderId="9" xfId="0" applyFont="1" applyBorder="1" applyAlignment="1" applyProtection="1">
      <alignment horizontal="left" vertical="top" wrapText="1"/>
    </xf>
    <xf numFmtId="49" fontId="5" fillId="0" borderId="5" xfId="3" applyNumberFormat="1" applyFont="1" applyBorder="1" applyAlignment="1" applyProtection="1">
      <alignment vertical="top" wrapText="1"/>
    </xf>
    <xf numFmtId="49" fontId="5" fillId="0" borderId="6" xfId="3" applyNumberFormat="1" applyFont="1" applyBorder="1" applyAlignment="1" applyProtection="1">
      <alignment vertical="top" wrapText="1"/>
    </xf>
    <xf numFmtId="49" fontId="5" fillId="0" borderId="9" xfId="3" applyNumberFormat="1" applyFont="1" applyBorder="1" applyAlignment="1" applyProtection="1">
      <alignment vertical="top" wrapText="1"/>
    </xf>
    <xf numFmtId="0" fontId="5" fillId="0" borderId="5" xfId="3" applyFont="1" applyBorder="1" applyAlignment="1" applyProtection="1">
      <alignment vertical="top" wrapText="1"/>
    </xf>
    <xf numFmtId="0" fontId="5" fillId="0" borderId="6" xfId="3" applyFont="1" applyBorder="1" applyAlignment="1" applyProtection="1">
      <alignment vertical="top" wrapText="1"/>
    </xf>
    <xf numFmtId="0" fontId="5" fillId="0" borderId="9" xfId="3" applyFont="1" applyBorder="1" applyAlignment="1" applyProtection="1">
      <alignment vertical="top" wrapText="1"/>
    </xf>
    <xf numFmtId="0" fontId="5" fillId="0" borderId="11" xfId="3" quotePrefix="1" applyNumberFormat="1" applyFont="1" applyBorder="1" applyAlignment="1" applyProtection="1">
      <alignment horizontal="left" vertical="top" wrapText="1"/>
    </xf>
    <xf numFmtId="0" fontId="5" fillId="0" borderId="26" xfId="3" quotePrefix="1" applyNumberFormat="1" applyFont="1" applyBorder="1" applyAlignment="1" applyProtection="1">
      <alignment horizontal="left" vertical="top" wrapText="1"/>
    </xf>
    <xf numFmtId="0" fontId="5" fillId="0" borderId="27" xfId="3" quotePrefix="1" applyNumberFormat="1" applyFont="1" applyBorder="1" applyAlignment="1" applyProtection="1">
      <alignment horizontal="left" vertical="top" wrapText="1"/>
    </xf>
    <xf numFmtId="0" fontId="5" fillId="0" borderId="5" xfId="3" applyFont="1" applyFill="1" applyBorder="1" applyAlignment="1" applyProtection="1">
      <alignment horizontal="left" vertical="top" wrapText="1"/>
    </xf>
    <xf numFmtId="0" fontId="5" fillId="0" borderId="6" xfId="3" applyFont="1" applyFill="1" applyBorder="1" applyAlignment="1" applyProtection="1">
      <alignment horizontal="left" vertical="top" wrapText="1"/>
    </xf>
    <xf numFmtId="0" fontId="5" fillId="0" borderId="9" xfId="3" applyFont="1" applyFill="1" applyBorder="1" applyAlignment="1" applyProtection="1">
      <alignment horizontal="left" vertical="top" wrapText="1"/>
    </xf>
    <xf numFmtId="0" fontId="7" fillId="0" borderId="5" xfId="3" applyFont="1" applyBorder="1" applyAlignment="1" applyProtection="1">
      <alignment horizontal="left" vertical="top" wrapText="1"/>
    </xf>
    <xf numFmtId="0" fontId="7" fillId="0" borderId="6" xfId="3" applyFont="1" applyBorder="1" applyAlignment="1" applyProtection="1">
      <alignment horizontal="left" vertical="top" wrapText="1"/>
    </xf>
    <xf numFmtId="0" fontId="7" fillId="0" borderId="9" xfId="3" applyFont="1" applyBorder="1" applyAlignment="1" applyProtection="1">
      <alignment horizontal="left" vertical="top" wrapText="1"/>
    </xf>
    <xf numFmtId="0" fontId="5" fillId="0" borderId="11" xfId="3" applyNumberFormat="1" applyFont="1" applyBorder="1" applyAlignment="1" applyProtection="1">
      <alignment horizontal="left" vertical="top" wrapText="1"/>
    </xf>
    <xf numFmtId="0" fontId="5" fillId="0" borderId="26" xfId="3" applyNumberFormat="1" applyFont="1" applyBorder="1" applyAlignment="1" applyProtection="1">
      <alignment horizontal="left" vertical="top" wrapText="1"/>
    </xf>
    <xf numFmtId="0" fontId="5" fillId="0" borderId="27" xfId="3" applyNumberFormat="1" applyFont="1" applyBorder="1" applyAlignment="1" applyProtection="1">
      <alignment horizontal="left" vertical="top" wrapText="1"/>
    </xf>
    <xf numFmtId="49" fontId="5" fillId="0" borderId="10" xfId="3" applyNumberFormat="1" applyFont="1" applyBorder="1" applyAlignment="1" applyProtection="1">
      <alignment horizontal="left" vertical="top" wrapText="1"/>
    </xf>
    <xf numFmtId="49" fontId="5" fillId="0" borderId="24" xfId="3" applyNumberFormat="1" applyFont="1" applyBorder="1" applyAlignment="1" applyProtection="1">
      <alignment horizontal="left" vertical="top" wrapText="1"/>
    </xf>
    <xf numFmtId="49" fontId="5" fillId="0" borderId="28" xfId="3" applyNumberFormat="1" applyFont="1" applyBorder="1" applyAlignment="1" applyProtection="1">
      <alignment horizontal="left" vertical="top" wrapText="1"/>
    </xf>
    <xf numFmtId="0" fontId="8" fillId="0" borderId="0" xfId="0" applyFont="1" applyAlignment="1" applyProtection="1">
      <alignment horizontal="left" vertical="top" wrapText="1"/>
    </xf>
    <xf numFmtId="0" fontId="14" fillId="0" borderId="0" xfId="0" applyFont="1" applyBorder="1" applyAlignment="1">
      <alignment horizontal="left" vertical="top" wrapText="1"/>
    </xf>
    <xf numFmtId="0" fontId="14" fillId="0" borderId="26" xfId="0" applyFont="1" applyBorder="1" applyAlignment="1">
      <alignment horizontal="left" vertical="top" wrapText="1"/>
    </xf>
    <xf numFmtId="0" fontId="11" fillId="0" borderId="26" xfId="0" applyNumberFormat="1" applyFont="1" applyFill="1" applyBorder="1" applyAlignment="1" applyProtection="1">
      <alignment horizontal="left" vertical="top"/>
    </xf>
    <xf numFmtId="0" fontId="13" fillId="0" borderId="26" xfId="0" applyFont="1" applyFill="1" applyBorder="1" applyAlignment="1" applyProtection="1">
      <alignment horizontal="left" vertical="top" wrapText="1"/>
    </xf>
    <xf numFmtId="0" fontId="11" fillId="0" borderId="26" xfId="0" applyNumberFormat="1" applyFont="1" applyFill="1" applyBorder="1" applyAlignment="1" applyProtection="1">
      <alignment horizontal="left" vertical="center"/>
    </xf>
    <xf numFmtId="0" fontId="13" fillId="0" borderId="26" xfId="0" applyFont="1" applyBorder="1" applyAlignment="1">
      <alignment horizontal="left" vertical="top" wrapText="1"/>
    </xf>
    <xf numFmtId="1" fontId="7" fillId="0" borderId="2" xfId="0" applyNumberFormat="1" applyFont="1" applyBorder="1" applyProtection="1"/>
    <xf numFmtId="1" fontId="8" fillId="0" borderId="2" xfId="0" applyNumberFormat="1" applyFont="1" applyBorder="1" applyAlignment="1" applyProtection="1">
      <alignment horizontal="right"/>
    </xf>
    <xf numFmtId="1" fontId="8" fillId="0" borderId="2" xfId="0" applyNumberFormat="1" applyFont="1" applyFill="1" applyBorder="1" applyAlignment="1" applyProtection="1">
      <alignment horizontal="right"/>
    </xf>
    <xf numFmtId="1" fontId="8" fillId="0" borderId="6" xfId="0" applyNumberFormat="1" applyFont="1" applyBorder="1" applyAlignment="1" applyProtection="1">
      <alignment horizontal="right"/>
    </xf>
    <xf numFmtId="3" fontId="7" fillId="0" borderId="2" xfId="0" applyNumberFormat="1" applyFont="1" applyBorder="1" applyProtection="1"/>
    <xf numFmtId="3" fontId="7" fillId="0" borderId="6" xfId="0" applyNumberFormat="1" applyFont="1" applyBorder="1" applyProtection="1"/>
  </cellXfs>
  <cellStyles count="22">
    <cellStyle name="Navadno" xfId="0" builtinId="0"/>
    <cellStyle name="Navadno 10 2" xfId="11"/>
    <cellStyle name="Navadno 13 2" xfId="12"/>
    <cellStyle name="Navadno 2" xfId="2"/>
    <cellStyle name="Navadno 2 2" xfId="17"/>
    <cellStyle name="Navadno 2 2 2 2" xfId="13"/>
    <cellStyle name="Navadno 2 2 3 5 2" xfId="19"/>
    <cellStyle name="Navadno 2 4" xfId="20"/>
    <cellStyle name="Navadno 3" xfId="3"/>
    <cellStyle name="Navadno 4" xfId="5"/>
    <cellStyle name="Navadno 4 4 2" xfId="18"/>
    <cellStyle name="Navadno 7" xfId="4"/>
    <cellStyle name="Navadno 7 2" xfId="15"/>
    <cellStyle name="Navadno_model" xfId="6"/>
    <cellStyle name="Navadno_T2_2f_pzi_GO_dela_18_Maj_2012" xfId="1"/>
    <cellStyle name="Nivo_1_GlNaslov" xfId="16"/>
    <cellStyle name="normal 2" xfId="7"/>
    <cellStyle name="normal_A_1" xfId="8"/>
    <cellStyle name="Normal_Sheet1" xfId="21"/>
    <cellStyle name="Poudarek1" xfId="9" builtinId="29"/>
    <cellStyle name="tekst-levo 2" xfId="10"/>
    <cellStyle name="Vejica 2 3" xfId="14"/>
  </cellStyles>
  <dxfs count="0"/>
  <tableStyles count="0" defaultTableStyle="TableStyleMedium9" defaultPivotStyle="PivotStyleLight16"/>
  <colors>
    <mruColors>
      <color rgb="FF17D92E"/>
      <color rgb="FF15C3DB"/>
      <color rgb="FFD41C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76199</xdr:colOff>
      <xdr:row>20</xdr:row>
      <xdr:rowOff>771143</xdr:rowOff>
    </xdr:from>
    <xdr:to>
      <xdr:col>3</xdr:col>
      <xdr:colOff>121919</xdr:colOff>
      <xdr:row>20</xdr:row>
      <xdr:rowOff>772667</xdr:rowOff>
    </xdr:to>
    <xdr:pic>
      <xdr:nvPicPr>
        <xdr:cNvPr id="3" name="image19.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4" y="1666493"/>
          <a:ext cx="2674620" cy="115824"/>
        </a:xfrm>
        <a:prstGeom prst="rect">
          <a:avLst/>
        </a:prstGeom>
      </xdr:spPr>
    </xdr:pic>
    <xdr:clientData/>
  </xdr:twoCellAnchor>
  <xdr:twoCellAnchor editAs="oneCell">
    <xdr:from>
      <xdr:col>1</xdr:col>
      <xdr:colOff>71627</xdr:colOff>
      <xdr:row>20</xdr:row>
      <xdr:rowOff>1062227</xdr:rowOff>
    </xdr:from>
    <xdr:to>
      <xdr:col>3</xdr:col>
      <xdr:colOff>120776</xdr:colOff>
      <xdr:row>21</xdr:row>
      <xdr:rowOff>380</xdr:rowOff>
    </xdr:to>
    <xdr:pic>
      <xdr:nvPicPr>
        <xdr:cNvPr id="4" name="image20.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1652" y="1957577"/>
          <a:ext cx="3087624" cy="262128"/>
        </a:xfrm>
        <a:prstGeom prst="rect">
          <a:avLst/>
        </a:prstGeom>
      </xdr:spPr>
    </xdr:pic>
    <xdr:clientData/>
  </xdr:twoCellAnchor>
  <xdr:twoCellAnchor editAs="oneCell">
    <xdr:from>
      <xdr:col>1</xdr:col>
      <xdr:colOff>76199</xdr:colOff>
      <xdr:row>21</xdr:row>
      <xdr:rowOff>768095</xdr:rowOff>
    </xdr:from>
    <xdr:to>
      <xdr:col>3</xdr:col>
      <xdr:colOff>121919</xdr:colOff>
      <xdr:row>21</xdr:row>
      <xdr:rowOff>769619</xdr:rowOff>
    </xdr:to>
    <xdr:pic>
      <xdr:nvPicPr>
        <xdr:cNvPr id="7" name="image24.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6224" y="3063620"/>
          <a:ext cx="2674620" cy="115824"/>
        </a:xfrm>
        <a:prstGeom prst="rect">
          <a:avLst/>
        </a:prstGeom>
      </xdr:spPr>
    </xdr:pic>
    <xdr:clientData/>
  </xdr:twoCellAnchor>
  <xdr:twoCellAnchor editAs="oneCell">
    <xdr:from>
      <xdr:col>1</xdr:col>
      <xdr:colOff>71627</xdr:colOff>
      <xdr:row>22</xdr:row>
      <xdr:rowOff>623315</xdr:rowOff>
    </xdr:from>
    <xdr:to>
      <xdr:col>3</xdr:col>
      <xdr:colOff>125348</xdr:colOff>
      <xdr:row>22</xdr:row>
      <xdr:rowOff>625982</xdr:rowOff>
    </xdr:to>
    <xdr:pic>
      <xdr:nvPicPr>
        <xdr:cNvPr id="9" name="image28.pn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1652" y="4176140"/>
          <a:ext cx="3092196" cy="406908"/>
        </a:xfrm>
        <a:prstGeom prst="rect">
          <a:avLst/>
        </a:prstGeom>
      </xdr:spPr>
    </xdr:pic>
    <xdr:clientData/>
  </xdr:twoCellAnchor>
  <xdr:twoCellAnchor editAs="oneCell">
    <xdr:from>
      <xdr:col>1</xdr:col>
      <xdr:colOff>76199</xdr:colOff>
      <xdr:row>23</xdr:row>
      <xdr:rowOff>769619</xdr:rowOff>
    </xdr:from>
    <xdr:to>
      <xdr:col>3</xdr:col>
      <xdr:colOff>127253</xdr:colOff>
      <xdr:row>23</xdr:row>
      <xdr:rowOff>773048</xdr:rowOff>
    </xdr:to>
    <xdr:pic>
      <xdr:nvPicPr>
        <xdr:cNvPr id="12" name="image32.png"/>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76224" y="5427344"/>
          <a:ext cx="2775204" cy="260604"/>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showZeros="0" tabSelected="1" workbookViewId="0">
      <selection activeCell="B15" sqref="B15"/>
    </sheetView>
  </sheetViews>
  <sheetFormatPr defaultRowHeight="14.25" x14ac:dyDescent="0.2"/>
  <cols>
    <col min="1" max="1" width="3" style="308" bestFit="1" customWidth="1"/>
    <col min="2" max="2" width="55.5703125" style="347" customWidth="1"/>
    <col min="3" max="3" width="7.28515625" style="297" bestFit="1" customWidth="1"/>
    <col min="4" max="4" width="9.7109375" style="310" customWidth="1"/>
    <col min="5" max="5" width="11.28515625" style="310" bestFit="1" customWidth="1"/>
    <col min="6" max="35" width="9.140625" style="306"/>
    <col min="36" max="16384" width="9.140625" style="299"/>
  </cols>
  <sheetData>
    <row r="1" spans="1:4" ht="20.25" x14ac:dyDescent="0.2">
      <c r="B1" s="309" t="s">
        <v>0</v>
      </c>
    </row>
    <row r="4" spans="1:4" ht="18" customHeight="1" x14ac:dyDescent="0.2">
      <c r="A4" s="311"/>
      <c r="B4" s="312" t="s">
        <v>1</v>
      </c>
      <c r="C4" s="313"/>
      <c r="D4" s="314"/>
    </row>
    <row r="5" spans="1:4" ht="24" x14ac:dyDescent="0.2">
      <c r="B5" s="315" t="s">
        <v>1166</v>
      </c>
      <c r="C5" s="316"/>
      <c r="D5" s="317"/>
    </row>
    <row r="6" spans="1:4" ht="68.25" customHeight="1" x14ac:dyDescent="0.2">
      <c r="B6" s="315" t="s">
        <v>1167</v>
      </c>
      <c r="C6" s="316"/>
      <c r="D6" s="317"/>
    </row>
    <row r="7" spans="1:4" ht="36" x14ac:dyDescent="0.2">
      <c r="B7" s="318" t="s">
        <v>16</v>
      </c>
      <c r="C7" s="319"/>
      <c r="D7" s="320"/>
    </row>
    <row r="8" spans="1:4" ht="31.5" customHeight="1" x14ac:dyDescent="0.2">
      <c r="B8" s="321" t="s">
        <v>2</v>
      </c>
      <c r="C8" s="322"/>
      <c r="D8" s="323"/>
    </row>
    <row r="9" spans="1:4" ht="36" x14ac:dyDescent="0.2">
      <c r="B9" s="315" t="s">
        <v>3</v>
      </c>
      <c r="C9" s="316"/>
      <c r="D9" s="317"/>
    </row>
    <row r="10" spans="1:4" ht="36" x14ac:dyDescent="0.2">
      <c r="B10" s="324" t="s">
        <v>4</v>
      </c>
      <c r="C10" s="325"/>
      <c r="D10" s="326"/>
    </row>
    <row r="11" spans="1:4" x14ac:dyDescent="0.2">
      <c r="B11" s="327"/>
      <c r="C11" s="328"/>
      <c r="D11" s="329"/>
    </row>
    <row r="12" spans="1:4" x14ac:dyDescent="0.2">
      <c r="B12" s="321" t="s">
        <v>5</v>
      </c>
      <c r="C12" s="330"/>
      <c r="D12" s="331"/>
    </row>
    <row r="13" spans="1:4" x14ac:dyDescent="0.2">
      <c r="B13" s="332"/>
      <c r="C13" s="330"/>
      <c r="D13" s="331"/>
    </row>
    <row r="14" spans="1:4" ht="36" x14ac:dyDescent="0.2">
      <c r="B14" s="324" t="s">
        <v>6</v>
      </c>
      <c r="C14" s="325"/>
      <c r="D14" s="326"/>
    </row>
    <row r="15" spans="1:4" ht="132" x14ac:dyDescent="0.2">
      <c r="B15" s="315" t="s">
        <v>1168</v>
      </c>
      <c r="C15" s="316"/>
      <c r="D15" s="317"/>
    </row>
    <row r="16" spans="1:4" ht="60" x14ac:dyDescent="0.2">
      <c r="B16" s="315" t="s">
        <v>7</v>
      </c>
      <c r="C16" s="316"/>
      <c r="D16" s="317"/>
    </row>
    <row r="17" spans="1:35" ht="108" x14ac:dyDescent="0.2">
      <c r="B17" s="315" t="s">
        <v>8</v>
      </c>
      <c r="C17" s="316"/>
      <c r="D17" s="317"/>
    </row>
    <row r="18" spans="1:35" ht="72" x14ac:dyDescent="0.2">
      <c r="B18" s="315" t="s">
        <v>9</v>
      </c>
      <c r="C18" s="316"/>
      <c r="D18" s="317"/>
    </row>
    <row r="19" spans="1:35" x14ac:dyDescent="0.2">
      <c r="B19" s="315"/>
      <c r="C19" s="316"/>
      <c r="D19" s="317"/>
    </row>
    <row r="20" spans="1:35" s="302" customFormat="1" ht="12.75" x14ac:dyDescent="0.2">
      <c r="A20" s="333" t="s">
        <v>319</v>
      </c>
      <c r="B20" s="333" t="s">
        <v>10</v>
      </c>
      <c r="C20" s="334" t="s">
        <v>11</v>
      </c>
      <c r="D20" s="334" t="s">
        <v>13</v>
      </c>
      <c r="E20" s="334" t="s">
        <v>14</v>
      </c>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row>
    <row r="21" spans="1:35" s="302" customFormat="1" ht="77.25" customHeight="1" x14ac:dyDescent="0.2">
      <c r="A21" s="335">
        <v>1</v>
      </c>
      <c r="B21" s="336" t="s">
        <v>15</v>
      </c>
      <c r="C21" s="337">
        <v>539</v>
      </c>
      <c r="D21" s="127"/>
      <c r="E21" s="338">
        <f>C21*D21</f>
        <v>0</v>
      </c>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row>
    <row r="22" spans="1:35" s="302" customFormat="1" ht="89.25" x14ac:dyDescent="0.2">
      <c r="A22" s="335">
        <v>2</v>
      </c>
      <c r="B22" s="336" t="s">
        <v>1169</v>
      </c>
      <c r="C22" s="337">
        <v>1616</v>
      </c>
      <c r="D22" s="127"/>
      <c r="E22" s="338">
        <f t="shared" ref="E22:E33" si="0">C22*D22</f>
        <v>0</v>
      </c>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row>
    <row r="23" spans="1:35" s="302" customFormat="1" ht="76.5" x14ac:dyDescent="0.2">
      <c r="A23" s="335">
        <v>3</v>
      </c>
      <c r="B23" s="336" t="s">
        <v>17</v>
      </c>
      <c r="C23" s="339">
        <v>2644</v>
      </c>
      <c r="D23" s="127"/>
      <c r="E23" s="338">
        <f t="shared" si="0"/>
        <v>0</v>
      </c>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row>
    <row r="24" spans="1:35" s="302" customFormat="1" ht="76.5" x14ac:dyDescent="0.2">
      <c r="A24" s="335">
        <v>4</v>
      </c>
      <c r="B24" s="336" t="s">
        <v>18</v>
      </c>
      <c r="C24" s="339">
        <v>10733</v>
      </c>
      <c r="D24" s="127"/>
      <c r="E24" s="338">
        <f t="shared" si="0"/>
        <v>0</v>
      </c>
      <c r="F24" s="307"/>
      <c r="G24" s="307"/>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row>
    <row r="25" spans="1:35" s="302" customFormat="1" ht="63.75" x14ac:dyDescent="0.2">
      <c r="A25" s="335">
        <v>5</v>
      </c>
      <c r="B25" s="340" t="s">
        <v>19</v>
      </c>
      <c r="C25" s="337">
        <v>613</v>
      </c>
      <c r="D25" s="127"/>
      <c r="E25" s="338">
        <f t="shared" si="0"/>
        <v>0</v>
      </c>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row>
    <row r="26" spans="1:35" s="302" customFormat="1" ht="63.75" x14ac:dyDescent="0.2">
      <c r="A26" s="335">
        <v>6</v>
      </c>
      <c r="B26" s="340" t="s">
        <v>20</v>
      </c>
      <c r="C26" s="337">
        <v>1838</v>
      </c>
      <c r="D26" s="127"/>
      <c r="E26" s="338">
        <f t="shared" si="0"/>
        <v>0</v>
      </c>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row>
    <row r="27" spans="1:35" s="302" customFormat="1" ht="63.75" x14ac:dyDescent="0.2">
      <c r="A27" s="335">
        <v>7</v>
      </c>
      <c r="B27" s="340" t="s">
        <v>20</v>
      </c>
      <c r="C27" s="337">
        <v>1682</v>
      </c>
      <c r="D27" s="127"/>
      <c r="E27" s="338">
        <f t="shared" si="0"/>
        <v>0</v>
      </c>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row>
    <row r="28" spans="1:35" s="302" customFormat="1" ht="51" x14ac:dyDescent="0.2">
      <c r="A28" s="335">
        <v>8</v>
      </c>
      <c r="B28" s="340" t="s">
        <v>21</v>
      </c>
      <c r="C28" s="337">
        <v>2886</v>
      </c>
      <c r="D28" s="127"/>
      <c r="E28" s="338">
        <f t="shared" si="0"/>
        <v>0</v>
      </c>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row>
    <row r="29" spans="1:35" s="302" customFormat="1" ht="51" x14ac:dyDescent="0.2">
      <c r="A29" s="335">
        <v>9</v>
      </c>
      <c r="B29" s="340" t="s">
        <v>22</v>
      </c>
      <c r="C29" s="337">
        <v>11490</v>
      </c>
      <c r="D29" s="127"/>
      <c r="E29" s="338">
        <f t="shared" si="0"/>
        <v>0</v>
      </c>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row>
    <row r="30" spans="1:35" s="302" customFormat="1" ht="25.5" x14ac:dyDescent="0.2">
      <c r="A30" s="335">
        <v>10</v>
      </c>
      <c r="B30" s="340" t="s">
        <v>23</v>
      </c>
      <c r="C30" s="337">
        <v>1</v>
      </c>
      <c r="D30" s="127"/>
      <c r="E30" s="338">
        <f t="shared" si="0"/>
        <v>0</v>
      </c>
      <c r="F30" s="307"/>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row>
    <row r="31" spans="1:35" s="302" customFormat="1" ht="63.75" x14ac:dyDescent="0.2">
      <c r="A31" s="335">
        <v>11</v>
      </c>
      <c r="B31" s="340" t="s">
        <v>24</v>
      </c>
      <c r="C31" s="337">
        <v>994</v>
      </c>
      <c r="D31" s="127"/>
      <c r="E31" s="338">
        <f t="shared" si="0"/>
        <v>0</v>
      </c>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row>
    <row r="32" spans="1:35" s="302" customFormat="1" ht="63.75" x14ac:dyDescent="0.2">
      <c r="A32" s="335">
        <v>12</v>
      </c>
      <c r="B32" s="340" t="s">
        <v>25</v>
      </c>
      <c r="C32" s="337">
        <v>359</v>
      </c>
      <c r="D32" s="127"/>
      <c r="E32" s="338">
        <f t="shared" si="0"/>
        <v>0</v>
      </c>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row>
    <row r="33" spans="1:35" s="302" customFormat="1" ht="51" x14ac:dyDescent="0.2">
      <c r="A33" s="335">
        <v>13</v>
      </c>
      <c r="B33" s="340" t="s">
        <v>26</v>
      </c>
      <c r="C33" s="337">
        <v>1</v>
      </c>
      <c r="D33" s="127"/>
      <c r="E33" s="338">
        <f t="shared" si="0"/>
        <v>0</v>
      </c>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row>
    <row r="34" spans="1:35" s="302" customFormat="1" ht="12.75" x14ac:dyDescent="0.2">
      <c r="A34" s="341"/>
      <c r="B34" s="342"/>
      <c r="C34" s="343"/>
      <c r="D34" s="344"/>
      <c r="E34" s="344"/>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row>
    <row r="35" spans="1:35" s="302" customFormat="1" ht="12.75" x14ac:dyDescent="0.2">
      <c r="A35" s="341"/>
      <c r="B35" s="342"/>
      <c r="C35" s="300" t="s">
        <v>14</v>
      </c>
      <c r="D35" s="345"/>
      <c r="E35" s="346">
        <f>SUM(E21:E33)</f>
        <v>0</v>
      </c>
      <c r="F35" s="307"/>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row>
    <row r="36" spans="1:35" s="302" customFormat="1" ht="12.75" x14ac:dyDescent="0.2">
      <c r="A36" s="342"/>
      <c r="B36" s="342"/>
      <c r="C36" s="343"/>
      <c r="D36" s="344"/>
      <c r="E36" s="344"/>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row>
    <row r="37" spans="1:35" s="302" customFormat="1" ht="12.75" x14ac:dyDescent="0.2">
      <c r="A37" s="342"/>
      <c r="B37" s="342"/>
      <c r="C37" s="343"/>
      <c r="D37" s="344"/>
      <c r="E37" s="344"/>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row>
    <row r="38" spans="1:35" s="302" customFormat="1" ht="12.75" x14ac:dyDescent="0.2">
      <c r="A38" s="342"/>
      <c r="B38" s="342"/>
      <c r="C38" s="343"/>
      <c r="D38" s="344"/>
      <c r="E38" s="344"/>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row>
    <row r="39" spans="1:35" s="302" customFormat="1" ht="12.75" x14ac:dyDescent="0.2">
      <c r="A39" s="342"/>
      <c r="B39" s="342"/>
      <c r="C39" s="343"/>
      <c r="D39" s="344"/>
      <c r="E39" s="344"/>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row>
    <row r="40" spans="1:35" s="302" customFormat="1" ht="12.75" x14ac:dyDescent="0.2">
      <c r="A40" s="342"/>
      <c r="B40" s="342"/>
      <c r="C40" s="343"/>
      <c r="D40" s="344"/>
      <c r="E40" s="344"/>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row>
    <row r="41" spans="1:35" s="302" customFormat="1" ht="12.75" x14ac:dyDescent="0.2">
      <c r="A41" s="342"/>
      <c r="B41" s="342"/>
      <c r="C41" s="343"/>
      <c r="D41" s="344"/>
      <c r="E41" s="344"/>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7"/>
      <c r="AI41" s="307"/>
    </row>
    <row r="42" spans="1:35" s="302" customFormat="1" ht="12.75" x14ac:dyDescent="0.2">
      <c r="A42" s="342"/>
      <c r="B42" s="342"/>
      <c r="C42" s="343"/>
      <c r="D42" s="344"/>
      <c r="E42" s="344"/>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row>
    <row r="43" spans="1:35" s="302" customFormat="1" ht="12.75" x14ac:dyDescent="0.2">
      <c r="A43" s="342"/>
      <c r="B43" s="342"/>
      <c r="C43" s="343"/>
      <c r="D43" s="344"/>
      <c r="E43" s="344"/>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row>
    <row r="44" spans="1:35" s="302" customFormat="1" ht="12.75" x14ac:dyDescent="0.2">
      <c r="A44" s="342"/>
      <c r="B44" s="342"/>
      <c r="C44" s="343"/>
      <c r="D44" s="344"/>
      <c r="E44" s="344"/>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row>
    <row r="45" spans="1:35" s="302" customFormat="1" ht="12.75" x14ac:dyDescent="0.2">
      <c r="A45" s="342"/>
      <c r="B45" s="342"/>
      <c r="C45" s="343"/>
      <c r="D45" s="344"/>
      <c r="E45" s="344"/>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row>
    <row r="46" spans="1:35" s="302" customFormat="1" ht="12.75" x14ac:dyDescent="0.2">
      <c r="A46" s="342"/>
      <c r="B46" s="342"/>
      <c r="C46" s="343"/>
      <c r="D46" s="344"/>
      <c r="E46" s="344"/>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row>
    <row r="47" spans="1:35" s="302" customFormat="1" ht="12.75" x14ac:dyDescent="0.2">
      <c r="A47" s="342"/>
      <c r="B47" s="342"/>
      <c r="C47" s="343"/>
      <c r="D47" s="344"/>
      <c r="E47" s="344"/>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row>
    <row r="48" spans="1:35" s="302" customFormat="1" ht="12.75" x14ac:dyDescent="0.2">
      <c r="A48" s="342"/>
      <c r="B48" s="342"/>
      <c r="C48" s="343"/>
      <c r="D48" s="344"/>
      <c r="E48" s="344"/>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row>
    <row r="49" spans="1:35" s="302" customFormat="1" ht="12.75" x14ac:dyDescent="0.2">
      <c r="A49" s="342"/>
      <c r="B49" s="342"/>
      <c r="C49" s="343"/>
      <c r="D49" s="344"/>
      <c r="E49" s="344"/>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row>
    <row r="50" spans="1:35" s="302" customFormat="1" ht="12.75" x14ac:dyDescent="0.2">
      <c r="A50" s="342"/>
      <c r="B50" s="342"/>
      <c r="C50" s="343"/>
      <c r="D50" s="344"/>
      <c r="E50" s="344"/>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row>
    <row r="51" spans="1:35" s="302" customFormat="1" ht="12.75" x14ac:dyDescent="0.2">
      <c r="A51" s="342"/>
      <c r="B51" s="342"/>
      <c r="C51" s="343"/>
      <c r="D51" s="344"/>
      <c r="E51" s="344"/>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row>
    <row r="52" spans="1:35" s="302" customFormat="1" ht="12.75" x14ac:dyDescent="0.2">
      <c r="A52" s="342"/>
      <c r="B52" s="342"/>
      <c r="C52" s="343"/>
      <c r="D52" s="344"/>
      <c r="E52" s="344"/>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row>
    <row r="53" spans="1:35" s="302" customFormat="1" ht="12.75" x14ac:dyDescent="0.2">
      <c r="A53" s="342"/>
      <c r="B53" s="342"/>
      <c r="C53" s="343"/>
      <c r="D53" s="344"/>
      <c r="E53" s="344"/>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row>
    <row r="54" spans="1:35" s="302" customFormat="1" ht="12.75" x14ac:dyDescent="0.2">
      <c r="A54" s="342"/>
      <c r="B54" s="342"/>
      <c r="C54" s="343"/>
      <c r="D54" s="344"/>
      <c r="E54" s="344"/>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row>
    <row r="55" spans="1:35" s="302" customFormat="1" ht="12.75" x14ac:dyDescent="0.2">
      <c r="A55" s="342"/>
      <c r="B55" s="342"/>
      <c r="C55" s="343"/>
      <c r="D55" s="344"/>
      <c r="E55" s="344"/>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7"/>
      <c r="AH55" s="307"/>
      <c r="AI55" s="307"/>
    </row>
    <row r="56" spans="1:35" s="302" customFormat="1" ht="12.75" x14ac:dyDescent="0.2">
      <c r="A56" s="342"/>
      <c r="B56" s="342"/>
      <c r="C56" s="343"/>
      <c r="D56" s="344"/>
      <c r="E56" s="344"/>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row>
    <row r="57" spans="1:35" s="302" customFormat="1" ht="12.75" x14ac:dyDescent="0.2">
      <c r="A57" s="342"/>
      <c r="B57" s="342"/>
      <c r="C57" s="343"/>
      <c r="D57" s="344"/>
      <c r="E57" s="344"/>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7"/>
    </row>
    <row r="58" spans="1:35" s="302" customFormat="1" ht="12.75" x14ac:dyDescent="0.2">
      <c r="A58" s="342"/>
      <c r="B58" s="342"/>
      <c r="C58" s="343"/>
      <c r="D58" s="344"/>
      <c r="E58" s="344"/>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row>
    <row r="59" spans="1:35" s="302" customFormat="1" ht="12.75" x14ac:dyDescent="0.2">
      <c r="A59" s="342"/>
      <c r="B59" s="342"/>
      <c r="C59" s="343"/>
      <c r="D59" s="344"/>
      <c r="E59" s="344"/>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row>
    <row r="60" spans="1:35" s="302" customFormat="1" ht="12.75" x14ac:dyDescent="0.2">
      <c r="A60" s="342"/>
      <c r="B60" s="342"/>
      <c r="C60" s="343"/>
      <c r="D60" s="344"/>
      <c r="E60" s="344"/>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row>
    <row r="61" spans="1:35" s="302" customFormat="1" ht="12.75" x14ac:dyDescent="0.2">
      <c r="A61" s="342"/>
      <c r="B61" s="342"/>
      <c r="C61" s="343"/>
      <c r="D61" s="344"/>
      <c r="E61" s="344"/>
      <c r="F61" s="307"/>
      <c r="G61" s="307"/>
      <c r="H61" s="307"/>
      <c r="I61" s="307"/>
      <c r="J61" s="307"/>
      <c r="K61" s="307"/>
      <c r="L61" s="307"/>
      <c r="M61" s="307"/>
      <c r="N61" s="307"/>
      <c r="O61" s="307"/>
      <c r="P61" s="307"/>
      <c r="Q61" s="307"/>
      <c r="R61" s="307"/>
      <c r="S61" s="307"/>
      <c r="T61" s="307"/>
      <c r="U61" s="307"/>
      <c r="V61" s="307"/>
      <c r="W61" s="307"/>
      <c r="X61" s="307"/>
      <c r="Y61" s="307"/>
      <c r="Z61" s="307"/>
      <c r="AA61" s="307"/>
      <c r="AB61" s="307"/>
      <c r="AC61" s="307"/>
      <c r="AD61" s="307"/>
      <c r="AE61" s="307"/>
      <c r="AF61" s="307"/>
      <c r="AG61" s="307"/>
      <c r="AH61" s="307"/>
      <c r="AI61" s="307"/>
    </row>
    <row r="62" spans="1:35" s="302" customFormat="1" ht="12.75" x14ac:dyDescent="0.2">
      <c r="A62" s="342"/>
      <c r="B62" s="342"/>
      <c r="C62" s="343"/>
      <c r="D62" s="344"/>
      <c r="E62" s="344"/>
      <c r="F62" s="307"/>
      <c r="G62" s="307"/>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row>
    <row r="63" spans="1:35" s="302" customFormat="1" ht="12.75" x14ac:dyDescent="0.2">
      <c r="A63" s="342"/>
      <c r="B63" s="342"/>
      <c r="C63" s="343"/>
      <c r="D63" s="344"/>
      <c r="E63" s="344"/>
      <c r="F63" s="307"/>
      <c r="G63" s="307"/>
      <c r="H63" s="307"/>
      <c r="I63" s="307"/>
      <c r="J63" s="307"/>
      <c r="K63" s="307"/>
      <c r="L63" s="307"/>
      <c r="M63" s="307"/>
      <c r="N63" s="307"/>
      <c r="O63" s="307"/>
      <c r="P63" s="307"/>
      <c r="Q63" s="307"/>
      <c r="R63" s="307"/>
      <c r="S63" s="307"/>
      <c r="T63" s="307"/>
      <c r="U63" s="307"/>
      <c r="V63" s="307"/>
      <c r="W63" s="307"/>
      <c r="X63" s="307"/>
      <c r="Y63" s="307"/>
      <c r="Z63" s="307"/>
      <c r="AA63" s="307"/>
      <c r="AB63" s="307"/>
      <c r="AC63" s="307"/>
      <c r="AD63" s="307"/>
      <c r="AE63" s="307"/>
      <c r="AF63" s="307"/>
      <c r="AG63" s="307"/>
      <c r="AH63" s="307"/>
      <c r="AI63" s="307"/>
    </row>
    <row r="64" spans="1:35" s="302" customFormat="1" ht="12.75" x14ac:dyDescent="0.2">
      <c r="A64" s="342"/>
      <c r="B64" s="342"/>
      <c r="C64" s="343"/>
      <c r="D64" s="344"/>
      <c r="E64" s="344"/>
      <c r="F64" s="307"/>
      <c r="G64" s="307"/>
      <c r="H64" s="307"/>
      <c r="I64" s="307"/>
      <c r="J64" s="307"/>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row>
    <row r="65" spans="1:35" s="302" customFormat="1" ht="12.75" x14ac:dyDescent="0.2">
      <c r="A65" s="342"/>
      <c r="B65" s="342"/>
      <c r="C65" s="343"/>
      <c r="D65" s="344"/>
      <c r="E65" s="344"/>
      <c r="F65" s="307"/>
      <c r="G65" s="307"/>
      <c r="H65" s="307"/>
      <c r="I65" s="307"/>
      <c r="J65" s="307"/>
      <c r="K65" s="307"/>
      <c r="L65" s="307"/>
      <c r="M65" s="307"/>
      <c r="N65" s="307"/>
      <c r="O65" s="307"/>
      <c r="P65" s="307"/>
      <c r="Q65" s="307"/>
      <c r="R65" s="307"/>
      <c r="S65" s="307"/>
      <c r="T65" s="307"/>
      <c r="U65" s="307"/>
      <c r="V65" s="307"/>
      <c r="W65" s="307"/>
      <c r="X65" s="307"/>
      <c r="Y65" s="307"/>
      <c r="Z65" s="307"/>
      <c r="AA65" s="307"/>
      <c r="AB65" s="307"/>
      <c r="AC65" s="307"/>
      <c r="AD65" s="307"/>
      <c r="AE65" s="307"/>
      <c r="AF65" s="307"/>
      <c r="AG65" s="307"/>
      <c r="AH65" s="307"/>
      <c r="AI65" s="307"/>
    </row>
    <row r="66" spans="1:35" s="302" customFormat="1" ht="12.75" x14ac:dyDescent="0.2">
      <c r="A66" s="342"/>
      <c r="B66" s="342"/>
      <c r="C66" s="343"/>
      <c r="D66" s="344"/>
      <c r="E66" s="344"/>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row>
    <row r="67" spans="1:35" s="302" customFormat="1" ht="12.75" x14ac:dyDescent="0.2">
      <c r="A67" s="342"/>
      <c r="B67" s="342"/>
      <c r="C67" s="343"/>
      <c r="D67" s="344"/>
      <c r="E67" s="344"/>
      <c r="F67" s="307"/>
      <c r="G67" s="307"/>
      <c r="H67" s="307"/>
      <c r="I67" s="307"/>
      <c r="J67" s="307"/>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7"/>
    </row>
    <row r="68" spans="1:35" s="302" customFormat="1" ht="12.75" x14ac:dyDescent="0.2">
      <c r="A68" s="342"/>
      <c r="B68" s="342"/>
      <c r="C68" s="343"/>
      <c r="D68" s="344"/>
      <c r="E68" s="344"/>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row>
    <row r="69" spans="1:35" s="302" customFormat="1" ht="12.75" x14ac:dyDescent="0.2">
      <c r="A69" s="342"/>
      <c r="B69" s="342"/>
      <c r="C69" s="343"/>
      <c r="D69" s="344"/>
      <c r="E69" s="344"/>
      <c r="F69" s="307"/>
      <c r="G69" s="307"/>
      <c r="H69" s="307"/>
      <c r="I69" s="307"/>
      <c r="J69" s="307"/>
      <c r="K69" s="307"/>
      <c r="L69" s="307"/>
      <c r="M69" s="307"/>
      <c r="N69" s="307"/>
      <c r="O69" s="307"/>
      <c r="P69" s="307"/>
      <c r="Q69" s="307"/>
      <c r="R69" s="307"/>
      <c r="S69" s="307"/>
      <c r="T69" s="307"/>
      <c r="U69" s="307"/>
      <c r="V69" s="307"/>
      <c r="W69" s="307"/>
      <c r="X69" s="307"/>
      <c r="Y69" s="307"/>
      <c r="Z69" s="307"/>
      <c r="AA69" s="307"/>
      <c r="AB69" s="307"/>
      <c r="AC69" s="307"/>
      <c r="AD69" s="307"/>
      <c r="AE69" s="307"/>
      <c r="AF69" s="307"/>
      <c r="AG69" s="307"/>
      <c r="AH69" s="307"/>
      <c r="AI69" s="307"/>
    </row>
    <row r="70" spans="1:35" s="302" customFormat="1" ht="12.75" x14ac:dyDescent="0.2">
      <c r="A70" s="342"/>
      <c r="B70" s="342"/>
      <c r="C70" s="343"/>
      <c r="D70" s="344"/>
      <c r="E70" s="344"/>
      <c r="F70" s="307"/>
      <c r="G70" s="307"/>
      <c r="H70" s="307"/>
      <c r="I70" s="307"/>
      <c r="J70" s="307"/>
      <c r="K70" s="307"/>
      <c r="L70" s="307"/>
      <c r="M70" s="307"/>
      <c r="N70" s="307"/>
      <c r="O70" s="307"/>
      <c r="P70" s="307"/>
      <c r="Q70" s="307"/>
      <c r="R70" s="307"/>
      <c r="S70" s="307"/>
      <c r="T70" s="307"/>
      <c r="U70" s="307"/>
      <c r="V70" s="307"/>
      <c r="W70" s="307"/>
      <c r="X70" s="307"/>
      <c r="Y70" s="307"/>
      <c r="Z70" s="307"/>
      <c r="AA70" s="307"/>
      <c r="AB70" s="307"/>
      <c r="AC70" s="307"/>
      <c r="AD70" s="307"/>
      <c r="AE70" s="307"/>
      <c r="AF70" s="307"/>
      <c r="AG70" s="307"/>
      <c r="AH70" s="307"/>
      <c r="AI70" s="307"/>
    </row>
    <row r="71" spans="1:35" s="302" customFormat="1" ht="12.75" x14ac:dyDescent="0.2">
      <c r="A71" s="342"/>
      <c r="B71" s="342"/>
      <c r="C71" s="343"/>
      <c r="D71" s="344"/>
      <c r="E71" s="344"/>
      <c r="F71" s="307"/>
      <c r="G71" s="307"/>
      <c r="H71" s="307"/>
      <c r="I71" s="307"/>
      <c r="J71" s="307"/>
      <c r="K71" s="307"/>
      <c r="L71" s="307"/>
      <c r="M71" s="307"/>
      <c r="N71" s="307"/>
      <c r="O71" s="307"/>
      <c r="P71" s="307"/>
      <c r="Q71" s="307"/>
      <c r="R71" s="307"/>
      <c r="S71" s="307"/>
      <c r="T71" s="307"/>
      <c r="U71" s="307"/>
      <c r="V71" s="307"/>
      <c r="W71" s="307"/>
      <c r="X71" s="307"/>
      <c r="Y71" s="307"/>
      <c r="Z71" s="307"/>
      <c r="AA71" s="307"/>
      <c r="AB71" s="307"/>
      <c r="AC71" s="307"/>
      <c r="AD71" s="307"/>
      <c r="AE71" s="307"/>
      <c r="AF71" s="307"/>
      <c r="AG71" s="307"/>
      <c r="AH71" s="307"/>
      <c r="AI71" s="307"/>
    </row>
    <row r="72" spans="1:35" s="302" customFormat="1" ht="12.75" x14ac:dyDescent="0.2">
      <c r="A72" s="342"/>
      <c r="B72" s="342"/>
      <c r="C72" s="343"/>
      <c r="D72" s="344"/>
      <c r="E72" s="344"/>
      <c r="F72" s="307"/>
      <c r="G72" s="307"/>
      <c r="H72" s="307"/>
      <c r="I72" s="307"/>
      <c r="J72" s="307"/>
      <c r="K72" s="307"/>
      <c r="L72" s="307"/>
      <c r="M72" s="307"/>
      <c r="N72" s="307"/>
      <c r="O72" s="307"/>
      <c r="P72" s="307"/>
      <c r="Q72" s="307"/>
      <c r="R72" s="307"/>
      <c r="S72" s="307"/>
      <c r="T72" s="307"/>
      <c r="U72" s="307"/>
      <c r="V72" s="307"/>
      <c r="W72" s="307"/>
      <c r="X72" s="307"/>
      <c r="Y72" s="307"/>
      <c r="Z72" s="307"/>
      <c r="AA72" s="307"/>
      <c r="AB72" s="307"/>
      <c r="AC72" s="307"/>
      <c r="AD72" s="307"/>
      <c r="AE72" s="307"/>
      <c r="AF72" s="307"/>
      <c r="AG72" s="307"/>
      <c r="AH72" s="307"/>
      <c r="AI72" s="307"/>
    </row>
    <row r="73" spans="1:35" s="302" customFormat="1" ht="12.75" x14ac:dyDescent="0.2">
      <c r="A73" s="342"/>
      <c r="B73" s="342"/>
      <c r="C73" s="343"/>
      <c r="D73" s="344"/>
      <c r="E73" s="344"/>
      <c r="F73" s="307"/>
      <c r="G73" s="307"/>
      <c r="H73" s="307"/>
      <c r="I73" s="307"/>
      <c r="J73" s="307"/>
      <c r="K73" s="307"/>
      <c r="L73" s="307"/>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307"/>
    </row>
    <row r="74" spans="1:35" s="302" customFormat="1" ht="12.75" x14ac:dyDescent="0.2">
      <c r="A74" s="342"/>
      <c r="B74" s="342"/>
      <c r="C74" s="343"/>
      <c r="D74" s="344"/>
      <c r="E74" s="344"/>
      <c r="F74" s="307"/>
      <c r="G74" s="307"/>
      <c r="H74" s="307"/>
      <c r="I74" s="307"/>
      <c r="J74" s="307"/>
      <c r="K74" s="307"/>
      <c r="L74" s="307"/>
      <c r="M74" s="307"/>
      <c r="N74" s="307"/>
      <c r="O74" s="307"/>
      <c r="P74" s="307"/>
      <c r="Q74" s="307"/>
      <c r="R74" s="307"/>
      <c r="S74" s="307"/>
      <c r="T74" s="307"/>
      <c r="U74" s="307"/>
      <c r="V74" s="307"/>
      <c r="W74" s="307"/>
      <c r="X74" s="307"/>
      <c r="Y74" s="307"/>
      <c r="Z74" s="307"/>
      <c r="AA74" s="307"/>
      <c r="AB74" s="307"/>
      <c r="AC74" s="307"/>
      <c r="AD74" s="307"/>
      <c r="AE74" s="307"/>
      <c r="AF74" s="307"/>
      <c r="AG74" s="307"/>
      <c r="AH74" s="307"/>
      <c r="AI74" s="307"/>
    </row>
    <row r="75" spans="1:35" s="302" customFormat="1" ht="12.75" x14ac:dyDescent="0.2">
      <c r="A75" s="342"/>
      <c r="B75" s="342"/>
      <c r="C75" s="343"/>
      <c r="D75" s="344"/>
      <c r="E75" s="344"/>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07"/>
      <c r="AE75" s="307"/>
      <c r="AF75" s="307"/>
      <c r="AG75" s="307"/>
      <c r="AH75" s="307"/>
      <c r="AI75" s="307"/>
    </row>
    <row r="76" spans="1:35" s="302" customFormat="1" ht="12.75" x14ac:dyDescent="0.2">
      <c r="A76" s="342"/>
      <c r="B76" s="342"/>
      <c r="C76" s="343"/>
      <c r="D76" s="344"/>
      <c r="E76" s="344"/>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307"/>
    </row>
    <row r="77" spans="1:35" s="302" customFormat="1" ht="12.75" x14ac:dyDescent="0.2">
      <c r="A77" s="342"/>
      <c r="B77" s="342"/>
      <c r="C77" s="343"/>
      <c r="D77" s="344"/>
      <c r="E77" s="344"/>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307"/>
      <c r="AD77" s="307"/>
      <c r="AE77" s="307"/>
      <c r="AF77" s="307"/>
      <c r="AG77" s="307"/>
      <c r="AH77" s="307"/>
      <c r="AI77" s="307"/>
    </row>
    <row r="78" spans="1:35" s="302" customFormat="1" ht="12.75" x14ac:dyDescent="0.2">
      <c r="A78" s="342"/>
      <c r="B78" s="342"/>
      <c r="C78" s="343"/>
      <c r="D78" s="344"/>
      <c r="E78" s="344"/>
      <c r="F78" s="307"/>
      <c r="G78" s="307"/>
      <c r="H78" s="307"/>
      <c r="I78" s="307"/>
      <c r="J78" s="307"/>
      <c r="K78" s="307"/>
      <c r="L78" s="307"/>
      <c r="M78" s="307"/>
      <c r="N78" s="307"/>
      <c r="O78" s="307"/>
      <c r="P78" s="307"/>
      <c r="Q78" s="307"/>
      <c r="R78" s="307"/>
      <c r="S78" s="307"/>
      <c r="T78" s="307"/>
      <c r="U78" s="307"/>
      <c r="V78" s="307"/>
      <c r="W78" s="307"/>
      <c r="X78" s="307"/>
      <c r="Y78" s="307"/>
      <c r="Z78" s="307"/>
      <c r="AA78" s="307"/>
      <c r="AB78" s="307"/>
      <c r="AC78" s="307"/>
      <c r="AD78" s="307"/>
      <c r="AE78" s="307"/>
      <c r="AF78" s="307"/>
      <c r="AG78" s="307"/>
      <c r="AH78" s="307"/>
      <c r="AI78" s="307"/>
    </row>
    <row r="79" spans="1:35" s="302" customFormat="1" ht="12.75" x14ac:dyDescent="0.2">
      <c r="A79" s="342"/>
      <c r="B79" s="342"/>
      <c r="C79" s="343"/>
      <c r="D79" s="344"/>
      <c r="E79" s="344"/>
      <c r="F79" s="307"/>
      <c r="G79" s="307"/>
      <c r="H79" s="307"/>
      <c r="I79" s="307"/>
      <c r="J79" s="307"/>
      <c r="K79" s="307"/>
      <c r="L79" s="307"/>
      <c r="M79" s="307"/>
      <c r="N79" s="307"/>
      <c r="O79" s="307"/>
      <c r="P79" s="307"/>
      <c r="Q79" s="307"/>
      <c r="R79" s="307"/>
      <c r="S79" s="307"/>
      <c r="T79" s="307"/>
      <c r="U79" s="307"/>
      <c r="V79" s="307"/>
      <c r="W79" s="307"/>
      <c r="X79" s="307"/>
      <c r="Y79" s="307"/>
      <c r="Z79" s="307"/>
      <c r="AA79" s="307"/>
      <c r="AB79" s="307"/>
      <c r="AC79" s="307"/>
      <c r="AD79" s="307"/>
      <c r="AE79" s="307"/>
      <c r="AF79" s="307"/>
      <c r="AG79" s="307"/>
      <c r="AH79" s="307"/>
      <c r="AI79" s="307"/>
    </row>
    <row r="80" spans="1:35" s="302" customFormat="1" ht="12.75" x14ac:dyDescent="0.2">
      <c r="A80" s="342"/>
      <c r="B80" s="342"/>
      <c r="C80" s="343"/>
      <c r="D80" s="344"/>
      <c r="E80" s="344"/>
      <c r="F80" s="307"/>
      <c r="G80" s="307"/>
      <c r="H80" s="307"/>
      <c r="I80" s="307"/>
      <c r="J80" s="307"/>
      <c r="K80" s="307"/>
      <c r="L80" s="307"/>
      <c r="M80" s="307"/>
      <c r="N80" s="307"/>
      <c r="O80" s="307"/>
      <c r="P80" s="307"/>
      <c r="Q80" s="307"/>
      <c r="R80" s="307"/>
      <c r="S80" s="307"/>
      <c r="T80" s="307"/>
      <c r="U80" s="307"/>
      <c r="V80" s="307"/>
      <c r="W80" s="307"/>
      <c r="X80" s="307"/>
      <c r="Y80" s="307"/>
      <c r="Z80" s="307"/>
      <c r="AA80" s="307"/>
      <c r="AB80" s="307"/>
      <c r="AC80" s="307"/>
      <c r="AD80" s="307"/>
      <c r="AE80" s="307"/>
      <c r="AF80" s="307"/>
      <c r="AG80" s="307"/>
      <c r="AH80" s="307"/>
      <c r="AI80" s="307"/>
    </row>
    <row r="81" spans="1:35" s="302" customFormat="1" ht="12.75" x14ac:dyDescent="0.2">
      <c r="A81" s="342"/>
      <c r="B81" s="342"/>
      <c r="C81" s="343"/>
      <c r="D81" s="344"/>
      <c r="E81" s="344"/>
      <c r="F81" s="307"/>
      <c r="G81" s="307"/>
      <c r="H81" s="307"/>
      <c r="I81" s="307"/>
      <c r="J81" s="307"/>
      <c r="K81" s="307"/>
      <c r="L81" s="307"/>
      <c r="M81" s="307"/>
      <c r="N81" s="307"/>
      <c r="O81" s="307"/>
      <c r="P81" s="307"/>
      <c r="Q81" s="307"/>
      <c r="R81" s="307"/>
      <c r="S81" s="307"/>
      <c r="T81" s="307"/>
      <c r="U81" s="307"/>
      <c r="V81" s="307"/>
      <c r="W81" s="307"/>
      <c r="X81" s="307"/>
      <c r="Y81" s="307"/>
      <c r="Z81" s="307"/>
      <c r="AA81" s="307"/>
      <c r="AB81" s="307"/>
      <c r="AC81" s="307"/>
      <c r="AD81" s="307"/>
      <c r="AE81" s="307"/>
      <c r="AF81" s="307"/>
      <c r="AG81" s="307"/>
      <c r="AH81" s="307"/>
      <c r="AI81" s="307"/>
    </row>
    <row r="82" spans="1:35" s="302" customFormat="1" ht="12.75" x14ac:dyDescent="0.2">
      <c r="A82" s="342"/>
      <c r="B82" s="342"/>
      <c r="C82" s="343"/>
      <c r="D82" s="344"/>
      <c r="E82" s="344"/>
      <c r="F82" s="307"/>
      <c r="G82" s="307"/>
      <c r="H82" s="307"/>
      <c r="I82" s="307"/>
      <c r="J82" s="307"/>
      <c r="K82" s="307"/>
      <c r="L82" s="307"/>
      <c r="M82" s="307"/>
      <c r="N82" s="307"/>
      <c r="O82" s="307"/>
      <c r="P82" s="307"/>
      <c r="Q82" s="307"/>
      <c r="R82" s="307"/>
      <c r="S82" s="307"/>
      <c r="T82" s="307"/>
      <c r="U82" s="307"/>
      <c r="V82" s="307"/>
      <c r="W82" s="307"/>
      <c r="X82" s="307"/>
      <c r="Y82" s="307"/>
      <c r="Z82" s="307"/>
      <c r="AA82" s="307"/>
      <c r="AB82" s="307"/>
      <c r="AC82" s="307"/>
      <c r="AD82" s="307"/>
      <c r="AE82" s="307"/>
      <c r="AF82" s="307"/>
      <c r="AG82" s="307"/>
      <c r="AH82" s="307"/>
      <c r="AI82" s="307"/>
    </row>
    <row r="83" spans="1:35" s="302" customFormat="1" ht="12.75" x14ac:dyDescent="0.2">
      <c r="A83" s="342"/>
      <c r="B83" s="342"/>
      <c r="C83" s="343"/>
      <c r="D83" s="344"/>
      <c r="E83" s="344"/>
      <c r="F83" s="307"/>
      <c r="G83" s="307"/>
      <c r="H83" s="307"/>
      <c r="I83" s="307"/>
      <c r="J83" s="307"/>
      <c r="K83" s="307"/>
      <c r="L83" s="307"/>
      <c r="M83" s="307"/>
      <c r="N83" s="307"/>
      <c r="O83" s="307"/>
      <c r="P83" s="307"/>
      <c r="Q83" s="307"/>
      <c r="R83" s="307"/>
      <c r="S83" s="307"/>
      <c r="T83" s="307"/>
      <c r="U83" s="307"/>
      <c r="V83" s="307"/>
      <c r="W83" s="307"/>
      <c r="X83" s="307"/>
      <c r="Y83" s="307"/>
      <c r="Z83" s="307"/>
      <c r="AA83" s="307"/>
      <c r="AB83" s="307"/>
      <c r="AC83" s="307"/>
      <c r="AD83" s="307"/>
      <c r="AE83" s="307"/>
      <c r="AF83" s="307"/>
      <c r="AG83" s="307"/>
      <c r="AH83" s="307"/>
      <c r="AI83" s="307"/>
    </row>
    <row r="84" spans="1:35" s="302" customFormat="1" ht="12.75" x14ac:dyDescent="0.2">
      <c r="A84" s="342"/>
      <c r="B84" s="342"/>
      <c r="C84" s="343"/>
      <c r="D84" s="344"/>
      <c r="E84" s="344"/>
      <c r="F84" s="307"/>
      <c r="G84" s="307"/>
      <c r="H84" s="307"/>
      <c r="I84" s="307"/>
      <c r="J84" s="307"/>
      <c r="K84" s="307"/>
      <c r="L84" s="307"/>
      <c r="M84" s="307"/>
      <c r="N84" s="307"/>
      <c r="O84" s="307"/>
      <c r="P84" s="307"/>
      <c r="Q84" s="307"/>
      <c r="R84" s="307"/>
      <c r="S84" s="307"/>
      <c r="T84" s="307"/>
      <c r="U84" s="307"/>
      <c r="V84" s="307"/>
      <c r="W84" s="307"/>
      <c r="X84" s="307"/>
      <c r="Y84" s="307"/>
      <c r="Z84" s="307"/>
      <c r="AA84" s="307"/>
      <c r="AB84" s="307"/>
      <c r="AC84" s="307"/>
      <c r="AD84" s="307"/>
      <c r="AE84" s="307"/>
      <c r="AF84" s="307"/>
      <c r="AG84" s="307"/>
      <c r="AH84" s="307"/>
      <c r="AI84" s="307"/>
    </row>
    <row r="85" spans="1:35" s="302" customFormat="1" ht="12.75" x14ac:dyDescent="0.2">
      <c r="A85" s="342"/>
      <c r="B85" s="342"/>
      <c r="C85" s="343"/>
      <c r="D85" s="344"/>
      <c r="E85" s="344"/>
      <c r="F85" s="307"/>
      <c r="G85" s="307"/>
      <c r="H85" s="307"/>
      <c r="I85" s="307"/>
      <c r="J85" s="307"/>
      <c r="K85" s="307"/>
      <c r="L85" s="307"/>
      <c r="M85" s="307"/>
      <c r="N85" s="307"/>
      <c r="O85" s="307"/>
      <c r="P85" s="307"/>
      <c r="Q85" s="307"/>
      <c r="R85" s="307"/>
      <c r="S85" s="307"/>
      <c r="T85" s="307"/>
      <c r="U85" s="307"/>
      <c r="V85" s="307"/>
      <c r="W85" s="307"/>
      <c r="X85" s="307"/>
      <c r="Y85" s="307"/>
      <c r="Z85" s="307"/>
      <c r="AA85" s="307"/>
      <c r="AB85" s="307"/>
      <c r="AC85" s="307"/>
      <c r="AD85" s="307"/>
      <c r="AE85" s="307"/>
      <c r="AF85" s="307"/>
      <c r="AG85" s="307"/>
      <c r="AH85" s="307"/>
      <c r="AI85" s="307"/>
    </row>
    <row r="86" spans="1:35" s="302" customFormat="1" ht="12.75" x14ac:dyDescent="0.2">
      <c r="A86" s="342"/>
      <c r="B86" s="342"/>
      <c r="C86" s="343"/>
      <c r="D86" s="344"/>
      <c r="E86" s="344"/>
      <c r="F86" s="307"/>
      <c r="G86" s="307"/>
      <c r="H86" s="307"/>
      <c r="I86" s="307"/>
      <c r="J86" s="307"/>
      <c r="K86" s="307"/>
      <c r="L86" s="307"/>
      <c r="M86" s="307"/>
      <c r="N86" s="307"/>
      <c r="O86" s="307"/>
      <c r="P86" s="307"/>
      <c r="Q86" s="307"/>
      <c r="R86" s="307"/>
      <c r="S86" s="307"/>
      <c r="T86" s="307"/>
      <c r="U86" s="307"/>
      <c r="V86" s="307"/>
      <c r="W86" s="307"/>
      <c r="X86" s="307"/>
      <c r="Y86" s="307"/>
      <c r="Z86" s="307"/>
      <c r="AA86" s="307"/>
      <c r="AB86" s="307"/>
      <c r="AC86" s="307"/>
      <c r="AD86" s="307"/>
      <c r="AE86" s="307"/>
      <c r="AF86" s="307"/>
      <c r="AG86" s="307"/>
      <c r="AH86" s="307"/>
      <c r="AI86" s="307"/>
    </row>
    <row r="87" spans="1:35" s="302" customFormat="1" ht="12.75" x14ac:dyDescent="0.2">
      <c r="A87" s="342"/>
      <c r="B87" s="342"/>
      <c r="C87" s="343"/>
      <c r="D87" s="344"/>
      <c r="E87" s="344"/>
      <c r="F87" s="307"/>
      <c r="G87" s="307"/>
      <c r="H87" s="307"/>
      <c r="I87" s="307"/>
      <c r="J87" s="307"/>
      <c r="K87" s="307"/>
      <c r="L87" s="307"/>
      <c r="M87" s="307"/>
      <c r="N87" s="307"/>
      <c r="O87" s="307"/>
      <c r="P87" s="307"/>
      <c r="Q87" s="307"/>
      <c r="R87" s="307"/>
      <c r="S87" s="307"/>
      <c r="T87" s="307"/>
      <c r="U87" s="307"/>
      <c r="V87" s="307"/>
      <c r="W87" s="307"/>
      <c r="X87" s="307"/>
      <c r="Y87" s="307"/>
      <c r="Z87" s="307"/>
      <c r="AA87" s="307"/>
      <c r="AB87" s="307"/>
      <c r="AC87" s="307"/>
      <c r="AD87" s="307"/>
      <c r="AE87" s="307"/>
      <c r="AF87" s="307"/>
      <c r="AG87" s="307"/>
      <c r="AH87" s="307"/>
      <c r="AI87" s="307"/>
    </row>
    <row r="88" spans="1:35" s="302" customFormat="1" ht="12.75" x14ac:dyDescent="0.2">
      <c r="A88" s="342"/>
      <c r="B88" s="342"/>
      <c r="C88" s="343"/>
      <c r="D88" s="344"/>
      <c r="E88" s="344"/>
      <c r="F88" s="307"/>
      <c r="G88" s="307"/>
      <c r="H88" s="307"/>
      <c r="I88" s="307"/>
      <c r="J88" s="307"/>
      <c r="K88" s="307"/>
      <c r="L88" s="307"/>
      <c r="M88" s="307"/>
      <c r="N88" s="307"/>
      <c r="O88" s="307"/>
      <c r="P88" s="307"/>
      <c r="Q88" s="307"/>
      <c r="R88" s="307"/>
      <c r="S88" s="307"/>
      <c r="T88" s="307"/>
      <c r="U88" s="307"/>
      <c r="V88" s="307"/>
      <c r="W88" s="307"/>
      <c r="X88" s="307"/>
      <c r="Y88" s="307"/>
      <c r="Z88" s="307"/>
      <c r="AA88" s="307"/>
      <c r="AB88" s="307"/>
      <c r="AC88" s="307"/>
      <c r="AD88" s="307"/>
      <c r="AE88" s="307"/>
      <c r="AF88" s="307"/>
      <c r="AG88" s="307"/>
      <c r="AH88" s="307"/>
      <c r="AI88" s="307"/>
    </row>
    <row r="89" spans="1:35" s="302" customFormat="1" ht="12.75" x14ac:dyDescent="0.2">
      <c r="A89" s="342"/>
      <c r="B89" s="342"/>
      <c r="C89" s="343"/>
      <c r="D89" s="344"/>
      <c r="E89" s="344"/>
      <c r="F89" s="307"/>
      <c r="G89" s="307"/>
      <c r="H89" s="307"/>
      <c r="I89" s="307"/>
      <c r="J89" s="307"/>
      <c r="K89" s="307"/>
      <c r="L89" s="307"/>
      <c r="M89" s="307"/>
      <c r="N89" s="307"/>
      <c r="O89" s="307"/>
      <c r="P89" s="307"/>
      <c r="Q89" s="307"/>
      <c r="R89" s="307"/>
      <c r="S89" s="307"/>
      <c r="T89" s="307"/>
      <c r="U89" s="307"/>
      <c r="V89" s="307"/>
      <c r="W89" s="307"/>
      <c r="X89" s="307"/>
      <c r="Y89" s="307"/>
      <c r="Z89" s="307"/>
      <c r="AA89" s="307"/>
      <c r="AB89" s="307"/>
      <c r="AC89" s="307"/>
      <c r="AD89" s="307"/>
      <c r="AE89" s="307"/>
      <c r="AF89" s="307"/>
      <c r="AG89" s="307"/>
      <c r="AH89" s="307"/>
      <c r="AI89" s="307"/>
    </row>
    <row r="90" spans="1:35" s="302" customFormat="1" ht="12.75" x14ac:dyDescent="0.2">
      <c r="A90" s="342"/>
      <c r="B90" s="342"/>
      <c r="C90" s="343"/>
      <c r="D90" s="344"/>
      <c r="E90" s="344"/>
      <c r="F90" s="307"/>
      <c r="G90" s="307"/>
      <c r="H90" s="307"/>
      <c r="I90" s="307"/>
      <c r="J90" s="307"/>
      <c r="K90" s="307"/>
      <c r="L90" s="307"/>
      <c r="M90" s="307"/>
      <c r="N90" s="307"/>
      <c r="O90" s="307"/>
      <c r="P90" s="307"/>
      <c r="Q90" s="307"/>
      <c r="R90" s="307"/>
      <c r="S90" s="307"/>
      <c r="T90" s="307"/>
      <c r="U90" s="307"/>
      <c r="V90" s="307"/>
      <c r="W90" s="307"/>
      <c r="X90" s="307"/>
      <c r="Y90" s="307"/>
      <c r="Z90" s="307"/>
      <c r="AA90" s="307"/>
      <c r="AB90" s="307"/>
      <c r="AC90" s="307"/>
      <c r="AD90" s="307"/>
      <c r="AE90" s="307"/>
      <c r="AF90" s="307"/>
      <c r="AG90" s="307"/>
      <c r="AH90" s="307"/>
      <c r="AI90" s="307"/>
    </row>
    <row r="91" spans="1:35" s="302" customFormat="1" ht="12.75" x14ac:dyDescent="0.2">
      <c r="A91" s="342"/>
      <c r="B91" s="342"/>
      <c r="C91" s="343"/>
      <c r="D91" s="344"/>
      <c r="E91" s="344"/>
      <c r="F91" s="307"/>
      <c r="G91" s="307"/>
      <c r="H91" s="307"/>
      <c r="I91" s="307"/>
      <c r="J91" s="307"/>
      <c r="K91" s="307"/>
      <c r="L91" s="307"/>
      <c r="M91" s="307"/>
      <c r="N91" s="307"/>
      <c r="O91" s="307"/>
      <c r="P91" s="307"/>
      <c r="Q91" s="307"/>
      <c r="R91" s="307"/>
      <c r="S91" s="307"/>
      <c r="T91" s="307"/>
      <c r="U91" s="307"/>
      <c r="V91" s="307"/>
      <c r="W91" s="307"/>
      <c r="X91" s="307"/>
      <c r="Y91" s="307"/>
      <c r="Z91" s="307"/>
      <c r="AA91" s="307"/>
      <c r="AB91" s="307"/>
      <c r="AC91" s="307"/>
      <c r="AD91" s="307"/>
      <c r="AE91" s="307"/>
      <c r="AF91" s="307"/>
      <c r="AG91" s="307"/>
      <c r="AH91" s="307"/>
      <c r="AI91" s="307"/>
    </row>
    <row r="92" spans="1:35" s="302" customFormat="1" ht="12.75" x14ac:dyDescent="0.2">
      <c r="A92" s="342"/>
      <c r="B92" s="342"/>
      <c r="C92" s="343"/>
      <c r="D92" s="344"/>
      <c r="E92" s="344"/>
      <c r="F92" s="307"/>
      <c r="G92" s="307"/>
      <c r="H92" s="307"/>
      <c r="I92" s="307"/>
      <c r="J92" s="307"/>
      <c r="K92" s="307"/>
      <c r="L92" s="307"/>
      <c r="M92" s="307"/>
      <c r="N92" s="307"/>
      <c r="O92" s="307"/>
      <c r="P92" s="307"/>
      <c r="Q92" s="307"/>
      <c r="R92" s="307"/>
      <c r="S92" s="307"/>
      <c r="T92" s="307"/>
      <c r="U92" s="307"/>
      <c r="V92" s="307"/>
      <c r="W92" s="307"/>
      <c r="X92" s="307"/>
      <c r="Y92" s="307"/>
      <c r="Z92" s="307"/>
      <c r="AA92" s="307"/>
      <c r="AB92" s="307"/>
      <c r="AC92" s="307"/>
      <c r="AD92" s="307"/>
      <c r="AE92" s="307"/>
      <c r="AF92" s="307"/>
      <c r="AG92" s="307"/>
      <c r="AH92" s="307"/>
      <c r="AI92" s="307"/>
    </row>
    <row r="93" spans="1:35" s="302" customFormat="1" ht="12.75" x14ac:dyDescent="0.2">
      <c r="A93" s="342"/>
      <c r="B93" s="342"/>
      <c r="C93" s="343"/>
      <c r="D93" s="344"/>
      <c r="E93" s="344"/>
      <c r="F93" s="307"/>
      <c r="G93" s="307"/>
      <c r="H93" s="307"/>
      <c r="I93" s="307"/>
      <c r="J93" s="307"/>
      <c r="K93" s="307"/>
      <c r="L93" s="307"/>
      <c r="M93" s="307"/>
      <c r="N93" s="307"/>
      <c r="O93" s="307"/>
      <c r="P93" s="307"/>
      <c r="Q93" s="307"/>
      <c r="R93" s="307"/>
      <c r="S93" s="307"/>
      <c r="T93" s="307"/>
      <c r="U93" s="307"/>
      <c r="V93" s="307"/>
      <c r="W93" s="307"/>
      <c r="X93" s="307"/>
      <c r="Y93" s="307"/>
      <c r="Z93" s="307"/>
      <c r="AA93" s="307"/>
      <c r="AB93" s="307"/>
      <c r="AC93" s="307"/>
      <c r="AD93" s="307"/>
      <c r="AE93" s="307"/>
      <c r="AF93" s="307"/>
      <c r="AG93" s="307"/>
      <c r="AH93" s="307"/>
      <c r="AI93" s="307"/>
    </row>
    <row r="94" spans="1:35" s="302" customFormat="1" ht="12.75" x14ac:dyDescent="0.2">
      <c r="A94" s="342"/>
      <c r="B94" s="342"/>
      <c r="C94" s="343"/>
      <c r="D94" s="344"/>
      <c r="E94" s="344"/>
      <c r="F94" s="307"/>
      <c r="G94" s="307"/>
      <c r="H94" s="307"/>
      <c r="I94" s="307"/>
      <c r="J94" s="307"/>
      <c r="K94" s="307"/>
      <c r="L94" s="307"/>
      <c r="M94" s="307"/>
      <c r="N94" s="307"/>
      <c r="O94" s="307"/>
      <c r="P94" s="307"/>
      <c r="Q94" s="307"/>
      <c r="R94" s="307"/>
      <c r="S94" s="307"/>
      <c r="T94" s="307"/>
      <c r="U94" s="307"/>
      <c r="V94" s="307"/>
      <c r="W94" s="307"/>
      <c r="X94" s="307"/>
      <c r="Y94" s="307"/>
      <c r="Z94" s="307"/>
      <c r="AA94" s="307"/>
      <c r="AB94" s="307"/>
      <c r="AC94" s="307"/>
      <c r="AD94" s="307"/>
      <c r="AE94" s="307"/>
      <c r="AF94" s="307"/>
      <c r="AG94" s="307"/>
      <c r="AH94" s="307"/>
      <c r="AI94" s="307"/>
    </row>
    <row r="95" spans="1:35" s="302" customFormat="1" ht="12.75" x14ac:dyDescent="0.2">
      <c r="A95" s="342"/>
      <c r="B95" s="342"/>
      <c r="C95" s="343"/>
      <c r="D95" s="344"/>
      <c r="E95" s="344"/>
      <c r="F95" s="307"/>
      <c r="G95" s="307"/>
      <c r="H95" s="307"/>
      <c r="I95" s="307"/>
      <c r="J95" s="307"/>
      <c r="K95" s="307"/>
      <c r="L95" s="307"/>
      <c r="M95" s="307"/>
      <c r="N95" s="307"/>
      <c r="O95" s="307"/>
      <c r="P95" s="307"/>
      <c r="Q95" s="307"/>
      <c r="R95" s="307"/>
      <c r="S95" s="307"/>
      <c r="T95" s="307"/>
      <c r="U95" s="307"/>
      <c r="V95" s="307"/>
      <c r="W95" s="307"/>
      <c r="X95" s="307"/>
      <c r="Y95" s="307"/>
      <c r="Z95" s="307"/>
      <c r="AA95" s="307"/>
      <c r="AB95" s="307"/>
      <c r="AC95" s="307"/>
      <c r="AD95" s="307"/>
      <c r="AE95" s="307"/>
      <c r="AF95" s="307"/>
      <c r="AG95" s="307"/>
      <c r="AH95" s="307"/>
      <c r="AI95" s="307"/>
    </row>
    <row r="96" spans="1:35" s="302" customFormat="1" ht="12.75" x14ac:dyDescent="0.2">
      <c r="A96" s="342"/>
      <c r="B96" s="342"/>
      <c r="C96" s="343"/>
      <c r="D96" s="344"/>
      <c r="E96" s="344"/>
      <c r="F96" s="307"/>
      <c r="G96" s="307"/>
      <c r="H96" s="307"/>
      <c r="I96" s="307"/>
      <c r="J96" s="307"/>
      <c r="K96" s="307"/>
      <c r="L96" s="307"/>
      <c r="M96" s="307"/>
      <c r="N96" s="307"/>
      <c r="O96" s="307"/>
      <c r="P96" s="307"/>
      <c r="Q96" s="307"/>
      <c r="R96" s="307"/>
      <c r="S96" s="307"/>
      <c r="T96" s="307"/>
      <c r="U96" s="307"/>
      <c r="V96" s="307"/>
      <c r="W96" s="307"/>
      <c r="X96" s="307"/>
      <c r="Y96" s="307"/>
      <c r="Z96" s="307"/>
      <c r="AA96" s="307"/>
      <c r="AB96" s="307"/>
      <c r="AC96" s="307"/>
      <c r="AD96" s="307"/>
      <c r="AE96" s="307"/>
      <c r="AF96" s="307"/>
      <c r="AG96" s="307"/>
      <c r="AH96" s="307"/>
      <c r="AI96" s="307"/>
    </row>
    <row r="97" spans="1:35" s="302" customFormat="1" ht="12.75" x14ac:dyDescent="0.2">
      <c r="A97" s="342"/>
      <c r="B97" s="342"/>
      <c r="C97" s="343"/>
      <c r="D97" s="344"/>
      <c r="E97" s="344"/>
      <c r="F97" s="307"/>
      <c r="G97" s="307"/>
      <c r="H97" s="307"/>
      <c r="I97" s="307"/>
      <c r="J97" s="307"/>
      <c r="K97" s="307"/>
      <c r="L97" s="307"/>
      <c r="M97" s="307"/>
      <c r="N97" s="307"/>
      <c r="O97" s="307"/>
      <c r="P97" s="307"/>
      <c r="Q97" s="307"/>
      <c r="R97" s="307"/>
      <c r="S97" s="307"/>
      <c r="T97" s="307"/>
      <c r="U97" s="307"/>
      <c r="V97" s="307"/>
      <c r="W97" s="307"/>
      <c r="X97" s="307"/>
      <c r="Y97" s="307"/>
      <c r="Z97" s="307"/>
      <c r="AA97" s="307"/>
      <c r="AB97" s="307"/>
      <c r="AC97" s="307"/>
      <c r="AD97" s="307"/>
      <c r="AE97" s="307"/>
      <c r="AF97" s="307"/>
      <c r="AG97" s="307"/>
      <c r="AH97" s="307"/>
      <c r="AI97" s="307"/>
    </row>
    <row r="98" spans="1:35" s="302" customFormat="1" ht="12.75" x14ac:dyDescent="0.2">
      <c r="A98" s="342"/>
      <c r="B98" s="342"/>
      <c r="C98" s="343"/>
      <c r="D98" s="344"/>
      <c r="E98" s="344"/>
      <c r="F98" s="307"/>
      <c r="G98" s="307"/>
      <c r="H98" s="307"/>
      <c r="I98" s="307"/>
      <c r="J98" s="307"/>
      <c r="K98" s="307"/>
      <c r="L98" s="307"/>
      <c r="M98" s="307"/>
      <c r="N98" s="307"/>
      <c r="O98" s="307"/>
      <c r="P98" s="307"/>
      <c r="Q98" s="307"/>
      <c r="R98" s="307"/>
      <c r="S98" s="307"/>
      <c r="T98" s="307"/>
      <c r="U98" s="307"/>
      <c r="V98" s="307"/>
      <c r="W98" s="307"/>
      <c r="X98" s="307"/>
      <c r="Y98" s="307"/>
      <c r="Z98" s="307"/>
      <c r="AA98" s="307"/>
      <c r="AB98" s="307"/>
      <c r="AC98" s="307"/>
      <c r="AD98" s="307"/>
      <c r="AE98" s="307"/>
      <c r="AF98" s="307"/>
      <c r="AG98" s="307"/>
      <c r="AH98" s="307"/>
      <c r="AI98" s="307"/>
    </row>
  </sheetData>
  <pageMargins left="0.98425196850393704" right="0.39370078740157483" top="0.78740157480314965" bottom="0.59055118110236227"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54"/>
  <sheetViews>
    <sheetView showZeros="0" workbookViewId="0">
      <selection activeCell="A2" sqref="A2"/>
    </sheetView>
  </sheetViews>
  <sheetFormatPr defaultColWidth="9.140625" defaultRowHeight="14.25" x14ac:dyDescent="0.2"/>
  <cols>
    <col min="1" max="1" width="48.7109375" style="141" customWidth="1"/>
    <col min="2" max="2" width="5.7109375" style="31" customWidth="1"/>
    <col min="3" max="3" width="7.7109375" style="243" customWidth="1"/>
    <col min="4" max="4" width="9.7109375" style="306" customWidth="1"/>
    <col min="5" max="5" width="12.7109375" style="27" customWidth="1"/>
    <col min="6" max="95" width="9.140625" style="306"/>
    <col min="96" max="16384" width="9.140625" style="27"/>
  </cols>
  <sheetData>
    <row r="1" spans="1:95" ht="18" x14ac:dyDescent="0.2">
      <c r="A1" s="1067" t="s">
        <v>1236</v>
      </c>
      <c r="B1" s="1068"/>
      <c r="C1" s="1069"/>
      <c r="D1" s="1070"/>
      <c r="E1" s="1071"/>
    </row>
    <row r="3" spans="1:95" ht="15.75" x14ac:dyDescent="0.25">
      <c r="A3" s="128" t="s">
        <v>664</v>
      </c>
      <c r="B3" s="245"/>
      <c r="C3" s="249"/>
      <c r="D3" s="733"/>
      <c r="E3" s="129"/>
    </row>
    <row r="4" spans="1:95" x14ac:dyDescent="0.2">
      <c r="A4" s="120"/>
      <c r="B4" s="116"/>
      <c r="C4" s="250"/>
      <c r="D4" s="727"/>
      <c r="E4" s="44"/>
    </row>
    <row r="5" spans="1:95" x14ac:dyDescent="0.2">
      <c r="A5" s="120"/>
      <c r="B5" s="116"/>
      <c r="C5" s="250"/>
      <c r="D5" s="727"/>
      <c r="E5" s="44"/>
    </row>
    <row r="6" spans="1:95" s="94" customFormat="1" ht="12.75" x14ac:dyDescent="0.2">
      <c r="A6" s="121" t="s">
        <v>10</v>
      </c>
      <c r="B6" s="114" t="s">
        <v>277</v>
      </c>
      <c r="C6" s="251" t="s">
        <v>11</v>
      </c>
      <c r="D6" s="743" t="s">
        <v>13</v>
      </c>
      <c r="E6" s="113" t="s">
        <v>14</v>
      </c>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c r="BW6" s="307"/>
      <c r="BX6" s="307"/>
      <c r="BY6" s="307"/>
      <c r="BZ6" s="307"/>
      <c r="CA6" s="307"/>
      <c r="CB6" s="307"/>
      <c r="CC6" s="307"/>
      <c r="CD6" s="307"/>
      <c r="CE6" s="307"/>
      <c r="CF6" s="307"/>
      <c r="CG6" s="307"/>
      <c r="CH6" s="307"/>
      <c r="CI6" s="307"/>
      <c r="CJ6" s="307"/>
      <c r="CK6" s="307"/>
      <c r="CL6" s="307"/>
      <c r="CM6" s="307"/>
      <c r="CN6" s="307"/>
      <c r="CO6" s="307"/>
      <c r="CP6" s="307"/>
      <c r="CQ6" s="307"/>
    </row>
    <row r="7" spans="1:95" x14ac:dyDescent="0.2">
      <c r="A7" s="122"/>
      <c r="B7" s="117" t="s">
        <v>498</v>
      </c>
      <c r="C7" s="252" t="s">
        <v>498</v>
      </c>
      <c r="D7" s="636" t="s">
        <v>498</v>
      </c>
      <c r="E7" s="111" t="s">
        <v>498</v>
      </c>
    </row>
    <row r="8" spans="1:95" x14ac:dyDescent="0.2">
      <c r="A8" s="122" t="s">
        <v>466</v>
      </c>
      <c r="B8" s="117" t="s">
        <v>498</v>
      </c>
      <c r="C8" s="252" t="s">
        <v>498</v>
      </c>
      <c r="D8" s="636" t="s">
        <v>498</v>
      </c>
      <c r="E8" s="111" t="s">
        <v>498</v>
      </c>
    </row>
    <row r="9" spans="1:95" x14ac:dyDescent="0.2">
      <c r="A9" s="122" t="s">
        <v>467</v>
      </c>
      <c r="B9" s="117" t="s">
        <v>498</v>
      </c>
      <c r="C9" s="252" t="s">
        <v>498</v>
      </c>
      <c r="D9" s="636" t="s">
        <v>498</v>
      </c>
      <c r="E9" s="111" t="s">
        <v>498</v>
      </c>
    </row>
    <row r="10" spans="1:95" ht="25.5" x14ac:dyDescent="0.2">
      <c r="A10" s="119" t="s">
        <v>499</v>
      </c>
      <c r="B10" s="117" t="s">
        <v>38</v>
      </c>
      <c r="C10" s="252">
        <v>79</v>
      </c>
      <c r="D10" s="636">
        <v>0</v>
      </c>
      <c r="E10" s="111">
        <f>C10*D10</f>
        <v>0</v>
      </c>
    </row>
    <row r="11" spans="1:95" ht="25.5" x14ac:dyDescent="0.2">
      <c r="A11" s="119" t="s">
        <v>565</v>
      </c>
      <c r="B11" s="117" t="s">
        <v>38</v>
      </c>
      <c r="C11" s="252">
        <v>1</v>
      </c>
      <c r="D11" s="636"/>
      <c r="E11" s="111">
        <f t="shared" ref="E11:E52" si="0">C11*D11</f>
        <v>0</v>
      </c>
    </row>
    <row r="12" spans="1:95" x14ac:dyDescent="0.2">
      <c r="A12" s="122" t="s">
        <v>501</v>
      </c>
      <c r="B12" s="117" t="s">
        <v>498</v>
      </c>
      <c r="C12" s="252" t="s">
        <v>498</v>
      </c>
      <c r="D12" s="636"/>
      <c r="E12" s="111"/>
    </row>
    <row r="13" spans="1:95" ht="25.5" x14ac:dyDescent="0.2">
      <c r="A13" s="119" t="s">
        <v>503</v>
      </c>
      <c r="B13" s="117" t="s">
        <v>47</v>
      </c>
      <c r="C13" s="252">
        <v>50</v>
      </c>
      <c r="D13" s="636"/>
      <c r="E13" s="111">
        <f t="shared" si="0"/>
        <v>0</v>
      </c>
    </row>
    <row r="14" spans="1:95" x14ac:dyDescent="0.2">
      <c r="A14" s="122" t="s">
        <v>471</v>
      </c>
      <c r="B14" s="117" t="s">
        <v>498</v>
      </c>
      <c r="C14" s="252" t="s">
        <v>498</v>
      </c>
      <c r="D14" s="636" t="s">
        <v>498</v>
      </c>
      <c r="E14" s="111"/>
    </row>
    <row r="15" spans="1:95" x14ac:dyDescent="0.2">
      <c r="A15" s="122" t="s">
        <v>472</v>
      </c>
      <c r="B15" s="117" t="s">
        <v>498</v>
      </c>
      <c r="C15" s="252" t="s">
        <v>498</v>
      </c>
      <c r="D15" s="636" t="s">
        <v>498</v>
      </c>
      <c r="E15" s="111"/>
    </row>
    <row r="16" spans="1:95" ht="25.5" x14ac:dyDescent="0.2">
      <c r="A16" s="119" t="s">
        <v>566</v>
      </c>
      <c r="B16" s="117" t="s">
        <v>101</v>
      </c>
      <c r="C16" s="252">
        <v>692</v>
      </c>
      <c r="D16" s="636">
        <v>0</v>
      </c>
      <c r="E16" s="111">
        <f t="shared" si="0"/>
        <v>0</v>
      </c>
    </row>
    <row r="17" spans="1:5" x14ac:dyDescent="0.2">
      <c r="A17" s="122" t="s">
        <v>474</v>
      </c>
      <c r="B17" s="117" t="s">
        <v>498</v>
      </c>
      <c r="C17" s="252" t="s">
        <v>498</v>
      </c>
      <c r="D17" s="636" t="s">
        <v>498</v>
      </c>
      <c r="E17" s="111"/>
    </row>
    <row r="18" spans="1:5" ht="25.5" x14ac:dyDescent="0.2">
      <c r="A18" s="119" t="s">
        <v>508</v>
      </c>
      <c r="B18" s="117" t="s">
        <v>101</v>
      </c>
      <c r="C18" s="252">
        <v>1250</v>
      </c>
      <c r="D18" s="636">
        <v>0</v>
      </c>
      <c r="E18" s="111">
        <f t="shared" si="0"/>
        <v>0</v>
      </c>
    </row>
    <row r="19" spans="1:5" x14ac:dyDescent="0.2">
      <c r="A19" s="122" t="s">
        <v>665</v>
      </c>
      <c r="B19" s="117" t="s">
        <v>498</v>
      </c>
      <c r="C19" s="252" t="s">
        <v>498</v>
      </c>
      <c r="D19" s="636" t="s">
        <v>498</v>
      </c>
      <c r="E19" s="111"/>
    </row>
    <row r="20" spans="1:5" ht="63.75" x14ac:dyDescent="0.2">
      <c r="A20" s="119" t="s">
        <v>629</v>
      </c>
      <c r="B20" s="117" t="s">
        <v>184</v>
      </c>
      <c r="C20" s="252">
        <v>110</v>
      </c>
      <c r="D20" s="636">
        <v>0</v>
      </c>
      <c r="E20" s="111">
        <f t="shared" si="0"/>
        <v>0</v>
      </c>
    </row>
    <row r="21" spans="1:5" ht="25.5" x14ac:dyDescent="0.2">
      <c r="A21" s="119" t="s">
        <v>666</v>
      </c>
      <c r="B21" s="117" t="s">
        <v>101</v>
      </c>
      <c r="C21" s="252">
        <v>25</v>
      </c>
      <c r="D21" s="636">
        <v>0</v>
      </c>
      <c r="E21" s="111">
        <f t="shared" si="0"/>
        <v>0</v>
      </c>
    </row>
    <row r="22" spans="1:5" x14ac:dyDescent="0.2">
      <c r="A22" s="122" t="s">
        <v>667</v>
      </c>
      <c r="B22" s="117" t="s">
        <v>498</v>
      </c>
      <c r="C22" s="252" t="s">
        <v>498</v>
      </c>
      <c r="D22" s="636" t="s">
        <v>498</v>
      </c>
      <c r="E22" s="111"/>
    </row>
    <row r="23" spans="1:5" ht="25.5" x14ac:dyDescent="0.2">
      <c r="A23" s="119" t="s">
        <v>568</v>
      </c>
      <c r="B23" s="117" t="s">
        <v>184</v>
      </c>
      <c r="C23" s="252">
        <v>300</v>
      </c>
      <c r="D23" s="636">
        <v>0</v>
      </c>
      <c r="E23" s="111">
        <f t="shared" si="0"/>
        <v>0</v>
      </c>
    </row>
    <row r="24" spans="1:5" x14ac:dyDescent="0.2">
      <c r="A24" s="122" t="s">
        <v>512</v>
      </c>
      <c r="B24" s="117" t="s">
        <v>498</v>
      </c>
      <c r="C24" s="252" t="s">
        <v>498</v>
      </c>
      <c r="D24" s="636" t="s">
        <v>498</v>
      </c>
      <c r="E24" s="111"/>
    </row>
    <row r="25" spans="1:5" x14ac:dyDescent="0.2">
      <c r="A25" s="122" t="s">
        <v>513</v>
      </c>
      <c r="B25" s="117" t="s">
        <v>498</v>
      </c>
      <c r="C25" s="252" t="s">
        <v>498</v>
      </c>
      <c r="D25" s="636" t="s">
        <v>498</v>
      </c>
      <c r="E25" s="111"/>
    </row>
    <row r="26" spans="1:5" x14ac:dyDescent="0.2">
      <c r="A26" s="119" t="s">
        <v>572</v>
      </c>
      <c r="B26" s="117" t="s">
        <v>101</v>
      </c>
      <c r="C26" s="252">
        <v>380</v>
      </c>
      <c r="D26" s="636">
        <v>0</v>
      </c>
      <c r="E26" s="111">
        <f t="shared" si="0"/>
        <v>0</v>
      </c>
    </row>
    <row r="27" spans="1:5" ht="25.5" x14ac:dyDescent="0.2">
      <c r="A27" s="119" t="s">
        <v>640</v>
      </c>
      <c r="B27" s="117" t="s">
        <v>101</v>
      </c>
      <c r="C27" s="252">
        <v>1545</v>
      </c>
      <c r="D27" s="636">
        <v>0</v>
      </c>
      <c r="E27" s="111">
        <f t="shared" si="0"/>
        <v>0</v>
      </c>
    </row>
    <row r="28" spans="1:5" ht="25.5" x14ac:dyDescent="0.2">
      <c r="A28" s="119" t="s">
        <v>668</v>
      </c>
      <c r="B28" s="117" t="s">
        <v>101</v>
      </c>
      <c r="C28" s="252">
        <v>70</v>
      </c>
      <c r="D28" s="636">
        <v>0</v>
      </c>
      <c r="E28" s="111">
        <f t="shared" si="0"/>
        <v>0</v>
      </c>
    </row>
    <row r="29" spans="1:5" x14ac:dyDescent="0.2">
      <c r="A29" s="122" t="s">
        <v>516</v>
      </c>
      <c r="B29" s="117" t="s">
        <v>498</v>
      </c>
      <c r="C29" s="252" t="s">
        <v>498</v>
      </c>
      <c r="D29" s="636" t="s">
        <v>498</v>
      </c>
      <c r="E29" s="111"/>
    </row>
    <row r="30" spans="1:5" ht="38.25" x14ac:dyDescent="0.2">
      <c r="A30" s="119" t="s">
        <v>573</v>
      </c>
      <c r="B30" s="117" t="s">
        <v>100</v>
      </c>
      <c r="C30" s="252">
        <v>42000</v>
      </c>
      <c r="D30" s="636">
        <v>0</v>
      </c>
      <c r="E30" s="111">
        <f t="shared" si="0"/>
        <v>0</v>
      </c>
    </row>
    <row r="31" spans="1:5" ht="51" x14ac:dyDescent="0.2">
      <c r="A31" s="119" t="s">
        <v>669</v>
      </c>
      <c r="B31" s="117" t="s">
        <v>100</v>
      </c>
      <c r="C31" s="252">
        <v>18000</v>
      </c>
      <c r="D31" s="636">
        <v>0</v>
      </c>
      <c r="E31" s="111">
        <f t="shared" si="0"/>
        <v>0</v>
      </c>
    </row>
    <row r="32" spans="1:5" x14ac:dyDescent="0.2">
      <c r="A32" s="122" t="s">
        <v>519</v>
      </c>
      <c r="B32" s="117" t="s">
        <v>498</v>
      </c>
      <c r="C32" s="252" t="s">
        <v>498</v>
      </c>
      <c r="D32" s="636" t="s">
        <v>498</v>
      </c>
      <c r="E32" s="111"/>
    </row>
    <row r="33" spans="1:5" ht="51" x14ac:dyDescent="0.2">
      <c r="A33" s="119" t="s">
        <v>632</v>
      </c>
      <c r="B33" s="117" t="s">
        <v>184</v>
      </c>
      <c r="C33" s="252">
        <v>22.5</v>
      </c>
      <c r="D33" s="636">
        <v>0</v>
      </c>
      <c r="E33" s="111">
        <f t="shared" si="0"/>
        <v>0</v>
      </c>
    </row>
    <row r="34" spans="1:5" ht="25.5" x14ac:dyDescent="0.2">
      <c r="A34" s="119" t="s">
        <v>575</v>
      </c>
      <c r="B34" s="117" t="s">
        <v>184</v>
      </c>
      <c r="C34" s="252">
        <v>65</v>
      </c>
      <c r="D34" s="636">
        <v>0</v>
      </c>
      <c r="E34" s="111">
        <f t="shared" si="0"/>
        <v>0</v>
      </c>
    </row>
    <row r="35" spans="1:5" ht="63.75" x14ac:dyDescent="0.2">
      <c r="A35" s="119" t="s">
        <v>986</v>
      </c>
      <c r="B35" s="117" t="s">
        <v>184</v>
      </c>
      <c r="C35" s="252">
        <v>275</v>
      </c>
      <c r="D35" s="636">
        <v>0</v>
      </c>
      <c r="E35" s="111">
        <f t="shared" si="0"/>
        <v>0</v>
      </c>
    </row>
    <row r="36" spans="1:5" ht="51" x14ac:dyDescent="0.2">
      <c r="A36" s="119" t="s">
        <v>670</v>
      </c>
      <c r="B36" s="117" t="s">
        <v>184</v>
      </c>
      <c r="C36" s="252">
        <v>195</v>
      </c>
      <c r="D36" s="636">
        <v>0</v>
      </c>
      <c r="E36" s="111">
        <f t="shared" si="0"/>
        <v>0</v>
      </c>
    </row>
    <row r="37" spans="1:5" ht="51" x14ac:dyDescent="0.2">
      <c r="A37" s="119" t="s">
        <v>671</v>
      </c>
      <c r="B37" s="117" t="s">
        <v>184</v>
      </c>
      <c r="C37" s="252">
        <v>26.5</v>
      </c>
      <c r="D37" s="636">
        <v>0</v>
      </c>
      <c r="E37" s="111">
        <f t="shared" si="0"/>
        <v>0</v>
      </c>
    </row>
    <row r="38" spans="1:5" x14ac:dyDescent="0.2">
      <c r="A38" s="122" t="s">
        <v>672</v>
      </c>
      <c r="B38" s="117" t="s">
        <v>498</v>
      </c>
      <c r="C38" s="252" t="s">
        <v>498</v>
      </c>
      <c r="D38" s="636" t="s">
        <v>498</v>
      </c>
      <c r="E38" s="111"/>
    </row>
    <row r="39" spans="1:5" ht="25.5" x14ac:dyDescent="0.2">
      <c r="A39" s="119" t="s">
        <v>578</v>
      </c>
      <c r="B39" s="117" t="s">
        <v>101</v>
      </c>
      <c r="C39" s="252">
        <v>1400</v>
      </c>
      <c r="D39" s="636">
        <v>0</v>
      </c>
      <c r="E39" s="111">
        <f t="shared" si="0"/>
        <v>0</v>
      </c>
    </row>
    <row r="40" spans="1:5" x14ac:dyDescent="0.2">
      <c r="A40" s="122" t="s">
        <v>673</v>
      </c>
      <c r="B40" s="117" t="s">
        <v>498</v>
      </c>
      <c r="C40" s="252" t="s">
        <v>498</v>
      </c>
      <c r="D40" s="636" t="s">
        <v>498</v>
      </c>
      <c r="E40" s="111"/>
    </row>
    <row r="41" spans="1:5" ht="25.5" x14ac:dyDescent="0.2">
      <c r="A41" s="119" t="s">
        <v>524</v>
      </c>
      <c r="B41" s="117" t="s">
        <v>38</v>
      </c>
      <c r="C41" s="252">
        <v>75</v>
      </c>
      <c r="D41" s="636">
        <v>0</v>
      </c>
      <c r="E41" s="111">
        <f t="shared" si="0"/>
        <v>0</v>
      </c>
    </row>
    <row r="42" spans="1:5" x14ac:dyDescent="0.2">
      <c r="A42" s="122" t="s">
        <v>674</v>
      </c>
      <c r="B42" s="117" t="s">
        <v>498</v>
      </c>
      <c r="C42" s="252" t="s">
        <v>498</v>
      </c>
      <c r="D42" s="636" t="s">
        <v>498</v>
      </c>
      <c r="E42" s="111"/>
    </row>
    <row r="43" spans="1:5" ht="51" x14ac:dyDescent="0.2">
      <c r="A43" s="119" t="s">
        <v>675</v>
      </c>
      <c r="B43" s="117" t="s">
        <v>101</v>
      </c>
      <c r="C43" s="252">
        <v>35</v>
      </c>
      <c r="D43" s="636">
        <v>0</v>
      </c>
      <c r="E43" s="111">
        <f t="shared" si="0"/>
        <v>0</v>
      </c>
    </row>
    <row r="44" spans="1:5" ht="63.75" x14ac:dyDescent="0.2">
      <c r="A44" s="119" t="s">
        <v>985</v>
      </c>
      <c r="B44" s="117" t="s">
        <v>199</v>
      </c>
      <c r="C44" s="252">
        <v>346</v>
      </c>
      <c r="D44" s="636">
        <v>0</v>
      </c>
      <c r="E44" s="111">
        <f t="shared" si="0"/>
        <v>0</v>
      </c>
    </row>
    <row r="45" spans="1:5" x14ac:dyDescent="0.2">
      <c r="A45" s="122" t="s">
        <v>643</v>
      </c>
      <c r="B45" s="117" t="s">
        <v>498</v>
      </c>
      <c r="C45" s="252" t="s">
        <v>498</v>
      </c>
      <c r="D45" s="636" t="s">
        <v>498</v>
      </c>
      <c r="E45" s="111"/>
    </row>
    <row r="46" spans="1:5" x14ac:dyDescent="0.2">
      <c r="A46" s="122" t="s">
        <v>644</v>
      </c>
      <c r="B46" s="117" t="s">
        <v>498</v>
      </c>
      <c r="C46" s="252" t="s">
        <v>498</v>
      </c>
      <c r="D46" s="636" t="s">
        <v>498</v>
      </c>
      <c r="E46" s="111"/>
    </row>
    <row r="47" spans="1:5" ht="25.5" x14ac:dyDescent="0.2">
      <c r="A47" s="119" t="s">
        <v>585</v>
      </c>
      <c r="B47" s="117" t="s">
        <v>38</v>
      </c>
      <c r="C47" s="252">
        <v>1</v>
      </c>
      <c r="D47" s="636">
        <v>0</v>
      </c>
      <c r="E47" s="111">
        <f t="shared" si="0"/>
        <v>0</v>
      </c>
    </row>
    <row r="48" spans="1:5" x14ac:dyDescent="0.2">
      <c r="A48" s="119" t="s">
        <v>884</v>
      </c>
      <c r="B48" s="117" t="s">
        <v>47</v>
      </c>
      <c r="C48" s="252">
        <v>60</v>
      </c>
      <c r="D48" s="636">
        <v>0</v>
      </c>
      <c r="E48" s="111">
        <f t="shared" si="0"/>
        <v>0</v>
      </c>
    </row>
    <row r="49" spans="1:5" x14ac:dyDescent="0.2">
      <c r="A49" s="119" t="s">
        <v>882</v>
      </c>
      <c r="B49" s="117" t="s">
        <v>47</v>
      </c>
      <c r="C49" s="252">
        <v>40</v>
      </c>
      <c r="D49" s="636">
        <v>0</v>
      </c>
      <c r="E49" s="111">
        <f t="shared" si="0"/>
        <v>0</v>
      </c>
    </row>
    <row r="50" spans="1:5" x14ac:dyDescent="0.2">
      <c r="A50" s="119" t="s">
        <v>883</v>
      </c>
      <c r="B50" s="117" t="s">
        <v>38</v>
      </c>
      <c r="C50" s="252">
        <v>1</v>
      </c>
      <c r="D50" s="636">
        <v>0</v>
      </c>
      <c r="E50" s="111">
        <f t="shared" si="0"/>
        <v>0</v>
      </c>
    </row>
    <row r="51" spans="1:5" ht="25.5" x14ac:dyDescent="0.2">
      <c r="A51" s="119" t="s">
        <v>494</v>
      </c>
      <c r="B51" s="117" t="s">
        <v>38</v>
      </c>
      <c r="C51" s="252">
        <v>1</v>
      </c>
      <c r="D51" s="636">
        <v>0</v>
      </c>
      <c r="E51" s="111">
        <f t="shared" si="0"/>
        <v>0</v>
      </c>
    </row>
    <row r="52" spans="1:5" ht="25.5" x14ac:dyDescent="0.2">
      <c r="A52" s="119" t="s">
        <v>495</v>
      </c>
      <c r="B52" s="117" t="s">
        <v>38</v>
      </c>
      <c r="C52" s="252">
        <v>1</v>
      </c>
      <c r="D52" s="636">
        <v>0</v>
      </c>
      <c r="E52" s="111">
        <f t="shared" si="0"/>
        <v>0</v>
      </c>
    </row>
    <row r="53" spans="1:5" x14ac:dyDescent="0.2">
      <c r="A53" s="122"/>
      <c r="B53" s="117"/>
      <c r="C53" s="252"/>
      <c r="D53" s="636"/>
      <c r="E53" s="111"/>
    </row>
    <row r="54" spans="1:5" ht="15" x14ac:dyDescent="0.25">
      <c r="A54" s="131" t="s">
        <v>66</v>
      </c>
      <c r="B54" s="244"/>
      <c r="C54" s="253"/>
      <c r="D54" s="734"/>
      <c r="E54" s="106">
        <f>SUM(E10:E52)</f>
        <v>0</v>
      </c>
    </row>
  </sheetData>
  <pageMargins left="0.98425196850393704" right="0.39370078740157483" top="0.78740157480314965"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696"/>
  <sheetViews>
    <sheetView showZeros="0" workbookViewId="0">
      <pane ySplit="12" topLeftCell="A13" activePane="bottomLeft" state="frozen"/>
      <selection pane="bottomLeft"/>
    </sheetView>
  </sheetViews>
  <sheetFormatPr defaultColWidth="9.140625" defaultRowHeight="14.25" x14ac:dyDescent="0.2"/>
  <cols>
    <col min="1" max="1" width="9.140625" style="296"/>
    <col min="2" max="2" width="6.85546875" style="296" bestFit="1" customWidth="1"/>
    <col min="3" max="3" width="8" style="296" customWidth="1"/>
    <col min="4" max="4" width="11" style="296" bestFit="1" customWidth="1"/>
    <col min="5" max="5" width="9.85546875" style="296" customWidth="1"/>
    <col min="6" max="6" width="9.5703125" style="296" bestFit="1" customWidth="1"/>
    <col min="7" max="7" width="12" style="296" bestFit="1" customWidth="1"/>
    <col min="8" max="8" width="18" style="296" customWidth="1"/>
    <col min="9" max="9" width="9.28515625" style="296" bestFit="1" customWidth="1"/>
    <col min="10" max="10" width="11.7109375" style="296" customWidth="1"/>
    <col min="11" max="11" width="13" style="296" customWidth="1"/>
    <col min="12" max="12" width="13.7109375" style="296" customWidth="1"/>
    <col min="13" max="13" width="10.140625" style="296" bestFit="1" customWidth="1"/>
    <col min="14" max="14" width="8.140625" style="296" bestFit="1" customWidth="1"/>
    <col min="15" max="16" width="9.140625" style="296" customWidth="1"/>
    <col min="17" max="17" width="8.42578125" style="296" bestFit="1" customWidth="1"/>
    <col min="18" max="18" width="8.7109375" style="296" bestFit="1" customWidth="1"/>
    <col min="19" max="19" width="8.85546875" style="296" bestFit="1" customWidth="1"/>
    <col min="20" max="124" width="9.140625" style="1177"/>
    <col min="125" max="16384" width="9.140625" style="296"/>
  </cols>
  <sheetData>
    <row r="1" spans="1:124" ht="18" x14ac:dyDescent="0.25">
      <c r="A1" s="1072" t="s">
        <v>160</v>
      </c>
      <c r="B1" s="1073"/>
      <c r="C1" s="1073"/>
      <c r="D1" s="1073"/>
      <c r="E1" s="1073"/>
      <c r="F1" s="1073"/>
      <c r="G1" s="1073"/>
      <c r="H1" s="1073"/>
    </row>
    <row r="3" spans="1:124" x14ac:dyDescent="0.2">
      <c r="A3" s="296" t="s">
        <v>892</v>
      </c>
    </row>
    <row r="4" spans="1:124" x14ac:dyDescent="0.2">
      <c r="A4" s="296" t="s">
        <v>893</v>
      </c>
    </row>
    <row r="5" spans="1:124" x14ac:dyDescent="0.2">
      <c r="A5" s="296" t="s">
        <v>894</v>
      </c>
    </row>
    <row r="6" spans="1:124" x14ac:dyDescent="0.2">
      <c r="A6" s="296" t="s">
        <v>895</v>
      </c>
    </row>
    <row r="7" spans="1:124" x14ac:dyDescent="0.2">
      <c r="A7" s="296" t="s">
        <v>896</v>
      </c>
    </row>
    <row r="8" spans="1:124" x14ac:dyDescent="0.2">
      <c r="A8" s="296" t="s">
        <v>897</v>
      </c>
    </row>
    <row r="9" spans="1:124" x14ac:dyDescent="0.2">
      <c r="A9" s="296" t="s">
        <v>898</v>
      </c>
    </row>
    <row r="12" spans="1:124" s="747" customFormat="1" ht="45" x14ac:dyDescent="0.25">
      <c r="A12" s="745" t="s">
        <v>987</v>
      </c>
      <c r="B12" s="745" t="s">
        <v>988</v>
      </c>
      <c r="C12" s="745" t="s">
        <v>989</v>
      </c>
      <c r="D12" s="746" t="s">
        <v>1059</v>
      </c>
      <c r="E12" s="745" t="s">
        <v>990</v>
      </c>
      <c r="F12" s="745" t="s">
        <v>991</v>
      </c>
      <c r="G12" s="745" t="s">
        <v>992</v>
      </c>
      <c r="H12" s="745" t="s">
        <v>993</v>
      </c>
      <c r="I12" s="745" t="s">
        <v>89</v>
      </c>
      <c r="J12" s="745" t="s">
        <v>90</v>
      </c>
      <c r="K12" s="745" t="s">
        <v>91</v>
      </c>
      <c r="L12" s="745" t="s">
        <v>92</v>
      </c>
      <c r="M12" s="745" t="s">
        <v>93</v>
      </c>
      <c r="N12" s="745" t="s">
        <v>103</v>
      </c>
      <c r="O12" s="745" t="s">
        <v>105</v>
      </c>
      <c r="P12" s="745" t="s">
        <v>107</v>
      </c>
      <c r="Q12" s="745" t="s">
        <v>109</v>
      </c>
      <c r="R12" s="745" t="s">
        <v>110</v>
      </c>
      <c r="S12" s="745" t="s">
        <v>114</v>
      </c>
      <c r="T12" s="1178"/>
      <c r="U12" s="1178"/>
      <c r="V12" s="1178"/>
      <c r="W12" s="1178"/>
      <c r="X12" s="1178"/>
      <c r="Y12" s="1178"/>
      <c r="Z12" s="1178"/>
      <c r="AA12" s="1178"/>
      <c r="AB12" s="1178"/>
      <c r="AC12" s="1178"/>
      <c r="AD12" s="1178"/>
      <c r="AE12" s="1178"/>
      <c r="AF12" s="1178"/>
      <c r="AG12" s="1178"/>
      <c r="AH12" s="1178"/>
      <c r="AI12" s="1178"/>
      <c r="AJ12" s="1178"/>
      <c r="AK12" s="1178"/>
      <c r="AL12" s="1178"/>
      <c r="AM12" s="1178"/>
      <c r="AN12" s="1178"/>
      <c r="AO12" s="1178"/>
      <c r="AP12" s="1178"/>
      <c r="AQ12" s="1178"/>
      <c r="AR12" s="1178"/>
      <c r="AS12" s="1178"/>
      <c r="AT12" s="1178"/>
      <c r="AU12" s="1178"/>
      <c r="AV12" s="1178"/>
      <c r="AW12" s="1178"/>
      <c r="AX12" s="1178"/>
      <c r="AY12" s="1178"/>
      <c r="AZ12" s="1178"/>
      <c r="BA12" s="1178"/>
      <c r="BB12" s="1178"/>
      <c r="BC12" s="1178"/>
      <c r="BD12" s="1178"/>
      <c r="BE12" s="1178"/>
      <c r="BF12" s="1178"/>
      <c r="BG12" s="1178"/>
      <c r="BH12" s="1178"/>
      <c r="BI12" s="1178"/>
      <c r="BJ12" s="1178"/>
      <c r="BK12" s="1178"/>
      <c r="BL12" s="1178"/>
      <c r="BM12" s="1178"/>
      <c r="BN12" s="1178"/>
      <c r="BO12" s="1178"/>
      <c r="BP12" s="1178"/>
      <c r="BQ12" s="1178"/>
      <c r="BR12" s="1178"/>
      <c r="BS12" s="1178"/>
      <c r="BT12" s="1178"/>
      <c r="BU12" s="1178"/>
      <c r="BV12" s="1178"/>
      <c r="BW12" s="1178"/>
      <c r="BX12" s="1178"/>
      <c r="BY12" s="1178"/>
      <c r="BZ12" s="1178"/>
      <c r="CA12" s="1178"/>
      <c r="CB12" s="1178"/>
      <c r="CC12" s="1178"/>
      <c r="CD12" s="1178"/>
      <c r="CE12" s="1178"/>
      <c r="CF12" s="1178"/>
      <c r="CG12" s="1178"/>
      <c r="CH12" s="1178"/>
      <c r="CI12" s="1178"/>
      <c r="CJ12" s="1178"/>
      <c r="CK12" s="1178"/>
      <c r="CL12" s="1178"/>
      <c r="CM12" s="1178"/>
      <c r="CN12" s="1178"/>
      <c r="CO12" s="1178"/>
      <c r="CP12" s="1178"/>
      <c r="CQ12" s="1178"/>
      <c r="CR12" s="1178"/>
      <c r="CS12" s="1178"/>
      <c r="CT12" s="1178"/>
      <c r="CU12" s="1178"/>
      <c r="CV12" s="1178"/>
      <c r="CW12" s="1178"/>
      <c r="CX12" s="1178"/>
      <c r="CY12" s="1178"/>
      <c r="CZ12" s="1178"/>
      <c r="DA12" s="1178"/>
      <c r="DB12" s="1178"/>
      <c r="DC12" s="1178"/>
      <c r="DD12" s="1178"/>
      <c r="DE12" s="1178"/>
      <c r="DF12" s="1178"/>
      <c r="DG12" s="1178"/>
      <c r="DH12" s="1178"/>
      <c r="DI12" s="1178"/>
      <c r="DJ12" s="1178"/>
      <c r="DK12" s="1178"/>
      <c r="DL12" s="1178"/>
      <c r="DM12" s="1178"/>
      <c r="DN12" s="1178"/>
      <c r="DO12" s="1178"/>
      <c r="DP12" s="1178"/>
      <c r="DQ12" s="1178"/>
      <c r="DR12" s="1178"/>
      <c r="DS12" s="1178"/>
      <c r="DT12" s="1178"/>
    </row>
    <row r="13" spans="1:124" ht="33.75" x14ac:dyDescent="0.2">
      <c r="A13" s="143">
        <v>1</v>
      </c>
      <c r="B13" s="2" t="s">
        <v>994</v>
      </c>
      <c r="C13" s="3" t="s">
        <v>995</v>
      </c>
      <c r="D13" s="2" t="s">
        <v>995</v>
      </c>
      <c r="E13" s="142" t="s">
        <v>1060</v>
      </c>
      <c r="F13" s="142" t="s">
        <v>1061</v>
      </c>
      <c r="G13" s="4" t="s">
        <v>996</v>
      </c>
      <c r="H13" s="4" t="s">
        <v>997</v>
      </c>
      <c r="I13" s="125">
        <v>15</v>
      </c>
      <c r="J13" s="125">
        <v>3043</v>
      </c>
      <c r="K13" s="125">
        <v>770</v>
      </c>
      <c r="L13" s="147"/>
      <c r="M13" s="125"/>
      <c r="N13" s="125"/>
      <c r="O13" s="125"/>
      <c r="P13" s="125"/>
      <c r="Q13" s="125"/>
      <c r="R13" s="125"/>
      <c r="S13" s="125"/>
    </row>
    <row r="14" spans="1:124" ht="33.75" x14ac:dyDescent="0.2">
      <c r="A14" s="143">
        <v>2</v>
      </c>
      <c r="B14" s="2" t="s">
        <v>998</v>
      </c>
      <c r="C14" s="3" t="s">
        <v>995</v>
      </c>
      <c r="D14" s="2" t="s">
        <v>995</v>
      </c>
      <c r="E14" s="142" t="s">
        <v>1060</v>
      </c>
      <c r="F14" s="142" t="s">
        <v>1062</v>
      </c>
      <c r="G14" s="4" t="s">
        <v>996</v>
      </c>
      <c r="H14" s="4" t="s">
        <v>999</v>
      </c>
      <c r="I14" s="125">
        <v>17</v>
      </c>
      <c r="J14" s="125">
        <v>3950</v>
      </c>
      <c r="K14" s="125">
        <v>28</v>
      </c>
      <c r="L14" s="147">
        <v>1260</v>
      </c>
      <c r="M14" s="125">
        <v>9600</v>
      </c>
      <c r="N14" s="125">
        <v>80</v>
      </c>
      <c r="O14" s="125"/>
      <c r="P14" s="125"/>
      <c r="Q14" s="125"/>
      <c r="R14" s="125"/>
      <c r="S14" s="125"/>
    </row>
    <row r="15" spans="1:124" ht="33.75" x14ac:dyDescent="0.2">
      <c r="A15" s="143">
        <v>3</v>
      </c>
      <c r="B15" s="2" t="s">
        <v>1000</v>
      </c>
      <c r="C15" s="3" t="s">
        <v>1001</v>
      </c>
      <c r="D15" s="2" t="s">
        <v>1001</v>
      </c>
      <c r="E15" s="4" t="s">
        <v>1002</v>
      </c>
      <c r="F15" s="142" t="s">
        <v>1063</v>
      </c>
      <c r="G15" s="4" t="s">
        <v>996</v>
      </c>
      <c r="H15" s="4" t="s">
        <v>1003</v>
      </c>
      <c r="I15" s="125">
        <v>112</v>
      </c>
      <c r="J15" s="125">
        <v>8995</v>
      </c>
      <c r="K15" s="125">
        <v>316</v>
      </c>
      <c r="L15" s="147"/>
      <c r="M15" s="125">
        <v>89808</v>
      </c>
      <c r="N15" s="125">
        <v>249</v>
      </c>
      <c r="O15" s="125">
        <v>2394</v>
      </c>
      <c r="P15" s="125">
        <v>3492</v>
      </c>
      <c r="Q15" s="125"/>
      <c r="R15" s="125"/>
      <c r="S15" s="125"/>
    </row>
    <row r="16" spans="1:124" ht="22.5" x14ac:dyDescent="0.2">
      <c r="A16" s="143">
        <v>4</v>
      </c>
      <c r="B16" s="2" t="s">
        <v>1004</v>
      </c>
      <c r="C16" s="3" t="s">
        <v>995</v>
      </c>
      <c r="D16" s="2" t="s">
        <v>995</v>
      </c>
      <c r="E16" s="4" t="s">
        <v>1002</v>
      </c>
      <c r="F16" s="142" t="s">
        <v>1064</v>
      </c>
      <c r="G16" s="4" t="s">
        <v>996</v>
      </c>
      <c r="H16" s="4" t="s">
        <v>997</v>
      </c>
      <c r="I16" s="125" t="s">
        <v>113</v>
      </c>
      <c r="J16" s="125"/>
      <c r="K16" s="125"/>
      <c r="L16" s="147"/>
      <c r="M16" s="125"/>
      <c r="N16" s="125"/>
      <c r="O16" s="125"/>
      <c r="P16" s="125"/>
      <c r="Q16" s="125"/>
      <c r="R16" s="125"/>
      <c r="S16" s="125"/>
    </row>
    <row r="17" spans="1:19" ht="22.5" x14ac:dyDescent="0.2">
      <c r="A17" s="143">
        <v>5</v>
      </c>
      <c r="B17" s="2" t="s">
        <v>1005</v>
      </c>
      <c r="C17" s="3" t="s">
        <v>995</v>
      </c>
      <c r="D17" s="2" t="s">
        <v>995</v>
      </c>
      <c r="E17" s="4" t="s">
        <v>1002</v>
      </c>
      <c r="F17" s="142" t="s">
        <v>1065</v>
      </c>
      <c r="G17" s="4" t="s">
        <v>996</v>
      </c>
      <c r="H17" s="4" t="s">
        <v>999</v>
      </c>
      <c r="I17" s="125">
        <v>29</v>
      </c>
      <c r="J17" s="125">
        <v>3292</v>
      </c>
      <c r="K17" s="125"/>
      <c r="L17" s="147"/>
      <c r="M17" s="125"/>
      <c r="N17" s="125">
        <v>160</v>
      </c>
      <c r="O17" s="125">
        <v>544</v>
      </c>
      <c r="P17" s="125"/>
      <c r="Q17" s="125"/>
      <c r="R17" s="125"/>
      <c r="S17" s="125"/>
    </row>
    <row r="18" spans="1:19" ht="22.5" x14ac:dyDescent="0.2">
      <c r="A18" s="143">
        <v>6</v>
      </c>
      <c r="B18" s="2" t="s">
        <v>1006</v>
      </c>
      <c r="C18" s="3" t="s">
        <v>1001</v>
      </c>
      <c r="D18" s="2" t="s">
        <v>1001</v>
      </c>
      <c r="E18" s="142" t="s">
        <v>1066</v>
      </c>
      <c r="F18" s="4" t="s">
        <v>1007</v>
      </c>
      <c r="G18" s="4" t="s">
        <v>996</v>
      </c>
      <c r="H18" s="4" t="s">
        <v>1008</v>
      </c>
      <c r="I18" s="125">
        <v>28</v>
      </c>
      <c r="J18" s="125">
        <v>6126</v>
      </c>
      <c r="K18" s="125">
        <v>124</v>
      </c>
      <c r="L18" s="147">
        <v>3402</v>
      </c>
      <c r="M18" s="125">
        <v>13440</v>
      </c>
      <c r="N18" s="125">
        <v>120</v>
      </c>
      <c r="O18" s="125"/>
      <c r="P18" s="125"/>
      <c r="Q18" s="125"/>
      <c r="R18" s="125"/>
      <c r="S18" s="125"/>
    </row>
    <row r="19" spans="1:19" ht="22.5" x14ac:dyDescent="0.2">
      <c r="A19" s="143">
        <v>7</v>
      </c>
      <c r="B19" s="2" t="s">
        <v>1009</v>
      </c>
      <c r="C19" s="3" t="s">
        <v>1001</v>
      </c>
      <c r="D19" s="2" t="s">
        <v>995</v>
      </c>
      <c r="E19" s="142" t="s">
        <v>1066</v>
      </c>
      <c r="F19" s="4" t="s">
        <v>1010</v>
      </c>
      <c r="G19" s="4" t="s">
        <v>996</v>
      </c>
      <c r="H19" s="4" t="s">
        <v>999</v>
      </c>
      <c r="I19" s="125">
        <v>4</v>
      </c>
      <c r="J19" s="125">
        <v>180</v>
      </c>
      <c r="K19" s="125"/>
      <c r="L19" s="147">
        <v>11178</v>
      </c>
      <c r="M19" s="125">
        <v>1920</v>
      </c>
      <c r="N19" s="125"/>
      <c r="O19" s="125"/>
      <c r="P19" s="125"/>
      <c r="Q19" s="125"/>
      <c r="R19" s="125"/>
      <c r="S19" s="125"/>
    </row>
    <row r="20" spans="1:19" ht="33.75" x14ac:dyDescent="0.2">
      <c r="A20" s="143">
        <v>8</v>
      </c>
      <c r="B20" s="2" t="s">
        <v>1011</v>
      </c>
      <c r="C20" s="3" t="s">
        <v>1001</v>
      </c>
      <c r="D20" s="2" t="s">
        <v>1001</v>
      </c>
      <c r="E20" s="142" t="s">
        <v>1060</v>
      </c>
      <c r="F20" s="142" t="s">
        <v>1067</v>
      </c>
      <c r="G20" s="4" t="s">
        <v>996</v>
      </c>
      <c r="H20" s="4" t="s">
        <v>1012</v>
      </c>
      <c r="I20" s="125">
        <v>15</v>
      </c>
      <c r="J20" s="125"/>
      <c r="K20" s="125">
        <v>2379</v>
      </c>
      <c r="L20" s="147"/>
      <c r="M20" s="125"/>
      <c r="N20" s="125"/>
      <c r="O20" s="125">
        <v>128</v>
      </c>
      <c r="P20" s="125"/>
      <c r="Q20" s="125">
        <v>100</v>
      </c>
      <c r="R20" s="125"/>
      <c r="S20" s="125"/>
    </row>
    <row r="21" spans="1:19" ht="45" x14ac:dyDescent="0.2">
      <c r="A21" s="143">
        <v>9</v>
      </c>
      <c r="B21" s="2" t="s">
        <v>1013</v>
      </c>
      <c r="C21" s="3" t="s">
        <v>1001</v>
      </c>
      <c r="D21" s="2" t="s">
        <v>1001</v>
      </c>
      <c r="E21" s="142" t="s">
        <v>1068</v>
      </c>
      <c r="F21" s="142" t="s">
        <v>1069</v>
      </c>
      <c r="G21" s="4" t="s">
        <v>996</v>
      </c>
      <c r="H21" s="4" t="s">
        <v>1014</v>
      </c>
      <c r="I21" s="125">
        <v>71</v>
      </c>
      <c r="J21" s="125">
        <v>8669</v>
      </c>
      <c r="K21" s="125"/>
      <c r="L21" s="147"/>
      <c r="M21" s="125">
        <v>34080</v>
      </c>
      <c r="N21" s="125"/>
      <c r="O21" s="125">
        <v>1766</v>
      </c>
      <c r="P21" s="125"/>
      <c r="Q21" s="125"/>
      <c r="R21" s="125"/>
      <c r="S21" s="125"/>
    </row>
    <row r="22" spans="1:19" x14ac:dyDescent="0.2">
      <c r="A22" s="143">
        <v>10</v>
      </c>
      <c r="B22" s="2" t="s">
        <v>1015</v>
      </c>
      <c r="C22" s="3" t="s">
        <v>1001</v>
      </c>
      <c r="D22" s="2" t="s">
        <v>1001</v>
      </c>
      <c r="E22" s="4" t="s">
        <v>1002</v>
      </c>
      <c r="F22" s="4" t="s">
        <v>1016</v>
      </c>
      <c r="G22" s="4" t="s">
        <v>1017</v>
      </c>
      <c r="H22" s="4" t="s">
        <v>1018</v>
      </c>
      <c r="I22" s="125">
        <v>40</v>
      </c>
      <c r="J22" s="125">
        <v>592</v>
      </c>
      <c r="K22" s="125"/>
      <c r="L22" s="147">
        <v>104360</v>
      </c>
      <c r="M22" s="125">
        <v>25344</v>
      </c>
      <c r="N22" s="125">
        <v>320</v>
      </c>
      <c r="O22" s="125"/>
      <c r="P22" s="125"/>
      <c r="Q22" s="125">
        <v>50</v>
      </c>
      <c r="R22" s="125"/>
      <c r="S22" s="125"/>
    </row>
    <row r="23" spans="1:19" x14ac:dyDescent="0.2">
      <c r="A23" s="143">
        <v>11</v>
      </c>
      <c r="B23" s="2" t="s">
        <v>1019</v>
      </c>
      <c r="C23" s="3" t="s">
        <v>1001</v>
      </c>
      <c r="D23" s="2" t="s">
        <v>1001</v>
      </c>
      <c r="E23" s="4" t="s">
        <v>1002</v>
      </c>
      <c r="F23" s="4" t="s">
        <v>1020</v>
      </c>
      <c r="G23" s="4" t="s">
        <v>1017</v>
      </c>
      <c r="H23" s="4" t="s">
        <v>1021</v>
      </c>
      <c r="I23" s="125">
        <v>64</v>
      </c>
      <c r="J23" s="125">
        <v>8422</v>
      </c>
      <c r="K23" s="125">
        <v>2249</v>
      </c>
      <c r="L23" s="147">
        <v>179865</v>
      </c>
      <c r="M23" s="125">
        <v>86766</v>
      </c>
      <c r="N23" s="125">
        <v>280</v>
      </c>
      <c r="O23" s="125"/>
      <c r="P23" s="125">
        <v>26482</v>
      </c>
      <c r="Q23" s="125">
        <v>250</v>
      </c>
      <c r="R23" s="125"/>
      <c r="S23" s="125"/>
    </row>
    <row r="24" spans="1:19" x14ac:dyDescent="0.2">
      <c r="A24" s="143">
        <v>12</v>
      </c>
      <c r="B24" s="2" t="s">
        <v>1022</v>
      </c>
      <c r="C24" s="3" t="s">
        <v>1001</v>
      </c>
      <c r="D24" s="2" t="s">
        <v>1001</v>
      </c>
      <c r="E24" s="4" t="s">
        <v>1002</v>
      </c>
      <c r="F24" s="4" t="s">
        <v>1023</v>
      </c>
      <c r="G24" s="4" t="s">
        <v>1017</v>
      </c>
      <c r="H24" s="4" t="s">
        <v>1021</v>
      </c>
      <c r="I24" s="125">
        <v>64</v>
      </c>
      <c r="J24" s="125">
        <v>7442</v>
      </c>
      <c r="K24" s="125">
        <v>38</v>
      </c>
      <c r="L24" s="147">
        <v>74388</v>
      </c>
      <c r="M24" s="125">
        <v>97170</v>
      </c>
      <c r="N24" s="125">
        <v>80</v>
      </c>
      <c r="O24" s="125"/>
      <c r="P24" s="125"/>
      <c r="Q24" s="125">
        <v>75</v>
      </c>
      <c r="R24" s="125"/>
      <c r="S24" s="125"/>
    </row>
    <row r="25" spans="1:19" x14ac:dyDescent="0.2">
      <c r="A25" s="143">
        <v>13</v>
      </c>
      <c r="B25" s="2" t="s">
        <v>1024</v>
      </c>
      <c r="C25" s="3" t="s">
        <v>1001</v>
      </c>
      <c r="D25" s="2" t="s">
        <v>1001</v>
      </c>
      <c r="E25" s="4" t="s">
        <v>1002</v>
      </c>
      <c r="F25" s="4" t="s">
        <v>1025</v>
      </c>
      <c r="G25" s="4" t="s">
        <v>1017</v>
      </c>
      <c r="H25" s="4" t="s">
        <v>1021</v>
      </c>
      <c r="I25" s="125">
        <v>64</v>
      </c>
      <c r="J25" s="125">
        <v>7442</v>
      </c>
      <c r="K25" s="125">
        <v>38</v>
      </c>
      <c r="L25" s="147">
        <v>74524</v>
      </c>
      <c r="M25" s="125">
        <v>97170</v>
      </c>
      <c r="N25" s="125">
        <v>240</v>
      </c>
      <c r="O25" s="125"/>
      <c r="P25" s="125"/>
      <c r="Q25" s="125">
        <v>100</v>
      </c>
      <c r="R25" s="125"/>
      <c r="S25" s="125"/>
    </row>
    <row r="26" spans="1:19" x14ac:dyDescent="0.2">
      <c r="A26" s="143">
        <v>14</v>
      </c>
      <c r="B26" s="2" t="s">
        <v>1026</v>
      </c>
      <c r="C26" s="3" t="s">
        <v>1001</v>
      </c>
      <c r="D26" s="2" t="s">
        <v>1001</v>
      </c>
      <c r="E26" s="4" t="s">
        <v>1002</v>
      </c>
      <c r="F26" s="4" t="s">
        <v>1027</v>
      </c>
      <c r="G26" s="4" t="s">
        <v>1017</v>
      </c>
      <c r="H26" s="4" t="s">
        <v>1018</v>
      </c>
      <c r="I26" s="125">
        <v>64</v>
      </c>
      <c r="J26" s="125">
        <v>9443</v>
      </c>
      <c r="K26" s="125">
        <v>42</v>
      </c>
      <c r="L26" s="147">
        <v>75396</v>
      </c>
      <c r="M26" s="125">
        <v>92660</v>
      </c>
      <c r="N26" s="125">
        <v>32</v>
      </c>
      <c r="O26" s="125"/>
      <c r="P26" s="125"/>
      <c r="Q26" s="125">
        <v>100</v>
      </c>
      <c r="R26" s="125"/>
      <c r="S26" s="125"/>
    </row>
    <row r="27" spans="1:19" ht="22.5" x14ac:dyDescent="0.2">
      <c r="A27" s="143">
        <v>15</v>
      </c>
      <c r="B27" s="2" t="s">
        <v>1028</v>
      </c>
      <c r="C27" s="3" t="s">
        <v>1001</v>
      </c>
      <c r="D27" s="2" t="s">
        <v>1001</v>
      </c>
      <c r="E27" s="4" t="s">
        <v>1002</v>
      </c>
      <c r="F27" s="4" t="s">
        <v>1029</v>
      </c>
      <c r="G27" s="4" t="s">
        <v>996</v>
      </c>
      <c r="H27" s="4" t="s">
        <v>1003</v>
      </c>
      <c r="I27" s="125">
        <v>108</v>
      </c>
      <c r="J27" s="125">
        <v>8743</v>
      </c>
      <c r="K27" s="125">
        <v>506</v>
      </c>
      <c r="L27" s="147">
        <v>43170</v>
      </c>
      <c r="M27" s="125"/>
      <c r="N27" s="125">
        <v>40</v>
      </c>
      <c r="O27" s="125">
        <v>1760</v>
      </c>
      <c r="P27" s="125"/>
      <c r="Q27" s="125">
        <v>223</v>
      </c>
      <c r="R27" s="125"/>
      <c r="S27" s="125"/>
    </row>
    <row r="28" spans="1:19" ht="22.5" x14ac:dyDescent="0.2">
      <c r="A28" s="143">
        <v>16</v>
      </c>
      <c r="B28" s="2" t="s">
        <v>1030</v>
      </c>
      <c r="C28" s="3" t="s">
        <v>1001</v>
      </c>
      <c r="D28" s="2" t="s">
        <v>1001</v>
      </c>
      <c r="E28" s="4" t="s">
        <v>1002</v>
      </c>
      <c r="F28" s="4" t="s">
        <v>1031</v>
      </c>
      <c r="G28" s="4" t="s">
        <v>996</v>
      </c>
      <c r="H28" s="4" t="s">
        <v>1032</v>
      </c>
      <c r="I28" s="125"/>
      <c r="J28" s="125">
        <v>5458</v>
      </c>
      <c r="K28" s="125">
        <v>3223</v>
      </c>
      <c r="L28" s="147"/>
      <c r="M28" s="125">
        <v>47520</v>
      </c>
      <c r="N28" s="125">
        <v>40</v>
      </c>
      <c r="O28" s="125">
        <v>1072</v>
      </c>
      <c r="P28" s="125"/>
      <c r="Q28" s="125"/>
      <c r="R28" s="125"/>
      <c r="S28" s="125"/>
    </row>
    <row r="29" spans="1:19" ht="33.75" x14ac:dyDescent="0.2">
      <c r="A29" s="143">
        <v>17</v>
      </c>
      <c r="B29" s="2" t="s">
        <v>1033</v>
      </c>
      <c r="C29" s="3" t="s">
        <v>1001</v>
      </c>
      <c r="D29" s="2" t="s">
        <v>1001</v>
      </c>
      <c r="E29" s="4" t="s">
        <v>1002</v>
      </c>
      <c r="F29" s="4" t="s">
        <v>1031</v>
      </c>
      <c r="G29" s="4" t="s">
        <v>996</v>
      </c>
      <c r="H29" s="142" t="s">
        <v>1070</v>
      </c>
      <c r="I29" s="125">
        <v>163</v>
      </c>
      <c r="J29" s="125">
        <v>15411</v>
      </c>
      <c r="K29" s="125">
        <v>66</v>
      </c>
      <c r="L29" s="147"/>
      <c r="M29" s="125">
        <v>78240</v>
      </c>
      <c r="N29" s="125"/>
      <c r="O29" s="125">
        <v>3200</v>
      </c>
      <c r="P29" s="125"/>
      <c r="Q29" s="125"/>
      <c r="R29" s="125"/>
      <c r="S29" s="125"/>
    </row>
    <row r="30" spans="1:19" x14ac:dyDescent="0.2">
      <c r="A30" s="143">
        <v>18</v>
      </c>
      <c r="B30" s="2" t="s">
        <v>1034</v>
      </c>
      <c r="C30" s="3" t="s">
        <v>1001</v>
      </c>
      <c r="D30" s="2" t="s">
        <v>1001</v>
      </c>
      <c r="E30" s="4" t="s">
        <v>1002</v>
      </c>
      <c r="F30" s="4" t="s">
        <v>1031</v>
      </c>
      <c r="G30" s="4" t="s">
        <v>996</v>
      </c>
      <c r="H30" s="4" t="s">
        <v>1012</v>
      </c>
      <c r="I30" s="125">
        <v>32</v>
      </c>
      <c r="J30" s="125">
        <v>100</v>
      </c>
      <c r="K30" s="125">
        <v>262</v>
      </c>
      <c r="L30" s="147"/>
      <c r="M30" s="125">
        <v>30336</v>
      </c>
      <c r="N30" s="125"/>
      <c r="O30" s="125"/>
      <c r="P30" s="125">
        <v>3725</v>
      </c>
      <c r="Q30" s="125"/>
      <c r="R30" s="125"/>
      <c r="S30" s="125"/>
    </row>
    <row r="31" spans="1:19" ht="33.75" x14ac:dyDescent="0.2">
      <c r="A31" s="143">
        <v>19</v>
      </c>
      <c r="B31" s="2" t="s">
        <v>1035</v>
      </c>
      <c r="C31" s="3" t="s">
        <v>1001</v>
      </c>
      <c r="D31" s="2" t="s">
        <v>995</v>
      </c>
      <c r="E31" s="142" t="s">
        <v>1060</v>
      </c>
      <c r="F31" s="4" t="s">
        <v>1036</v>
      </c>
      <c r="G31" s="4" t="s">
        <v>996</v>
      </c>
      <c r="H31" s="4" t="s">
        <v>1037</v>
      </c>
      <c r="I31" s="125"/>
      <c r="J31" s="125">
        <v>1306</v>
      </c>
      <c r="K31" s="125"/>
      <c r="L31" s="147"/>
      <c r="M31" s="125"/>
      <c r="N31" s="125"/>
      <c r="O31" s="125">
        <v>256</v>
      </c>
      <c r="P31" s="125"/>
      <c r="Q31" s="125"/>
      <c r="R31" s="125"/>
      <c r="S31" s="125"/>
    </row>
    <row r="32" spans="1:19" x14ac:dyDescent="0.2">
      <c r="A32" s="143">
        <v>20</v>
      </c>
      <c r="B32" s="2" t="s">
        <v>1038</v>
      </c>
      <c r="C32" s="3" t="s">
        <v>995</v>
      </c>
      <c r="D32" s="2" t="s">
        <v>995</v>
      </c>
      <c r="E32" s="4" t="s">
        <v>1002</v>
      </c>
      <c r="F32" s="144" t="s">
        <v>94</v>
      </c>
      <c r="G32" s="4" t="s">
        <v>996</v>
      </c>
      <c r="H32" s="4" t="s">
        <v>1037</v>
      </c>
      <c r="I32" s="125">
        <v>25</v>
      </c>
      <c r="J32" s="125">
        <v>4084</v>
      </c>
      <c r="K32" s="125"/>
      <c r="L32" s="147"/>
      <c r="M32" s="125">
        <v>7680</v>
      </c>
      <c r="N32" s="125">
        <v>40</v>
      </c>
      <c r="O32" s="125">
        <v>672</v>
      </c>
      <c r="P32" s="125"/>
      <c r="Q32" s="125"/>
      <c r="R32" s="125"/>
      <c r="S32" s="125"/>
    </row>
    <row r="33" spans="1:19" x14ac:dyDescent="0.2">
      <c r="A33" s="143">
        <v>21</v>
      </c>
      <c r="B33" s="2" t="s">
        <v>1039</v>
      </c>
      <c r="C33" s="3" t="s">
        <v>995</v>
      </c>
      <c r="D33" s="2" t="s">
        <v>995</v>
      </c>
      <c r="E33" s="4" t="s">
        <v>1002</v>
      </c>
      <c r="F33" s="4" t="s">
        <v>1040</v>
      </c>
      <c r="G33" s="4" t="s">
        <v>996</v>
      </c>
      <c r="H33" s="4" t="s">
        <v>1037</v>
      </c>
      <c r="I33" s="125">
        <v>25</v>
      </c>
      <c r="J33" s="125">
        <v>5104</v>
      </c>
      <c r="K33" s="125">
        <v>1161</v>
      </c>
      <c r="L33" s="147"/>
      <c r="M33" s="125">
        <v>12000</v>
      </c>
      <c r="N33" s="125">
        <v>80</v>
      </c>
      <c r="O33" s="125"/>
      <c r="P33" s="125">
        <v>500</v>
      </c>
      <c r="Q33" s="125"/>
      <c r="R33" s="125"/>
      <c r="S33" s="125"/>
    </row>
    <row r="34" spans="1:19" x14ac:dyDescent="0.2">
      <c r="A34" s="143">
        <v>22</v>
      </c>
      <c r="B34" s="2" t="s">
        <v>1041</v>
      </c>
      <c r="C34" s="3" t="s">
        <v>995</v>
      </c>
      <c r="D34" s="2" t="s">
        <v>995</v>
      </c>
      <c r="E34" s="4" t="s">
        <v>1002</v>
      </c>
      <c r="F34" s="4" t="s">
        <v>1040</v>
      </c>
      <c r="G34" s="5" t="s">
        <v>996</v>
      </c>
      <c r="H34" s="4" t="s">
        <v>997</v>
      </c>
      <c r="I34" s="125"/>
      <c r="J34" s="125">
        <v>2925</v>
      </c>
      <c r="K34" s="125">
        <v>34</v>
      </c>
      <c r="L34" s="147"/>
      <c r="M34" s="125">
        <v>7680</v>
      </c>
      <c r="N34" s="125"/>
      <c r="O34" s="125">
        <v>461</v>
      </c>
      <c r="P34" s="125"/>
      <c r="Q34" s="125"/>
      <c r="R34" s="125"/>
      <c r="S34" s="125"/>
    </row>
    <row r="35" spans="1:19" ht="33.75" x14ac:dyDescent="0.2">
      <c r="A35" s="143">
        <v>23</v>
      </c>
      <c r="B35" s="2" t="s">
        <v>1042</v>
      </c>
      <c r="C35" s="3" t="s">
        <v>995</v>
      </c>
      <c r="D35" s="2" t="s">
        <v>995</v>
      </c>
      <c r="E35" s="142" t="s">
        <v>1060</v>
      </c>
      <c r="F35" s="4" t="s">
        <v>1043</v>
      </c>
      <c r="G35" s="4" t="s">
        <v>996</v>
      </c>
      <c r="H35" s="4" t="s">
        <v>997</v>
      </c>
      <c r="I35" s="125"/>
      <c r="J35" s="125">
        <v>2354</v>
      </c>
      <c r="K35" s="125"/>
      <c r="L35" s="147">
        <v>468</v>
      </c>
      <c r="M35" s="125">
        <v>1200</v>
      </c>
      <c r="N35" s="125"/>
      <c r="O35" s="125"/>
      <c r="P35" s="125"/>
      <c r="Q35" s="125"/>
      <c r="R35" s="125"/>
      <c r="S35" s="125"/>
    </row>
    <row r="36" spans="1:19" ht="33.75" x14ac:dyDescent="0.2">
      <c r="A36" s="143">
        <v>24</v>
      </c>
      <c r="B36" s="2" t="s">
        <v>1044</v>
      </c>
      <c r="C36" s="3" t="s">
        <v>995</v>
      </c>
      <c r="D36" s="2" t="s">
        <v>995</v>
      </c>
      <c r="E36" s="142" t="s">
        <v>1060</v>
      </c>
      <c r="F36" s="4" t="s">
        <v>1043</v>
      </c>
      <c r="G36" s="4" t="s">
        <v>996</v>
      </c>
      <c r="H36" s="4" t="s">
        <v>1037</v>
      </c>
      <c r="I36" s="125">
        <v>17</v>
      </c>
      <c r="J36" s="125">
        <v>3207</v>
      </c>
      <c r="K36" s="125">
        <v>10</v>
      </c>
      <c r="L36" s="147">
        <v>2135</v>
      </c>
      <c r="M36" s="125">
        <v>3600</v>
      </c>
      <c r="N36" s="125">
        <v>120</v>
      </c>
      <c r="O36" s="125"/>
      <c r="P36" s="125"/>
      <c r="Q36" s="125">
        <v>10</v>
      </c>
      <c r="R36" s="125"/>
      <c r="S36" s="125"/>
    </row>
    <row r="37" spans="1:19" ht="33.75" x14ac:dyDescent="0.2">
      <c r="A37" s="143">
        <v>25</v>
      </c>
      <c r="B37" s="2" t="s">
        <v>1045</v>
      </c>
      <c r="C37" s="3" t="s">
        <v>995</v>
      </c>
      <c r="D37" s="2" t="s">
        <v>995</v>
      </c>
      <c r="E37" s="142" t="s">
        <v>1060</v>
      </c>
      <c r="F37" s="4" t="s">
        <v>1046</v>
      </c>
      <c r="G37" s="4" t="s">
        <v>996</v>
      </c>
      <c r="H37" s="4" t="s">
        <v>1037</v>
      </c>
      <c r="I37" s="125">
        <v>24</v>
      </c>
      <c r="J37" s="125">
        <v>1606</v>
      </c>
      <c r="K37" s="125">
        <v>28</v>
      </c>
      <c r="L37" s="147">
        <v>830</v>
      </c>
      <c r="M37" s="125">
        <v>12090</v>
      </c>
      <c r="N37" s="125">
        <v>80</v>
      </c>
      <c r="O37" s="125">
        <v>538</v>
      </c>
      <c r="P37" s="125"/>
      <c r="Q37" s="125"/>
      <c r="R37" s="125"/>
      <c r="S37" s="125"/>
    </row>
    <row r="38" spans="1:19" x14ac:dyDescent="0.2">
      <c r="A38" s="143">
        <v>26</v>
      </c>
      <c r="B38" s="2" t="s">
        <v>1047</v>
      </c>
      <c r="C38" s="3" t="s">
        <v>995</v>
      </c>
      <c r="D38" s="2" t="s">
        <v>995</v>
      </c>
      <c r="E38" s="4" t="s">
        <v>1002</v>
      </c>
      <c r="F38" s="4" t="s">
        <v>1048</v>
      </c>
      <c r="G38" s="4" t="s">
        <v>996</v>
      </c>
      <c r="H38" s="4" t="s">
        <v>1037</v>
      </c>
      <c r="I38" s="125">
        <v>8</v>
      </c>
      <c r="J38" s="125">
        <v>930</v>
      </c>
      <c r="K38" s="125"/>
      <c r="L38" s="147"/>
      <c r="M38" s="125"/>
      <c r="N38" s="125"/>
      <c r="O38" s="125">
        <v>192</v>
      </c>
      <c r="P38" s="125"/>
      <c r="Q38" s="125"/>
      <c r="R38" s="125"/>
      <c r="S38" s="125"/>
    </row>
    <row r="39" spans="1:19" ht="33.75" x14ac:dyDescent="0.2">
      <c r="A39" s="143">
        <v>27</v>
      </c>
      <c r="B39" s="2" t="s">
        <v>1049</v>
      </c>
      <c r="C39" s="3" t="s">
        <v>995</v>
      </c>
      <c r="D39" s="2" t="s">
        <v>995</v>
      </c>
      <c r="E39" s="142" t="s">
        <v>1060</v>
      </c>
      <c r="F39" s="4" t="s">
        <v>1050</v>
      </c>
      <c r="G39" s="4" t="s">
        <v>996</v>
      </c>
      <c r="H39" s="4" t="s">
        <v>1037</v>
      </c>
      <c r="I39" s="125">
        <v>14</v>
      </c>
      <c r="J39" s="125">
        <v>2984</v>
      </c>
      <c r="K39" s="125"/>
      <c r="L39" s="147"/>
      <c r="M39" s="125">
        <v>4560</v>
      </c>
      <c r="N39" s="125"/>
      <c r="O39" s="125">
        <v>320</v>
      </c>
      <c r="P39" s="125"/>
      <c r="Q39" s="125"/>
      <c r="R39" s="125">
        <v>27</v>
      </c>
      <c r="S39" s="125"/>
    </row>
    <row r="40" spans="1:19" ht="33.75" x14ac:dyDescent="0.2">
      <c r="A40" s="143">
        <v>28</v>
      </c>
      <c r="B40" s="2" t="s">
        <v>1051</v>
      </c>
      <c r="C40" s="3" t="s">
        <v>995</v>
      </c>
      <c r="D40" s="2" t="s">
        <v>995</v>
      </c>
      <c r="E40" s="142" t="s">
        <v>1060</v>
      </c>
      <c r="F40" s="142" t="s">
        <v>1071</v>
      </c>
      <c r="G40" s="4" t="s">
        <v>996</v>
      </c>
      <c r="H40" s="4" t="s">
        <v>1052</v>
      </c>
      <c r="I40" s="125" t="s">
        <v>112</v>
      </c>
      <c r="J40" s="125"/>
      <c r="K40" s="125"/>
      <c r="L40" s="147"/>
      <c r="M40" s="125"/>
      <c r="N40" s="125"/>
      <c r="O40" s="125"/>
      <c r="P40" s="125"/>
      <c r="Q40" s="125"/>
      <c r="R40" s="125"/>
      <c r="S40" s="125"/>
    </row>
    <row r="41" spans="1:19" ht="33.75" x14ac:dyDescent="0.2">
      <c r="A41" s="143">
        <v>29</v>
      </c>
      <c r="B41" s="2" t="s">
        <v>1053</v>
      </c>
      <c r="C41" s="3" t="s">
        <v>995</v>
      </c>
      <c r="D41" s="2" t="s">
        <v>1001</v>
      </c>
      <c r="E41" s="142" t="s">
        <v>1060</v>
      </c>
      <c r="F41" s="4" t="s">
        <v>1054</v>
      </c>
      <c r="G41" s="4" t="s">
        <v>1055</v>
      </c>
      <c r="H41" s="4" t="s">
        <v>1056</v>
      </c>
      <c r="I41" s="125">
        <v>15</v>
      </c>
      <c r="J41" s="125">
        <v>288</v>
      </c>
      <c r="K41" s="125">
        <v>695</v>
      </c>
      <c r="L41" s="147"/>
      <c r="M41" s="125">
        <v>16420</v>
      </c>
      <c r="N41" s="125">
        <v>360</v>
      </c>
      <c r="O41" s="125"/>
      <c r="P41" s="125"/>
      <c r="Q41" s="125"/>
      <c r="R41" s="125"/>
      <c r="S41" s="125"/>
    </row>
    <row r="42" spans="1:19" ht="33.75" x14ac:dyDescent="0.2">
      <c r="A42" s="143">
        <v>30</v>
      </c>
      <c r="B42" s="2" t="s">
        <v>1057</v>
      </c>
      <c r="C42" s="3" t="s">
        <v>995</v>
      </c>
      <c r="D42" s="2" t="s">
        <v>1001</v>
      </c>
      <c r="E42" s="142" t="s">
        <v>1060</v>
      </c>
      <c r="F42" s="142" t="s">
        <v>1072</v>
      </c>
      <c r="G42" s="4" t="s">
        <v>996</v>
      </c>
      <c r="H42" s="4" t="s">
        <v>1012</v>
      </c>
      <c r="I42" s="125">
        <v>15</v>
      </c>
      <c r="J42" s="125">
        <v>2524</v>
      </c>
      <c r="K42" s="125">
        <v>276</v>
      </c>
      <c r="L42" s="147"/>
      <c r="M42" s="125">
        <v>7200</v>
      </c>
      <c r="N42" s="125"/>
      <c r="O42" s="125">
        <v>272</v>
      </c>
      <c r="P42" s="125"/>
      <c r="Q42" s="125"/>
      <c r="R42" s="125"/>
      <c r="S42" s="125"/>
    </row>
    <row r="43" spans="1:19" ht="33.75" x14ac:dyDescent="0.2">
      <c r="A43" s="143">
        <v>31</v>
      </c>
      <c r="B43" s="2" t="s">
        <v>1058</v>
      </c>
      <c r="C43" s="3" t="s">
        <v>995</v>
      </c>
      <c r="D43" s="2" t="s">
        <v>995</v>
      </c>
      <c r="E43" s="142" t="s">
        <v>1060</v>
      </c>
      <c r="F43" s="142" t="s">
        <v>1073</v>
      </c>
      <c r="G43" s="4" t="s">
        <v>996</v>
      </c>
      <c r="H43" s="4" t="s">
        <v>999</v>
      </c>
      <c r="I43" s="125">
        <v>14</v>
      </c>
      <c r="J43" s="125">
        <v>3632</v>
      </c>
      <c r="K43" s="125">
        <v>31</v>
      </c>
      <c r="L43" s="147"/>
      <c r="M43" s="125">
        <v>6720</v>
      </c>
      <c r="N43" s="125">
        <v>80</v>
      </c>
      <c r="O43" s="125"/>
      <c r="P43" s="125"/>
      <c r="Q43" s="125"/>
      <c r="R43" s="125"/>
      <c r="S43" s="125">
        <v>280</v>
      </c>
    </row>
    <row r="44" spans="1:19" x14ac:dyDescent="0.2">
      <c r="H44" s="8" t="s">
        <v>14</v>
      </c>
      <c r="I44" s="148">
        <f>SUM(I13:I43)</f>
        <v>1047</v>
      </c>
      <c r="J44" s="148">
        <f>SUM(J13:J43)</f>
        <v>128252</v>
      </c>
      <c r="K44" s="148">
        <f t="shared" ref="K44:S44" si="0">SUM(K13:K43)</f>
        <v>12276</v>
      </c>
      <c r="L44" s="148">
        <f t="shared" si="0"/>
        <v>570976</v>
      </c>
      <c r="M44" s="148">
        <f t="shared" si="0"/>
        <v>783204</v>
      </c>
      <c r="N44" s="148">
        <f t="shared" si="0"/>
        <v>2401</v>
      </c>
      <c r="O44" s="148">
        <f t="shared" si="0"/>
        <v>13575</v>
      </c>
      <c r="P44" s="148">
        <f t="shared" si="0"/>
        <v>34199</v>
      </c>
      <c r="Q44" s="148">
        <f t="shared" si="0"/>
        <v>908</v>
      </c>
      <c r="R44" s="148">
        <f t="shared" si="0"/>
        <v>27</v>
      </c>
      <c r="S44" s="148">
        <f t="shared" si="0"/>
        <v>280</v>
      </c>
    </row>
    <row r="46" spans="1:19" ht="22.5" customHeight="1" x14ac:dyDescent="0.25">
      <c r="H46" s="204" t="s">
        <v>95</v>
      </c>
      <c r="I46" s="293" t="s">
        <v>101</v>
      </c>
      <c r="J46" s="293" t="s">
        <v>100</v>
      </c>
      <c r="K46" s="293" t="s">
        <v>13</v>
      </c>
      <c r="L46" s="293" t="s">
        <v>14</v>
      </c>
    </row>
    <row r="47" spans="1:19" ht="15" x14ac:dyDescent="0.25">
      <c r="H47" s="135" t="s">
        <v>96</v>
      </c>
      <c r="I47" s="294"/>
      <c r="J47" s="294">
        <f>J44</f>
        <v>128252</v>
      </c>
      <c r="K47" s="744"/>
      <c r="L47" s="294">
        <f>J47*K47</f>
        <v>0</v>
      </c>
    </row>
    <row r="48" spans="1:19" ht="15" x14ac:dyDescent="0.25">
      <c r="H48" s="135" t="s">
        <v>98</v>
      </c>
      <c r="I48" s="294"/>
      <c r="J48" s="294">
        <f>K44</f>
        <v>12276</v>
      </c>
      <c r="K48" s="744"/>
      <c r="L48" s="294">
        <f t="shared" ref="L48:L55" si="1">J48*K48</f>
        <v>0</v>
      </c>
    </row>
    <row r="49" spans="8:12" ht="15" x14ac:dyDescent="0.25">
      <c r="H49" s="135" t="s">
        <v>99</v>
      </c>
      <c r="I49" s="294"/>
      <c r="J49" s="294">
        <f>L44</f>
        <v>570976</v>
      </c>
      <c r="K49" s="744"/>
      <c r="L49" s="294">
        <f t="shared" si="1"/>
        <v>0</v>
      </c>
    </row>
    <row r="50" spans="8:12" ht="15" x14ac:dyDescent="0.25">
      <c r="H50" s="135" t="s">
        <v>97</v>
      </c>
      <c r="I50" s="294"/>
      <c r="J50" s="294">
        <f>M44</f>
        <v>783204</v>
      </c>
      <c r="K50" s="744"/>
      <c r="L50" s="294">
        <f t="shared" si="1"/>
        <v>0</v>
      </c>
    </row>
    <row r="51" spans="8:12" ht="15" x14ac:dyDescent="0.25">
      <c r="H51" s="135" t="s">
        <v>104</v>
      </c>
      <c r="I51" s="294"/>
      <c r="J51" s="294">
        <f>N44</f>
        <v>2401</v>
      </c>
      <c r="K51" s="744"/>
      <c r="L51" s="294">
        <f t="shared" si="1"/>
        <v>0</v>
      </c>
    </row>
    <row r="52" spans="8:12" ht="15" x14ac:dyDescent="0.25">
      <c r="H52" s="135" t="s">
        <v>106</v>
      </c>
      <c r="I52" s="294"/>
      <c r="J52" s="294">
        <f>O44</f>
        <v>13575</v>
      </c>
      <c r="K52" s="744"/>
      <c r="L52" s="294">
        <f t="shared" si="1"/>
        <v>0</v>
      </c>
    </row>
    <row r="53" spans="8:12" ht="15" x14ac:dyDescent="0.25">
      <c r="H53" s="135" t="s">
        <v>108</v>
      </c>
      <c r="I53" s="294"/>
      <c r="J53" s="294">
        <f>P44</f>
        <v>34199</v>
      </c>
      <c r="K53" s="744"/>
      <c r="L53" s="294">
        <f t="shared" si="1"/>
        <v>0</v>
      </c>
    </row>
    <row r="54" spans="8:12" ht="15" x14ac:dyDescent="0.25">
      <c r="H54" s="135" t="s">
        <v>111</v>
      </c>
      <c r="I54" s="294"/>
      <c r="J54" s="294">
        <f>R44</f>
        <v>27</v>
      </c>
      <c r="K54" s="744"/>
      <c r="L54" s="294">
        <f t="shared" si="1"/>
        <v>0</v>
      </c>
    </row>
    <row r="55" spans="8:12" ht="15" x14ac:dyDescent="0.25">
      <c r="H55" s="135" t="s">
        <v>115</v>
      </c>
      <c r="I55" s="294"/>
      <c r="J55" s="294">
        <f>S44</f>
        <v>280</v>
      </c>
      <c r="K55" s="744"/>
      <c r="L55" s="294">
        <f t="shared" si="1"/>
        <v>0</v>
      </c>
    </row>
    <row r="56" spans="8:12" ht="15" x14ac:dyDescent="0.25">
      <c r="H56" s="7" t="s">
        <v>102</v>
      </c>
      <c r="I56" s="146">
        <f>I44</f>
        <v>1047</v>
      </c>
      <c r="J56" s="146"/>
      <c r="K56" s="146"/>
      <c r="L56" s="146"/>
    </row>
    <row r="57" spans="8:12" ht="15" x14ac:dyDescent="0.25">
      <c r="H57" s="145"/>
      <c r="I57" s="146"/>
      <c r="J57" s="146"/>
      <c r="K57" s="295" t="s">
        <v>1222</v>
      </c>
      <c r="L57" s="146">
        <f>SUM(L47:L55)</f>
        <v>0</v>
      </c>
    </row>
    <row r="58" spans="8:12" s="1177" customFormat="1" x14ac:dyDescent="0.2"/>
    <row r="59" spans="8:12" s="1177" customFormat="1" x14ac:dyDescent="0.2"/>
    <row r="60" spans="8:12" s="1177" customFormat="1" x14ac:dyDescent="0.2"/>
    <row r="61" spans="8:12" s="1177" customFormat="1" x14ac:dyDescent="0.2"/>
    <row r="62" spans="8:12" s="1177" customFormat="1" x14ac:dyDescent="0.2"/>
    <row r="63" spans="8:12" s="1177" customFormat="1" x14ac:dyDescent="0.2"/>
    <row r="64" spans="8:12" s="1177" customFormat="1" x14ac:dyDescent="0.2"/>
    <row r="65" s="1177" customFormat="1" x14ac:dyDescent="0.2"/>
    <row r="66" s="1177" customFormat="1" x14ac:dyDescent="0.2"/>
    <row r="67" s="1177" customFormat="1" x14ac:dyDescent="0.2"/>
    <row r="68" s="1177" customFormat="1" x14ac:dyDescent="0.2"/>
    <row r="69" s="1177" customFormat="1" x14ac:dyDescent="0.2"/>
    <row r="70" s="1177" customFormat="1" x14ac:dyDescent="0.2"/>
    <row r="71" s="1177" customFormat="1" x14ac:dyDescent="0.2"/>
    <row r="72" s="1177" customFormat="1" x14ac:dyDescent="0.2"/>
    <row r="73" s="1177" customFormat="1" x14ac:dyDescent="0.2"/>
    <row r="74" s="1177" customFormat="1" x14ac:dyDescent="0.2"/>
    <row r="75" s="1177" customFormat="1" x14ac:dyDescent="0.2"/>
    <row r="76" s="1177" customFormat="1" x14ac:dyDescent="0.2"/>
    <row r="77" s="1177" customFormat="1" x14ac:dyDescent="0.2"/>
    <row r="78" s="1177" customFormat="1" x14ac:dyDescent="0.2"/>
    <row r="79" s="1177" customFormat="1" x14ac:dyDescent="0.2"/>
    <row r="80" s="1177" customFormat="1" x14ac:dyDescent="0.2"/>
    <row r="81" s="1177" customFormat="1" x14ac:dyDescent="0.2"/>
    <row r="82" s="1177" customFormat="1" x14ac:dyDescent="0.2"/>
    <row r="83" s="1177" customFormat="1" x14ac:dyDescent="0.2"/>
    <row r="84" s="1177" customFormat="1" x14ac:dyDescent="0.2"/>
    <row r="85" s="1177" customFormat="1" x14ac:dyDescent="0.2"/>
    <row r="86" s="1177" customFormat="1" x14ac:dyDescent="0.2"/>
    <row r="87" s="1177" customFormat="1" x14ac:dyDescent="0.2"/>
    <row r="88" s="1177" customFormat="1" x14ac:dyDescent="0.2"/>
    <row r="89" s="1177" customFormat="1" x14ac:dyDescent="0.2"/>
    <row r="90" s="1177" customFormat="1" x14ac:dyDescent="0.2"/>
    <row r="91" s="1177" customFormat="1" x14ac:dyDescent="0.2"/>
    <row r="92" s="1177" customFormat="1" x14ac:dyDescent="0.2"/>
    <row r="93" s="1177" customFormat="1" x14ac:dyDescent="0.2"/>
    <row r="94" s="1177" customFormat="1" x14ac:dyDescent="0.2"/>
    <row r="95" s="1177" customFormat="1" x14ac:dyDescent="0.2"/>
    <row r="96" s="1177" customFormat="1" x14ac:dyDescent="0.2"/>
    <row r="97" s="1177" customFormat="1" x14ac:dyDescent="0.2"/>
    <row r="98" s="1177" customFormat="1" x14ac:dyDescent="0.2"/>
    <row r="99" s="1177" customFormat="1" x14ac:dyDescent="0.2"/>
    <row r="100" s="1177" customFormat="1" x14ac:dyDescent="0.2"/>
    <row r="101" s="1177" customFormat="1" x14ac:dyDescent="0.2"/>
    <row r="102" s="1177" customFormat="1" x14ac:dyDescent="0.2"/>
    <row r="103" s="1177" customFormat="1" x14ac:dyDescent="0.2"/>
    <row r="104" s="1177" customFormat="1" x14ac:dyDescent="0.2"/>
    <row r="105" s="1177" customFormat="1" x14ac:dyDescent="0.2"/>
    <row r="106" s="1177" customFormat="1" x14ac:dyDescent="0.2"/>
    <row r="107" s="1177" customFormat="1" x14ac:dyDescent="0.2"/>
    <row r="108" s="1177" customFormat="1" x14ac:dyDescent="0.2"/>
    <row r="109" s="1177" customFormat="1" x14ac:dyDescent="0.2"/>
    <row r="110" s="1177" customFormat="1" x14ac:dyDescent="0.2"/>
    <row r="111" s="1177" customFormat="1" x14ac:dyDescent="0.2"/>
    <row r="112" s="1177" customFormat="1" x14ac:dyDescent="0.2"/>
    <row r="113" s="1177" customFormat="1" x14ac:dyDescent="0.2"/>
    <row r="114" s="1177" customFormat="1" x14ac:dyDescent="0.2"/>
    <row r="115" s="1177" customFormat="1" x14ac:dyDescent="0.2"/>
    <row r="116" s="1177" customFormat="1" x14ac:dyDescent="0.2"/>
    <row r="117" s="1177" customFormat="1" x14ac:dyDescent="0.2"/>
    <row r="118" s="1177" customFormat="1" x14ac:dyDescent="0.2"/>
    <row r="119" s="1177" customFormat="1" x14ac:dyDescent="0.2"/>
    <row r="120" s="1177" customFormat="1" x14ac:dyDescent="0.2"/>
    <row r="121" s="1177" customFormat="1" x14ac:dyDescent="0.2"/>
    <row r="122" s="1177" customFormat="1" x14ac:dyDescent="0.2"/>
    <row r="123" s="1177" customFormat="1" x14ac:dyDescent="0.2"/>
    <row r="124" s="1177" customFormat="1" x14ac:dyDescent="0.2"/>
    <row r="125" s="1177" customFormat="1" x14ac:dyDescent="0.2"/>
    <row r="126" s="1177" customFormat="1" x14ac:dyDescent="0.2"/>
    <row r="127" s="1177" customFormat="1" x14ac:dyDescent="0.2"/>
    <row r="128" s="1177" customFormat="1" x14ac:dyDescent="0.2"/>
    <row r="129" s="1177" customFormat="1" x14ac:dyDescent="0.2"/>
    <row r="130" s="1177" customFormat="1" x14ac:dyDescent="0.2"/>
    <row r="131" s="1177" customFormat="1" x14ac:dyDescent="0.2"/>
    <row r="132" s="1177" customFormat="1" x14ac:dyDescent="0.2"/>
    <row r="133" s="1177" customFormat="1" x14ac:dyDescent="0.2"/>
    <row r="134" s="1177" customFormat="1" x14ac:dyDescent="0.2"/>
    <row r="135" s="1177" customFormat="1" x14ac:dyDescent="0.2"/>
    <row r="136" s="1177" customFormat="1" x14ac:dyDescent="0.2"/>
    <row r="137" s="1177" customFormat="1" x14ac:dyDescent="0.2"/>
    <row r="138" s="1177" customFormat="1" x14ac:dyDescent="0.2"/>
    <row r="139" s="1177" customFormat="1" x14ac:dyDescent="0.2"/>
    <row r="140" s="1177" customFormat="1" x14ac:dyDescent="0.2"/>
    <row r="141" s="1177" customFormat="1" x14ac:dyDescent="0.2"/>
    <row r="142" s="1177" customFormat="1" x14ac:dyDescent="0.2"/>
    <row r="143" s="1177" customFormat="1" x14ac:dyDescent="0.2"/>
    <row r="144" s="1177" customFormat="1" x14ac:dyDescent="0.2"/>
    <row r="145" s="1177" customFormat="1" x14ac:dyDescent="0.2"/>
    <row r="146" s="1177" customFormat="1" x14ac:dyDescent="0.2"/>
    <row r="147" s="1177" customFormat="1" x14ac:dyDescent="0.2"/>
    <row r="148" s="1177" customFormat="1" x14ac:dyDescent="0.2"/>
    <row r="149" s="1177" customFormat="1" x14ac:dyDescent="0.2"/>
    <row r="150" s="1177" customFormat="1" x14ac:dyDescent="0.2"/>
    <row r="151" s="1177" customFormat="1" x14ac:dyDescent="0.2"/>
    <row r="152" s="1177" customFormat="1" x14ac:dyDescent="0.2"/>
    <row r="153" s="1177" customFormat="1" x14ac:dyDescent="0.2"/>
    <row r="154" s="1177" customFormat="1" x14ac:dyDescent="0.2"/>
    <row r="155" s="1177" customFormat="1" x14ac:dyDescent="0.2"/>
    <row r="156" s="1177" customFormat="1" x14ac:dyDescent="0.2"/>
    <row r="157" s="1177" customFormat="1" x14ac:dyDescent="0.2"/>
    <row r="158" s="1177" customFormat="1" x14ac:dyDescent="0.2"/>
    <row r="159" s="1177" customFormat="1" x14ac:dyDescent="0.2"/>
    <row r="160" s="1177" customFormat="1" x14ac:dyDescent="0.2"/>
    <row r="161" s="1177" customFormat="1" x14ac:dyDescent="0.2"/>
    <row r="162" s="1177" customFormat="1" x14ac:dyDescent="0.2"/>
    <row r="163" s="1177" customFormat="1" x14ac:dyDescent="0.2"/>
    <row r="164" s="1177" customFormat="1" x14ac:dyDescent="0.2"/>
    <row r="165" s="1177" customFormat="1" x14ac:dyDescent="0.2"/>
    <row r="166" s="1177" customFormat="1" x14ac:dyDescent="0.2"/>
    <row r="167" s="1177" customFormat="1" x14ac:dyDescent="0.2"/>
    <row r="168" s="1177" customFormat="1" x14ac:dyDescent="0.2"/>
    <row r="169" s="1177" customFormat="1" x14ac:dyDescent="0.2"/>
    <row r="170" s="1177" customFormat="1" x14ac:dyDescent="0.2"/>
    <row r="171" s="1177" customFormat="1" x14ac:dyDescent="0.2"/>
    <row r="172" s="1177" customFormat="1" x14ac:dyDescent="0.2"/>
    <row r="173" s="1177" customFormat="1" x14ac:dyDescent="0.2"/>
    <row r="174" s="1177" customFormat="1" x14ac:dyDescent="0.2"/>
    <row r="175" s="1177" customFormat="1" x14ac:dyDescent="0.2"/>
    <row r="176" s="1177" customFormat="1" x14ac:dyDescent="0.2"/>
    <row r="177" s="1177" customFormat="1" x14ac:dyDescent="0.2"/>
    <row r="178" s="1177" customFormat="1" x14ac:dyDescent="0.2"/>
    <row r="179" s="1177" customFormat="1" x14ac:dyDescent="0.2"/>
    <row r="180" s="1177" customFormat="1" x14ac:dyDescent="0.2"/>
    <row r="181" s="1177" customFormat="1" x14ac:dyDescent="0.2"/>
    <row r="182" s="1177" customFormat="1" x14ac:dyDescent="0.2"/>
    <row r="183" s="1177" customFormat="1" x14ac:dyDescent="0.2"/>
    <row r="184" s="1177" customFormat="1" x14ac:dyDescent="0.2"/>
    <row r="185" s="1177" customFormat="1" x14ac:dyDescent="0.2"/>
    <row r="186" s="1177" customFormat="1" x14ac:dyDescent="0.2"/>
    <row r="187" s="1177" customFormat="1" x14ac:dyDescent="0.2"/>
    <row r="188" s="1177" customFormat="1" x14ac:dyDescent="0.2"/>
    <row r="189" s="1177" customFormat="1" x14ac:dyDescent="0.2"/>
    <row r="190" s="1177" customFormat="1" x14ac:dyDescent="0.2"/>
    <row r="191" s="1177" customFormat="1" x14ac:dyDescent="0.2"/>
    <row r="192" s="1177" customFormat="1" x14ac:dyDescent="0.2"/>
    <row r="193" s="1177" customFormat="1" x14ac:dyDescent="0.2"/>
    <row r="194" s="1177" customFormat="1" x14ac:dyDescent="0.2"/>
    <row r="195" s="1177" customFormat="1" x14ac:dyDescent="0.2"/>
    <row r="196" s="1177" customFormat="1" x14ac:dyDescent="0.2"/>
    <row r="197" s="1177" customFormat="1" x14ac:dyDescent="0.2"/>
    <row r="198" s="1177" customFormat="1" x14ac:dyDescent="0.2"/>
    <row r="199" s="1177" customFormat="1" x14ac:dyDescent="0.2"/>
    <row r="200" s="1177" customFormat="1" x14ac:dyDescent="0.2"/>
    <row r="201" s="1177" customFormat="1" x14ac:dyDescent="0.2"/>
    <row r="202" s="1177" customFormat="1" x14ac:dyDescent="0.2"/>
    <row r="203" s="1177" customFormat="1" x14ac:dyDescent="0.2"/>
    <row r="204" s="1177" customFormat="1" x14ac:dyDescent="0.2"/>
    <row r="205" s="1177" customFormat="1" x14ac:dyDescent="0.2"/>
    <row r="206" s="1177" customFormat="1" x14ac:dyDescent="0.2"/>
    <row r="207" s="1177" customFormat="1" x14ac:dyDescent="0.2"/>
    <row r="208" s="1177" customFormat="1" x14ac:dyDescent="0.2"/>
    <row r="209" s="1177" customFormat="1" x14ac:dyDescent="0.2"/>
    <row r="210" s="1177" customFormat="1" x14ac:dyDescent="0.2"/>
    <row r="211" s="1177" customFormat="1" x14ac:dyDescent="0.2"/>
    <row r="212" s="1177" customFormat="1" x14ac:dyDescent="0.2"/>
    <row r="213" s="1177" customFormat="1" x14ac:dyDescent="0.2"/>
    <row r="214" s="1177" customFormat="1" x14ac:dyDescent="0.2"/>
    <row r="215" s="1177" customFormat="1" x14ac:dyDescent="0.2"/>
    <row r="216" s="1177" customFormat="1" x14ac:dyDescent="0.2"/>
    <row r="217" s="1177" customFormat="1" x14ac:dyDescent="0.2"/>
    <row r="218" s="1177" customFormat="1" x14ac:dyDescent="0.2"/>
    <row r="219" s="1177" customFormat="1" x14ac:dyDescent="0.2"/>
    <row r="220" s="1177" customFormat="1" x14ac:dyDescent="0.2"/>
    <row r="221" s="1177" customFormat="1" x14ac:dyDescent="0.2"/>
    <row r="222" s="1177" customFormat="1" x14ac:dyDescent="0.2"/>
    <row r="223" s="1177" customFormat="1" x14ac:dyDescent="0.2"/>
    <row r="224" s="1177" customFormat="1" x14ac:dyDescent="0.2"/>
    <row r="225" s="1177" customFormat="1" x14ac:dyDescent="0.2"/>
    <row r="226" s="1177" customFormat="1" x14ac:dyDescent="0.2"/>
    <row r="227" s="1177" customFormat="1" x14ac:dyDescent="0.2"/>
    <row r="228" s="1177" customFormat="1" x14ac:dyDescent="0.2"/>
    <row r="229" s="1177" customFormat="1" x14ac:dyDescent="0.2"/>
    <row r="230" s="1177" customFormat="1" x14ac:dyDescent="0.2"/>
    <row r="231" s="1177" customFormat="1" x14ac:dyDescent="0.2"/>
    <row r="232" s="1177" customFormat="1" x14ac:dyDescent="0.2"/>
    <row r="233" s="1177" customFormat="1" x14ac:dyDescent="0.2"/>
    <row r="234" s="1177" customFormat="1" x14ac:dyDescent="0.2"/>
    <row r="235" s="1177" customFormat="1" x14ac:dyDescent="0.2"/>
    <row r="236" s="1177" customFormat="1" x14ac:dyDescent="0.2"/>
    <row r="237" s="1177" customFormat="1" x14ac:dyDescent="0.2"/>
    <row r="238" s="1177" customFormat="1" x14ac:dyDescent="0.2"/>
    <row r="239" s="1177" customFormat="1" x14ac:dyDescent="0.2"/>
    <row r="240" s="1177" customFormat="1" x14ac:dyDescent="0.2"/>
    <row r="241" s="1177" customFormat="1" x14ac:dyDescent="0.2"/>
    <row r="242" s="1177" customFormat="1" x14ac:dyDescent="0.2"/>
    <row r="243" s="1177" customFormat="1" x14ac:dyDescent="0.2"/>
    <row r="244" s="1177" customFormat="1" x14ac:dyDescent="0.2"/>
    <row r="245" s="1177" customFormat="1" x14ac:dyDescent="0.2"/>
    <row r="246" s="1177" customFormat="1" x14ac:dyDescent="0.2"/>
    <row r="247" s="1177" customFormat="1" x14ac:dyDescent="0.2"/>
    <row r="248" s="1177" customFormat="1" x14ac:dyDescent="0.2"/>
    <row r="249" s="1177" customFormat="1" x14ac:dyDescent="0.2"/>
    <row r="250" s="1177" customFormat="1" x14ac:dyDescent="0.2"/>
    <row r="251" s="1177" customFormat="1" x14ac:dyDescent="0.2"/>
    <row r="252" s="1177" customFormat="1" x14ac:dyDescent="0.2"/>
    <row r="253" s="1177" customFormat="1" x14ac:dyDescent="0.2"/>
    <row r="254" s="1177" customFormat="1" x14ac:dyDescent="0.2"/>
    <row r="255" s="1177" customFormat="1" x14ac:dyDescent="0.2"/>
    <row r="256" s="1177" customFormat="1" x14ac:dyDescent="0.2"/>
    <row r="257" s="1177" customFormat="1" x14ac:dyDescent="0.2"/>
    <row r="258" s="1177" customFormat="1" x14ac:dyDescent="0.2"/>
    <row r="259" s="1177" customFormat="1" x14ac:dyDescent="0.2"/>
    <row r="260" s="1177" customFormat="1" x14ac:dyDescent="0.2"/>
    <row r="261" s="1177" customFormat="1" x14ac:dyDescent="0.2"/>
    <row r="262" s="1177" customFormat="1" x14ac:dyDescent="0.2"/>
    <row r="263" s="1177" customFormat="1" x14ac:dyDescent="0.2"/>
    <row r="264" s="1177" customFormat="1" x14ac:dyDescent="0.2"/>
    <row r="265" s="1177" customFormat="1" x14ac:dyDescent="0.2"/>
    <row r="266" s="1177" customFormat="1" x14ac:dyDescent="0.2"/>
    <row r="267" s="1177" customFormat="1" x14ac:dyDescent="0.2"/>
    <row r="268" s="1177" customFormat="1" x14ac:dyDescent="0.2"/>
    <row r="269" s="1177" customFormat="1" x14ac:dyDescent="0.2"/>
    <row r="270" s="1177" customFormat="1" x14ac:dyDescent="0.2"/>
    <row r="271" s="1177" customFormat="1" x14ac:dyDescent="0.2"/>
    <row r="272" s="1177" customFormat="1" x14ac:dyDescent="0.2"/>
    <row r="273" s="1177" customFormat="1" x14ac:dyDescent="0.2"/>
    <row r="274" s="1177" customFormat="1" x14ac:dyDescent="0.2"/>
    <row r="275" s="1177" customFormat="1" x14ac:dyDescent="0.2"/>
    <row r="276" s="1177" customFormat="1" x14ac:dyDescent="0.2"/>
    <row r="277" s="1177" customFormat="1" x14ac:dyDescent="0.2"/>
    <row r="278" s="1177" customFormat="1" x14ac:dyDescent="0.2"/>
    <row r="279" s="1177" customFormat="1" x14ac:dyDescent="0.2"/>
    <row r="280" s="1177" customFormat="1" x14ac:dyDescent="0.2"/>
    <row r="281" s="1177" customFormat="1" x14ac:dyDescent="0.2"/>
    <row r="282" s="1177" customFormat="1" x14ac:dyDescent="0.2"/>
    <row r="283" s="1177" customFormat="1" x14ac:dyDescent="0.2"/>
    <row r="284" s="1177" customFormat="1" x14ac:dyDescent="0.2"/>
    <row r="285" s="1177" customFormat="1" x14ac:dyDescent="0.2"/>
    <row r="286" s="1177" customFormat="1" x14ac:dyDescent="0.2"/>
    <row r="287" s="1177" customFormat="1" x14ac:dyDescent="0.2"/>
    <row r="288" s="1177" customFormat="1" x14ac:dyDescent="0.2"/>
    <row r="289" s="1177" customFormat="1" x14ac:dyDescent="0.2"/>
    <row r="290" s="1177" customFormat="1" x14ac:dyDescent="0.2"/>
    <row r="291" s="1177" customFormat="1" x14ac:dyDescent="0.2"/>
    <row r="292" s="1177" customFormat="1" x14ac:dyDescent="0.2"/>
    <row r="293" s="1177" customFormat="1" x14ac:dyDescent="0.2"/>
    <row r="294" s="1177" customFormat="1" x14ac:dyDescent="0.2"/>
    <row r="295" s="1177" customFormat="1" x14ac:dyDescent="0.2"/>
    <row r="296" s="1177" customFormat="1" x14ac:dyDescent="0.2"/>
    <row r="297" s="1177" customFormat="1" x14ac:dyDescent="0.2"/>
    <row r="298" s="1177" customFormat="1" x14ac:dyDescent="0.2"/>
    <row r="299" s="1177" customFormat="1" x14ac:dyDescent="0.2"/>
    <row r="300" s="1177" customFormat="1" x14ac:dyDescent="0.2"/>
    <row r="301" s="1177" customFormat="1" x14ac:dyDescent="0.2"/>
    <row r="302" s="1177" customFormat="1" x14ac:dyDescent="0.2"/>
    <row r="303" s="1177" customFormat="1" x14ac:dyDescent="0.2"/>
    <row r="304" s="1177" customFormat="1" x14ac:dyDescent="0.2"/>
    <row r="305" s="1177" customFormat="1" x14ac:dyDescent="0.2"/>
    <row r="306" s="1177" customFormat="1" x14ac:dyDescent="0.2"/>
    <row r="307" s="1177" customFormat="1" x14ac:dyDescent="0.2"/>
    <row r="308" s="1177" customFormat="1" x14ac:dyDescent="0.2"/>
    <row r="309" s="1177" customFormat="1" x14ac:dyDescent="0.2"/>
    <row r="310" s="1177" customFormat="1" x14ac:dyDescent="0.2"/>
    <row r="311" s="1177" customFormat="1" x14ac:dyDescent="0.2"/>
    <row r="312" s="1177" customFormat="1" x14ac:dyDescent="0.2"/>
    <row r="313" s="1177" customFormat="1" x14ac:dyDescent="0.2"/>
    <row r="314" s="1177" customFormat="1" x14ac:dyDescent="0.2"/>
    <row r="315" s="1177" customFormat="1" x14ac:dyDescent="0.2"/>
    <row r="316" s="1177" customFormat="1" x14ac:dyDescent="0.2"/>
    <row r="317" s="1177" customFormat="1" x14ac:dyDescent="0.2"/>
    <row r="318" s="1177" customFormat="1" x14ac:dyDescent="0.2"/>
    <row r="319" s="1177" customFormat="1" x14ac:dyDescent="0.2"/>
    <row r="320" s="1177" customFormat="1" x14ac:dyDescent="0.2"/>
    <row r="321" s="1177" customFormat="1" x14ac:dyDescent="0.2"/>
    <row r="322" s="1177" customFormat="1" x14ac:dyDescent="0.2"/>
    <row r="323" s="1177" customFormat="1" x14ac:dyDescent="0.2"/>
    <row r="324" s="1177" customFormat="1" x14ac:dyDescent="0.2"/>
    <row r="325" s="1177" customFormat="1" x14ac:dyDescent="0.2"/>
    <row r="326" s="1177" customFormat="1" x14ac:dyDescent="0.2"/>
    <row r="327" s="1177" customFormat="1" x14ac:dyDescent="0.2"/>
    <row r="328" s="1177" customFormat="1" x14ac:dyDescent="0.2"/>
    <row r="329" s="1177" customFormat="1" x14ac:dyDescent="0.2"/>
    <row r="330" s="1177" customFormat="1" x14ac:dyDescent="0.2"/>
    <row r="331" s="1177" customFormat="1" x14ac:dyDescent="0.2"/>
    <row r="332" s="1177" customFormat="1" x14ac:dyDescent="0.2"/>
    <row r="333" s="1177" customFormat="1" x14ac:dyDescent="0.2"/>
    <row r="334" s="1177" customFormat="1" x14ac:dyDescent="0.2"/>
    <row r="335" s="1177" customFormat="1" x14ac:dyDescent="0.2"/>
    <row r="336" s="1177" customFormat="1" x14ac:dyDescent="0.2"/>
    <row r="337" s="1177" customFormat="1" x14ac:dyDescent="0.2"/>
    <row r="338" s="1177" customFormat="1" x14ac:dyDescent="0.2"/>
    <row r="339" s="1177" customFormat="1" x14ac:dyDescent="0.2"/>
    <row r="340" s="1177" customFormat="1" x14ac:dyDescent="0.2"/>
    <row r="341" s="1177" customFormat="1" x14ac:dyDescent="0.2"/>
    <row r="342" s="1177" customFormat="1" x14ac:dyDescent="0.2"/>
    <row r="343" s="1177" customFormat="1" x14ac:dyDescent="0.2"/>
    <row r="344" s="1177" customFormat="1" x14ac:dyDescent="0.2"/>
    <row r="345" s="1177" customFormat="1" x14ac:dyDescent="0.2"/>
    <row r="346" s="1177" customFormat="1" x14ac:dyDescent="0.2"/>
    <row r="347" s="1177" customFormat="1" x14ac:dyDescent="0.2"/>
    <row r="348" s="1177" customFormat="1" x14ac:dyDescent="0.2"/>
    <row r="349" s="1177" customFormat="1" x14ac:dyDescent="0.2"/>
    <row r="350" s="1177" customFormat="1" x14ac:dyDescent="0.2"/>
    <row r="351" s="1177" customFormat="1" x14ac:dyDescent="0.2"/>
    <row r="352" s="1177" customFormat="1" x14ac:dyDescent="0.2"/>
    <row r="353" s="1177" customFormat="1" x14ac:dyDescent="0.2"/>
    <row r="354" s="1177" customFormat="1" x14ac:dyDescent="0.2"/>
    <row r="355" s="1177" customFormat="1" x14ac:dyDescent="0.2"/>
    <row r="356" s="1177" customFormat="1" x14ac:dyDescent="0.2"/>
    <row r="357" s="1177" customFormat="1" x14ac:dyDescent="0.2"/>
    <row r="358" s="1177" customFormat="1" x14ac:dyDescent="0.2"/>
    <row r="359" s="1177" customFormat="1" x14ac:dyDescent="0.2"/>
    <row r="360" s="1177" customFormat="1" x14ac:dyDescent="0.2"/>
    <row r="361" s="1177" customFormat="1" x14ac:dyDescent="0.2"/>
    <row r="362" s="1177" customFormat="1" x14ac:dyDescent="0.2"/>
    <row r="363" s="1177" customFormat="1" x14ac:dyDescent="0.2"/>
    <row r="364" s="1177" customFormat="1" x14ac:dyDescent="0.2"/>
    <row r="365" s="1177" customFormat="1" x14ac:dyDescent="0.2"/>
    <row r="366" s="1177" customFormat="1" x14ac:dyDescent="0.2"/>
    <row r="367" s="1177" customFormat="1" x14ac:dyDescent="0.2"/>
    <row r="368" s="1177" customFormat="1" x14ac:dyDescent="0.2"/>
    <row r="369" s="1177" customFormat="1" x14ac:dyDescent="0.2"/>
    <row r="370" s="1177" customFormat="1" x14ac:dyDescent="0.2"/>
    <row r="371" s="1177" customFormat="1" x14ac:dyDescent="0.2"/>
    <row r="372" s="1177" customFormat="1" x14ac:dyDescent="0.2"/>
    <row r="373" s="1177" customFormat="1" x14ac:dyDescent="0.2"/>
    <row r="374" s="1177" customFormat="1" x14ac:dyDescent="0.2"/>
    <row r="375" s="1177" customFormat="1" x14ac:dyDescent="0.2"/>
    <row r="376" s="1177" customFormat="1" x14ac:dyDescent="0.2"/>
    <row r="377" s="1177" customFormat="1" x14ac:dyDescent="0.2"/>
    <row r="378" s="1177" customFormat="1" x14ac:dyDescent="0.2"/>
    <row r="379" s="1177" customFormat="1" x14ac:dyDescent="0.2"/>
    <row r="380" s="1177" customFormat="1" x14ac:dyDescent="0.2"/>
    <row r="381" s="1177" customFormat="1" x14ac:dyDescent="0.2"/>
    <row r="382" s="1177" customFormat="1" x14ac:dyDescent="0.2"/>
    <row r="383" s="1177" customFormat="1" x14ac:dyDescent="0.2"/>
    <row r="384" s="1177" customFormat="1" x14ac:dyDescent="0.2"/>
    <row r="385" s="1177" customFormat="1" x14ac:dyDescent="0.2"/>
    <row r="386" s="1177" customFormat="1" x14ac:dyDescent="0.2"/>
    <row r="387" s="1177" customFormat="1" x14ac:dyDescent="0.2"/>
    <row r="388" s="1177" customFormat="1" x14ac:dyDescent="0.2"/>
    <row r="389" s="1177" customFormat="1" x14ac:dyDescent="0.2"/>
    <row r="390" s="1177" customFormat="1" x14ac:dyDescent="0.2"/>
    <row r="391" s="1177" customFormat="1" x14ac:dyDescent="0.2"/>
    <row r="392" s="1177" customFormat="1" x14ac:dyDescent="0.2"/>
    <row r="393" s="1177" customFormat="1" x14ac:dyDescent="0.2"/>
    <row r="394" s="1177" customFormat="1" x14ac:dyDescent="0.2"/>
    <row r="395" s="1177" customFormat="1" x14ac:dyDescent="0.2"/>
    <row r="396" s="1177" customFormat="1" x14ac:dyDescent="0.2"/>
    <row r="397" s="1177" customFormat="1" x14ac:dyDescent="0.2"/>
    <row r="398" s="1177" customFormat="1" x14ac:dyDescent="0.2"/>
    <row r="399" s="1177" customFormat="1" x14ac:dyDescent="0.2"/>
    <row r="400" s="1177" customFormat="1" x14ac:dyDescent="0.2"/>
    <row r="401" s="1177" customFormat="1" x14ac:dyDescent="0.2"/>
    <row r="402" s="1177" customFormat="1" x14ac:dyDescent="0.2"/>
    <row r="403" s="1177" customFormat="1" x14ac:dyDescent="0.2"/>
    <row r="404" s="1177" customFormat="1" x14ac:dyDescent="0.2"/>
    <row r="405" s="1177" customFormat="1" x14ac:dyDescent="0.2"/>
    <row r="406" s="1177" customFormat="1" x14ac:dyDescent="0.2"/>
    <row r="407" s="1177" customFormat="1" x14ac:dyDescent="0.2"/>
    <row r="408" s="1177" customFormat="1" x14ac:dyDescent="0.2"/>
    <row r="409" s="1177" customFormat="1" x14ac:dyDescent="0.2"/>
    <row r="410" s="1177" customFormat="1" x14ac:dyDescent="0.2"/>
    <row r="411" s="1177" customFormat="1" x14ac:dyDescent="0.2"/>
    <row r="412" s="1177" customFormat="1" x14ac:dyDescent="0.2"/>
    <row r="413" s="1177" customFormat="1" x14ac:dyDescent="0.2"/>
    <row r="414" s="1177" customFormat="1" x14ac:dyDescent="0.2"/>
    <row r="415" s="1177" customFormat="1" x14ac:dyDescent="0.2"/>
    <row r="416" s="1177" customFormat="1" x14ac:dyDescent="0.2"/>
    <row r="417" s="1177" customFormat="1" x14ac:dyDescent="0.2"/>
    <row r="418" s="1177" customFormat="1" x14ac:dyDescent="0.2"/>
    <row r="419" s="1177" customFormat="1" x14ac:dyDescent="0.2"/>
    <row r="420" s="1177" customFormat="1" x14ac:dyDescent="0.2"/>
    <row r="421" s="1177" customFormat="1" x14ac:dyDescent="0.2"/>
    <row r="422" s="1177" customFormat="1" x14ac:dyDescent="0.2"/>
    <row r="423" s="1177" customFormat="1" x14ac:dyDescent="0.2"/>
    <row r="424" s="1177" customFormat="1" x14ac:dyDescent="0.2"/>
    <row r="425" s="1177" customFormat="1" x14ac:dyDescent="0.2"/>
    <row r="426" s="1177" customFormat="1" x14ac:dyDescent="0.2"/>
    <row r="427" s="1177" customFormat="1" x14ac:dyDescent="0.2"/>
    <row r="428" s="1177" customFormat="1" x14ac:dyDescent="0.2"/>
    <row r="429" s="1177" customFormat="1" x14ac:dyDescent="0.2"/>
    <row r="430" s="1177" customFormat="1" x14ac:dyDescent="0.2"/>
    <row r="431" s="1177" customFormat="1" x14ac:dyDescent="0.2"/>
    <row r="432" s="1177" customFormat="1" x14ac:dyDescent="0.2"/>
    <row r="433" s="1177" customFormat="1" x14ac:dyDescent="0.2"/>
    <row r="434" s="1177" customFormat="1" x14ac:dyDescent="0.2"/>
    <row r="435" s="1177" customFormat="1" x14ac:dyDescent="0.2"/>
    <row r="436" s="1177" customFormat="1" x14ac:dyDescent="0.2"/>
    <row r="437" s="1177" customFormat="1" x14ac:dyDescent="0.2"/>
    <row r="438" s="1177" customFormat="1" x14ac:dyDescent="0.2"/>
    <row r="439" s="1177" customFormat="1" x14ac:dyDescent="0.2"/>
    <row r="440" s="1177" customFormat="1" x14ac:dyDescent="0.2"/>
    <row r="441" s="1177" customFormat="1" x14ac:dyDescent="0.2"/>
    <row r="442" s="1177" customFormat="1" x14ac:dyDescent="0.2"/>
    <row r="443" s="1177" customFormat="1" x14ac:dyDescent="0.2"/>
    <row r="444" s="1177" customFormat="1" x14ac:dyDescent="0.2"/>
    <row r="445" s="1177" customFormat="1" x14ac:dyDescent="0.2"/>
    <row r="446" s="1177" customFormat="1" x14ac:dyDescent="0.2"/>
    <row r="447" s="1177" customFormat="1" x14ac:dyDescent="0.2"/>
    <row r="448" s="1177" customFormat="1" x14ac:dyDescent="0.2"/>
    <row r="449" s="1177" customFormat="1" x14ac:dyDescent="0.2"/>
    <row r="450" s="1177" customFormat="1" x14ac:dyDescent="0.2"/>
    <row r="451" s="1177" customFormat="1" x14ac:dyDescent="0.2"/>
    <row r="452" s="1177" customFormat="1" x14ac:dyDescent="0.2"/>
    <row r="453" s="1177" customFormat="1" x14ac:dyDescent="0.2"/>
    <row r="454" s="1177" customFormat="1" x14ac:dyDescent="0.2"/>
    <row r="455" s="1177" customFormat="1" x14ac:dyDescent="0.2"/>
    <row r="456" s="1177" customFormat="1" x14ac:dyDescent="0.2"/>
    <row r="457" s="1177" customFormat="1" x14ac:dyDescent="0.2"/>
    <row r="458" s="1177" customFormat="1" x14ac:dyDescent="0.2"/>
    <row r="459" s="1177" customFormat="1" x14ac:dyDescent="0.2"/>
    <row r="460" s="1177" customFormat="1" x14ac:dyDescent="0.2"/>
    <row r="461" s="1177" customFormat="1" x14ac:dyDescent="0.2"/>
    <row r="462" s="1177" customFormat="1" x14ac:dyDescent="0.2"/>
    <row r="463" s="1177" customFormat="1" x14ac:dyDescent="0.2"/>
    <row r="464" s="1177" customFormat="1" x14ac:dyDescent="0.2"/>
    <row r="465" s="1177" customFormat="1" x14ac:dyDescent="0.2"/>
    <row r="466" s="1177" customFormat="1" x14ac:dyDescent="0.2"/>
    <row r="467" s="1177" customFormat="1" x14ac:dyDescent="0.2"/>
    <row r="468" s="1177" customFormat="1" x14ac:dyDescent="0.2"/>
    <row r="469" s="1177" customFormat="1" x14ac:dyDescent="0.2"/>
    <row r="470" s="1177" customFormat="1" x14ac:dyDescent="0.2"/>
    <row r="471" s="1177" customFormat="1" x14ac:dyDescent="0.2"/>
    <row r="472" s="1177" customFormat="1" x14ac:dyDescent="0.2"/>
    <row r="473" s="1177" customFormat="1" x14ac:dyDescent="0.2"/>
    <row r="474" s="1177" customFormat="1" x14ac:dyDescent="0.2"/>
    <row r="475" s="1177" customFormat="1" x14ac:dyDescent="0.2"/>
    <row r="476" s="1177" customFormat="1" x14ac:dyDescent="0.2"/>
    <row r="477" s="1177" customFormat="1" x14ac:dyDescent="0.2"/>
    <row r="478" s="1177" customFormat="1" x14ac:dyDescent="0.2"/>
    <row r="479" s="1177" customFormat="1" x14ac:dyDescent="0.2"/>
    <row r="480" s="1177" customFormat="1" x14ac:dyDescent="0.2"/>
    <row r="481" s="1177" customFormat="1" x14ac:dyDescent="0.2"/>
    <row r="482" s="1177" customFormat="1" x14ac:dyDescent="0.2"/>
    <row r="483" s="1177" customFormat="1" x14ac:dyDescent="0.2"/>
    <row r="484" s="1177" customFormat="1" x14ac:dyDescent="0.2"/>
    <row r="485" s="1177" customFormat="1" x14ac:dyDescent="0.2"/>
    <row r="486" s="1177" customFormat="1" x14ac:dyDescent="0.2"/>
    <row r="487" s="1177" customFormat="1" x14ac:dyDescent="0.2"/>
    <row r="488" s="1177" customFormat="1" x14ac:dyDescent="0.2"/>
    <row r="489" s="1177" customFormat="1" x14ac:dyDescent="0.2"/>
    <row r="490" s="1177" customFormat="1" x14ac:dyDescent="0.2"/>
    <row r="491" s="1177" customFormat="1" x14ac:dyDescent="0.2"/>
    <row r="492" s="1177" customFormat="1" x14ac:dyDescent="0.2"/>
    <row r="493" s="1177" customFormat="1" x14ac:dyDescent="0.2"/>
    <row r="494" s="1177" customFormat="1" x14ac:dyDescent="0.2"/>
    <row r="495" s="1177" customFormat="1" x14ac:dyDescent="0.2"/>
    <row r="496" s="1177" customFormat="1" x14ac:dyDescent="0.2"/>
    <row r="497" s="1177" customFormat="1" x14ac:dyDescent="0.2"/>
    <row r="498" s="1177" customFormat="1" x14ac:dyDescent="0.2"/>
    <row r="499" s="1177" customFormat="1" x14ac:dyDescent="0.2"/>
    <row r="500" s="1177" customFormat="1" x14ac:dyDescent="0.2"/>
    <row r="501" s="1177" customFormat="1" x14ac:dyDescent="0.2"/>
    <row r="502" s="1177" customFormat="1" x14ac:dyDescent="0.2"/>
    <row r="503" s="1177" customFormat="1" x14ac:dyDescent="0.2"/>
    <row r="504" s="1177" customFormat="1" x14ac:dyDescent="0.2"/>
    <row r="505" s="1177" customFormat="1" x14ac:dyDescent="0.2"/>
    <row r="506" s="1177" customFormat="1" x14ac:dyDescent="0.2"/>
    <row r="507" s="1177" customFormat="1" x14ac:dyDescent="0.2"/>
    <row r="508" s="1177" customFormat="1" x14ac:dyDescent="0.2"/>
    <row r="509" s="1177" customFormat="1" x14ac:dyDescent="0.2"/>
    <row r="510" s="1177" customFormat="1" x14ac:dyDescent="0.2"/>
    <row r="511" s="1177" customFormat="1" x14ac:dyDescent="0.2"/>
    <row r="512" s="1177" customFormat="1" x14ac:dyDescent="0.2"/>
    <row r="513" s="1177" customFormat="1" x14ac:dyDescent="0.2"/>
    <row r="514" s="1177" customFormat="1" x14ac:dyDescent="0.2"/>
    <row r="515" s="1177" customFormat="1" x14ac:dyDescent="0.2"/>
    <row r="516" s="1177" customFormat="1" x14ac:dyDescent="0.2"/>
    <row r="517" s="1177" customFormat="1" x14ac:dyDescent="0.2"/>
    <row r="518" s="1177" customFormat="1" x14ac:dyDescent="0.2"/>
    <row r="519" s="1177" customFormat="1" x14ac:dyDescent="0.2"/>
    <row r="520" s="1177" customFormat="1" x14ac:dyDescent="0.2"/>
    <row r="521" s="1177" customFormat="1" x14ac:dyDescent="0.2"/>
    <row r="522" s="1177" customFormat="1" x14ac:dyDescent="0.2"/>
    <row r="523" s="1177" customFormat="1" x14ac:dyDescent="0.2"/>
    <row r="524" s="1177" customFormat="1" x14ac:dyDescent="0.2"/>
    <row r="525" s="1177" customFormat="1" x14ac:dyDescent="0.2"/>
    <row r="526" s="1177" customFormat="1" x14ac:dyDescent="0.2"/>
    <row r="527" s="1177" customFormat="1" x14ac:dyDescent="0.2"/>
    <row r="528" s="1177" customFormat="1" x14ac:dyDescent="0.2"/>
    <row r="529" s="1177" customFormat="1" x14ac:dyDescent="0.2"/>
    <row r="530" s="1177" customFormat="1" x14ac:dyDescent="0.2"/>
    <row r="531" s="1177" customFormat="1" x14ac:dyDescent="0.2"/>
    <row r="532" s="1177" customFormat="1" x14ac:dyDescent="0.2"/>
    <row r="533" s="1177" customFormat="1" x14ac:dyDescent="0.2"/>
    <row r="534" s="1177" customFormat="1" x14ac:dyDescent="0.2"/>
    <row r="535" s="1177" customFormat="1" x14ac:dyDescent="0.2"/>
    <row r="536" s="1177" customFormat="1" x14ac:dyDescent="0.2"/>
    <row r="537" s="1177" customFormat="1" x14ac:dyDescent="0.2"/>
    <row r="538" s="1177" customFormat="1" x14ac:dyDescent="0.2"/>
    <row r="539" s="1177" customFormat="1" x14ac:dyDescent="0.2"/>
    <row r="540" s="1177" customFormat="1" x14ac:dyDescent="0.2"/>
    <row r="541" s="1177" customFormat="1" x14ac:dyDescent="0.2"/>
    <row r="542" s="1177" customFormat="1" x14ac:dyDescent="0.2"/>
    <row r="543" s="1177" customFormat="1" x14ac:dyDescent="0.2"/>
    <row r="544" s="1177" customFormat="1" x14ac:dyDescent="0.2"/>
    <row r="545" s="1177" customFormat="1" x14ac:dyDescent="0.2"/>
    <row r="546" s="1177" customFormat="1" x14ac:dyDescent="0.2"/>
    <row r="547" s="1177" customFormat="1" x14ac:dyDescent="0.2"/>
    <row r="548" s="1177" customFormat="1" x14ac:dyDescent="0.2"/>
    <row r="549" s="1177" customFormat="1" x14ac:dyDescent="0.2"/>
    <row r="550" s="1177" customFormat="1" x14ac:dyDescent="0.2"/>
    <row r="551" s="1177" customFormat="1" x14ac:dyDescent="0.2"/>
    <row r="552" s="1177" customFormat="1" x14ac:dyDescent="0.2"/>
    <row r="553" s="1177" customFormat="1" x14ac:dyDescent="0.2"/>
    <row r="554" s="1177" customFormat="1" x14ac:dyDescent="0.2"/>
    <row r="555" s="1177" customFormat="1" x14ac:dyDescent="0.2"/>
    <row r="556" s="1177" customFormat="1" x14ac:dyDescent="0.2"/>
    <row r="557" s="1177" customFormat="1" x14ac:dyDescent="0.2"/>
    <row r="558" s="1177" customFormat="1" x14ac:dyDescent="0.2"/>
    <row r="559" s="1177" customFormat="1" x14ac:dyDescent="0.2"/>
    <row r="560" s="1177" customFormat="1" x14ac:dyDescent="0.2"/>
    <row r="561" s="1177" customFormat="1" x14ac:dyDescent="0.2"/>
    <row r="562" s="1177" customFormat="1" x14ac:dyDescent="0.2"/>
    <row r="563" s="1177" customFormat="1" x14ac:dyDescent="0.2"/>
    <row r="564" s="1177" customFormat="1" x14ac:dyDescent="0.2"/>
    <row r="565" s="1177" customFormat="1" x14ac:dyDescent="0.2"/>
    <row r="566" s="1177" customFormat="1" x14ac:dyDescent="0.2"/>
    <row r="567" s="1177" customFormat="1" x14ac:dyDescent="0.2"/>
    <row r="568" s="1177" customFormat="1" x14ac:dyDescent="0.2"/>
    <row r="569" s="1177" customFormat="1" x14ac:dyDescent="0.2"/>
    <row r="570" s="1177" customFormat="1" x14ac:dyDescent="0.2"/>
    <row r="571" s="1177" customFormat="1" x14ac:dyDescent="0.2"/>
    <row r="572" s="1177" customFormat="1" x14ac:dyDescent="0.2"/>
    <row r="573" s="1177" customFormat="1" x14ac:dyDescent="0.2"/>
    <row r="574" s="1177" customFormat="1" x14ac:dyDescent="0.2"/>
    <row r="575" s="1177" customFormat="1" x14ac:dyDescent="0.2"/>
    <row r="576" s="1177" customFormat="1" x14ac:dyDescent="0.2"/>
    <row r="577" s="1177" customFormat="1" x14ac:dyDescent="0.2"/>
    <row r="578" s="1177" customFormat="1" x14ac:dyDescent="0.2"/>
    <row r="579" s="1177" customFormat="1" x14ac:dyDescent="0.2"/>
    <row r="580" s="1177" customFormat="1" x14ac:dyDescent="0.2"/>
    <row r="581" s="1177" customFormat="1" x14ac:dyDescent="0.2"/>
    <row r="582" s="1177" customFormat="1" x14ac:dyDescent="0.2"/>
    <row r="583" s="1177" customFormat="1" x14ac:dyDescent="0.2"/>
    <row r="584" s="1177" customFormat="1" x14ac:dyDescent="0.2"/>
    <row r="585" s="1177" customFormat="1" x14ac:dyDescent="0.2"/>
    <row r="586" s="1177" customFormat="1" x14ac:dyDescent="0.2"/>
    <row r="587" s="1177" customFormat="1" x14ac:dyDescent="0.2"/>
    <row r="588" s="1177" customFormat="1" x14ac:dyDescent="0.2"/>
    <row r="589" s="1177" customFormat="1" x14ac:dyDescent="0.2"/>
    <row r="590" s="1177" customFormat="1" x14ac:dyDescent="0.2"/>
    <row r="591" s="1177" customFormat="1" x14ac:dyDescent="0.2"/>
    <row r="592" s="1177" customFormat="1" x14ac:dyDescent="0.2"/>
    <row r="593" s="1177" customFormat="1" x14ac:dyDescent="0.2"/>
    <row r="594" s="1177" customFormat="1" x14ac:dyDescent="0.2"/>
    <row r="595" s="1177" customFormat="1" x14ac:dyDescent="0.2"/>
    <row r="596" s="1177" customFormat="1" x14ac:dyDescent="0.2"/>
    <row r="597" s="1177" customFormat="1" x14ac:dyDescent="0.2"/>
    <row r="598" s="1177" customFormat="1" x14ac:dyDescent="0.2"/>
    <row r="599" s="1177" customFormat="1" x14ac:dyDescent="0.2"/>
    <row r="600" s="1177" customFormat="1" x14ac:dyDescent="0.2"/>
    <row r="601" s="1177" customFormat="1" x14ac:dyDescent="0.2"/>
    <row r="602" s="1177" customFormat="1" x14ac:dyDescent="0.2"/>
    <row r="603" s="1177" customFormat="1" x14ac:dyDescent="0.2"/>
    <row r="604" s="1177" customFormat="1" x14ac:dyDescent="0.2"/>
    <row r="605" s="1177" customFormat="1" x14ac:dyDescent="0.2"/>
    <row r="606" s="1177" customFormat="1" x14ac:dyDescent="0.2"/>
    <row r="607" s="1177" customFormat="1" x14ac:dyDescent="0.2"/>
    <row r="608" s="1177" customFormat="1" x14ac:dyDescent="0.2"/>
    <row r="609" s="1177" customFormat="1" x14ac:dyDescent="0.2"/>
    <row r="610" s="1177" customFormat="1" x14ac:dyDescent="0.2"/>
    <row r="611" s="1177" customFormat="1" x14ac:dyDescent="0.2"/>
    <row r="612" s="1177" customFormat="1" x14ac:dyDescent="0.2"/>
    <row r="613" s="1177" customFormat="1" x14ac:dyDescent="0.2"/>
    <row r="614" s="1177" customFormat="1" x14ac:dyDescent="0.2"/>
    <row r="615" s="1177" customFormat="1" x14ac:dyDescent="0.2"/>
    <row r="616" s="1177" customFormat="1" x14ac:dyDescent="0.2"/>
    <row r="617" s="1177" customFormat="1" x14ac:dyDescent="0.2"/>
    <row r="618" s="1177" customFormat="1" x14ac:dyDescent="0.2"/>
    <row r="619" s="1177" customFormat="1" x14ac:dyDescent="0.2"/>
    <row r="620" s="1177" customFormat="1" x14ac:dyDescent="0.2"/>
    <row r="621" s="1177" customFormat="1" x14ac:dyDescent="0.2"/>
    <row r="622" s="1177" customFormat="1" x14ac:dyDescent="0.2"/>
    <row r="623" s="1177" customFormat="1" x14ac:dyDescent="0.2"/>
    <row r="624" s="1177" customFormat="1" x14ac:dyDescent="0.2"/>
    <row r="625" s="1177" customFormat="1" x14ac:dyDescent="0.2"/>
    <row r="626" s="1177" customFormat="1" x14ac:dyDescent="0.2"/>
    <row r="627" s="1177" customFormat="1" x14ac:dyDescent="0.2"/>
    <row r="628" s="1177" customFormat="1" x14ac:dyDescent="0.2"/>
    <row r="629" s="1177" customFormat="1" x14ac:dyDescent="0.2"/>
    <row r="630" s="1177" customFormat="1" x14ac:dyDescent="0.2"/>
    <row r="631" s="1177" customFormat="1" x14ac:dyDescent="0.2"/>
    <row r="632" s="1177" customFormat="1" x14ac:dyDescent="0.2"/>
    <row r="633" s="1177" customFormat="1" x14ac:dyDescent="0.2"/>
    <row r="634" s="1177" customFormat="1" x14ac:dyDescent="0.2"/>
    <row r="635" s="1177" customFormat="1" x14ac:dyDescent="0.2"/>
    <row r="636" s="1177" customFormat="1" x14ac:dyDescent="0.2"/>
    <row r="637" s="1177" customFormat="1" x14ac:dyDescent="0.2"/>
    <row r="638" s="1177" customFormat="1" x14ac:dyDescent="0.2"/>
    <row r="639" s="1177" customFormat="1" x14ac:dyDescent="0.2"/>
    <row r="640" s="1177" customFormat="1" x14ac:dyDescent="0.2"/>
    <row r="641" s="1177" customFormat="1" x14ac:dyDescent="0.2"/>
    <row r="642" s="1177" customFormat="1" x14ac:dyDescent="0.2"/>
    <row r="643" s="1177" customFormat="1" x14ac:dyDescent="0.2"/>
    <row r="644" s="1177" customFormat="1" x14ac:dyDescent="0.2"/>
    <row r="645" s="1177" customFormat="1" x14ac:dyDescent="0.2"/>
    <row r="646" s="1177" customFormat="1" x14ac:dyDescent="0.2"/>
    <row r="647" s="1177" customFormat="1" x14ac:dyDescent="0.2"/>
    <row r="648" s="1177" customFormat="1" x14ac:dyDescent="0.2"/>
    <row r="649" s="1177" customFormat="1" x14ac:dyDescent="0.2"/>
    <row r="650" s="1177" customFormat="1" x14ac:dyDescent="0.2"/>
    <row r="651" s="1177" customFormat="1" x14ac:dyDescent="0.2"/>
    <row r="652" s="1177" customFormat="1" x14ac:dyDescent="0.2"/>
    <row r="653" s="1177" customFormat="1" x14ac:dyDescent="0.2"/>
    <row r="654" s="1177" customFormat="1" x14ac:dyDescent="0.2"/>
    <row r="655" s="1177" customFormat="1" x14ac:dyDescent="0.2"/>
    <row r="656" s="1177" customFormat="1" x14ac:dyDescent="0.2"/>
    <row r="657" s="1177" customFormat="1" x14ac:dyDescent="0.2"/>
    <row r="658" s="1177" customFormat="1" x14ac:dyDescent="0.2"/>
    <row r="659" s="1177" customFormat="1" x14ac:dyDescent="0.2"/>
    <row r="660" s="1177" customFormat="1" x14ac:dyDescent="0.2"/>
    <row r="661" s="1177" customFormat="1" x14ac:dyDescent="0.2"/>
    <row r="662" s="1177" customFormat="1" x14ac:dyDescent="0.2"/>
    <row r="663" s="1177" customFormat="1" x14ac:dyDescent="0.2"/>
    <row r="664" s="1177" customFormat="1" x14ac:dyDescent="0.2"/>
    <row r="665" s="1177" customFormat="1" x14ac:dyDescent="0.2"/>
    <row r="666" s="1177" customFormat="1" x14ac:dyDescent="0.2"/>
    <row r="667" s="1177" customFormat="1" x14ac:dyDescent="0.2"/>
    <row r="668" s="1177" customFormat="1" x14ac:dyDescent="0.2"/>
    <row r="669" s="1177" customFormat="1" x14ac:dyDescent="0.2"/>
    <row r="670" s="1177" customFormat="1" x14ac:dyDescent="0.2"/>
    <row r="671" s="1177" customFormat="1" x14ac:dyDescent="0.2"/>
    <row r="672" s="1177" customFormat="1" x14ac:dyDescent="0.2"/>
    <row r="673" s="1177" customFormat="1" x14ac:dyDescent="0.2"/>
    <row r="674" s="1177" customFormat="1" x14ac:dyDescent="0.2"/>
    <row r="675" s="1177" customFormat="1" x14ac:dyDescent="0.2"/>
    <row r="676" s="1177" customFormat="1" x14ac:dyDescent="0.2"/>
    <row r="677" s="1177" customFormat="1" x14ac:dyDescent="0.2"/>
    <row r="678" s="1177" customFormat="1" x14ac:dyDescent="0.2"/>
    <row r="679" s="1177" customFormat="1" x14ac:dyDescent="0.2"/>
    <row r="680" s="1177" customFormat="1" x14ac:dyDescent="0.2"/>
    <row r="681" s="1177" customFormat="1" x14ac:dyDescent="0.2"/>
    <row r="682" s="1177" customFormat="1" x14ac:dyDescent="0.2"/>
    <row r="683" s="1177" customFormat="1" x14ac:dyDescent="0.2"/>
    <row r="684" s="1177" customFormat="1" x14ac:dyDescent="0.2"/>
    <row r="685" s="1177" customFormat="1" x14ac:dyDescent="0.2"/>
    <row r="686" s="1177" customFormat="1" x14ac:dyDescent="0.2"/>
    <row r="687" s="1177" customFormat="1" x14ac:dyDescent="0.2"/>
    <row r="688" s="1177" customFormat="1" x14ac:dyDescent="0.2"/>
    <row r="689" s="1177" customFormat="1" x14ac:dyDescent="0.2"/>
    <row r="690" s="1177" customFormat="1" x14ac:dyDescent="0.2"/>
    <row r="691" s="1177" customFormat="1" x14ac:dyDescent="0.2"/>
    <row r="692" s="1177" customFormat="1" x14ac:dyDescent="0.2"/>
    <row r="693" s="1177" customFormat="1" x14ac:dyDescent="0.2"/>
    <row r="694" s="1177" customFormat="1" x14ac:dyDescent="0.2"/>
    <row r="695" s="1177" customFormat="1" x14ac:dyDescent="0.2"/>
    <row r="696" s="1177" customFormat="1" x14ac:dyDescent="0.2"/>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67"/>
  <sheetViews>
    <sheetView showZeros="0" workbookViewId="0">
      <selection activeCell="E11" sqref="E11"/>
    </sheetView>
  </sheetViews>
  <sheetFormatPr defaultColWidth="9.140625" defaultRowHeight="14.25" x14ac:dyDescent="0.2"/>
  <cols>
    <col min="1" max="1" width="49.85546875" style="53" customWidth="1"/>
    <col min="2" max="2" width="10.7109375" style="53" customWidth="1"/>
    <col min="3" max="3" width="11.28515625" style="748" bestFit="1" customWidth="1"/>
    <col min="4" max="4" width="12.7109375" style="72" customWidth="1"/>
    <col min="5" max="76" width="9.140625" style="748"/>
    <col min="77" max="16384" width="9.140625" style="72"/>
  </cols>
  <sheetData>
    <row r="1" spans="1:76" ht="18" x14ac:dyDescent="0.25">
      <c r="A1" s="1074" t="s">
        <v>159</v>
      </c>
      <c r="B1" s="1075"/>
      <c r="C1" s="1076"/>
      <c r="D1" s="1077"/>
    </row>
    <row r="2" spans="1:76" x14ac:dyDescent="0.2">
      <c r="A2" s="149"/>
      <c r="B2" s="149"/>
    </row>
    <row r="3" spans="1:76" s="257" customFormat="1" ht="24" x14ac:dyDescent="0.25">
      <c r="A3" s="255" t="s">
        <v>116</v>
      </c>
      <c r="B3" s="255" t="s">
        <v>158</v>
      </c>
      <c r="C3" s="749" t="s">
        <v>13</v>
      </c>
      <c r="D3" s="256" t="s">
        <v>14</v>
      </c>
      <c r="E3" s="1179"/>
      <c r="F3" s="1179"/>
      <c r="G3" s="1179"/>
      <c r="H3" s="1179"/>
      <c r="I3" s="1179"/>
      <c r="J3" s="1179"/>
      <c r="K3" s="1179"/>
      <c r="L3" s="1179"/>
      <c r="M3" s="1179"/>
      <c r="N3" s="1179"/>
      <c r="O3" s="1179"/>
      <c r="P3" s="1179"/>
      <c r="Q3" s="1179"/>
      <c r="R3" s="1179"/>
      <c r="S3" s="1179"/>
      <c r="T3" s="1179"/>
      <c r="U3" s="1179"/>
      <c r="V3" s="1179"/>
      <c r="W3" s="1179"/>
      <c r="X3" s="1179"/>
      <c r="Y3" s="1179"/>
      <c r="Z3" s="1179"/>
      <c r="AA3" s="1179"/>
      <c r="AB3" s="1179"/>
      <c r="AC3" s="1179"/>
      <c r="AD3" s="1179"/>
      <c r="AE3" s="1179"/>
      <c r="AF3" s="1179"/>
      <c r="AG3" s="1179"/>
      <c r="AH3" s="1179"/>
      <c r="AI3" s="1179"/>
      <c r="AJ3" s="1179"/>
      <c r="AK3" s="1179"/>
      <c r="AL3" s="1179"/>
      <c r="AM3" s="1179"/>
      <c r="AN3" s="1179"/>
      <c r="AO3" s="1179"/>
      <c r="AP3" s="1179"/>
      <c r="AQ3" s="1179"/>
      <c r="AR3" s="1179"/>
      <c r="AS3" s="1179"/>
      <c r="AT3" s="1179"/>
      <c r="AU3" s="1179"/>
      <c r="AV3" s="1179"/>
      <c r="AW3" s="1179"/>
      <c r="AX3" s="1179"/>
      <c r="AY3" s="1179"/>
      <c r="AZ3" s="1179"/>
      <c r="BA3" s="1179"/>
      <c r="BB3" s="1179"/>
      <c r="BC3" s="1179"/>
      <c r="BD3" s="1179"/>
      <c r="BE3" s="1179"/>
      <c r="BF3" s="1179"/>
      <c r="BG3" s="1179"/>
      <c r="BH3" s="1179"/>
      <c r="BI3" s="1179"/>
      <c r="BJ3" s="1179"/>
      <c r="BK3" s="1179"/>
      <c r="BL3" s="1179"/>
      <c r="BM3" s="1179"/>
      <c r="BN3" s="1179"/>
      <c r="BO3" s="1179"/>
      <c r="BP3" s="1179"/>
      <c r="BQ3" s="1179"/>
      <c r="BR3" s="1179"/>
      <c r="BS3" s="1179"/>
      <c r="BT3" s="1179"/>
      <c r="BU3" s="1179"/>
      <c r="BV3" s="1179"/>
      <c r="BW3" s="1179"/>
      <c r="BX3" s="1179"/>
    </row>
    <row r="4" spans="1:76" x14ac:dyDescent="0.2">
      <c r="A4" s="150" t="s">
        <v>117</v>
      </c>
      <c r="B4" s="151"/>
    </row>
    <row r="5" spans="1:76" ht="25.5" x14ac:dyDescent="0.2">
      <c r="A5" s="96" t="s">
        <v>118</v>
      </c>
      <c r="B5" s="152">
        <v>155.16999999999999</v>
      </c>
      <c r="C5" s="750"/>
      <c r="D5" s="153">
        <f>B5*C5</f>
        <v>0</v>
      </c>
    </row>
    <row r="6" spans="1:76" ht="25.5" x14ac:dyDescent="0.2">
      <c r="A6" s="96" t="s">
        <v>119</v>
      </c>
      <c r="B6" s="152">
        <v>238.82</v>
      </c>
      <c r="C6" s="750"/>
      <c r="D6" s="153">
        <f t="shared" ref="D6:D43" si="0">B6*C6</f>
        <v>0</v>
      </c>
    </row>
    <row r="7" spans="1:76" x14ac:dyDescent="0.2">
      <c r="A7" s="154" t="s">
        <v>120</v>
      </c>
      <c r="B7" s="155">
        <v>90</v>
      </c>
      <c r="C7" s="750"/>
      <c r="D7" s="153">
        <f t="shared" si="0"/>
        <v>0</v>
      </c>
    </row>
    <row r="8" spans="1:76" x14ac:dyDescent="0.2">
      <c r="A8" s="96" t="s">
        <v>121</v>
      </c>
      <c r="B8" s="152">
        <v>190.4</v>
      </c>
      <c r="C8" s="750"/>
      <c r="D8" s="153">
        <f t="shared" si="0"/>
        <v>0</v>
      </c>
    </row>
    <row r="9" spans="1:76" x14ac:dyDescent="0.2">
      <c r="A9" s="96" t="s">
        <v>122</v>
      </c>
      <c r="B9" s="152">
        <v>254.11</v>
      </c>
      <c r="C9" s="750"/>
      <c r="D9" s="153">
        <f t="shared" si="0"/>
        <v>0</v>
      </c>
    </row>
    <row r="10" spans="1:76" x14ac:dyDescent="0.2">
      <c r="A10" s="156" t="s">
        <v>123</v>
      </c>
      <c r="B10" s="152">
        <v>58.15</v>
      </c>
      <c r="C10" s="750"/>
      <c r="D10" s="153">
        <f t="shared" si="0"/>
        <v>0</v>
      </c>
    </row>
    <row r="11" spans="1:76" x14ac:dyDescent="0.2">
      <c r="A11" s="156" t="s">
        <v>124</v>
      </c>
      <c r="B11" s="152">
        <v>80.239999999999995</v>
      </c>
      <c r="C11" s="750"/>
      <c r="D11" s="153">
        <f t="shared" si="0"/>
        <v>0</v>
      </c>
    </row>
    <row r="12" spans="1:76" x14ac:dyDescent="0.2">
      <c r="A12" s="156" t="s">
        <v>125</v>
      </c>
      <c r="B12" s="152">
        <v>527</v>
      </c>
      <c r="C12" s="750"/>
      <c r="D12" s="153">
        <f t="shared" si="0"/>
        <v>0</v>
      </c>
    </row>
    <row r="13" spans="1:76" x14ac:dyDescent="0.2">
      <c r="A13" s="96" t="s">
        <v>126</v>
      </c>
      <c r="B13" s="152">
        <v>592.1</v>
      </c>
      <c r="C13" s="750"/>
      <c r="D13" s="153">
        <f t="shared" si="0"/>
        <v>0</v>
      </c>
    </row>
    <row r="14" spans="1:76" x14ac:dyDescent="0.2">
      <c r="A14" s="96" t="s">
        <v>127</v>
      </c>
      <c r="B14" s="152">
        <v>634.82000000000005</v>
      </c>
      <c r="C14" s="750"/>
      <c r="D14" s="153">
        <f t="shared" si="0"/>
        <v>0</v>
      </c>
    </row>
    <row r="15" spans="1:76" x14ac:dyDescent="0.2">
      <c r="A15" s="156" t="s">
        <v>128</v>
      </c>
      <c r="B15" s="152">
        <v>570</v>
      </c>
      <c r="C15" s="750"/>
      <c r="D15" s="153">
        <f t="shared" si="0"/>
        <v>0</v>
      </c>
    </row>
    <row r="16" spans="1:76" x14ac:dyDescent="0.2">
      <c r="A16" s="156" t="s">
        <v>129</v>
      </c>
      <c r="B16" s="152">
        <v>105.43</v>
      </c>
      <c r="C16" s="750"/>
      <c r="D16" s="153">
        <f t="shared" si="0"/>
        <v>0</v>
      </c>
    </row>
    <row r="17" spans="1:4" x14ac:dyDescent="0.2">
      <c r="A17" s="156" t="s">
        <v>130</v>
      </c>
      <c r="B17" s="152">
        <v>128.30000000000001</v>
      </c>
      <c r="C17" s="750"/>
      <c r="D17" s="153">
        <f t="shared" si="0"/>
        <v>0</v>
      </c>
    </row>
    <row r="18" spans="1:4" x14ac:dyDescent="0.2">
      <c r="A18" s="156" t="s">
        <v>131</v>
      </c>
      <c r="B18" s="152">
        <v>494.6</v>
      </c>
      <c r="C18" s="750"/>
      <c r="D18" s="153">
        <f t="shared" si="0"/>
        <v>0</v>
      </c>
    </row>
    <row r="19" spans="1:4" x14ac:dyDescent="0.2">
      <c r="A19" s="156" t="s">
        <v>132</v>
      </c>
      <c r="B19" s="152">
        <v>502.2</v>
      </c>
      <c r="C19" s="750"/>
      <c r="D19" s="153">
        <f t="shared" si="0"/>
        <v>0</v>
      </c>
    </row>
    <row r="20" spans="1:4" x14ac:dyDescent="0.2">
      <c r="A20" s="156" t="s">
        <v>133</v>
      </c>
      <c r="B20" s="152">
        <v>330.3</v>
      </c>
      <c r="C20" s="750"/>
      <c r="D20" s="153">
        <f t="shared" si="0"/>
        <v>0</v>
      </c>
    </row>
    <row r="21" spans="1:4" x14ac:dyDescent="0.2">
      <c r="A21" s="156" t="s">
        <v>134</v>
      </c>
      <c r="B21" s="152">
        <v>131.80000000000001</v>
      </c>
      <c r="C21" s="750"/>
      <c r="D21" s="153">
        <f t="shared" si="0"/>
        <v>0</v>
      </c>
    </row>
    <row r="22" spans="1:4" x14ac:dyDescent="0.2">
      <c r="A22" s="156" t="s">
        <v>135</v>
      </c>
      <c r="B22" s="152">
        <v>1065.3</v>
      </c>
      <c r="C22" s="750"/>
      <c r="D22" s="153">
        <f t="shared" si="0"/>
        <v>0</v>
      </c>
    </row>
    <row r="23" spans="1:4" x14ac:dyDescent="0.2">
      <c r="A23" s="156" t="s">
        <v>136</v>
      </c>
      <c r="B23" s="152">
        <v>192</v>
      </c>
      <c r="C23" s="750"/>
      <c r="D23" s="153">
        <f t="shared" si="0"/>
        <v>0</v>
      </c>
    </row>
    <row r="24" spans="1:4" x14ac:dyDescent="0.2">
      <c r="A24" s="156" t="s">
        <v>137</v>
      </c>
      <c r="B24" s="152">
        <v>465</v>
      </c>
      <c r="C24" s="750"/>
      <c r="D24" s="153">
        <f t="shared" si="0"/>
        <v>0</v>
      </c>
    </row>
    <row r="25" spans="1:4" x14ac:dyDescent="0.2">
      <c r="A25" s="156" t="s">
        <v>138</v>
      </c>
      <c r="B25" s="152">
        <v>57</v>
      </c>
      <c r="C25" s="750"/>
      <c r="D25" s="153">
        <f t="shared" si="0"/>
        <v>0</v>
      </c>
    </row>
    <row r="26" spans="1:4" x14ac:dyDescent="0.2">
      <c r="A26" s="156" t="s">
        <v>139</v>
      </c>
      <c r="B26" s="152">
        <v>359</v>
      </c>
      <c r="C26" s="750"/>
      <c r="D26" s="153">
        <f t="shared" si="0"/>
        <v>0</v>
      </c>
    </row>
    <row r="27" spans="1:4" ht="25.5" x14ac:dyDescent="0.2">
      <c r="A27" s="96" t="s">
        <v>140</v>
      </c>
      <c r="B27" s="152">
        <v>571</v>
      </c>
      <c r="C27" s="750"/>
      <c r="D27" s="153">
        <f t="shared" si="0"/>
        <v>0</v>
      </c>
    </row>
    <row r="28" spans="1:4" ht="25.5" x14ac:dyDescent="0.2">
      <c r="A28" s="96" t="s">
        <v>141</v>
      </c>
      <c r="B28" s="152">
        <v>474.15</v>
      </c>
      <c r="C28" s="750"/>
      <c r="D28" s="153">
        <f t="shared" si="0"/>
        <v>0</v>
      </c>
    </row>
    <row r="29" spans="1:4" ht="25.5" x14ac:dyDescent="0.2">
      <c r="A29" s="96" t="s">
        <v>142</v>
      </c>
      <c r="B29" s="152">
        <v>70.400000000000006</v>
      </c>
      <c r="C29" s="750"/>
      <c r="D29" s="153">
        <f t="shared" si="0"/>
        <v>0</v>
      </c>
    </row>
    <row r="30" spans="1:4" ht="25.5" x14ac:dyDescent="0.2">
      <c r="A30" s="96" t="s">
        <v>143</v>
      </c>
      <c r="B30" s="152">
        <v>316</v>
      </c>
      <c r="C30" s="750"/>
      <c r="D30" s="153">
        <f t="shared" si="0"/>
        <v>0</v>
      </c>
    </row>
    <row r="31" spans="1:4" ht="25.5" x14ac:dyDescent="0.2">
      <c r="A31" s="96" t="s">
        <v>144</v>
      </c>
      <c r="B31" s="152">
        <v>1024.8</v>
      </c>
      <c r="C31" s="750"/>
      <c r="D31" s="153">
        <f t="shared" si="0"/>
        <v>0</v>
      </c>
    </row>
    <row r="32" spans="1:4" ht="25.5" x14ac:dyDescent="0.2">
      <c r="A32" s="96" t="s">
        <v>145</v>
      </c>
      <c r="B32" s="152">
        <v>132.19999999999999</v>
      </c>
      <c r="C32" s="750"/>
      <c r="D32" s="153">
        <f t="shared" si="0"/>
        <v>0</v>
      </c>
    </row>
    <row r="33" spans="1:76" x14ac:dyDescent="0.2">
      <c r="A33" s="156" t="s">
        <v>146</v>
      </c>
      <c r="B33" s="152">
        <v>42</v>
      </c>
      <c r="C33" s="750"/>
      <c r="D33" s="153">
        <f t="shared" si="0"/>
        <v>0</v>
      </c>
    </row>
    <row r="34" spans="1:76" ht="25.5" x14ac:dyDescent="0.2">
      <c r="A34" s="96" t="s">
        <v>147</v>
      </c>
      <c r="B34" s="152">
        <v>109.2</v>
      </c>
      <c r="C34" s="750"/>
      <c r="D34" s="153">
        <f t="shared" si="0"/>
        <v>0</v>
      </c>
    </row>
    <row r="35" spans="1:76" x14ac:dyDescent="0.2">
      <c r="A35" s="156" t="s">
        <v>148</v>
      </c>
      <c r="B35" s="152">
        <v>229</v>
      </c>
      <c r="C35" s="750"/>
      <c r="D35" s="153">
        <f t="shared" si="0"/>
        <v>0</v>
      </c>
    </row>
    <row r="36" spans="1:76" ht="25.5" x14ac:dyDescent="0.2">
      <c r="A36" s="96" t="s">
        <v>149</v>
      </c>
      <c r="B36" s="152">
        <v>920</v>
      </c>
      <c r="C36" s="750"/>
      <c r="D36" s="153">
        <f t="shared" si="0"/>
        <v>0</v>
      </c>
    </row>
    <row r="37" spans="1:76" x14ac:dyDescent="0.2">
      <c r="A37" s="150" t="s">
        <v>150</v>
      </c>
      <c r="B37" s="157"/>
      <c r="C37" s="750"/>
      <c r="D37" s="153"/>
    </row>
    <row r="38" spans="1:76" x14ac:dyDescent="0.2">
      <c r="A38" s="156" t="s">
        <v>151</v>
      </c>
      <c r="B38" s="152">
        <v>1383</v>
      </c>
      <c r="C38" s="750"/>
      <c r="D38" s="153">
        <f t="shared" si="0"/>
        <v>0</v>
      </c>
    </row>
    <row r="39" spans="1:76" x14ac:dyDescent="0.2">
      <c r="A39" s="156" t="s">
        <v>152</v>
      </c>
      <c r="B39" s="152">
        <v>94.5</v>
      </c>
      <c r="C39" s="750"/>
      <c r="D39" s="153">
        <f t="shared" si="0"/>
        <v>0</v>
      </c>
    </row>
    <row r="40" spans="1:76" x14ac:dyDescent="0.2">
      <c r="A40" s="150" t="s">
        <v>153</v>
      </c>
      <c r="B40" s="157"/>
      <c r="C40" s="750"/>
      <c r="D40" s="153"/>
    </row>
    <row r="41" spans="1:76" x14ac:dyDescent="0.2">
      <c r="A41" s="158" t="s">
        <v>154</v>
      </c>
      <c r="B41" s="159">
        <v>744</v>
      </c>
      <c r="C41" s="750"/>
      <c r="D41" s="153">
        <f t="shared" si="0"/>
        <v>0</v>
      </c>
    </row>
    <row r="42" spans="1:76" x14ac:dyDescent="0.2">
      <c r="A42" s="156" t="s">
        <v>155</v>
      </c>
      <c r="B42" s="160">
        <v>465.5</v>
      </c>
      <c r="C42" s="750"/>
      <c r="D42" s="153">
        <f t="shared" si="0"/>
        <v>0</v>
      </c>
    </row>
    <row r="43" spans="1:76" x14ac:dyDescent="0.2">
      <c r="A43" s="156" t="s">
        <v>156</v>
      </c>
      <c r="B43" s="160">
        <v>192.6</v>
      </c>
      <c r="C43" s="750"/>
      <c r="D43" s="153">
        <f t="shared" si="0"/>
        <v>0</v>
      </c>
    </row>
    <row r="44" spans="1:76" s="164" customFormat="1" ht="15.75" x14ac:dyDescent="0.25">
      <c r="A44" s="161" t="s">
        <v>157</v>
      </c>
      <c r="B44" s="162"/>
      <c r="C44" s="751"/>
      <c r="D44" s="163">
        <f>SUM(D5:D43)</f>
        <v>0</v>
      </c>
      <c r="E44" s="1180"/>
      <c r="F44" s="1180"/>
      <c r="G44" s="1180"/>
      <c r="H44" s="1180"/>
      <c r="I44" s="1180"/>
      <c r="J44" s="1180"/>
      <c r="K44" s="1180"/>
      <c r="L44" s="1180"/>
      <c r="M44" s="1180"/>
      <c r="N44" s="1180"/>
      <c r="O44" s="1180"/>
      <c r="P44" s="1180"/>
      <c r="Q44" s="1180"/>
      <c r="R44" s="1180"/>
      <c r="S44" s="1180"/>
      <c r="T44" s="1180"/>
      <c r="U44" s="1180"/>
      <c r="V44" s="1180"/>
      <c r="W44" s="1180"/>
      <c r="X44" s="1180"/>
      <c r="Y44" s="1180"/>
      <c r="Z44" s="1180"/>
      <c r="AA44" s="1180"/>
      <c r="AB44" s="1180"/>
      <c r="AC44" s="1180"/>
      <c r="AD44" s="1180"/>
      <c r="AE44" s="1180"/>
      <c r="AF44" s="1180"/>
      <c r="AG44" s="1180"/>
      <c r="AH44" s="1180"/>
      <c r="AI44" s="1180"/>
      <c r="AJ44" s="1180"/>
      <c r="AK44" s="1180"/>
      <c r="AL44" s="1180"/>
      <c r="AM44" s="1180"/>
      <c r="AN44" s="1180"/>
      <c r="AO44" s="1180"/>
      <c r="AP44" s="1180"/>
      <c r="AQ44" s="1180"/>
      <c r="AR44" s="1180"/>
      <c r="AS44" s="1180"/>
      <c r="AT44" s="1180"/>
      <c r="AU44" s="1180"/>
      <c r="AV44" s="1180"/>
      <c r="AW44" s="1180"/>
      <c r="AX44" s="1180"/>
      <c r="AY44" s="1180"/>
      <c r="AZ44" s="1180"/>
      <c r="BA44" s="1180"/>
      <c r="BB44" s="1180"/>
      <c r="BC44" s="1180"/>
      <c r="BD44" s="1180"/>
      <c r="BE44" s="1180"/>
      <c r="BF44" s="1180"/>
      <c r="BG44" s="1180"/>
      <c r="BH44" s="1180"/>
      <c r="BI44" s="1180"/>
      <c r="BJ44" s="1180"/>
      <c r="BK44" s="1180"/>
      <c r="BL44" s="1180"/>
      <c r="BM44" s="1180"/>
      <c r="BN44" s="1180"/>
      <c r="BO44" s="1180"/>
      <c r="BP44" s="1180"/>
      <c r="BQ44" s="1180"/>
      <c r="BR44" s="1180"/>
      <c r="BS44" s="1180"/>
      <c r="BT44" s="1180"/>
      <c r="BU44" s="1180"/>
      <c r="BV44" s="1180"/>
      <c r="BW44" s="1180"/>
      <c r="BX44" s="1180"/>
    </row>
    <row r="45" spans="1:76" x14ac:dyDescent="0.2">
      <c r="A45" s="165"/>
    </row>
    <row r="46" spans="1:76" x14ac:dyDescent="0.2">
      <c r="A46" s="165"/>
    </row>
    <row r="47" spans="1:76" x14ac:dyDescent="0.2">
      <c r="A47" s="165"/>
    </row>
    <row r="48" spans="1:76" x14ac:dyDescent="0.2">
      <c r="A48" s="165"/>
    </row>
    <row r="49" spans="1:1" x14ac:dyDescent="0.2">
      <c r="A49" s="165"/>
    </row>
    <row r="50" spans="1:1" x14ac:dyDescent="0.2">
      <c r="A50" s="165"/>
    </row>
    <row r="51" spans="1:1" x14ac:dyDescent="0.2">
      <c r="A51" s="165"/>
    </row>
    <row r="52" spans="1:1" x14ac:dyDescent="0.2">
      <c r="A52" s="165"/>
    </row>
    <row r="53" spans="1:1" x14ac:dyDescent="0.2">
      <c r="A53" s="165"/>
    </row>
    <row r="54" spans="1:1" x14ac:dyDescent="0.2">
      <c r="A54" s="165"/>
    </row>
    <row r="55" spans="1:1" x14ac:dyDescent="0.2">
      <c r="A55" s="165"/>
    </row>
    <row r="56" spans="1:1" x14ac:dyDescent="0.2">
      <c r="A56" s="165"/>
    </row>
    <row r="57" spans="1:1" x14ac:dyDescent="0.2">
      <c r="A57" s="165"/>
    </row>
    <row r="58" spans="1:1" x14ac:dyDescent="0.2">
      <c r="A58" s="165"/>
    </row>
    <row r="59" spans="1:1" x14ac:dyDescent="0.2">
      <c r="A59" s="165"/>
    </row>
    <row r="60" spans="1:1" x14ac:dyDescent="0.2">
      <c r="A60" s="165"/>
    </row>
    <row r="61" spans="1:1" x14ac:dyDescent="0.2">
      <c r="A61" s="165"/>
    </row>
    <row r="62" spans="1:1" x14ac:dyDescent="0.2">
      <c r="A62" s="165"/>
    </row>
    <row r="63" spans="1:1" x14ac:dyDescent="0.2">
      <c r="A63" s="165"/>
    </row>
    <row r="64" spans="1:1" x14ac:dyDescent="0.2">
      <c r="A64" s="165"/>
    </row>
    <row r="65" spans="1:1" x14ac:dyDescent="0.2">
      <c r="A65" s="165"/>
    </row>
    <row r="66" spans="1:1" x14ac:dyDescent="0.2">
      <c r="A66" s="165"/>
    </row>
    <row r="67" spans="1:1" x14ac:dyDescent="0.2">
      <c r="A67" s="165"/>
    </row>
  </sheetData>
  <pageMargins left="0.98425196850393704" right="0.39370078740157483" top="0.78740157480314965"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70"/>
  <sheetViews>
    <sheetView showZeros="0" workbookViewId="0"/>
  </sheetViews>
  <sheetFormatPr defaultColWidth="9.140625" defaultRowHeight="12.75" x14ac:dyDescent="0.2"/>
  <cols>
    <col min="1" max="1" width="5.140625" style="123" bestFit="1" customWidth="1"/>
    <col min="2" max="2" width="37" style="49" customWidth="1"/>
    <col min="3" max="3" width="6" style="44" bestFit="1" customWidth="1"/>
    <col min="4" max="4" width="7.28515625" style="44" bestFit="1" customWidth="1"/>
    <col min="5" max="5" width="10.7109375" style="727" customWidth="1"/>
    <col min="6" max="6" width="12.7109375" style="44" customWidth="1"/>
    <col min="7" max="96" width="9.140625" style="727"/>
    <col min="97" max="16384" width="9.140625" style="44"/>
  </cols>
  <sheetData>
    <row r="1" spans="1:96" ht="18" x14ac:dyDescent="0.2">
      <c r="A1" s="1087" t="s">
        <v>48</v>
      </c>
      <c r="B1" s="1078"/>
      <c r="C1" s="1079"/>
      <c r="D1" s="1079"/>
      <c r="E1" s="1080"/>
      <c r="F1" s="1079"/>
    </row>
    <row r="4" spans="1:96" s="259" customFormat="1" ht="12" x14ac:dyDescent="0.25">
      <c r="A4" s="1088" t="s">
        <v>12</v>
      </c>
      <c r="B4" s="258" t="s">
        <v>10</v>
      </c>
      <c r="C4" s="258" t="s">
        <v>36</v>
      </c>
      <c r="D4" s="258" t="s">
        <v>11</v>
      </c>
      <c r="E4" s="752" t="s">
        <v>13</v>
      </c>
      <c r="F4" s="258" t="s">
        <v>14</v>
      </c>
      <c r="G4" s="1181"/>
      <c r="H4" s="1181"/>
      <c r="I4" s="1181"/>
      <c r="J4" s="1181"/>
      <c r="K4" s="1181"/>
      <c r="L4" s="1181"/>
      <c r="M4" s="1181"/>
      <c r="N4" s="1181"/>
      <c r="O4" s="1181"/>
      <c r="P4" s="1181"/>
      <c r="Q4" s="1181"/>
      <c r="R4" s="1181"/>
      <c r="S4" s="1181"/>
      <c r="T4" s="1181"/>
      <c r="U4" s="1181"/>
      <c r="V4" s="1181"/>
      <c r="W4" s="1181"/>
      <c r="X4" s="1181"/>
      <c r="Y4" s="1181"/>
      <c r="Z4" s="1181"/>
      <c r="AA4" s="1181"/>
      <c r="AB4" s="1181"/>
      <c r="AC4" s="1181"/>
      <c r="AD4" s="1181"/>
      <c r="AE4" s="1181"/>
      <c r="AF4" s="1181"/>
      <c r="AG4" s="1181"/>
      <c r="AH4" s="1181"/>
      <c r="AI4" s="1181"/>
      <c r="AJ4" s="1181"/>
      <c r="AK4" s="1181"/>
      <c r="AL4" s="1181"/>
      <c r="AM4" s="1181"/>
      <c r="AN4" s="1181"/>
      <c r="AO4" s="1181"/>
      <c r="AP4" s="1181"/>
      <c r="AQ4" s="1181"/>
      <c r="AR4" s="1181"/>
      <c r="AS4" s="1181"/>
      <c r="AT4" s="1181"/>
      <c r="AU4" s="1181"/>
      <c r="AV4" s="1181"/>
      <c r="AW4" s="1181"/>
      <c r="AX4" s="1181"/>
      <c r="AY4" s="1181"/>
      <c r="AZ4" s="1181"/>
      <c r="BA4" s="1181"/>
      <c r="BB4" s="1181"/>
      <c r="BC4" s="1181"/>
      <c r="BD4" s="1181"/>
      <c r="BE4" s="1181"/>
      <c r="BF4" s="1181"/>
      <c r="BG4" s="1181"/>
      <c r="BH4" s="1181"/>
      <c r="BI4" s="1181"/>
      <c r="BJ4" s="1181"/>
      <c r="BK4" s="1181"/>
      <c r="BL4" s="1181"/>
      <c r="BM4" s="1181"/>
      <c r="BN4" s="1181"/>
      <c r="BO4" s="1181"/>
      <c r="BP4" s="1181"/>
      <c r="BQ4" s="1181"/>
      <c r="BR4" s="1181"/>
      <c r="BS4" s="1181"/>
      <c r="BT4" s="1181"/>
      <c r="BU4" s="1181"/>
      <c r="BV4" s="1181"/>
      <c r="BW4" s="1181"/>
      <c r="BX4" s="1181"/>
      <c r="BY4" s="1181"/>
      <c r="BZ4" s="1181"/>
      <c r="CA4" s="1181"/>
      <c r="CB4" s="1181"/>
      <c r="CC4" s="1181"/>
      <c r="CD4" s="1181"/>
      <c r="CE4" s="1181"/>
      <c r="CF4" s="1181"/>
      <c r="CG4" s="1181"/>
      <c r="CH4" s="1181"/>
      <c r="CI4" s="1181"/>
      <c r="CJ4" s="1181"/>
      <c r="CK4" s="1181"/>
      <c r="CL4" s="1181"/>
      <c r="CM4" s="1181"/>
      <c r="CN4" s="1181"/>
      <c r="CO4" s="1181"/>
      <c r="CP4" s="1181"/>
      <c r="CQ4" s="1181"/>
      <c r="CR4" s="1181"/>
    </row>
    <row r="5" spans="1:96" x14ac:dyDescent="0.2">
      <c r="B5" s="166" t="s">
        <v>27</v>
      </c>
    </row>
    <row r="6" spans="1:96" x14ac:dyDescent="0.2">
      <c r="A6" s="167">
        <v>1</v>
      </c>
      <c r="B6" s="168" t="s">
        <v>28</v>
      </c>
      <c r="C6" s="197" t="s">
        <v>37</v>
      </c>
      <c r="D6" s="115">
        <v>97</v>
      </c>
      <c r="E6" s="636"/>
      <c r="F6" s="111">
        <f>D6*E6</f>
        <v>0</v>
      </c>
    </row>
    <row r="7" spans="1:96" x14ac:dyDescent="0.2">
      <c r="B7" s="50"/>
      <c r="C7" s="45"/>
      <c r="E7" s="631"/>
      <c r="F7" s="124"/>
    </row>
    <row r="8" spans="1:96" x14ac:dyDescent="0.2">
      <c r="B8" s="52" t="s">
        <v>899</v>
      </c>
      <c r="C8" s="48"/>
      <c r="E8" s="631"/>
      <c r="F8" s="124"/>
    </row>
    <row r="9" spans="1:96" x14ac:dyDescent="0.2">
      <c r="A9" s="167">
        <v>2</v>
      </c>
      <c r="B9" s="168" t="s">
        <v>29</v>
      </c>
      <c r="C9" s="197" t="s">
        <v>37</v>
      </c>
      <c r="D9" s="115">
        <v>54</v>
      </c>
      <c r="E9" s="636"/>
      <c r="F9" s="111">
        <f>D9*E9</f>
        <v>0</v>
      </c>
    </row>
    <row r="10" spans="1:96" x14ac:dyDescent="0.2">
      <c r="B10" s="50"/>
      <c r="C10" s="45"/>
      <c r="E10" s="631"/>
      <c r="F10" s="124"/>
    </row>
    <row r="11" spans="1:96" x14ac:dyDescent="0.2">
      <c r="B11" s="52" t="s">
        <v>900</v>
      </c>
      <c r="C11" s="48"/>
      <c r="E11" s="631"/>
      <c r="F11" s="124"/>
    </row>
    <row r="12" spans="1:96" x14ac:dyDescent="0.2">
      <c r="A12" s="167">
        <v>3</v>
      </c>
      <c r="B12" s="168" t="s">
        <v>30</v>
      </c>
      <c r="C12" s="197" t="s">
        <v>37</v>
      </c>
      <c r="D12" s="115">
        <v>45</v>
      </c>
      <c r="E12" s="636"/>
      <c r="F12" s="111">
        <f>D12*E12</f>
        <v>0</v>
      </c>
    </row>
    <row r="13" spans="1:96" x14ac:dyDescent="0.2">
      <c r="B13" s="50"/>
      <c r="C13" s="45"/>
      <c r="E13" s="631"/>
      <c r="F13" s="124"/>
    </row>
    <row r="14" spans="1:96" x14ac:dyDescent="0.2">
      <c r="B14" s="52" t="s">
        <v>901</v>
      </c>
      <c r="C14" s="48"/>
      <c r="E14" s="631"/>
      <c r="F14" s="124"/>
    </row>
    <row r="15" spans="1:96" x14ac:dyDescent="0.2">
      <c r="A15" s="167">
        <v>4</v>
      </c>
      <c r="B15" s="168" t="s">
        <v>31</v>
      </c>
      <c r="C15" s="197" t="s">
        <v>37</v>
      </c>
      <c r="D15" s="115">
        <v>25</v>
      </c>
      <c r="E15" s="636"/>
      <c r="F15" s="111">
        <f>D15*E15</f>
        <v>0</v>
      </c>
    </row>
    <row r="16" spans="1:96" x14ac:dyDescent="0.2">
      <c r="B16" s="50"/>
      <c r="C16" s="45"/>
      <c r="E16" s="631"/>
      <c r="F16" s="124"/>
    </row>
    <row r="17" spans="1:7" x14ac:dyDescent="0.2">
      <c r="B17" s="52" t="s">
        <v>902</v>
      </c>
      <c r="C17" s="48"/>
      <c r="E17" s="631"/>
      <c r="F17" s="124"/>
    </row>
    <row r="18" spans="1:7" x14ac:dyDescent="0.2">
      <c r="A18" s="167">
        <v>5</v>
      </c>
      <c r="B18" s="168" t="s">
        <v>32</v>
      </c>
      <c r="C18" s="197" t="s">
        <v>37</v>
      </c>
      <c r="D18" s="115">
        <v>10</v>
      </c>
      <c r="E18" s="636"/>
      <c r="F18" s="111">
        <f>D18*E18</f>
        <v>0</v>
      </c>
    </row>
    <row r="19" spans="1:7" x14ac:dyDescent="0.2">
      <c r="B19" s="50"/>
      <c r="C19" s="45"/>
      <c r="E19" s="631"/>
      <c r="F19" s="124"/>
    </row>
    <row r="20" spans="1:7" x14ac:dyDescent="0.2">
      <c r="B20" s="52" t="s">
        <v>903</v>
      </c>
      <c r="C20" s="48"/>
      <c r="E20" s="631"/>
      <c r="F20" s="124"/>
    </row>
    <row r="21" spans="1:7" x14ac:dyDescent="0.2">
      <c r="A21" s="167">
        <v>6</v>
      </c>
      <c r="B21" s="168" t="s">
        <v>963</v>
      </c>
      <c r="C21" s="168" t="s">
        <v>38</v>
      </c>
      <c r="D21" s="115">
        <v>1</v>
      </c>
      <c r="E21" s="636"/>
      <c r="F21" s="111">
        <f>D21*E21</f>
        <v>0</v>
      </c>
    </row>
    <row r="22" spans="1:7" x14ac:dyDescent="0.2">
      <c r="A22" s="167">
        <v>7</v>
      </c>
      <c r="B22" s="168" t="s">
        <v>964</v>
      </c>
      <c r="C22" s="197" t="s">
        <v>38</v>
      </c>
      <c r="D22" s="115">
        <v>5</v>
      </c>
      <c r="E22" s="636"/>
      <c r="F22" s="111">
        <f>D22*E22</f>
        <v>0</v>
      </c>
    </row>
    <row r="23" spans="1:7" x14ac:dyDescent="0.2">
      <c r="B23" s="50"/>
      <c r="C23" s="45"/>
      <c r="E23" s="631"/>
      <c r="F23" s="124"/>
    </row>
    <row r="24" spans="1:7" x14ac:dyDescent="0.2">
      <c r="B24" s="52" t="s">
        <v>904</v>
      </c>
      <c r="C24" s="48"/>
      <c r="E24" s="631"/>
      <c r="F24" s="124"/>
    </row>
    <row r="25" spans="1:7" x14ac:dyDescent="0.2">
      <c r="A25" s="167">
        <v>8</v>
      </c>
      <c r="B25" s="168" t="s">
        <v>963</v>
      </c>
      <c r="C25" s="168" t="s">
        <v>38</v>
      </c>
      <c r="D25" s="115">
        <v>1</v>
      </c>
      <c r="E25" s="636"/>
      <c r="F25" s="111">
        <f>D25*E25</f>
        <v>0</v>
      </c>
    </row>
    <row r="26" spans="1:7" x14ac:dyDescent="0.2">
      <c r="A26" s="167">
        <v>9</v>
      </c>
      <c r="B26" s="168" t="s">
        <v>33</v>
      </c>
      <c r="C26" s="197" t="s">
        <v>38</v>
      </c>
      <c r="D26" s="115">
        <v>5</v>
      </c>
      <c r="E26" s="636"/>
      <c r="F26" s="111">
        <f>D26*E26</f>
        <v>0</v>
      </c>
    </row>
    <row r="27" spans="1:7" x14ac:dyDescent="0.2">
      <c r="B27" s="50"/>
      <c r="C27" s="45"/>
      <c r="E27" s="631"/>
      <c r="F27" s="124"/>
    </row>
    <row r="28" spans="1:7" x14ac:dyDescent="0.2">
      <c r="B28" s="52" t="s">
        <v>905</v>
      </c>
      <c r="C28" s="48"/>
      <c r="E28" s="631"/>
      <c r="F28" s="124"/>
    </row>
    <row r="29" spans="1:7" x14ac:dyDescent="0.2">
      <c r="A29" s="167">
        <v>10</v>
      </c>
      <c r="B29" s="168" t="s">
        <v>34</v>
      </c>
      <c r="C29" s="197" t="s">
        <v>37</v>
      </c>
      <c r="D29" s="115">
        <v>34</v>
      </c>
      <c r="E29" s="636"/>
      <c r="F29" s="111">
        <f>D29*E29</f>
        <v>0</v>
      </c>
    </row>
    <row r="30" spans="1:7" x14ac:dyDescent="0.2">
      <c r="B30" s="50"/>
      <c r="C30" s="45"/>
      <c r="E30" s="631"/>
      <c r="F30" s="124"/>
    </row>
    <row r="31" spans="1:7" x14ac:dyDescent="0.2">
      <c r="B31" s="52" t="s">
        <v>906</v>
      </c>
      <c r="C31" s="48"/>
      <c r="E31" s="631"/>
      <c r="F31" s="124"/>
    </row>
    <row r="32" spans="1:7" x14ac:dyDescent="0.2">
      <c r="A32" s="167">
        <v>11</v>
      </c>
      <c r="B32" s="168" t="s">
        <v>35</v>
      </c>
      <c r="C32" s="197" t="s">
        <v>37</v>
      </c>
      <c r="D32" s="115">
        <v>25</v>
      </c>
      <c r="E32" s="636"/>
      <c r="F32" s="111">
        <f>D32*E32</f>
        <v>0</v>
      </c>
      <c r="G32" s="1182"/>
    </row>
    <row r="33" spans="1:7" x14ac:dyDescent="0.2">
      <c r="A33" s="1089"/>
      <c r="B33" s="1082"/>
      <c r="C33" s="1083"/>
      <c r="D33" s="1081"/>
      <c r="E33" s="644"/>
      <c r="F33" s="234"/>
      <c r="G33" s="1182"/>
    </row>
    <row r="34" spans="1:7" x14ac:dyDescent="0.2">
      <c r="B34" s="52" t="s">
        <v>907</v>
      </c>
      <c r="C34" s="48"/>
      <c r="E34" s="631"/>
      <c r="F34" s="124"/>
    </row>
    <row r="35" spans="1:7" x14ac:dyDescent="0.2">
      <c r="A35" s="167">
        <v>12</v>
      </c>
      <c r="B35" s="168" t="s">
        <v>965</v>
      </c>
      <c r="C35" s="197" t="s">
        <v>37</v>
      </c>
      <c r="D35" s="115">
        <v>67</v>
      </c>
      <c r="E35" s="636"/>
      <c r="F35" s="111">
        <f t="shared" ref="F35" si="0">D35*E35</f>
        <v>0</v>
      </c>
    </row>
    <row r="36" spans="1:7" x14ac:dyDescent="0.2">
      <c r="A36" s="167">
        <v>13</v>
      </c>
      <c r="B36" s="168" t="s">
        <v>1077</v>
      </c>
      <c r="C36" s="197" t="s">
        <v>38</v>
      </c>
      <c r="D36" s="115">
        <v>5</v>
      </c>
      <c r="E36" s="636"/>
      <c r="F36" s="111">
        <f>D36*E36</f>
        <v>0</v>
      </c>
    </row>
    <row r="37" spans="1:7" x14ac:dyDescent="0.2">
      <c r="B37" s="50"/>
      <c r="C37" s="45"/>
      <c r="E37" s="631"/>
      <c r="F37" s="124"/>
    </row>
    <row r="38" spans="1:7" x14ac:dyDescent="0.2">
      <c r="B38" s="52" t="s">
        <v>908</v>
      </c>
      <c r="C38" s="48"/>
      <c r="E38" s="631"/>
      <c r="F38" s="124"/>
    </row>
    <row r="39" spans="1:7" x14ac:dyDescent="0.2">
      <c r="A39" s="167">
        <v>14</v>
      </c>
      <c r="B39" s="168" t="s">
        <v>40</v>
      </c>
      <c r="C39" s="197" t="s">
        <v>37</v>
      </c>
      <c r="D39" s="115">
        <v>94</v>
      </c>
      <c r="E39" s="636"/>
      <c r="F39" s="111">
        <f>D39*E39</f>
        <v>0</v>
      </c>
    </row>
    <row r="40" spans="1:7" x14ac:dyDescent="0.2">
      <c r="A40" s="167">
        <v>15</v>
      </c>
      <c r="B40" s="168" t="s">
        <v>39</v>
      </c>
      <c r="C40" s="197" t="s">
        <v>37</v>
      </c>
      <c r="D40" s="115">
        <v>14</v>
      </c>
      <c r="E40" s="636"/>
      <c r="F40" s="111">
        <f>D40*E40</f>
        <v>0</v>
      </c>
    </row>
    <row r="41" spans="1:7" x14ac:dyDescent="0.2">
      <c r="B41" s="50"/>
      <c r="C41" s="45"/>
      <c r="E41" s="631"/>
      <c r="F41" s="124"/>
    </row>
    <row r="42" spans="1:7" x14ac:dyDescent="0.2">
      <c r="B42" s="52" t="s">
        <v>909</v>
      </c>
      <c r="C42" s="48"/>
      <c r="E42" s="631"/>
      <c r="F42" s="124"/>
    </row>
    <row r="43" spans="1:7" x14ac:dyDescent="0.2">
      <c r="A43" s="167">
        <v>16</v>
      </c>
      <c r="B43" s="168" t="s">
        <v>41</v>
      </c>
      <c r="C43" s="197" t="s">
        <v>37</v>
      </c>
      <c r="D43" s="115">
        <v>18</v>
      </c>
      <c r="E43" s="636"/>
      <c r="F43" s="111">
        <f>D43*E43</f>
        <v>0</v>
      </c>
    </row>
    <row r="44" spans="1:7" x14ac:dyDescent="0.2">
      <c r="B44" s="50"/>
      <c r="C44" s="45"/>
      <c r="E44" s="631"/>
      <c r="F44" s="124"/>
    </row>
    <row r="45" spans="1:7" x14ac:dyDescent="0.2">
      <c r="B45" s="52"/>
      <c r="C45" s="45"/>
      <c r="E45" s="631"/>
      <c r="F45" s="124"/>
    </row>
    <row r="46" spans="1:7" x14ac:dyDescent="0.2">
      <c r="B46" s="52" t="s">
        <v>910</v>
      </c>
      <c r="C46" s="48"/>
      <c r="E46" s="631"/>
      <c r="F46" s="124"/>
    </row>
    <row r="47" spans="1:7" x14ac:dyDescent="0.2">
      <c r="A47" s="167">
        <v>17</v>
      </c>
      <c r="B47" s="168" t="s">
        <v>42</v>
      </c>
      <c r="C47" s="197" t="s">
        <v>37</v>
      </c>
      <c r="D47" s="115">
        <v>7</v>
      </c>
      <c r="E47" s="636"/>
      <c r="F47" s="111">
        <f>D47*E47</f>
        <v>0</v>
      </c>
    </row>
    <row r="48" spans="1:7" x14ac:dyDescent="0.2">
      <c r="B48" s="50"/>
      <c r="C48" s="45"/>
      <c r="E48" s="631"/>
      <c r="F48" s="124"/>
    </row>
    <row r="49" spans="1:6" ht="51" x14ac:dyDescent="0.2">
      <c r="A49" s="167">
        <v>18</v>
      </c>
      <c r="B49" s="77" t="s">
        <v>1075</v>
      </c>
      <c r="C49" s="168" t="s">
        <v>38</v>
      </c>
      <c r="D49" s="115">
        <v>1</v>
      </c>
      <c r="E49" s="636"/>
      <c r="F49" s="111">
        <f>D49*E49</f>
        <v>0</v>
      </c>
    </row>
    <row r="50" spans="1:6" ht="36" x14ac:dyDescent="0.2">
      <c r="A50" s="167">
        <v>19</v>
      </c>
      <c r="B50" s="1084" t="s">
        <v>43</v>
      </c>
      <c r="C50" s="168" t="s">
        <v>38</v>
      </c>
      <c r="D50" s="115">
        <v>1</v>
      </c>
      <c r="E50" s="636"/>
      <c r="F50" s="111">
        <f>D50*E50</f>
        <v>0</v>
      </c>
    </row>
    <row r="51" spans="1:6" ht="14.25" x14ac:dyDescent="0.2">
      <c r="B51" s="41"/>
      <c r="E51" s="631"/>
      <c r="F51" s="124"/>
    </row>
    <row r="52" spans="1:6" x14ac:dyDescent="0.2">
      <c r="A52" s="167">
        <v>20</v>
      </c>
      <c r="B52" s="1085" t="s">
        <v>44</v>
      </c>
      <c r="C52" s="115" t="s">
        <v>38</v>
      </c>
      <c r="D52" s="115">
        <v>1</v>
      </c>
      <c r="E52" s="636"/>
      <c r="F52" s="111">
        <f>D52*E52</f>
        <v>0</v>
      </c>
    </row>
    <row r="53" spans="1:6" ht="48" x14ac:dyDescent="0.2">
      <c r="A53" s="167">
        <v>21</v>
      </c>
      <c r="B53" s="1084" t="s">
        <v>885</v>
      </c>
      <c r="C53" s="115" t="s">
        <v>38</v>
      </c>
      <c r="D53" s="115">
        <v>1</v>
      </c>
      <c r="E53" s="636"/>
      <c r="F53" s="111">
        <f>D53*E53</f>
        <v>0</v>
      </c>
    </row>
    <row r="54" spans="1:6" x14ac:dyDescent="0.2">
      <c r="E54" s="631"/>
      <c r="F54" s="124"/>
    </row>
    <row r="55" spans="1:6" ht="60" x14ac:dyDescent="0.2">
      <c r="A55" s="167">
        <v>22</v>
      </c>
      <c r="B55" s="1086" t="s">
        <v>1076</v>
      </c>
      <c r="C55" s="115" t="s">
        <v>38</v>
      </c>
      <c r="D55" s="115">
        <v>1</v>
      </c>
      <c r="E55" s="636"/>
      <c r="F55" s="111">
        <f>D55*E55</f>
        <v>0</v>
      </c>
    </row>
    <row r="56" spans="1:6" ht="14.25" x14ac:dyDescent="0.2">
      <c r="B56" s="41"/>
      <c r="E56" s="631"/>
      <c r="F56" s="124"/>
    </row>
    <row r="57" spans="1:6" x14ac:dyDescent="0.2">
      <c r="A57" s="167">
        <v>23</v>
      </c>
      <c r="B57" s="1085" t="s">
        <v>45</v>
      </c>
      <c r="C57" s="115" t="s">
        <v>47</v>
      </c>
      <c r="D57" s="115">
        <v>200</v>
      </c>
      <c r="E57" s="636"/>
      <c r="F57" s="111">
        <f>D57*E57</f>
        <v>0</v>
      </c>
    </row>
    <row r="58" spans="1:6" ht="14.25" x14ac:dyDescent="0.2">
      <c r="B58" s="41"/>
      <c r="E58" s="631"/>
      <c r="F58" s="124"/>
    </row>
    <row r="59" spans="1:6" x14ac:dyDescent="0.2">
      <c r="A59" s="167">
        <v>24</v>
      </c>
      <c r="B59" s="1085" t="s">
        <v>46</v>
      </c>
      <c r="C59" s="115" t="s">
        <v>47</v>
      </c>
      <c r="D59" s="115">
        <v>100</v>
      </c>
      <c r="E59" s="636"/>
      <c r="F59" s="111">
        <f>D59*E59</f>
        <v>0</v>
      </c>
    </row>
    <row r="60" spans="1:6" ht="14.25" x14ac:dyDescent="0.2">
      <c r="B60" s="41"/>
      <c r="E60" s="631"/>
      <c r="F60" s="124"/>
    </row>
    <row r="61" spans="1:6" x14ac:dyDescent="0.2">
      <c r="A61" s="167">
        <v>25</v>
      </c>
      <c r="B61" s="1085" t="s">
        <v>886</v>
      </c>
      <c r="C61" s="115" t="s">
        <v>47</v>
      </c>
      <c r="D61" s="115">
        <v>30</v>
      </c>
      <c r="E61" s="636"/>
      <c r="F61" s="111">
        <f>D61*E61</f>
        <v>0</v>
      </c>
    </row>
    <row r="62" spans="1:6" x14ac:dyDescent="0.2">
      <c r="B62" s="1"/>
      <c r="E62" s="631"/>
      <c r="F62" s="124"/>
    </row>
    <row r="63" spans="1:6" x14ac:dyDescent="0.2">
      <c r="B63" s="1090" t="s">
        <v>66</v>
      </c>
      <c r="C63" s="1079"/>
      <c r="D63" s="1079"/>
      <c r="E63" s="645"/>
      <c r="F63" s="235">
        <f>SUM(F6:F61)</f>
        <v>0</v>
      </c>
    </row>
    <row r="64" spans="1:6" ht="14.25" x14ac:dyDescent="0.2">
      <c r="B64" s="41"/>
      <c r="E64" s="631"/>
      <c r="F64" s="124"/>
    </row>
    <row r="65" spans="2:6" x14ac:dyDescent="0.2">
      <c r="B65" s="1"/>
      <c r="E65" s="631"/>
      <c r="F65" s="124"/>
    </row>
    <row r="66" spans="2:6" x14ac:dyDescent="0.2">
      <c r="E66" s="631"/>
      <c r="F66" s="124"/>
    </row>
    <row r="67" spans="2:6" x14ac:dyDescent="0.2">
      <c r="E67" s="631"/>
      <c r="F67" s="124"/>
    </row>
    <row r="68" spans="2:6" x14ac:dyDescent="0.2">
      <c r="E68" s="631"/>
      <c r="F68" s="124"/>
    </row>
    <row r="69" spans="2:6" x14ac:dyDescent="0.2">
      <c r="E69" s="631"/>
      <c r="F69" s="124"/>
    </row>
    <row r="70" spans="2:6" x14ac:dyDescent="0.2">
      <c r="E70" s="631"/>
      <c r="F70" s="124"/>
    </row>
  </sheetData>
  <pageMargins left="0.98425196850393704" right="0.39370078740157483" top="0.78740157480314965" bottom="0.59055118110236227"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93"/>
  <sheetViews>
    <sheetView showZeros="0" zoomScaleNormal="100" zoomScaleSheetLayoutView="100" workbookViewId="0">
      <selection activeCell="E493" sqref="E493"/>
    </sheetView>
  </sheetViews>
  <sheetFormatPr defaultRowHeight="12.75" x14ac:dyDescent="0.2"/>
  <cols>
    <col min="1" max="1" width="3.7109375" style="770" customWidth="1"/>
    <col min="2" max="2" width="47.7109375" style="542" customWidth="1"/>
    <col min="3" max="3" width="5.7109375" style="793" customWidth="1"/>
    <col min="4" max="4" width="7.5703125" style="859" bestFit="1" customWidth="1"/>
    <col min="5" max="5" width="9.7109375" style="727" customWidth="1"/>
    <col min="6" max="6" width="12.7109375" style="376" customWidth="1"/>
    <col min="7" max="13" width="9.140625" style="727"/>
    <col min="14" max="14" width="12.28515625" style="631" customWidth="1"/>
    <col min="15" max="100" width="9.140625" style="727"/>
    <col min="101" max="256" width="9.140625" style="376"/>
    <col min="257" max="257" width="5" style="376" customWidth="1"/>
    <col min="258" max="258" width="64.28515625" style="376" customWidth="1"/>
    <col min="259" max="259" width="9.5703125" style="376" customWidth="1"/>
    <col min="260" max="260" width="9.28515625" style="376" customWidth="1"/>
    <col min="261" max="269" width="9.140625" style="376"/>
    <col min="270" max="270" width="12.28515625" style="376" customWidth="1"/>
    <col min="271" max="512" width="9.140625" style="376"/>
    <col min="513" max="513" width="5" style="376" customWidth="1"/>
    <col min="514" max="514" width="64.28515625" style="376" customWidth="1"/>
    <col min="515" max="515" width="9.5703125" style="376" customWidth="1"/>
    <col min="516" max="516" width="9.28515625" style="376" customWidth="1"/>
    <col min="517" max="525" width="9.140625" style="376"/>
    <col min="526" max="526" width="12.28515625" style="376" customWidth="1"/>
    <col min="527" max="768" width="9.140625" style="376"/>
    <col min="769" max="769" width="5" style="376" customWidth="1"/>
    <col min="770" max="770" width="64.28515625" style="376" customWidth="1"/>
    <col min="771" max="771" width="9.5703125" style="376" customWidth="1"/>
    <col min="772" max="772" width="9.28515625" style="376" customWidth="1"/>
    <col min="773" max="781" width="9.140625" style="376"/>
    <col min="782" max="782" width="12.28515625" style="376" customWidth="1"/>
    <col min="783" max="1024" width="9.140625" style="376"/>
    <col min="1025" max="1025" width="5" style="376" customWidth="1"/>
    <col min="1026" max="1026" width="64.28515625" style="376" customWidth="1"/>
    <col min="1027" max="1027" width="9.5703125" style="376" customWidth="1"/>
    <col min="1028" max="1028" width="9.28515625" style="376" customWidth="1"/>
    <col min="1029" max="1037" width="9.140625" style="376"/>
    <col min="1038" max="1038" width="12.28515625" style="376" customWidth="1"/>
    <col min="1039" max="1280" width="9.140625" style="376"/>
    <col min="1281" max="1281" width="5" style="376" customWidth="1"/>
    <col min="1282" max="1282" width="64.28515625" style="376" customWidth="1"/>
    <col min="1283" max="1283" width="9.5703125" style="376" customWidth="1"/>
    <col min="1284" max="1284" width="9.28515625" style="376" customWidth="1"/>
    <col min="1285" max="1293" width="9.140625" style="376"/>
    <col min="1294" max="1294" width="12.28515625" style="376" customWidth="1"/>
    <col min="1295" max="1536" width="9.140625" style="376"/>
    <col min="1537" max="1537" width="5" style="376" customWidth="1"/>
    <col min="1538" max="1538" width="64.28515625" style="376" customWidth="1"/>
    <col min="1539" max="1539" width="9.5703125" style="376" customWidth="1"/>
    <col min="1540" max="1540" width="9.28515625" style="376" customWidth="1"/>
    <col min="1541" max="1549" width="9.140625" style="376"/>
    <col min="1550" max="1550" width="12.28515625" style="376" customWidth="1"/>
    <col min="1551" max="1792" width="9.140625" style="376"/>
    <col min="1793" max="1793" width="5" style="376" customWidth="1"/>
    <col min="1794" max="1794" width="64.28515625" style="376" customWidth="1"/>
    <col min="1795" max="1795" width="9.5703125" style="376" customWidth="1"/>
    <col min="1796" max="1796" width="9.28515625" style="376" customWidth="1"/>
    <col min="1797" max="1805" width="9.140625" style="376"/>
    <col min="1806" max="1806" width="12.28515625" style="376" customWidth="1"/>
    <col min="1807" max="2048" width="9.140625" style="376"/>
    <col min="2049" max="2049" width="5" style="376" customWidth="1"/>
    <col min="2050" max="2050" width="64.28515625" style="376" customWidth="1"/>
    <col min="2051" max="2051" width="9.5703125" style="376" customWidth="1"/>
    <col min="2052" max="2052" width="9.28515625" style="376" customWidth="1"/>
    <col min="2053" max="2061" width="9.140625" style="376"/>
    <col min="2062" max="2062" width="12.28515625" style="376" customWidth="1"/>
    <col min="2063" max="2304" width="9.140625" style="376"/>
    <col min="2305" max="2305" width="5" style="376" customWidth="1"/>
    <col min="2306" max="2306" width="64.28515625" style="376" customWidth="1"/>
    <col min="2307" max="2307" width="9.5703125" style="376" customWidth="1"/>
    <col min="2308" max="2308" width="9.28515625" style="376" customWidth="1"/>
    <col min="2309" max="2317" width="9.140625" style="376"/>
    <col min="2318" max="2318" width="12.28515625" style="376" customWidth="1"/>
    <col min="2319" max="2560" width="9.140625" style="376"/>
    <col min="2561" max="2561" width="5" style="376" customWidth="1"/>
    <col min="2562" max="2562" width="64.28515625" style="376" customWidth="1"/>
    <col min="2563" max="2563" width="9.5703125" style="376" customWidth="1"/>
    <col min="2564" max="2564" width="9.28515625" style="376" customWidth="1"/>
    <col min="2565" max="2573" width="9.140625" style="376"/>
    <col min="2574" max="2574" width="12.28515625" style="376" customWidth="1"/>
    <col min="2575" max="2816" width="9.140625" style="376"/>
    <col min="2817" max="2817" width="5" style="376" customWidth="1"/>
    <col min="2818" max="2818" width="64.28515625" style="376" customWidth="1"/>
    <col min="2819" max="2819" width="9.5703125" style="376" customWidth="1"/>
    <col min="2820" max="2820" width="9.28515625" style="376" customWidth="1"/>
    <col min="2821" max="2829" width="9.140625" style="376"/>
    <col min="2830" max="2830" width="12.28515625" style="376" customWidth="1"/>
    <col min="2831" max="3072" width="9.140625" style="376"/>
    <col min="3073" max="3073" width="5" style="376" customWidth="1"/>
    <col min="3074" max="3074" width="64.28515625" style="376" customWidth="1"/>
    <col min="3075" max="3075" width="9.5703125" style="376" customWidth="1"/>
    <col min="3076" max="3076" width="9.28515625" style="376" customWidth="1"/>
    <col min="3077" max="3085" width="9.140625" style="376"/>
    <col min="3086" max="3086" width="12.28515625" style="376" customWidth="1"/>
    <col min="3087" max="3328" width="9.140625" style="376"/>
    <col min="3329" max="3329" width="5" style="376" customWidth="1"/>
    <col min="3330" max="3330" width="64.28515625" style="376" customWidth="1"/>
    <col min="3331" max="3331" width="9.5703125" style="376" customWidth="1"/>
    <col min="3332" max="3332" width="9.28515625" style="376" customWidth="1"/>
    <col min="3333" max="3341" width="9.140625" style="376"/>
    <col min="3342" max="3342" width="12.28515625" style="376" customWidth="1"/>
    <col min="3343" max="3584" width="9.140625" style="376"/>
    <col min="3585" max="3585" width="5" style="376" customWidth="1"/>
    <col min="3586" max="3586" width="64.28515625" style="376" customWidth="1"/>
    <col min="3587" max="3587" width="9.5703125" style="376" customWidth="1"/>
    <col min="3588" max="3588" width="9.28515625" style="376" customWidth="1"/>
    <col min="3589" max="3597" width="9.140625" style="376"/>
    <col min="3598" max="3598" width="12.28515625" style="376" customWidth="1"/>
    <col min="3599" max="3840" width="9.140625" style="376"/>
    <col min="3841" max="3841" width="5" style="376" customWidth="1"/>
    <col min="3842" max="3842" width="64.28515625" style="376" customWidth="1"/>
    <col min="3843" max="3843" width="9.5703125" style="376" customWidth="1"/>
    <col min="3844" max="3844" width="9.28515625" style="376" customWidth="1"/>
    <col min="3845" max="3853" width="9.140625" style="376"/>
    <col min="3854" max="3854" width="12.28515625" style="376" customWidth="1"/>
    <col min="3855" max="4096" width="9.140625" style="376"/>
    <col min="4097" max="4097" width="5" style="376" customWidth="1"/>
    <col min="4098" max="4098" width="64.28515625" style="376" customWidth="1"/>
    <col min="4099" max="4099" width="9.5703125" style="376" customWidth="1"/>
    <col min="4100" max="4100" width="9.28515625" style="376" customWidth="1"/>
    <col min="4101" max="4109" width="9.140625" style="376"/>
    <col min="4110" max="4110" width="12.28515625" style="376" customWidth="1"/>
    <col min="4111" max="4352" width="9.140625" style="376"/>
    <col min="4353" max="4353" width="5" style="376" customWidth="1"/>
    <col min="4354" max="4354" width="64.28515625" style="376" customWidth="1"/>
    <col min="4355" max="4355" width="9.5703125" style="376" customWidth="1"/>
    <col min="4356" max="4356" width="9.28515625" style="376" customWidth="1"/>
    <col min="4357" max="4365" width="9.140625" style="376"/>
    <col min="4366" max="4366" width="12.28515625" style="376" customWidth="1"/>
    <col min="4367" max="4608" width="9.140625" style="376"/>
    <col min="4609" max="4609" width="5" style="376" customWidth="1"/>
    <col min="4610" max="4610" width="64.28515625" style="376" customWidth="1"/>
    <col min="4611" max="4611" width="9.5703125" style="376" customWidth="1"/>
    <col min="4612" max="4612" width="9.28515625" style="376" customWidth="1"/>
    <col min="4613" max="4621" width="9.140625" style="376"/>
    <col min="4622" max="4622" width="12.28515625" style="376" customWidth="1"/>
    <col min="4623" max="4864" width="9.140625" style="376"/>
    <col min="4865" max="4865" width="5" style="376" customWidth="1"/>
    <col min="4866" max="4866" width="64.28515625" style="376" customWidth="1"/>
    <col min="4867" max="4867" width="9.5703125" style="376" customWidth="1"/>
    <col min="4868" max="4868" width="9.28515625" style="376" customWidth="1"/>
    <col min="4869" max="4877" width="9.140625" style="376"/>
    <col min="4878" max="4878" width="12.28515625" style="376" customWidth="1"/>
    <col min="4879" max="5120" width="9.140625" style="376"/>
    <col min="5121" max="5121" width="5" style="376" customWidth="1"/>
    <col min="5122" max="5122" width="64.28515625" style="376" customWidth="1"/>
    <col min="5123" max="5123" width="9.5703125" style="376" customWidth="1"/>
    <col min="5124" max="5124" width="9.28515625" style="376" customWidth="1"/>
    <col min="5125" max="5133" width="9.140625" style="376"/>
    <col min="5134" max="5134" width="12.28515625" style="376" customWidth="1"/>
    <col min="5135" max="5376" width="9.140625" style="376"/>
    <col min="5377" max="5377" width="5" style="376" customWidth="1"/>
    <col min="5378" max="5378" width="64.28515625" style="376" customWidth="1"/>
    <col min="5379" max="5379" width="9.5703125" style="376" customWidth="1"/>
    <col min="5380" max="5380" width="9.28515625" style="376" customWidth="1"/>
    <col min="5381" max="5389" width="9.140625" style="376"/>
    <col min="5390" max="5390" width="12.28515625" style="376" customWidth="1"/>
    <col min="5391" max="5632" width="9.140625" style="376"/>
    <col min="5633" max="5633" width="5" style="376" customWidth="1"/>
    <col min="5634" max="5634" width="64.28515625" style="376" customWidth="1"/>
    <col min="5635" max="5635" width="9.5703125" style="376" customWidth="1"/>
    <col min="5636" max="5636" width="9.28515625" style="376" customWidth="1"/>
    <col min="5637" max="5645" width="9.140625" style="376"/>
    <col min="5646" max="5646" width="12.28515625" style="376" customWidth="1"/>
    <col min="5647" max="5888" width="9.140625" style="376"/>
    <col min="5889" max="5889" width="5" style="376" customWidth="1"/>
    <col min="5890" max="5890" width="64.28515625" style="376" customWidth="1"/>
    <col min="5891" max="5891" width="9.5703125" style="376" customWidth="1"/>
    <col min="5892" max="5892" width="9.28515625" style="376" customWidth="1"/>
    <col min="5893" max="5901" width="9.140625" style="376"/>
    <col min="5902" max="5902" width="12.28515625" style="376" customWidth="1"/>
    <col min="5903" max="6144" width="9.140625" style="376"/>
    <col min="6145" max="6145" width="5" style="376" customWidth="1"/>
    <col min="6146" max="6146" width="64.28515625" style="376" customWidth="1"/>
    <col min="6147" max="6147" width="9.5703125" style="376" customWidth="1"/>
    <col min="6148" max="6148" width="9.28515625" style="376" customWidth="1"/>
    <col min="6149" max="6157" width="9.140625" style="376"/>
    <col min="6158" max="6158" width="12.28515625" style="376" customWidth="1"/>
    <col min="6159" max="6400" width="9.140625" style="376"/>
    <col min="6401" max="6401" width="5" style="376" customWidth="1"/>
    <col min="6402" max="6402" width="64.28515625" style="376" customWidth="1"/>
    <col min="6403" max="6403" width="9.5703125" style="376" customWidth="1"/>
    <col min="6404" max="6404" width="9.28515625" style="376" customWidth="1"/>
    <col min="6405" max="6413" width="9.140625" style="376"/>
    <col min="6414" max="6414" width="12.28515625" style="376" customWidth="1"/>
    <col min="6415" max="6656" width="9.140625" style="376"/>
    <col min="6657" max="6657" width="5" style="376" customWidth="1"/>
    <col min="6658" max="6658" width="64.28515625" style="376" customWidth="1"/>
    <col min="6659" max="6659" width="9.5703125" style="376" customWidth="1"/>
    <col min="6660" max="6660" width="9.28515625" style="376" customWidth="1"/>
    <col min="6661" max="6669" width="9.140625" style="376"/>
    <col min="6670" max="6670" width="12.28515625" style="376" customWidth="1"/>
    <col min="6671" max="6912" width="9.140625" style="376"/>
    <col min="6913" max="6913" width="5" style="376" customWidth="1"/>
    <col min="6914" max="6914" width="64.28515625" style="376" customWidth="1"/>
    <col min="6915" max="6915" width="9.5703125" style="376" customWidth="1"/>
    <col min="6916" max="6916" width="9.28515625" style="376" customWidth="1"/>
    <col min="6917" max="6925" width="9.140625" style="376"/>
    <col min="6926" max="6926" width="12.28515625" style="376" customWidth="1"/>
    <col min="6927" max="7168" width="9.140625" style="376"/>
    <col min="7169" max="7169" width="5" style="376" customWidth="1"/>
    <col min="7170" max="7170" width="64.28515625" style="376" customWidth="1"/>
    <col min="7171" max="7171" width="9.5703125" style="376" customWidth="1"/>
    <col min="7172" max="7172" width="9.28515625" style="376" customWidth="1"/>
    <col min="7173" max="7181" width="9.140625" style="376"/>
    <col min="7182" max="7182" width="12.28515625" style="376" customWidth="1"/>
    <col min="7183" max="7424" width="9.140625" style="376"/>
    <col min="7425" max="7425" width="5" style="376" customWidth="1"/>
    <col min="7426" max="7426" width="64.28515625" style="376" customWidth="1"/>
    <col min="7427" max="7427" width="9.5703125" style="376" customWidth="1"/>
    <col min="7428" max="7428" width="9.28515625" style="376" customWidth="1"/>
    <col min="7429" max="7437" width="9.140625" style="376"/>
    <col min="7438" max="7438" width="12.28515625" style="376" customWidth="1"/>
    <col min="7439" max="7680" width="9.140625" style="376"/>
    <col min="7681" max="7681" width="5" style="376" customWidth="1"/>
    <col min="7682" max="7682" width="64.28515625" style="376" customWidth="1"/>
    <col min="7683" max="7683" width="9.5703125" style="376" customWidth="1"/>
    <col min="7684" max="7684" width="9.28515625" style="376" customWidth="1"/>
    <col min="7685" max="7693" width="9.140625" style="376"/>
    <col min="7694" max="7694" width="12.28515625" style="376" customWidth="1"/>
    <col min="7695" max="7936" width="9.140625" style="376"/>
    <col min="7937" max="7937" width="5" style="376" customWidth="1"/>
    <col min="7938" max="7938" width="64.28515625" style="376" customWidth="1"/>
    <col min="7939" max="7939" width="9.5703125" style="376" customWidth="1"/>
    <col min="7940" max="7940" width="9.28515625" style="376" customWidth="1"/>
    <col min="7941" max="7949" width="9.140625" style="376"/>
    <col min="7950" max="7950" width="12.28515625" style="376" customWidth="1"/>
    <col min="7951" max="8192" width="9.140625" style="376"/>
    <col min="8193" max="8193" width="5" style="376" customWidth="1"/>
    <col min="8194" max="8194" width="64.28515625" style="376" customWidth="1"/>
    <col min="8195" max="8195" width="9.5703125" style="376" customWidth="1"/>
    <col min="8196" max="8196" width="9.28515625" style="376" customWidth="1"/>
    <col min="8197" max="8205" width="9.140625" style="376"/>
    <col min="8206" max="8206" width="12.28515625" style="376" customWidth="1"/>
    <col min="8207" max="8448" width="9.140625" style="376"/>
    <col min="8449" max="8449" width="5" style="376" customWidth="1"/>
    <col min="8450" max="8450" width="64.28515625" style="376" customWidth="1"/>
    <col min="8451" max="8451" width="9.5703125" style="376" customWidth="1"/>
    <col min="8452" max="8452" width="9.28515625" style="376" customWidth="1"/>
    <col min="8453" max="8461" width="9.140625" style="376"/>
    <col min="8462" max="8462" width="12.28515625" style="376" customWidth="1"/>
    <col min="8463" max="8704" width="9.140625" style="376"/>
    <col min="8705" max="8705" width="5" style="376" customWidth="1"/>
    <col min="8706" max="8706" width="64.28515625" style="376" customWidth="1"/>
    <col min="8707" max="8707" width="9.5703125" style="376" customWidth="1"/>
    <col min="8708" max="8708" width="9.28515625" style="376" customWidth="1"/>
    <col min="8709" max="8717" width="9.140625" style="376"/>
    <col min="8718" max="8718" width="12.28515625" style="376" customWidth="1"/>
    <col min="8719" max="8960" width="9.140625" style="376"/>
    <col min="8961" max="8961" width="5" style="376" customWidth="1"/>
    <col min="8962" max="8962" width="64.28515625" style="376" customWidth="1"/>
    <col min="8963" max="8963" width="9.5703125" style="376" customWidth="1"/>
    <col min="8964" max="8964" width="9.28515625" style="376" customWidth="1"/>
    <col min="8965" max="8973" width="9.140625" style="376"/>
    <col min="8974" max="8974" width="12.28515625" style="376" customWidth="1"/>
    <col min="8975" max="9216" width="9.140625" style="376"/>
    <col min="9217" max="9217" width="5" style="376" customWidth="1"/>
    <col min="9218" max="9218" width="64.28515625" style="376" customWidth="1"/>
    <col min="9219" max="9219" width="9.5703125" style="376" customWidth="1"/>
    <col min="9220" max="9220" width="9.28515625" style="376" customWidth="1"/>
    <col min="9221" max="9229" width="9.140625" style="376"/>
    <col min="9230" max="9230" width="12.28515625" style="376" customWidth="1"/>
    <col min="9231" max="9472" width="9.140625" style="376"/>
    <col min="9473" max="9473" width="5" style="376" customWidth="1"/>
    <col min="9474" max="9474" width="64.28515625" style="376" customWidth="1"/>
    <col min="9475" max="9475" width="9.5703125" style="376" customWidth="1"/>
    <col min="9476" max="9476" width="9.28515625" style="376" customWidth="1"/>
    <col min="9477" max="9485" width="9.140625" style="376"/>
    <col min="9486" max="9486" width="12.28515625" style="376" customWidth="1"/>
    <col min="9487" max="9728" width="9.140625" style="376"/>
    <col min="9729" max="9729" width="5" style="376" customWidth="1"/>
    <col min="9730" max="9730" width="64.28515625" style="376" customWidth="1"/>
    <col min="9731" max="9731" width="9.5703125" style="376" customWidth="1"/>
    <col min="9732" max="9732" width="9.28515625" style="376" customWidth="1"/>
    <col min="9733" max="9741" width="9.140625" style="376"/>
    <col min="9742" max="9742" width="12.28515625" style="376" customWidth="1"/>
    <col min="9743" max="9984" width="9.140625" style="376"/>
    <col min="9985" max="9985" width="5" style="376" customWidth="1"/>
    <col min="9986" max="9986" width="64.28515625" style="376" customWidth="1"/>
    <col min="9987" max="9987" width="9.5703125" style="376" customWidth="1"/>
    <col min="9988" max="9988" width="9.28515625" style="376" customWidth="1"/>
    <col min="9989" max="9997" width="9.140625" style="376"/>
    <col min="9998" max="9998" width="12.28515625" style="376" customWidth="1"/>
    <col min="9999" max="10240" width="9.140625" style="376"/>
    <col min="10241" max="10241" width="5" style="376" customWidth="1"/>
    <col min="10242" max="10242" width="64.28515625" style="376" customWidth="1"/>
    <col min="10243" max="10243" width="9.5703125" style="376" customWidth="1"/>
    <col min="10244" max="10244" width="9.28515625" style="376" customWidth="1"/>
    <col min="10245" max="10253" width="9.140625" style="376"/>
    <col min="10254" max="10254" width="12.28515625" style="376" customWidth="1"/>
    <col min="10255" max="10496" width="9.140625" style="376"/>
    <col min="10497" max="10497" width="5" style="376" customWidth="1"/>
    <col min="10498" max="10498" width="64.28515625" style="376" customWidth="1"/>
    <col min="10499" max="10499" width="9.5703125" style="376" customWidth="1"/>
    <col min="10500" max="10500" width="9.28515625" style="376" customWidth="1"/>
    <col min="10501" max="10509" width="9.140625" style="376"/>
    <col min="10510" max="10510" width="12.28515625" style="376" customWidth="1"/>
    <col min="10511" max="10752" width="9.140625" style="376"/>
    <col min="10753" max="10753" width="5" style="376" customWidth="1"/>
    <col min="10754" max="10754" width="64.28515625" style="376" customWidth="1"/>
    <col min="10755" max="10755" width="9.5703125" style="376" customWidth="1"/>
    <col min="10756" max="10756" width="9.28515625" style="376" customWidth="1"/>
    <col min="10757" max="10765" width="9.140625" style="376"/>
    <col min="10766" max="10766" width="12.28515625" style="376" customWidth="1"/>
    <col min="10767" max="11008" width="9.140625" style="376"/>
    <col min="11009" max="11009" width="5" style="376" customWidth="1"/>
    <col min="11010" max="11010" width="64.28515625" style="376" customWidth="1"/>
    <col min="11011" max="11011" width="9.5703125" style="376" customWidth="1"/>
    <col min="11012" max="11012" width="9.28515625" style="376" customWidth="1"/>
    <col min="11013" max="11021" width="9.140625" style="376"/>
    <col min="11022" max="11022" width="12.28515625" style="376" customWidth="1"/>
    <col min="11023" max="11264" width="9.140625" style="376"/>
    <col min="11265" max="11265" width="5" style="376" customWidth="1"/>
    <col min="11266" max="11266" width="64.28515625" style="376" customWidth="1"/>
    <col min="11267" max="11267" width="9.5703125" style="376" customWidth="1"/>
    <col min="11268" max="11268" width="9.28515625" style="376" customWidth="1"/>
    <col min="11269" max="11277" width="9.140625" style="376"/>
    <col min="11278" max="11278" width="12.28515625" style="376" customWidth="1"/>
    <col min="11279" max="11520" width="9.140625" style="376"/>
    <col min="11521" max="11521" width="5" style="376" customWidth="1"/>
    <col min="11522" max="11522" width="64.28515625" style="376" customWidth="1"/>
    <col min="11523" max="11523" width="9.5703125" style="376" customWidth="1"/>
    <col min="11524" max="11524" width="9.28515625" style="376" customWidth="1"/>
    <col min="11525" max="11533" width="9.140625" style="376"/>
    <col min="11534" max="11534" width="12.28515625" style="376" customWidth="1"/>
    <col min="11535" max="11776" width="9.140625" style="376"/>
    <col min="11777" max="11777" width="5" style="376" customWidth="1"/>
    <col min="11778" max="11778" width="64.28515625" style="376" customWidth="1"/>
    <col min="11779" max="11779" width="9.5703125" style="376" customWidth="1"/>
    <col min="11780" max="11780" width="9.28515625" style="376" customWidth="1"/>
    <col min="11781" max="11789" width="9.140625" style="376"/>
    <col min="11790" max="11790" width="12.28515625" style="376" customWidth="1"/>
    <col min="11791" max="12032" width="9.140625" style="376"/>
    <col min="12033" max="12033" width="5" style="376" customWidth="1"/>
    <col min="12034" max="12034" width="64.28515625" style="376" customWidth="1"/>
    <col min="12035" max="12035" width="9.5703125" style="376" customWidth="1"/>
    <col min="12036" max="12036" width="9.28515625" style="376" customWidth="1"/>
    <col min="12037" max="12045" width="9.140625" style="376"/>
    <col min="12046" max="12046" width="12.28515625" style="376" customWidth="1"/>
    <col min="12047" max="12288" width="9.140625" style="376"/>
    <col min="12289" max="12289" width="5" style="376" customWidth="1"/>
    <col min="12290" max="12290" width="64.28515625" style="376" customWidth="1"/>
    <col min="12291" max="12291" width="9.5703125" style="376" customWidth="1"/>
    <col min="12292" max="12292" width="9.28515625" style="376" customWidth="1"/>
    <col min="12293" max="12301" width="9.140625" style="376"/>
    <col min="12302" max="12302" width="12.28515625" style="376" customWidth="1"/>
    <col min="12303" max="12544" width="9.140625" style="376"/>
    <col min="12545" max="12545" width="5" style="376" customWidth="1"/>
    <col min="12546" max="12546" width="64.28515625" style="376" customWidth="1"/>
    <col min="12547" max="12547" width="9.5703125" style="376" customWidth="1"/>
    <col min="12548" max="12548" width="9.28515625" style="376" customWidth="1"/>
    <col min="12549" max="12557" width="9.140625" style="376"/>
    <col min="12558" max="12558" width="12.28515625" style="376" customWidth="1"/>
    <col min="12559" max="12800" width="9.140625" style="376"/>
    <col min="12801" max="12801" width="5" style="376" customWidth="1"/>
    <col min="12802" max="12802" width="64.28515625" style="376" customWidth="1"/>
    <col min="12803" max="12803" width="9.5703125" style="376" customWidth="1"/>
    <col min="12804" max="12804" width="9.28515625" style="376" customWidth="1"/>
    <col min="12805" max="12813" width="9.140625" style="376"/>
    <col min="12814" max="12814" width="12.28515625" style="376" customWidth="1"/>
    <col min="12815" max="13056" width="9.140625" style="376"/>
    <col min="13057" max="13057" width="5" style="376" customWidth="1"/>
    <col min="13058" max="13058" width="64.28515625" style="376" customWidth="1"/>
    <col min="13059" max="13059" width="9.5703125" style="376" customWidth="1"/>
    <col min="13060" max="13060" width="9.28515625" style="376" customWidth="1"/>
    <col min="13061" max="13069" width="9.140625" style="376"/>
    <col min="13070" max="13070" width="12.28515625" style="376" customWidth="1"/>
    <col min="13071" max="13312" width="9.140625" style="376"/>
    <col min="13313" max="13313" width="5" style="376" customWidth="1"/>
    <col min="13314" max="13314" width="64.28515625" style="376" customWidth="1"/>
    <col min="13315" max="13315" width="9.5703125" style="376" customWidth="1"/>
    <col min="13316" max="13316" width="9.28515625" style="376" customWidth="1"/>
    <col min="13317" max="13325" width="9.140625" style="376"/>
    <col min="13326" max="13326" width="12.28515625" style="376" customWidth="1"/>
    <col min="13327" max="13568" width="9.140625" style="376"/>
    <col min="13569" max="13569" width="5" style="376" customWidth="1"/>
    <col min="13570" max="13570" width="64.28515625" style="376" customWidth="1"/>
    <col min="13571" max="13571" width="9.5703125" style="376" customWidth="1"/>
    <col min="13572" max="13572" width="9.28515625" style="376" customWidth="1"/>
    <col min="13573" max="13581" width="9.140625" style="376"/>
    <col min="13582" max="13582" width="12.28515625" style="376" customWidth="1"/>
    <col min="13583" max="13824" width="9.140625" style="376"/>
    <col min="13825" max="13825" width="5" style="376" customWidth="1"/>
    <col min="13826" max="13826" width="64.28515625" style="376" customWidth="1"/>
    <col min="13827" max="13827" width="9.5703125" style="376" customWidth="1"/>
    <col min="13828" max="13828" width="9.28515625" style="376" customWidth="1"/>
    <col min="13829" max="13837" width="9.140625" style="376"/>
    <col min="13838" max="13838" width="12.28515625" style="376" customWidth="1"/>
    <col min="13839" max="14080" width="9.140625" style="376"/>
    <col min="14081" max="14081" width="5" style="376" customWidth="1"/>
    <col min="14082" max="14082" width="64.28515625" style="376" customWidth="1"/>
    <col min="14083" max="14083" width="9.5703125" style="376" customWidth="1"/>
    <col min="14084" max="14084" width="9.28515625" style="376" customWidth="1"/>
    <col min="14085" max="14093" width="9.140625" style="376"/>
    <col min="14094" max="14094" width="12.28515625" style="376" customWidth="1"/>
    <col min="14095" max="14336" width="9.140625" style="376"/>
    <col min="14337" max="14337" width="5" style="376" customWidth="1"/>
    <col min="14338" max="14338" width="64.28515625" style="376" customWidth="1"/>
    <col min="14339" max="14339" width="9.5703125" style="376" customWidth="1"/>
    <col min="14340" max="14340" width="9.28515625" style="376" customWidth="1"/>
    <col min="14341" max="14349" width="9.140625" style="376"/>
    <col min="14350" max="14350" width="12.28515625" style="376" customWidth="1"/>
    <col min="14351" max="14592" width="9.140625" style="376"/>
    <col min="14593" max="14593" width="5" style="376" customWidth="1"/>
    <col min="14594" max="14594" width="64.28515625" style="376" customWidth="1"/>
    <col min="14595" max="14595" width="9.5703125" style="376" customWidth="1"/>
    <col min="14596" max="14596" width="9.28515625" style="376" customWidth="1"/>
    <col min="14597" max="14605" width="9.140625" style="376"/>
    <col min="14606" max="14606" width="12.28515625" style="376" customWidth="1"/>
    <col min="14607" max="14848" width="9.140625" style="376"/>
    <col min="14849" max="14849" width="5" style="376" customWidth="1"/>
    <col min="14850" max="14850" width="64.28515625" style="376" customWidth="1"/>
    <col min="14851" max="14851" width="9.5703125" style="376" customWidth="1"/>
    <col min="14852" max="14852" width="9.28515625" style="376" customWidth="1"/>
    <col min="14853" max="14861" width="9.140625" style="376"/>
    <col min="14862" max="14862" width="12.28515625" style="376" customWidth="1"/>
    <col min="14863" max="15104" width="9.140625" style="376"/>
    <col min="15105" max="15105" width="5" style="376" customWidth="1"/>
    <col min="15106" max="15106" width="64.28515625" style="376" customWidth="1"/>
    <col min="15107" max="15107" width="9.5703125" style="376" customWidth="1"/>
    <col min="15108" max="15108" width="9.28515625" style="376" customWidth="1"/>
    <col min="15109" max="15117" width="9.140625" style="376"/>
    <col min="15118" max="15118" width="12.28515625" style="376" customWidth="1"/>
    <col min="15119" max="15360" width="9.140625" style="376"/>
    <col min="15361" max="15361" width="5" style="376" customWidth="1"/>
    <col min="15362" max="15362" width="64.28515625" style="376" customWidth="1"/>
    <col min="15363" max="15363" width="9.5703125" style="376" customWidth="1"/>
    <col min="15364" max="15364" width="9.28515625" style="376" customWidth="1"/>
    <col min="15365" max="15373" width="9.140625" style="376"/>
    <col min="15374" max="15374" width="12.28515625" style="376" customWidth="1"/>
    <col min="15375" max="15616" width="9.140625" style="376"/>
    <col min="15617" max="15617" width="5" style="376" customWidth="1"/>
    <col min="15618" max="15618" width="64.28515625" style="376" customWidth="1"/>
    <col min="15619" max="15619" width="9.5703125" style="376" customWidth="1"/>
    <col min="15620" max="15620" width="9.28515625" style="376" customWidth="1"/>
    <col min="15621" max="15629" width="9.140625" style="376"/>
    <col min="15630" max="15630" width="12.28515625" style="376" customWidth="1"/>
    <col min="15631" max="15872" width="9.140625" style="376"/>
    <col min="15873" max="15873" width="5" style="376" customWidth="1"/>
    <col min="15874" max="15874" width="64.28515625" style="376" customWidth="1"/>
    <col min="15875" max="15875" width="9.5703125" style="376" customWidth="1"/>
    <col min="15876" max="15876" width="9.28515625" style="376" customWidth="1"/>
    <col min="15877" max="15885" width="9.140625" style="376"/>
    <col min="15886" max="15886" width="12.28515625" style="376" customWidth="1"/>
    <col min="15887" max="16128" width="9.140625" style="376"/>
    <col min="16129" max="16129" width="5" style="376" customWidth="1"/>
    <col min="16130" max="16130" width="64.28515625" style="376" customWidth="1"/>
    <col min="16131" max="16131" width="9.5703125" style="376" customWidth="1"/>
    <col min="16132" max="16132" width="9.28515625" style="376" customWidth="1"/>
    <col min="16133" max="16141" width="9.140625" style="376"/>
    <col min="16142" max="16142" width="12.28515625" style="376" customWidth="1"/>
    <col min="16143" max="16384" width="9.140625" style="376"/>
  </cols>
  <sheetData>
    <row r="1" spans="1:100" ht="15.75" x14ac:dyDescent="0.2">
      <c r="A1" s="1091" t="s">
        <v>318</v>
      </c>
      <c r="B1" s="592"/>
      <c r="C1" s="1092"/>
      <c r="D1" s="1093"/>
      <c r="E1" s="1080"/>
      <c r="F1" s="1094"/>
    </row>
    <row r="2" spans="1:100" x14ac:dyDescent="0.2">
      <c r="A2" s="754"/>
      <c r="C2" s="755"/>
      <c r="D2" s="376"/>
    </row>
    <row r="3" spans="1:100" ht="15" x14ac:dyDescent="0.2">
      <c r="A3" s="756"/>
      <c r="B3" s="757"/>
      <c r="C3" s="758"/>
      <c r="D3" s="759"/>
    </row>
    <row r="4" spans="1:100" x14ac:dyDescent="0.2">
      <c r="A4" s="760" t="s">
        <v>319</v>
      </c>
      <c r="B4" s="760" t="s">
        <v>320</v>
      </c>
      <c r="C4" s="761" t="s">
        <v>277</v>
      </c>
      <c r="D4" s="762" t="s">
        <v>11</v>
      </c>
      <c r="E4" s="860" t="s">
        <v>430</v>
      </c>
      <c r="F4" s="763" t="s">
        <v>14</v>
      </c>
    </row>
    <row r="5" spans="1:100" x14ac:dyDescent="0.2">
      <c r="A5" s="764"/>
      <c r="B5" s="764"/>
      <c r="C5" s="765"/>
      <c r="D5" s="766"/>
    </row>
    <row r="6" spans="1:100" ht="15" x14ac:dyDescent="0.2">
      <c r="A6" s="767"/>
      <c r="B6" s="768" t="s">
        <v>321</v>
      </c>
      <c r="C6" s="769" t="s">
        <v>322</v>
      </c>
      <c r="D6" s="376"/>
    </row>
    <row r="7" spans="1:100" s="774" customFormat="1" x14ac:dyDescent="0.2">
      <c r="A7" s="770"/>
      <c r="B7" s="771"/>
      <c r="C7" s="772"/>
      <c r="D7" s="773"/>
      <c r="E7" s="861"/>
      <c r="G7" s="861"/>
      <c r="H7" s="861"/>
      <c r="I7" s="861"/>
      <c r="J7" s="861"/>
      <c r="K7" s="861"/>
      <c r="L7" s="861"/>
      <c r="M7" s="861"/>
      <c r="N7" s="1183"/>
      <c r="O7" s="1184"/>
      <c r="P7" s="1185"/>
      <c r="Q7" s="861"/>
      <c r="R7" s="861"/>
      <c r="S7" s="861"/>
      <c r="T7" s="861"/>
      <c r="U7" s="861"/>
      <c r="V7" s="861"/>
      <c r="W7" s="861"/>
      <c r="X7" s="861"/>
      <c r="Y7" s="861"/>
      <c r="Z7" s="861"/>
      <c r="AA7" s="861"/>
      <c r="AB7" s="861"/>
      <c r="AC7" s="861"/>
      <c r="AD7" s="861"/>
      <c r="AE7" s="861"/>
      <c r="AF7" s="861"/>
      <c r="AG7" s="861"/>
      <c r="AH7" s="861"/>
      <c r="AI7" s="861"/>
      <c r="AJ7" s="861"/>
      <c r="AK7" s="861"/>
      <c r="AL7" s="861"/>
      <c r="AM7" s="861"/>
      <c r="AN7" s="861"/>
      <c r="AO7" s="861"/>
      <c r="AP7" s="861"/>
      <c r="AQ7" s="861"/>
      <c r="AR7" s="861"/>
      <c r="AS7" s="861"/>
      <c r="AT7" s="861"/>
      <c r="AU7" s="861"/>
      <c r="AV7" s="861"/>
      <c r="AW7" s="861"/>
      <c r="AX7" s="861"/>
      <c r="AY7" s="861"/>
      <c r="AZ7" s="861"/>
      <c r="BA7" s="861"/>
      <c r="BB7" s="861"/>
      <c r="BC7" s="861"/>
      <c r="BD7" s="861"/>
      <c r="BE7" s="861"/>
      <c r="BF7" s="861"/>
      <c r="BG7" s="861"/>
      <c r="BH7" s="861"/>
      <c r="BI7" s="861"/>
      <c r="BJ7" s="861"/>
      <c r="BK7" s="861"/>
      <c r="BL7" s="861"/>
      <c r="BM7" s="861"/>
      <c r="BN7" s="861"/>
      <c r="BO7" s="861"/>
      <c r="BP7" s="861"/>
      <c r="BQ7" s="861"/>
      <c r="BR7" s="861"/>
      <c r="BS7" s="861"/>
      <c r="BT7" s="861"/>
      <c r="BU7" s="861"/>
      <c r="BV7" s="861"/>
      <c r="BW7" s="861"/>
      <c r="BX7" s="861"/>
      <c r="BY7" s="861"/>
      <c r="BZ7" s="861"/>
      <c r="CA7" s="861"/>
      <c r="CB7" s="861"/>
      <c r="CC7" s="861"/>
      <c r="CD7" s="861"/>
      <c r="CE7" s="861"/>
      <c r="CF7" s="861"/>
      <c r="CG7" s="861"/>
      <c r="CH7" s="861"/>
      <c r="CI7" s="861"/>
      <c r="CJ7" s="861"/>
      <c r="CK7" s="861"/>
      <c r="CL7" s="861"/>
      <c r="CM7" s="861"/>
      <c r="CN7" s="861"/>
      <c r="CO7" s="861"/>
      <c r="CP7" s="861"/>
      <c r="CQ7" s="861"/>
      <c r="CR7" s="861"/>
      <c r="CS7" s="861"/>
      <c r="CT7" s="861"/>
      <c r="CU7" s="861"/>
      <c r="CV7" s="861"/>
    </row>
    <row r="8" spans="1:100" s="774" customFormat="1" x14ac:dyDescent="0.2">
      <c r="A8" s="770"/>
      <c r="B8" s="775"/>
      <c r="C8" s="772"/>
      <c r="D8" s="773"/>
      <c r="E8" s="861"/>
      <c r="G8" s="861"/>
      <c r="H8" s="861"/>
      <c r="I8" s="861"/>
      <c r="J8" s="861"/>
      <c r="K8" s="861"/>
      <c r="L8" s="861"/>
      <c r="M8" s="861"/>
      <c r="N8" s="1183"/>
      <c r="O8" s="1184"/>
      <c r="P8" s="1185"/>
      <c r="Q8" s="861"/>
      <c r="R8" s="861"/>
      <c r="S8" s="861"/>
      <c r="T8" s="861"/>
      <c r="U8" s="861"/>
      <c r="V8" s="861"/>
      <c r="W8" s="861"/>
      <c r="X8" s="861"/>
      <c r="Y8" s="861"/>
      <c r="Z8" s="861"/>
      <c r="AA8" s="861"/>
      <c r="AB8" s="861"/>
      <c r="AC8" s="861"/>
      <c r="AD8" s="861"/>
      <c r="AE8" s="861"/>
      <c r="AF8" s="861"/>
      <c r="AG8" s="861"/>
      <c r="AH8" s="861"/>
      <c r="AI8" s="861"/>
      <c r="AJ8" s="861"/>
      <c r="AK8" s="861"/>
      <c r="AL8" s="861"/>
      <c r="AM8" s="861"/>
      <c r="AN8" s="861"/>
      <c r="AO8" s="861"/>
      <c r="AP8" s="861"/>
      <c r="AQ8" s="861"/>
      <c r="AR8" s="861"/>
      <c r="AS8" s="861"/>
      <c r="AT8" s="861"/>
      <c r="AU8" s="861"/>
      <c r="AV8" s="861"/>
      <c r="AW8" s="861"/>
      <c r="AX8" s="861"/>
      <c r="AY8" s="861"/>
      <c r="AZ8" s="861"/>
      <c r="BA8" s="861"/>
      <c r="BB8" s="861"/>
      <c r="BC8" s="861"/>
      <c r="BD8" s="861"/>
      <c r="BE8" s="861"/>
      <c r="BF8" s="861"/>
      <c r="BG8" s="861"/>
      <c r="BH8" s="861"/>
      <c r="BI8" s="861"/>
      <c r="BJ8" s="861"/>
      <c r="BK8" s="861"/>
      <c r="BL8" s="861"/>
      <c r="BM8" s="861"/>
      <c r="BN8" s="861"/>
      <c r="BO8" s="861"/>
      <c r="BP8" s="861"/>
      <c r="BQ8" s="861"/>
      <c r="BR8" s="861"/>
      <c r="BS8" s="861"/>
      <c r="BT8" s="861"/>
      <c r="BU8" s="861"/>
      <c r="BV8" s="861"/>
      <c r="BW8" s="861"/>
      <c r="BX8" s="861"/>
      <c r="BY8" s="861"/>
      <c r="BZ8" s="861"/>
      <c r="CA8" s="861"/>
      <c r="CB8" s="861"/>
      <c r="CC8" s="861"/>
      <c r="CD8" s="861"/>
      <c r="CE8" s="861"/>
      <c r="CF8" s="861"/>
      <c r="CG8" s="861"/>
      <c r="CH8" s="861"/>
      <c r="CI8" s="861"/>
      <c r="CJ8" s="861"/>
      <c r="CK8" s="861"/>
      <c r="CL8" s="861"/>
      <c r="CM8" s="861"/>
      <c r="CN8" s="861"/>
      <c r="CO8" s="861"/>
      <c r="CP8" s="861"/>
      <c r="CQ8" s="861"/>
      <c r="CR8" s="861"/>
      <c r="CS8" s="861"/>
      <c r="CT8" s="861"/>
      <c r="CU8" s="861"/>
      <c r="CV8" s="861"/>
    </row>
    <row r="9" spans="1:100" s="774" customFormat="1" ht="25.5" customHeight="1" x14ac:dyDescent="0.2">
      <c r="A9" s="776" t="s">
        <v>230</v>
      </c>
      <c r="B9" s="336" t="s">
        <v>323</v>
      </c>
      <c r="C9" s="777" t="s">
        <v>38</v>
      </c>
      <c r="D9" s="822">
        <v>1</v>
      </c>
      <c r="E9" s="862"/>
      <c r="F9" s="779">
        <f t="shared" ref="F9:F13" si="0">D9*E9</f>
        <v>0</v>
      </c>
      <c r="G9" s="861"/>
      <c r="H9" s="861"/>
      <c r="I9" s="861"/>
      <c r="J9" s="861"/>
      <c r="K9" s="861"/>
      <c r="L9" s="861"/>
      <c r="M9" s="861"/>
      <c r="N9" s="1183"/>
      <c r="O9" s="1184"/>
      <c r="P9" s="1185"/>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1"/>
      <c r="AY9" s="861"/>
      <c r="AZ9" s="861"/>
      <c r="BA9" s="861"/>
      <c r="BB9" s="861"/>
      <c r="BC9" s="861"/>
      <c r="BD9" s="861"/>
      <c r="BE9" s="861"/>
      <c r="BF9" s="861"/>
      <c r="BG9" s="861"/>
      <c r="BH9" s="861"/>
      <c r="BI9" s="861"/>
      <c r="BJ9" s="861"/>
      <c r="BK9" s="861"/>
      <c r="BL9" s="861"/>
      <c r="BM9" s="861"/>
      <c r="BN9" s="861"/>
      <c r="BO9" s="861"/>
      <c r="BP9" s="861"/>
      <c r="BQ9" s="861"/>
      <c r="BR9" s="861"/>
      <c r="BS9" s="861"/>
      <c r="BT9" s="861"/>
      <c r="BU9" s="861"/>
      <c r="BV9" s="861"/>
      <c r="BW9" s="861"/>
      <c r="BX9" s="861"/>
      <c r="BY9" s="861"/>
      <c r="BZ9" s="861"/>
      <c r="CA9" s="861"/>
      <c r="CB9" s="861"/>
      <c r="CC9" s="861"/>
      <c r="CD9" s="861"/>
      <c r="CE9" s="861"/>
      <c r="CF9" s="861"/>
      <c r="CG9" s="861"/>
      <c r="CH9" s="861"/>
      <c r="CI9" s="861"/>
      <c r="CJ9" s="861"/>
      <c r="CK9" s="861"/>
      <c r="CL9" s="861"/>
      <c r="CM9" s="861"/>
      <c r="CN9" s="861"/>
      <c r="CO9" s="861"/>
      <c r="CP9" s="861"/>
      <c r="CQ9" s="861"/>
      <c r="CR9" s="861"/>
      <c r="CS9" s="861"/>
      <c r="CT9" s="861"/>
      <c r="CU9" s="861"/>
      <c r="CV9" s="861"/>
    </row>
    <row r="10" spans="1:100" s="774" customFormat="1" ht="25.5" x14ac:dyDescent="0.2">
      <c r="A10" s="398" t="s">
        <v>232</v>
      </c>
      <c r="B10" s="336" t="s">
        <v>1129</v>
      </c>
      <c r="C10" s="393" t="s">
        <v>184</v>
      </c>
      <c r="D10" s="778">
        <v>1.2</v>
      </c>
      <c r="E10" s="862"/>
      <c r="F10" s="779">
        <f t="shared" si="0"/>
        <v>0</v>
      </c>
      <c r="G10" s="861"/>
      <c r="H10" s="861"/>
      <c r="I10" s="861"/>
      <c r="J10" s="861"/>
      <c r="K10" s="861"/>
      <c r="L10" s="861"/>
      <c r="M10" s="861"/>
      <c r="N10" s="1183"/>
      <c r="O10" s="1184"/>
      <c r="P10" s="1185"/>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1"/>
      <c r="AY10" s="861"/>
      <c r="AZ10" s="861"/>
      <c r="BA10" s="861"/>
      <c r="BB10" s="861"/>
      <c r="BC10" s="861"/>
      <c r="BD10" s="861"/>
      <c r="BE10" s="861"/>
      <c r="BF10" s="861"/>
      <c r="BG10" s="861"/>
      <c r="BH10" s="861"/>
      <c r="BI10" s="861"/>
      <c r="BJ10" s="861"/>
      <c r="BK10" s="861"/>
      <c r="BL10" s="861"/>
      <c r="BM10" s="861"/>
      <c r="BN10" s="861"/>
      <c r="BO10" s="861"/>
      <c r="BP10" s="861"/>
      <c r="BQ10" s="861"/>
      <c r="BR10" s="861"/>
      <c r="BS10" s="861"/>
      <c r="BT10" s="861"/>
      <c r="BU10" s="861"/>
      <c r="BV10" s="861"/>
      <c r="BW10" s="861"/>
      <c r="BX10" s="861"/>
      <c r="BY10" s="861"/>
      <c r="BZ10" s="861"/>
      <c r="CA10" s="861"/>
      <c r="CB10" s="861"/>
      <c r="CC10" s="861"/>
      <c r="CD10" s="861"/>
      <c r="CE10" s="861"/>
      <c r="CF10" s="861"/>
      <c r="CG10" s="861"/>
      <c r="CH10" s="861"/>
      <c r="CI10" s="861"/>
      <c r="CJ10" s="861"/>
      <c r="CK10" s="861"/>
      <c r="CL10" s="861"/>
      <c r="CM10" s="861"/>
      <c r="CN10" s="861"/>
      <c r="CO10" s="861"/>
      <c r="CP10" s="861"/>
      <c r="CQ10" s="861"/>
      <c r="CR10" s="861"/>
      <c r="CS10" s="861"/>
      <c r="CT10" s="861"/>
      <c r="CU10" s="861"/>
      <c r="CV10" s="861"/>
    </row>
    <row r="11" spans="1:100" s="771" customFormat="1" ht="38.25" x14ac:dyDescent="0.2">
      <c r="A11" s="780" t="s">
        <v>233</v>
      </c>
      <c r="B11" s="781" t="s">
        <v>1078</v>
      </c>
      <c r="C11" s="782" t="s">
        <v>101</v>
      </c>
      <c r="D11" s="778">
        <v>2</v>
      </c>
      <c r="E11" s="863"/>
      <c r="F11" s="779">
        <f t="shared" si="0"/>
        <v>0</v>
      </c>
      <c r="G11" s="1186"/>
      <c r="H11" s="1186"/>
      <c r="I11" s="1186"/>
      <c r="J11" s="1186"/>
      <c r="K11" s="1186"/>
      <c r="L11" s="1186"/>
      <c r="M11" s="1186"/>
      <c r="N11" s="1187"/>
      <c r="O11" s="1188"/>
      <c r="P11" s="1189"/>
      <c r="Q11" s="1186"/>
      <c r="R11" s="1186"/>
      <c r="S11" s="1186"/>
      <c r="T11" s="1186"/>
      <c r="U11" s="1186"/>
      <c r="V11" s="1186"/>
      <c r="W11" s="1186"/>
      <c r="X11" s="1186"/>
      <c r="Y11" s="1186"/>
      <c r="Z11" s="1186"/>
      <c r="AA11" s="1186"/>
      <c r="AB11" s="1186"/>
      <c r="AC11" s="1186"/>
      <c r="AD11" s="1186"/>
      <c r="AE11" s="1186"/>
      <c r="AF11" s="1186"/>
      <c r="AG11" s="1186"/>
      <c r="AH11" s="1186"/>
      <c r="AI11" s="1186"/>
      <c r="AJ11" s="1186"/>
      <c r="AK11" s="1186"/>
      <c r="AL11" s="1186"/>
      <c r="AM11" s="1186"/>
      <c r="AN11" s="1186"/>
      <c r="AO11" s="1186"/>
      <c r="AP11" s="1186"/>
      <c r="AQ11" s="1186"/>
      <c r="AR11" s="1186"/>
      <c r="AS11" s="1186"/>
      <c r="AT11" s="1186"/>
      <c r="AU11" s="1186"/>
      <c r="AV11" s="1186"/>
      <c r="AW11" s="1186"/>
      <c r="AX11" s="1186"/>
      <c r="AY11" s="1186"/>
      <c r="AZ11" s="1186"/>
      <c r="BA11" s="1186"/>
      <c r="BB11" s="1186"/>
      <c r="BC11" s="1186"/>
      <c r="BD11" s="1186"/>
      <c r="BE11" s="1186"/>
      <c r="BF11" s="1186"/>
      <c r="BG11" s="1186"/>
      <c r="BH11" s="1186"/>
      <c r="BI11" s="1186"/>
      <c r="BJ11" s="1186"/>
      <c r="BK11" s="1186"/>
      <c r="BL11" s="1186"/>
      <c r="BM11" s="1186"/>
      <c r="BN11" s="1186"/>
      <c r="BO11" s="1186"/>
      <c r="BP11" s="1186"/>
      <c r="BQ11" s="1186"/>
      <c r="BR11" s="1186"/>
      <c r="BS11" s="1186"/>
      <c r="BT11" s="1186"/>
      <c r="BU11" s="1186"/>
      <c r="BV11" s="1186"/>
      <c r="BW11" s="1186"/>
      <c r="BX11" s="1186"/>
      <c r="BY11" s="1186"/>
      <c r="BZ11" s="1186"/>
      <c r="CA11" s="1186"/>
      <c r="CB11" s="1186"/>
      <c r="CC11" s="1186"/>
      <c r="CD11" s="1186"/>
      <c r="CE11" s="1186"/>
      <c r="CF11" s="1186"/>
      <c r="CG11" s="1186"/>
      <c r="CH11" s="1186"/>
      <c r="CI11" s="1186"/>
      <c r="CJ11" s="1186"/>
      <c r="CK11" s="1186"/>
      <c r="CL11" s="1186"/>
      <c r="CM11" s="1186"/>
      <c r="CN11" s="1186"/>
      <c r="CO11" s="1186"/>
      <c r="CP11" s="1186"/>
      <c r="CQ11" s="1186"/>
      <c r="CR11" s="1186"/>
      <c r="CS11" s="1186"/>
      <c r="CT11" s="1186"/>
      <c r="CU11" s="1186"/>
      <c r="CV11" s="1186"/>
    </row>
    <row r="12" spans="1:100" s="771" customFormat="1" ht="38.25" x14ac:dyDescent="0.2">
      <c r="A12" s="780" t="s">
        <v>235</v>
      </c>
      <c r="B12" s="781" t="s">
        <v>325</v>
      </c>
      <c r="C12" s="782" t="s">
        <v>101</v>
      </c>
      <c r="D12" s="778">
        <v>7</v>
      </c>
      <c r="E12" s="863"/>
      <c r="F12" s="779">
        <f t="shared" si="0"/>
        <v>0</v>
      </c>
      <c r="G12" s="1186"/>
      <c r="H12" s="1186"/>
      <c r="I12" s="1186"/>
      <c r="J12" s="1186"/>
      <c r="K12" s="1186"/>
      <c r="L12" s="1186"/>
      <c r="M12" s="1186"/>
      <c r="N12" s="1187"/>
      <c r="O12" s="1188"/>
      <c r="P12" s="1189"/>
      <c r="Q12" s="1186"/>
      <c r="R12" s="1186"/>
      <c r="S12" s="1186"/>
      <c r="T12" s="1186"/>
      <c r="U12" s="1186"/>
      <c r="V12" s="1186"/>
      <c r="W12" s="1186"/>
      <c r="X12" s="1186"/>
      <c r="Y12" s="1186"/>
      <c r="Z12" s="1186"/>
      <c r="AA12" s="1186"/>
      <c r="AB12" s="1186"/>
      <c r="AC12" s="1186"/>
      <c r="AD12" s="1186"/>
      <c r="AE12" s="1186"/>
      <c r="AF12" s="1186"/>
      <c r="AG12" s="1186"/>
      <c r="AH12" s="1186"/>
      <c r="AI12" s="1186"/>
      <c r="AJ12" s="1186"/>
      <c r="AK12" s="1186"/>
      <c r="AL12" s="1186"/>
      <c r="AM12" s="1186"/>
      <c r="AN12" s="1186"/>
      <c r="AO12" s="1186"/>
      <c r="AP12" s="1186"/>
      <c r="AQ12" s="1186"/>
      <c r="AR12" s="1186"/>
      <c r="AS12" s="1186"/>
      <c r="AT12" s="1186"/>
      <c r="AU12" s="1186"/>
      <c r="AV12" s="1186"/>
      <c r="AW12" s="1186"/>
      <c r="AX12" s="1186"/>
      <c r="AY12" s="1186"/>
      <c r="AZ12" s="1186"/>
      <c r="BA12" s="1186"/>
      <c r="BB12" s="1186"/>
      <c r="BC12" s="1186"/>
      <c r="BD12" s="1186"/>
      <c r="BE12" s="1186"/>
      <c r="BF12" s="1186"/>
      <c r="BG12" s="1186"/>
      <c r="BH12" s="1186"/>
      <c r="BI12" s="1186"/>
      <c r="BJ12" s="1186"/>
      <c r="BK12" s="1186"/>
      <c r="BL12" s="1186"/>
      <c r="BM12" s="1186"/>
      <c r="BN12" s="1186"/>
      <c r="BO12" s="1186"/>
      <c r="BP12" s="1186"/>
      <c r="BQ12" s="1186"/>
      <c r="BR12" s="1186"/>
      <c r="BS12" s="1186"/>
      <c r="BT12" s="1186"/>
      <c r="BU12" s="1186"/>
      <c r="BV12" s="1186"/>
      <c r="BW12" s="1186"/>
      <c r="BX12" s="1186"/>
      <c r="BY12" s="1186"/>
      <c r="BZ12" s="1186"/>
      <c r="CA12" s="1186"/>
      <c r="CB12" s="1186"/>
      <c r="CC12" s="1186"/>
      <c r="CD12" s="1186"/>
      <c r="CE12" s="1186"/>
      <c r="CF12" s="1186"/>
      <c r="CG12" s="1186"/>
      <c r="CH12" s="1186"/>
      <c r="CI12" s="1186"/>
      <c r="CJ12" s="1186"/>
      <c r="CK12" s="1186"/>
      <c r="CL12" s="1186"/>
      <c r="CM12" s="1186"/>
      <c r="CN12" s="1186"/>
      <c r="CO12" s="1186"/>
      <c r="CP12" s="1186"/>
      <c r="CQ12" s="1186"/>
      <c r="CR12" s="1186"/>
      <c r="CS12" s="1186"/>
      <c r="CT12" s="1186"/>
      <c r="CU12" s="1186"/>
      <c r="CV12" s="1186"/>
    </row>
    <row r="13" spans="1:100" s="774" customFormat="1" x14ac:dyDescent="0.2">
      <c r="A13" s="398" t="s">
        <v>237</v>
      </c>
      <c r="B13" s="336" t="s">
        <v>326</v>
      </c>
      <c r="C13" s="783" t="s">
        <v>101</v>
      </c>
      <c r="D13" s="778">
        <v>12</v>
      </c>
      <c r="E13" s="863"/>
      <c r="F13" s="779">
        <f t="shared" si="0"/>
        <v>0</v>
      </c>
      <c r="G13" s="861"/>
      <c r="H13" s="861"/>
      <c r="I13" s="861"/>
      <c r="J13" s="861"/>
      <c r="K13" s="861"/>
      <c r="L13" s="861"/>
      <c r="M13" s="861"/>
      <c r="N13" s="1183"/>
      <c r="O13" s="1184"/>
      <c r="P13" s="1185"/>
      <c r="Q13" s="1185"/>
      <c r="R13" s="861"/>
      <c r="S13" s="861"/>
      <c r="T13" s="861"/>
      <c r="U13" s="861"/>
      <c r="V13" s="861"/>
      <c r="W13" s="861"/>
      <c r="X13" s="861"/>
      <c r="Y13" s="861"/>
      <c r="Z13" s="861"/>
      <c r="AA13" s="861"/>
      <c r="AB13" s="861"/>
      <c r="AC13" s="861"/>
      <c r="AD13" s="861"/>
      <c r="AE13" s="861"/>
      <c r="AF13" s="861"/>
      <c r="AG13" s="861"/>
      <c r="AH13" s="861"/>
      <c r="AI13" s="861"/>
      <c r="AJ13" s="861"/>
      <c r="AK13" s="861"/>
      <c r="AL13" s="861"/>
      <c r="AM13" s="861"/>
      <c r="AN13" s="861"/>
      <c r="AO13" s="861"/>
      <c r="AP13" s="861"/>
      <c r="AQ13" s="861"/>
      <c r="AR13" s="861"/>
      <c r="AS13" s="861"/>
      <c r="AT13" s="861"/>
      <c r="AU13" s="861"/>
      <c r="AV13" s="861"/>
      <c r="AW13" s="861"/>
      <c r="AX13" s="861"/>
      <c r="AY13" s="861"/>
      <c r="AZ13" s="861"/>
      <c r="BA13" s="861"/>
      <c r="BB13" s="861"/>
      <c r="BC13" s="861"/>
      <c r="BD13" s="861"/>
      <c r="BE13" s="861"/>
      <c r="BF13" s="861"/>
      <c r="BG13" s="861"/>
      <c r="BH13" s="861"/>
      <c r="BI13" s="861"/>
      <c r="BJ13" s="861"/>
      <c r="BK13" s="861"/>
      <c r="BL13" s="861"/>
      <c r="BM13" s="861"/>
      <c r="BN13" s="861"/>
      <c r="BO13" s="861"/>
      <c r="BP13" s="861"/>
      <c r="BQ13" s="861"/>
      <c r="BR13" s="861"/>
      <c r="BS13" s="861"/>
      <c r="BT13" s="861"/>
      <c r="BU13" s="861"/>
      <c r="BV13" s="861"/>
      <c r="BW13" s="861"/>
      <c r="BX13" s="861"/>
      <c r="BY13" s="861"/>
      <c r="BZ13" s="861"/>
      <c r="CA13" s="861"/>
      <c r="CB13" s="861"/>
      <c r="CC13" s="861"/>
      <c r="CD13" s="861"/>
      <c r="CE13" s="861"/>
      <c r="CF13" s="861"/>
      <c r="CG13" s="861"/>
      <c r="CH13" s="861"/>
      <c r="CI13" s="861"/>
      <c r="CJ13" s="861"/>
      <c r="CK13" s="861"/>
      <c r="CL13" s="861"/>
      <c r="CM13" s="861"/>
      <c r="CN13" s="861"/>
      <c r="CO13" s="861"/>
      <c r="CP13" s="861"/>
      <c r="CQ13" s="861"/>
      <c r="CR13" s="861"/>
      <c r="CS13" s="861"/>
      <c r="CT13" s="861"/>
      <c r="CU13" s="861"/>
      <c r="CV13" s="861"/>
    </row>
    <row r="14" spans="1:100" s="774" customFormat="1" ht="15" x14ac:dyDescent="0.2">
      <c r="A14" s="784"/>
      <c r="B14" s="785"/>
      <c r="C14" s="772"/>
      <c r="D14" s="786"/>
      <c r="E14" s="864"/>
      <c r="F14" s="787"/>
      <c r="G14" s="861"/>
      <c r="H14" s="861"/>
      <c r="I14" s="861"/>
      <c r="J14" s="861"/>
      <c r="K14" s="861"/>
      <c r="L14" s="861"/>
      <c r="M14" s="861"/>
      <c r="N14" s="1183"/>
      <c r="O14" s="1184"/>
      <c r="P14" s="1185"/>
      <c r="Q14" s="861"/>
      <c r="R14" s="861"/>
      <c r="S14" s="861"/>
      <c r="T14" s="861"/>
      <c r="U14" s="861"/>
      <c r="V14" s="861"/>
      <c r="W14" s="861"/>
      <c r="X14" s="861"/>
      <c r="Y14" s="861"/>
      <c r="Z14" s="861"/>
      <c r="AA14" s="861"/>
      <c r="AB14" s="861"/>
      <c r="AC14" s="861"/>
      <c r="AD14" s="861"/>
      <c r="AE14" s="861"/>
      <c r="AF14" s="861"/>
      <c r="AG14" s="861"/>
      <c r="AH14" s="861"/>
      <c r="AI14" s="861"/>
      <c r="AJ14" s="861"/>
      <c r="AK14" s="861"/>
      <c r="AL14" s="861"/>
      <c r="AM14" s="861"/>
      <c r="AN14" s="861"/>
      <c r="AO14" s="861"/>
      <c r="AP14" s="861"/>
      <c r="AQ14" s="861"/>
      <c r="AR14" s="861"/>
      <c r="AS14" s="861"/>
      <c r="AT14" s="861"/>
      <c r="AU14" s="861"/>
      <c r="AV14" s="861"/>
      <c r="AW14" s="861"/>
      <c r="AX14" s="861"/>
      <c r="AY14" s="861"/>
      <c r="AZ14" s="861"/>
      <c r="BA14" s="861"/>
      <c r="BB14" s="861"/>
      <c r="BC14" s="861"/>
      <c r="BD14" s="861"/>
      <c r="BE14" s="861"/>
      <c r="BF14" s="861"/>
      <c r="BG14" s="861"/>
      <c r="BH14" s="861"/>
      <c r="BI14" s="861"/>
      <c r="BJ14" s="861"/>
      <c r="BK14" s="861"/>
      <c r="BL14" s="861"/>
      <c r="BM14" s="861"/>
      <c r="BN14" s="861"/>
      <c r="BO14" s="861"/>
      <c r="BP14" s="861"/>
      <c r="BQ14" s="861"/>
      <c r="BR14" s="861"/>
      <c r="BS14" s="861"/>
      <c r="BT14" s="861"/>
      <c r="BU14" s="861"/>
      <c r="BV14" s="861"/>
      <c r="BW14" s="861"/>
      <c r="BX14" s="861"/>
      <c r="BY14" s="861"/>
      <c r="BZ14" s="861"/>
      <c r="CA14" s="861"/>
      <c r="CB14" s="861"/>
      <c r="CC14" s="861"/>
      <c r="CD14" s="861"/>
      <c r="CE14" s="861"/>
      <c r="CF14" s="861"/>
      <c r="CG14" s="861"/>
      <c r="CH14" s="861"/>
      <c r="CI14" s="861"/>
      <c r="CJ14" s="861"/>
      <c r="CK14" s="861"/>
      <c r="CL14" s="861"/>
      <c r="CM14" s="861"/>
      <c r="CN14" s="861"/>
      <c r="CO14" s="861"/>
      <c r="CP14" s="861"/>
      <c r="CQ14" s="861"/>
      <c r="CR14" s="861"/>
      <c r="CS14" s="861"/>
      <c r="CT14" s="861"/>
      <c r="CU14" s="861"/>
      <c r="CV14" s="861"/>
    </row>
    <row r="15" spans="1:100" s="791" customFormat="1" ht="15" x14ac:dyDescent="0.25">
      <c r="A15" s="788"/>
      <c r="B15" s="768" t="s">
        <v>1079</v>
      </c>
      <c r="C15" s="753"/>
      <c r="D15" s="789"/>
      <c r="E15" s="865"/>
      <c r="F15" s="790">
        <f>SUM(F9:F13)</f>
        <v>0</v>
      </c>
      <c r="G15" s="1190"/>
      <c r="H15" s="1190"/>
      <c r="I15" s="1190"/>
      <c r="J15" s="1190"/>
      <c r="K15" s="1190"/>
      <c r="L15" s="1190"/>
      <c r="M15" s="1190"/>
      <c r="N15" s="1191"/>
      <c r="O15" s="1192"/>
      <c r="P15" s="1193"/>
      <c r="Q15" s="1190"/>
      <c r="R15" s="1190"/>
      <c r="S15" s="1190"/>
      <c r="T15" s="1190"/>
      <c r="U15" s="1190"/>
      <c r="V15" s="1190"/>
      <c r="W15" s="1190"/>
      <c r="X15" s="1190"/>
      <c r="Y15" s="1190"/>
      <c r="Z15" s="1190"/>
      <c r="AA15" s="1190"/>
      <c r="AB15" s="1190"/>
      <c r="AC15" s="1190"/>
      <c r="AD15" s="1190"/>
      <c r="AE15" s="1190"/>
      <c r="AF15" s="1190"/>
      <c r="AG15" s="1190"/>
      <c r="AH15" s="1190"/>
      <c r="AI15" s="1190"/>
      <c r="AJ15" s="1190"/>
      <c r="AK15" s="1190"/>
      <c r="AL15" s="1190"/>
      <c r="AM15" s="1190"/>
      <c r="AN15" s="1190"/>
      <c r="AO15" s="1190"/>
      <c r="AP15" s="1190"/>
      <c r="AQ15" s="1190"/>
      <c r="AR15" s="1190"/>
      <c r="AS15" s="1190"/>
      <c r="AT15" s="1190"/>
      <c r="AU15" s="1190"/>
      <c r="AV15" s="1190"/>
      <c r="AW15" s="1190"/>
      <c r="AX15" s="1190"/>
      <c r="AY15" s="1190"/>
      <c r="AZ15" s="1190"/>
      <c r="BA15" s="1190"/>
      <c r="BB15" s="1190"/>
      <c r="BC15" s="1190"/>
      <c r="BD15" s="1190"/>
      <c r="BE15" s="1190"/>
      <c r="BF15" s="1190"/>
      <c r="BG15" s="1190"/>
      <c r="BH15" s="1190"/>
      <c r="BI15" s="1190"/>
      <c r="BJ15" s="1190"/>
      <c r="BK15" s="1190"/>
      <c r="BL15" s="1190"/>
      <c r="BM15" s="1190"/>
      <c r="BN15" s="1190"/>
      <c r="BO15" s="1190"/>
      <c r="BP15" s="1190"/>
      <c r="BQ15" s="1190"/>
      <c r="BR15" s="1190"/>
      <c r="BS15" s="1190"/>
      <c r="BT15" s="1190"/>
      <c r="BU15" s="1190"/>
      <c r="BV15" s="1190"/>
      <c r="BW15" s="1190"/>
      <c r="BX15" s="1190"/>
      <c r="BY15" s="1190"/>
      <c r="BZ15" s="1190"/>
      <c r="CA15" s="1190"/>
      <c r="CB15" s="1190"/>
      <c r="CC15" s="1190"/>
      <c r="CD15" s="1190"/>
      <c r="CE15" s="1190"/>
      <c r="CF15" s="1190"/>
      <c r="CG15" s="1190"/>
      <c r="CH15" s="1190"/>
      <c r="CI15" s="1190"/>
      <c r="CJ15" s="1190"/>
      <c r="CK15" s="1190"/>
      <c r="CL15" s="1190"/>
      <c r="CM15" s="1190"/>
      <c r="CN15" s="1190"/>
      <c r="CO15" s="1190"/>
      <c r="CP15" s="1190"/>
      <c r="CQ15" s="1190"/>
      <c r="CR15" s="1190"/>
      <c r="CS15" s="1190"/>
      <c r="CT15" s="1190"/>
      <c r="CU15" s="1190"/>
      <c r="CV15" s="1190"/>
    </row>
    <row r="16" spans="1:100" s="774" customFormat="1" x14ac:dyDescent="0.2">
      <c r="A16" s="770"/>
      <c r="B16" s="792"/>
      <c r="C16" s="793"/>
      <c r="D16" s="794"/>
      <c r="E16" s="866"/>
      <c r="F16" s="795"/>
      <c r="G16" s="861"/>
      <c r="H16" s="861"/>
      <c r="I16" s="861"/>
      <c r="J16" s="861"/>
      <c r="K16" s="861"/>
      <c r="L16" s="861"/>
      <c r="M16" s="861"/>
      <c r="N16" s="1183"/>
      <c r="O16" s="1184"/>
      <c r="P16" s="1185"/>
      <c r="Q16" s="861"/>
      <c r="R16" s="861"/>
      <c r="S16" s="861"/>
      <c r="T16" s="861"/>
      <c r="U16" s="861"/>
      <c r="V16" s="861"/>
      <c r="W16" s="861"/>
      <c r="X16" s="861"/>
      <c r="Y16" s="861"/>
      <c r="Z16" s="861"/>
      <c r="AA16" s="861"/>
      <c r="AB16" s="861"/>
      <c r="AC16" s="861"/>
      <c r="AD16" s="861"/>
      <c r="AE16" s="861"/>
      <c r="AF16" s="861"/>
      <c r="AG16" s="861"/>
      <c r="AH16" s="861"/>
      <c r="AI16" s="861"/>
      <c r="AJ16" s="861"/>
      <c r="AK16" s="861"/>
      <c r="AL16" s="861"/>
      <c r="AM16" s="861"/>
      <c r="AN16" s="861"/>
      <c r="AO16" s="861"/>
      <c r="AP16" s="861"/>
      <c r="AQ16" s="861"/>
      <c r="AR16" s="861"/>
      <c r="AS16" s="861"/>
      <c r="AT16" s="861"/>
      <c r="AU16" s="861"/>
      <c r="AV16" s="861"/>
      <c r="AW16" s="861"/>
      <c r="AX16" s="861"/>
      <c r="AY16" s="861"/>
      <c r="AZ16" s="861"/>
      <c r="BA16" s="861"/>
      <c r="BB16" s="861"/>
      <c r="BC16" s="861"/>
      <c r="BD16" s="861"/>
      <c r="BE16" s="861"/>
      <c r="BF16" s="861"/>
      <c r="BG16" s="861"/>
      <c r="BH16" s="861"/>
      <c r="BI16" s="861"/>
      <c r="BJ16" s="861"/>
      <c r="BK16" s="861"/>
      <c r="BL16" s="861"/>
      <c r="BM16" s="861"/>
      <c r="BN16" s="861"/>
      <c r="BO16" s="861"/>
      <c r="BP16" s="861"/>
      <c r="BQ16" s="861"/>
      <c r="BR16" s="861"/>
      <c r="BS16" s="861"/>
      <c r="BT16" s="861"/>
      <c r="BU16" s="861"/>
      <c r="BV16" s="861"/>
      <c r="BW16" s="861"/>
      <c r="BX16" s="861"/>
      <c r="BY16" s="861"/>
      <c r="BZ16" s="861"/>
      <c r="CA16" s="861"/>
      <c r="CB16" s="861"/>
      <c r="CC16" s="861"/>
      <c r="CD16" s="861"/>
      <c r="CE16" s="861"/>
      <c r="CF16" s="861"/>
      <c r="CG16" s="861"/>
      <c r="CH16" s="861"/>
      <c r="CI16" s="861"/>
      <c r="CJ16" s="861"/>
      <c r="CK16" s="861"/>
      <c r="CL16" s="861"/>
      <c r="CM16" s="861"/>
      <c r="CN16" s="861"/>
      <c r="CO16" s="861"/>
      <c r="CP16" s="861"/>
      <c r="CQ16" s="861"/>
      <c r="CR16" s="861"/>
      <c r="CS16" s="861"/>
      <c r="CT16" s="861"/>
      <c r="CU16" s="861"/>
      <c r="CV16" s="861"/>
    </row>
    <row r="17" spans="1:100" x14ac:dyDescent="0.2">
      <c r="A17" s="764"/>
      <c r="B17" s="764"/>
      <c r="C17" s="796"/>
      <c r="D17" s="797"/>
      <c r="E17" s="650"/>
      <c r="F17" s="604"/>
    </row>
    <row r="18" spans="1:100" ht="15" x14ac:dyDescent="0.2">
      <c r="A18" s="767"/>
      <c r="B18" s="768" t="s">
        <v>327</v>
      </c>
      <c r="C18" s="798" t="s">
        <v>328</v>
      </c>
      <c r="D18" s="412"/>
      <c r="E18" s="650"/>
      <c r="F18" s="604"/>
    </row>
    <row r="19" spans="1:100" s="774" customFormat="1" x14ac:dyDescent="0.2">
      <c r="A19" s="770"/>
      <c r="B19" s="775"/>
      <c r="C19" s="772"/>
      <c r="D19" s="786"/>
      <c r="E19" s="864"/>
      <c r="F19" s="787"/>
      <c r="G19" s="861"/>
      <c r="H19" s="861"/>
      <c r="I19" s="861"/>
      <c r="J19" s="861"/>
      <c r="K19" s="861"/>
      <c r="L19" s="861"/>
      <c r="M19" s="861"/>
      <c r="N19" s="1183"/>
      <c r="O19" s="1184"/>
      <c r="P19" s="1185"/>
      <c r="Q19" s="861"/>
      <c r="R19" s="861"/>
      <c r="S19" s="861"/>
      <c r="T19" s="861"/>
      <c r="U19" s="861"/>
      <c r="V19" s="861"/>
      <c r="W19" s="861"/>
      <c r="X19" s="861"/>
      <c r="Y19" s="861"/>
      <c r="Z19" s="861"/>
      <c r="AA19" s="861"/>
      <c r="AB19" s="861"/>
      <c r="AC19" s="861"/>
      <c r="AD19" s="861"/>
      <c r="AE19" s="861"/>
      <c r="AF19" s="861"/>
      <c r="AG19" s="861"/>
      <c r="AH19" s="861"/>
      <c r="AI19" s="861"/>
      <c r="AJ19" s="861"/>
      <c r="AK19" s="861"/>
      <c r="AL19" s="861"/>
      <c r="AM19" s="861"/>
      <c r="AN19" s="861"/>
      <c r="AO19" s="861"/>
      <c r="AP19" s="861"/>
      <c r="AQ19" s="861"/>
      <c r="AR19" s="861"/>
      <c r="AS19" s="861"/>
      <c r="AT19" s="861"/>
      <c r="AU19" s="861"/>
      <c r="AV19" s="861"/>
      <c r="AW19" s="861"/>
      <c r="AX19" s="861"/>
      <c r="AY19" s="861"/>
      <c r="AZ19" s="861"/>
      <c r="BA19" s="861"/>
      <c r="BB19" s="861"/>
      <c r="BC19" s="861"/>
      <c r="BD19" s="861"/>
      <c r="BE19" s="861"/>
      <c r="BF19" s="861"/>
      <c r="BG19" s="861"/>
      <c r="BH19" s="861"/>
      <c r="BI19" s="861"/>
      <c r="BJ19" s="861"/>
      <c r="BK19" s="861"/>
      <c r="BL19" s="861"/>
      <c r="BM19" s="861"/>
      <c r="BN19" s="861"/>
      <c r="BO19" s="861"/>
      <c r="BP19" s="861"/>
      <c r="BQ19" s="861"/>
      <c r="BR19" s="861"/>
      <c r="BS19" s="861"/>
      <c r="BT19" s="861"/>
      <c r="BU19" s="861"/>
      <c r="BV19" s="861"/>
      <c r="BW19" s="861"/>
      <c r="BX19" s="861"/>
      <c r="BY19" s="861"/>
      <c r="BZ19" s="861"/>
      <c r="CA19" s="861"/>
      <c r="CB19" s="861"/>
      <c r="CC19" s="861"/>
      <c r="CD19" s="861"/>
      <c r="CE19" s="861"/>
      <c r="CF19" s="861"/>
      <c r="CG19" s="861"/>
      <c r="CH19" s="861"/>
      <c r="CI19" s="861"/>
      <c r="CJ19" s="861"/>
      <c r="CK19" s="861"/>
      <c r="CL19" s="861"/>
      <c r="CM19" s="861"/>
      <c r="CN19" s="861"/>
      <c r="CO19" s="861"/>
      <c r="CP19" s="861"/>
      <c r="CQ19" s="861"/>
      <c r="CR19" s="861"/>
      <c r="CS19" s="861"/>
      <c r="CT19" s="861"/>
      <c r="CU19" s="861"/>
      <c r="CV19" s="861"/>
    </row>
    <row r="20" spans="1:100" s="774" customFormat="1" ht="25.5" customHeight="1" x14ac:dyDescent="0.2">
      <c r="A20" s="776" t="s">
        <v>230</v>
      </c>
      <c r="B20" s="336" t="s">
        <v>323</v>
      </c>
      <c r="C20" s="777" t="s">
        <v>38</v>
      </c>
      <c r="D20" s="822">
        <v>1</v>
      </c>
      <c r="E20" s="863"/>
      <c r="F20" s="779">
        <f t="shared" ref="F20:F24" si="1">D20*E20</f>
        <v>0</v>
      </c>
      <c r="G20" s="861"/>
      <c r="H20" s="861"/>
      <c r="I20" s="861"/>
      <c r="J20" s="861"/>
      <c r="K20" s="861"/>
      <c r="L20" s="861"/>
      <c r="M20" s="861"/>
      <c r="N20" s="1183"/>
      <c r="O20" s="1184"/>
      <c r="P20" s="1185"/>
      <c r="Q20" s="861"/>
      <c r="R20" s="861"/>
      <c r="S20" s="861"/>
      <c r="T20" s="861"/>
      <c r="U20" s="861"/>
      <c r="V20" s="861"/>
      <c r="W20" s="861"/>
      <c r="X20" s="861"/>
      <c r="Y20" s="861"/>
      <c r="Z20" s="861"/>
      <c r="AA20" s="861"/>
      <c r="AB20" s="861"/>
      <c r="AC20" s="861"/>
      <c r="AD20" s="861"/>
      <c r="AE20" s="861"/>
      <c r="AF20" s="861"/>
      <c r="AG20" s="861"/>
      <c r="AH20" s="861"/>
      <c r="AI20" s="861"/>
      <c r="AJ20" s="861"/>
      <c r="AK20" s="861"/>
      <c r="AL20" s="861"/>
      <c r="AM20" s="861"/>
      <c r="AN20" s="861"/>
      <c r="AO20" s="861"/>
      <c r="AP20" s="861"/>
      <c r="AQ20" s="861"/>
      <c r="AR20" s="861"/>
      <c r="AS20" s="861"/>
      <c r="AT20" s="861"/>
      <c r="AU20" s="861"/>
      <c r="AV20" s="861"/>
      <c r="AW20" s="861"/>
      <c r="AX20" s="861"/>
      <c r="AY20" s="861"/>
      <c r="AZ20" s="861"/>
      <c r="BA20" s="861"/>
      <c r="BB20" s="861"/>
      <c r="BC20" s="861"/>
      <c r="BD20" s="861"/>
      <c r="BE20" s="861"/>
      <c r="BF20" s="861"/>
      <c r="BG20" s="861"/>
      <c r="BH20" s="861"/>
      <c r="BI20" s="861"/>
      <c r="BJ20" s="861"/>
      <c r="BK20" s="861"/>
      <c r="BL20" s="861"/>
      <c r="BM20" s="861"/>
      <c r="BN20" s="861"/>
      <c r="BO20" s="861"/>
      <c r="BP20" s="861"/>
      <c r="BQ20" s="861"/>
      <c r="BR20" s="861"/>
      <c r="BS20" s="861"/>
      <c r="BT20" s="861"/>
      <c r="BU20" s="861"/>
      <c r="BV20" s="861"/>
      <c r="BW20" s="861"/>
      <c r="BX20" s="861"/>
      <c r="BY20" s="861"/>
      <c r="BZ20" s="861"/>
      <c r="CA20" s="861"/>
      <c r="CB20" s="861"/>
      <c r="CC20" s="861"/>
      <c r="CD20" s="861"/>
      <c r="CE20" s="861"/>
      <c r="CF20" s="861"/>
      <c r="CG20" s="861"/>
      <c r="CH20" s="861"/>
      <c r="CI20" s="861"/>
      <c r="CJ20" s="861"/>
      <c r="CK20" s="861"/>
      <c r="CL20" s="861"/>
      <c r="CM20" s="861"/>
      <c r="CN20" s="861"/>
      <c r="CO20" s="861"/>
      <c r="CP20" s="861"/>
      <c r="CQ20" s="861"/>
      <c r="CR20" s="861"/>
      <c r="CS20" s="861"/>
      <c r="CT20" s="861"/>
      <c r="CU20" s="861"/>
      <c r="CV20" s="861"/>
    </row>
    <row r="21" spans="1:100" s="774" customFormat="1" ht="25.5" x14ac:dyDescent="0.2">
      <c r="A21" s="398" t="s">
        <v>232</v>
      </c>
      <c r="B21" s="336" t="s">
        <v>1129</v>
      </c>
      <c r="C21" s="393" t="s">
        <v>184</v>
      </c>
      <c r="D21" s="778">
        <v>0.5</v>
      </c>
      <c r="E21" s="863"/>
      <c r="F21" s="779">
        <f t="shared" si="1"/>
        <v>0</v>
      </c>
      <c r="G21" s="861"/>
      <c r="H21" s="861"/>
      <c r="I21" s="861"/>
      <c r="J21" s="861"/>
      <c r="K21" s="861"/>
      <c r="L21" s="861"/>
      <c r="M21" s="861"/>
      <c r="N21" s="1183"/>
      <c r="O21" s="1184"/>
      <c r="P21" s="1185"/>
      <c r="Q21" s="861"/>
      <c r="R21" s="861"/>
      <c r="S21" s="861"/>
      <c r="T21" s="861"/>
      <c r="U21" s="861"/>
      <c r="V21" s="861"/>
      <c r="W21" s="861"/>
      <c r="X21" s="861"/>
      <c r="Y21" s="861"/>
      <c r="Z21" s="861"/>
      <c r="AA21" s="861"/>
      <c r="AB21" s="861"/>
      <c r="AC21" s="861"/>
      <c r="AD21" s="861"/>
      <c r="AE21" s="861"/>
      <c r="AF21" s="861"/>
      <c r="AG21" s="861"/>
      <c r="AH21" s="861"/>
      <c r="AI21" s="861"/>
      <c r="AJ21" s="861"/>
      <c r="AK21" s="861"/>
      <c r="AL21" s="861"/>
      <c r="AM21" s="861"/>
      <c r="AN21" s="861"/>
      <c r="AO21" s="861"/>
      <c r="AP21" s="861"/>
      <c r="AQ21" s="861"/>
      <c r="AR21" s="861"/>
      <c r="AS21" s="861"/>
      <c r="AT21" s="861"/>
      <c r="AU21" s="861"/>
      <c r="AV21" s="861"/>
      <c r="AW21" s="861"/>
      <c r="AX21" s="861"/>
      <c r="AY21" s="861"/>
      <c r="AZ21" s="861"/>
      <c r="BA21" s="861"/>
      <c r="BB21" s="861"/>
      <c r="BC21" s="861"/>
      <c r="BD21" s="861"/>
      <c r="BE21" s="861"/>
      <c r="BF21" s="861"/>
      <c r="BG21" s="861"/>
      <c r="BH21" s="861"/>
      <c r="BI21" s="861"/>
      <c r="BJ21" s="861"/>
      <c r="BK21" s="861"/>
      <c r="BL21" s="861"/>
      <c r="BM21" s="861"/>
      <c r="BN21" s="861"/>
      <c r="BO21" s="861"/>
      <c r="BP21" s="861"/>
      <c r="BQ21" s="861"/>
      <c r="BR21" s="861"/>
      <c r="BS21" s="861"/>
      <c r="BT21" s="861"/>
      <c r="BU21" s="861"/>
      <c r="BV21" s="861"/>
      <c r="BW21" s="861"/>
      <c r="BX21" s="861"/>
      <c r="BY21" s="861"/>
      <c r="BZ21" s="861"/>
      <c r="CA21" s="861"/>
      <c r="CB21" s="861"/>
      <c r="CC21" s="861"/>
      <c r="CD21" s="861"/>
      <c r="CE21" s="861"/>
      <c r="CF21" s="861"/>
      <c r="CG21" s="861"/>
      <c r="CH21" s="861"/>
      <c r="CI21" s="861"/>
      <c r="CJ21" s="861"/>
      <c r="CK21" s="861"/>
      <c r="CL21" s="861"/>
      <c r="CM21" s="861"/>
      <c r="CN21" s="861"/>
      <c r="CO21" s="861"/>
      <c r="CP21" s="861"/>
      <c r="CQ21" s="861"/>
      <c r="CR21" s="861"/>
      <c r="CS21" s="861"/>
      <c r="CT21" s="861"/>
      <c r="CU21" s="861"/>
      <c r="CV21" s="861"/>
    </row>
    <row r="22" spans="1:100" s="771" customFormat="1" ht="38.25" x14ac:dyDescent="0.2">
      <c r="A22" s="780" t="s">
        <v>233</v>
      </c>
      <c r="B22" s="781" t="s">
        <v>1078</v>
      </c>
      <c r="C22" s="782" t="s">
        <v>101</v>
      </c>
      <c r="D22" s="778">
        <v>0.7</v>
      </c>
      <c r="E22" s="863"/>
      <c r="F22" s="779">
        <f t="shared" si="1"/>
        <v>0</v>
      </c>
      <c r="G22" s="1186"/>
      <c r="H22" s="1186"/>
      <c r="I22" s="1186"/>
      <c r="J22" s="1186"/>
      <c r="K22" s="1186"/>
      <c r="L22" s="1186"/>
      <c r="M22" s="1186"/>
      <c r="N22" s="1187"/>
      <c r="O22" s="1188"/>
      <c r="P22" s="1189"/>
      <c r="Q22" s="1186"/>
      <c r="R22" s="1186"/>
      <c r="S22" s="1186"/>
      <c r="T22" s="1186"/>
      <c r="U22" s="1186"/>
      <c r="V22" s="1186"/>
      <c r="W22" s="1186"/>
      <c r="X22" s="1186"/>
      <c r="Y22" s="1186"/>
      <c r="Z22" s="1186"/>
      <c r="AA22" s="1186"/>
      <c r="AB22" s="1186"/>
      <c r="AC22" s="1186"/>
      <c r="AD22" s="1186"/>
      <c r="AE22" s="1186"/>
      <c r="AF22" s="1186"/>
      <c r="AG22" s="1186"/>
      <c r="AH22" s="1186"/>
      <c r="AI22" s="1186"/>
      <c r="AJ22" s="1186"/>
      <c r="AK22" s="1186"/>
      <c r="AL22" s="1186"/>
      <c r="AM22" s="1186"/>
      <c r="AN22" s="1186"/>
      <c r="AO22" s="1186"/>
      <c r="AP22" s="1186"/>
      <c r="AQ22" s="1186"/>
      <c r="AR22" s="1186"/>
      <c r="AS22" s="1186"/>
      <c r="AT22" s="1186"/>
      <c r="AU22" s="1186"/>
      <c r="AV22" s="1186"/>
      <c r="AW22" s="1186"/>
      <c r="AX22" s="1186"/>
      <c r="AY22" s="1186"/>
      <c r="AZ22" s="1186"/>
      <c r="BA22" s="1186"/>
      <c r="BB22" s="1186"/>
      <c r="BC22" s="1186"/>
      <c r="BD22" s="1186"/>
      <c r="BE22" s="1186"/>
      <c r="BF22" s="1186"/>
      <c r="BG22" s="1186"/>
      <c r="BH22" s="1186"/>
      <c r="BI22" s="1186"/>
      <c r="BJ22" s="1186"/>
      <c r="BK22" s="1186"/>
      <c r="BL22" s="1186"/>
      <c r="BM22" s="1186"/>
      <c r="BN22" s="1186"/>
      <c r="BO22" s="1186"/>
      <c r="BP22" s="1186"/>
      <c r="BQ22" s="1186"/>
      <c r="BR22" s="1186"/>
      <c r="BS22" s="1186"/>
      <c r="BT22" s="1186"/>
      <c r="BU22" s="1186"/>
      <c r="BV22" s="1186"/>
      <c r="BW22" s="1186"/>
      <c r="BX22" s="1186"/>
      <c r="BY22" s="1186"/>
      <c r="BZ22" s="1186"/>
      <c r="CA22" s="1186"/>
      <c r="CB22" s="1186"/>
      <c r="CC22" s="1186"/>
      <c r="CD22" s="1186"/>
      <c r="CE22" s="1186"/>
      <c r="CF22" s="1186"/>
      <c r="CG22" s="1186"/>
      <c r="CH22" s="1186"/>
      <c r="CI22" s="1186"/>
      <c r="CJ22" s="1186"/>
      <c r="CK22" s="1186"/>
      <c r="CL22" s="1186"/>
      <c r="CM22" s="1186"/>
      <c r="CN22" s="1186"/>
      <c r="CO22" s="1186"/>
      <c r="CP22" s="1186"/>
      <c r="CQ22" s="1186"/>
      <c r="CR22" s="1186"/>
      <c r="CS22" s="1186"/>
      <c r="CT22" s="1186"/>
      <c r="CU22" s="1186"/>
      <c r="CV22" s="1186"/>
    </row>
    <row r="23" spans="1:100" s="771" customFormat="1" ht="38.25" x14ac:dyDescent="0.2">
      <c r="A23" s="780" t="s">
        <v>235</v>
      </c>
      <c r="B23" s="781" t="s">
        <v>325</v>
      </c>
      <c r="C23" s="782" t="s">
        <v>101</v>
      </c>
      <c r="D23" s="778">
        <v>6.5</v>
      </c>
      <c r="E23" s="863"/>
      <c r="F23" s="779">
        <f t="shared" si="1"/>
        <v>0</v>
      </c>
      <c r="G23" s="1186"/>
      <c r="H23" s="1186"/>
      <c r="I23" s="1186"/>
      <c r="J23" s="1186"/>
      <c r="K23" s="1186"/>
      <c r="L23" s="1186"/>
      <c r="M23" s="1186"/>
      <c r="N23" s="1187"/>
      <c r="O23" s="1188"/>
      <c r="P23" s="1189"/>
      <c r="Q23" s="1186"/>
      <c r="R23" s="1186"/>
      <c r="S23" s="1186"/>
      <c r="T23" s="1186"/>
      <c r="U23" s="1186"/>
      <c r="V23" s="1186"/>
      <c r="W23" s="1186"/>
      <c r="X23" s="1186"/>
      <c r="Y23" s="1186"/>
      <c r="Z23" s="1186"/>
      <c r="AA23" s="1186"/>
      <c r="AB23" s="1186"/>
      <c r="AC23" s="1186"/>
      <c r="AD23" s="1186"/>
      <c r="AE23" s="1186"/>
      <c r="AF23" s="1186"/>
      <c r="AG23" s="1186"/>
      <c r="AH23" s="1186"/>
      <c r="AI23" s="1186"/>
      <c r="AJ23" s="1186"/>
      <c r="AK23" s="1186"/>
      <c r="AL23" s="1186"/>
      <c r="AM23" s="1186"/>
      <c r="AN23" s="1186"/>
      <c r="AO23" s="1186"/>
      <c r="AP23" s="1186"/>
      <c r="AQ23" s="1186"/>
      <c r="AR23" s="1186"/>
      <c r="AS23" s="1186"/>
      <c r="AT23" s="1186"/>
      <c r="AU23" s="1186"/>
      <c r="AV23" s="1186"/>
      <c r="AW23" s="1186"/>
      <c r="AX23" s="1186"/>
      <c r="AY23" s="1186"/>
      <c r="AZ23" s="1186"/>
      <c r="BA23" s="1186"/>
      <c r="BB23" s="1186"/>
      <c r="BC23" s="1186"/>
      <c r="BD23" s="1186"/>
      <c r="BE23" s="1186"/>
      <c r="BF23" s="1186"/>
      <c r="BG23" s="1186"/>
      <c r="BH23" s="1186"/>
      <c r="BI23" s="1186"/>
      <c r="BJ23" s="1186"/>
      <c r="BK23" s="1186"/>
      <c r="BL23" s="1186"/>
      <c r="BM23" s="1186"/>
      <c r="BN23" s="1186"/>
      <c r="BO23" s="1186"/>
      <c r="BP23" s="1186"/>
      <c r="BQ23" s="1186"/>
      <c r="BR23" s="1186"/>
      <c r="BS23" s="1186"/>
      <c r="BT23" s="1186"/>
      <c r="BU23" s="1186"/>
      <c r="BV23" s="1186"/>
      <c r="BW23" s="1186"/>
      <c r="BX23" s="1186"/>
      <c r="BY23" s="1186"/>
      <c r="BZ23" s="1186"/>
      <c r="CA23" s="1186"/>
      <c r="CB23" s="1186"/>
      <c r="CC23" s="1186"/>
      <c r="CD23" s="1186"/>
      <c r="CE23" s="1186"/>
      <c r="CF23" s="1186"/>
      <c r="CG23" s="1186"/>
      <c r="CH23" s="1186"/>
      <c r="CI23" s="1186"/>
      <c r="CJ23" s="1186"/>
      <c r="CK23" s="1186"/>
      <c r="CL23" s="1186"/>
      <c r="CM23" s="1186"/>
      <c r="CN23" s="1186"/>
      <c r="CO23" s="1186"/>
      <c r="CP23" s="1186"/>
      <c r="CQ23" s="1186"/>
      <c r="CR23" s="1186"/>
      <c r="CS23" s="1186"/>
      <c r="CT23" s="1186"/>
      <c r="CU23" s="1186"/>
      <c r="CV23" s="1186"/>
    </row>
    <row r="24" spans="1:100" s="774" customFormat="1" x14ac:dyDescent="0.2">
      <c r="A24" s="398" t="s">
        <v>237</v>
      </c>
      <c r="B24" s="336" t="s">
        <v>326</v>
      </c>
      <c r="C24" s="783" t="s">
        <v>101</v>
      </c>
      <c r="D24" s="778">
        <v>6.5</v>
      </c>
      <c r="E24" s="863"/>
      <c r="F24" s="779">
        <f t="shared" si="1"/>
        <v>0</v>
      </c>
      <c r="G24" s="861"/>
      <c r="H24" s="861"/>
      <c r="I24" s="861"/>
      <c r="J24" s="861"/>
      <c r="K24" s="861"/>
      <c r="L24" s="861"/>
      <c r="M24" s="861"/>
      <c r="N24" s="1183"/>
      <c r="O24" s="1184"/>
      <c r="P24" s="1185"/>
      <c r="Q24" s="1185"/>
      <c r="R24" s="861"/>
      <c r="S24" s="861"/>
      <c r="T24" s="861"/>
      <c r="U24" s="861"/>
      <c r="V24" s="861"/>
      <c r="W24" s="861"/>
      <c r="X24" s="861"/>
      <c r="Y24" s="861"/>
      <c r="Z24" s="861"/>
      <c r="AA24" s="861"/>
      <c r="AB24" s="861"/>
      <c r="AC24" s="861"/>
      <c r="AD24" s="861"/>
      <c r="AE24" s="861"/>
      <c r="AF24" s="861"/>
      <c r="AG24" s="861"/>
      <c r="AH24" s="861"/>
      <c r="AI24" s="861"/>
      <c r="AJ24" s="861"/>
      <c r="AK24" s="861"/>
      <c r="AL24" s="861"/>
      <c r="AM24" s="861"/>
      <c r="AN24" s="861"/>
      <c r="AO24" s="861"/>
      <c r="AP24" s="861"/>
      <c r="AQ24" s="861"/>
      <c r="AR24" s="861"/>
      <c r="AS24" s="861"/>
      <c r="AT24" s="861"/>
      <c r="AU24" s="861"/>
      <c r="AV24" s="861"/>
      <c r="AW24" s="861"/>
      <c r="AX24" s="861"/>
      <c r="AY24" s="861"/>
      <c r="AZ24" s="861"/>
      <c r="BA24" s="861"/>
      <c r="BB24" s="861"/>
      <c r="BC24" s="861"/>
      <c r="BD24" s="861"/>
      <c r="BE24" s="861"/>
      <c r="BF24" s="861"/>
      <c r="BG24" s="861"/>
      <c r="BH24" s="861"/>
      <c r="BI24" s="861"/>
      <c r="BJ24" s="861"/>
      <c r="BK24" s="861"/>
      <c r="BL24" s="861"/>
      <c r="BM24" s="861"/>
      <c r="BN24" s="861"/>
      <c r="BO24" s="861"/>
      <c r="BP24" s="861"/>
      <c r="BQ24" s="861"/>
      <c r="BR24" s="861"/>
      <c r="BS24" s="861"/>
      <c r="BT24" s="861"/>
      <c r="BU24" s="861"/>
      <c r="BV24" s="861"/>
      <c r="BW24" s="861"/>
      <c r="BX24" s="861"/>
      <c r="BY24" s="861"/>
      <c r="BZ24" s="861"/>
      <c r="CA24" s="861"/>
      <c r="CB24" s="861"/>
      <c r="CC24" s="861"/>
      <c r="CD24" s="861"/>
      <c r="CE24" s="861"/>
      <c r="CF24" s="861"/>
      <c r="CG24" s="861"/>
      <c r="CH24" s="861"/>
      <c r="CI24" s="861"/>
      <c r="CJ24" s="861"/>
      <c r="CK24" s="861"/>
      <c r="CL24" s="861"/>
      <c r="CM24" s="861"/>
      <c r="CN24" s="861"/>
      <c r="CO24" s="861"/>
      <c r="CP24" s="861"/>
      <c r="CQ24" s="861"/>
      <c r="CR24" s="861"/>
      <c r="CS24" s="861"/>
      <c r="CT24" s="861"/>
      <c r="CU24" s="861"/>
      <c r="CV24" s="861"/>
    </row>
    <row r="25" spans="1:100" s="774" customFormat="1" x14ac:dyDescent="0.2">
      <c r="A25" s="770"/>
      <c r="B25" s="799"/>
      <c r="C25" s="800"/>
      <c r="D25" s="801"/>
      <c r="E25" s="866"/>
      <c r="F25" s="795"/>
      <c r="G25" s="861"/>
      <c r="H25" s="861"/>
      <c r="I25" s="861"/>
      <c r="J25" s="861"/>
      <c r="K25" s="861"/>
      <c r="L25" s="861"/>
      <c r="M25" s="861"/>
      <c r="N25" s="1183"/>
      <c r="O25" s="1184"/>
      <c r="P25" s="1185"/>
      <c r="Q25" s="861"/>
      <c r="R25" s="861"/>
      <c r="S25" s="861"/>
      <c r="T25" s="861"/>
      <c r="U25" s="861"/>
      <c r="V25" s="861"/>
      <c r="W25" s="861"/>
      <c r="X25" s="861"/>
      <c r="Y25" s="861"/>
      <c r="Z25" s="861"/>
      <c r="AA25" s="861"/>
      <c r="AB25" s="861"/>
      <c r="AC25" s="861"/>
      <c r="AD25" s="861"/>
      <c r="AE25" s="861"/>
      <c r="AF25" s="861"/>
      <c r="AG25" s="861"/>
      <c r="AH25" s="861"/>
      <c r="AI25" s="861"/>
      <c r="AJ25" s="861"/>
      <c r="AK25" s="861"/>
      <c r="AL25" s="861"/>
      <c r="AM25" s="861"/>
      <c r="AN25" s="861"/>
      <c r="AO25" s="861"/>
      <c r="AP25" s="861"/>
      <c r="AQ25" s="861"/>
      <c r="AR25" s="861"/>
      <c r="AS25" s="861"/>
      <c r="AT25" s="861"/>
      <c r="AU25" s="861"/>
      <c r="AV25" s="861"/>
      <c r="AW25" s="861"/>
      <c r="AX25" s="861"/>
      <c r="AY25" s="861"/>
      <c r="AZ25" s="861"/>
      <c r="BA25" s="861"/>
      <c r="BB25" s="861"/>
      <c r="BC25" s="861"/>
      <c r="BD25" s="861"/>
      <c r="BE25" s="861"/>
      <c r="BF25" s="861"/>
      <c r="BG25" s="861"/>
      <c r="BH25" s="861"/>
      <c r="BI25" s="861"/>
      <c r="BJ25" s="861"/>
      <c r="BK25" s="861"/>
      <c r="BL25" s="861"/>
      <c r="BM25" s="861"/>
      <c r="BN25" s="861"/>
      <c r="BO25" s="861"/>
      <c r="BP25" s="861"/>
      <c r="BQ25" s="861"/>
      <c r="BR25" s="861"/>
      <c r="BS25" s="861"/>
      <c r="BT25" s="861"/>
      <c r="BU25" s="861"/>
      <c r="BV25" s="861"/>
      <c r="BW25" s="861"/>
      <c r="BX25" s="861"/>
      <c r="BY25" s="861"/>
      <c r="BZ25" s="861"/>
      <c r="CA25" s="861"/>
      <c r="CB25" s="861"/>
      <c r="CC25" s="861"/>
      <c r="CD25" s="861"/>
      <c r="CE25" s="861"/>
      <c r="CF25" s="861"/>
      <c r="CG25" s="861"/>
      <c r="CH25" s="861"/>
      <c r="CI25" s="861"/>
      <c r="CJ25" s="861"/>
      <c r="CK25" s="861"/>
      <c r="CL25" s="861"/>
      <c r="CM25" s="861"/>
      <c r="CN25" s="861"/>
      <c r="CO25" s="861"/>
      <c r="CP25" s="861"/>
      <c r="CQ25" s="861"/>
      <c r="CR25" s="861"/>
      <c r="CS25" s="861"/>
      <c r="CT25" s="861"/>
      <c r="CU25" s="861"/>
      <c r="CV25" s="861"/>
    </row>
    <row r="26" spans="1:100" s="791" customFormat="1" ht="15" x14ac:dyDescent="0.25">
      <c r="A26" s="788"/>
      <c r="B26" s="802" t="s">
        <v>1080</v>
      </c>
      <c r="C26" s="803"/>
      <c r="D26" s="804"/>
      <c r="E26" s="867"/>
      <c r="F26" s="805">
        <f>SUM(F20:F24)</f>
        <v>0</v>
      </c>
      <c r="G26" s="1190"/>
      <c r="H26" s="1190"/>
      <c r="I26" s="1190"/>
      <c r="J26" s="1190"/>
      <c r="K26" s="1190"/>
      <c r="L26" s="1190"/>
      <c r="M26" s="1190"/>
      <c r="N26" s="1191"/>
      <c r="O26" s="1192"/>
      <c r="P26" s="1193"/>
      <c r="Q26" s="1190"/>
      <c r="R26" s="1190"/>
      <c r="S26" s="1190"/>
      <c r="T26" s="1190"/>
      <c r="U26" s="1190"/>
      <c r="V26" s="1190"/>
      <c r="W26" s="1190"/>
      <c r="X26" s="1190"/>
      <c r="Y26" s="1190"/>
      <c r="Z26" s="1190"/>
      <c r="AA26" s="1190"/>
      <c r="AB26" s="1190"/>
      <c r="AC26" s="1190"/>
      <c r="AD26" s="1190"/>
      <c r="AE26" s="1190"/>
      <c r="AF26" s="1190"/>
      <c r="AG26" s="1190"/>
      <c r="AH26" s="1190"/>
      <c r="AI26" s="1190"/>
      <c r="AJ26" s="1190"/>
      <c r="AK26" s="1190"/>
      <c r="AL26" s="1190"/>
      <c r="AM26" s="1190"/>
      <c r="AN26" s="1190"/>
      <c r="AO26" s="1190"/>
      <c r="AP26" s="1190"/>
      <c r="AQ26" s="1190"/>
      <c r="AR26" s="1190"/>
      <c r="AS26" s="1190"/>
      <c r="AT26" s="1190"/>
      <c r="AU26" s="1190"/>
      <c r="AV26" s="1190"/>
      <c r="AW26" s="1190"/>
      <c r="AX26" s="1190"/>
      <c r="AY26" s="1190"/>
      <c r="AZ26" s="1190"/>
      <c r="BA26" s="1190"/>
      <c r="BB26" s="1190"/>
      <c r="BC26" s="1190"/>
      <c r="BD26" s="1190"/>
      <c r="BE26" s="1190"/>
      <c r="BF26" s="1190"/>
      <c r="BG26" s="1190"/>
      <c r="BH26" s="1190"/>
      <c r="BI26" s="1190"/>
      <c r="BJ26" s="1190"/>
      <c r="BK26" s="1190"/>
      <c r="BL26" s="1190"/>
      <c r="BM26" s="1190"/>
      <c r="BN26" s="1190"/>
      <c r="BO26" s="1190"/>
      <c r="BP26" s="1190"/>
      <c r="BQ26" s="1190"/>
      <c r="BR26" s="1190"/>
      <c r="BS26" s="1190"/>
      <c r="BT26" s="1190"/>
      <c r="BU26" s="1190"/>
      <c r="BV26" s="1190"/>
      <c r="BW26" s="1190"/>
      <c r="BX26" s="1190"/>
      <c r="BY26" s="1190"/>
      <c r="BZ26" s="1190"/>
      <c r="CA26" s="1190"/>
      <c r="CB26" s="1190"/>
      <c r="CC26" s="1190"/>
      <c r="CD26" s="1190"/>
      <c r="CE26" s="1190"/>
      <c r="CF26" s="1190"/>
      <c r="CG26" s="1190"/>
      <c r="CH26" s="1190"/>
      <c r="CI26" s="1190"/>
      <c r="CJ26" s="1190"/>
      <c r="CK26" s="1190"/>
      <c r="CL26" s="1190"/>
      <c r="CM26" s="1190"/>
      <c r="CN26" s="1190"/>
      <c r="CO26" s="1190"/>
      <c r="CP26" s="1190"/>
      <c r="CQ26" s="1190"/>
      <c r="CR26" s="1190"/>
      <c r="CS26" s="1190"/>
      <c r="CT26" s="1190"/>
      <c r="CU26" s="1190"/>
      <c r="CV26" s="1190"/>
    </row>
    <row r="27" spans="1:100" x14ac:dyDescent="0.2">
      <c r="D27" s="794"/>
      <c r="E27" s="650"/>
      <c r="F27" s="604"/>
    </row>
    <row r="28" spans="1:100" x14ac:dyDescent="0.2">
      <c r="A28" s="764"/>
      <c r="B28" s="764"/>
      <c r="C28" s="796"/>
      <c r="D28" s="797"/>
      <c r="E28" s="650"/>
      <c r="F28" s="604"/>
    </row>
    <row r="29" spans="1:100" ht="15" x14ac:dyDescent="0.2">
      <c r="A29" s="767"/>
      <c r="B29" s="768" t="s">
        <v>329</v>
      </c>
      <c r="C29" s="798" t="s">
        <v>328</v>
      </c>
      <c r="D29" s="412"/>
      <c r="E29" s="650"/>
      <c r="F29" s="604"/>
    </row>
    <row r="30" spans="1:100" s="774" customFormat="1" x14ac:dyDescent="0.2">
      <c r="A30" s="770"/>
      <c r="B30" s="775"/>
      <c r="C30" s="772"/>
      <c r="D30" s="786"/>
      <c r="E30" s="864"/>
      <c r="F30" s="787"/>
      <c r="G30" s="861"/>
      <c r="H30" s="861"/>
      <c r="I30" s="861"/>
      <c r="J30" s="861"/>
      <c r="K30" s="861"/>
      <c r="L30" s="861"/>
      <c r="M30" s="861"/>
      <c r="N30" s="1183"/>
      <c r="O30" s="1184"/>
      <c r="P30" s="1185"/>
      <c r="Q30" s="861"/>
      <c r="R30" s="861"/>
      <c r="S30" s="861"/>
      <c r="T30" s="861"/>
      <c r="U30" s="861"/>
      <c r="V30" s="861"/>
      <c r="W30" s="861"/>
      <c r="X30" s="861"/>
      <c r="Y30" s="861"/>
      <c r="Z30" s="861"/>
      <c r="AA30" s="861"/>
      <c r="AB30" s="861"/>
      <c r="AC30" s="861"/>
      <c r="AD30" s="861"/>
      <c r="AE30" s="861"/>
      <c r="AF30" s="861"/>
      <c r="AG30" s="861"/>
      <c r="AH30" s="861"/>
      <c r="AI30" s="861"/>
      <c r="AJ30" s="861"/>
      <c r="AK30" s="861"/>
      <c r="AL30" s="861"/>
      <c r="AM30" s="861"/>
      <c r="AN30" s="861"/>
      <c r="AO30" s="861"/>
      <c r="AP30" s="861"/>
      <c r="AQ30" s="861"/>
      <c r="AR30" s="861"/>
      <c r="AS30" s="861"/>
      <c r="AT30" s="861"/>
      <c r="AU30" s="861"/>
      <c r="AV30" s="861"/>
      <c r="AW30" s="861"/>
      <c r="AX30" s="861"/>
      <c r="AY30" s="861"/>
      <c r="AZ30" s="861"/>
      <c r="BA30" s="861"/>
      <c r="BB30" s="861"/>
      <c r="BC30" s="861"/>
      <c r="BD30" s="861"/>
      <c r="BE30" s="861"/>
      <c r="BF30" s="861"/>
      <c r="BG30" s="861"/>
      <c r="BH30" s="861"/>
      <c r="BI30" s="861"/>
      <c r="BJ30" s="861"/>
      <c r="BK30" s="861"/>
      <c r="BL30" s="861"/>
      <c r="BM30" s="861"/>
      <c r="BN30" s="861"/>
      <c r="BO30" s="861"/>
      <c r="BP30" s="861"/>
      <c r="BQ30" s="861"/>
      <c r="BR30" s="861"/>
      <c r="BS30" s="861"/>
      <c r="BT30" s="861"/>
      <c r="BU30" s="861"/>
      <c r="BV30" s="861"/>
      <c r="BW30" s="861"/>
      <c r="BX30" s="861"/>
      <c r="BY30" s="861"/>
      <c r="BZ30" s="861"/>
      <c r="CA30" s="861"/>
      <c r="CB30" s="861"/>
      <c r="CC30" s="861"/>
      <c r="CD30" s="861"/>
      <c r="CE30" s="861"/>
      <c r="CF30" s="861"/>
      <c r="CG30" s="861"/>
      <c r="CH30" s="861"/>
      <c r="CI30" s="861"/>
      <c r="CJ30" s="861"/>
      <c r="CK30" s="861"/>
      <c r="CL30" s="861"/>
      <c r="CM30" s="861"/>
      <c r="CN30" s="861"/>
      <c r="CO30" s="861"/>
      <c r="CP30" s="861"/>
      <c r="CQ30" s="861"/>
      <c r="CR30" s="861"/>
      <c r="CS30" s="861"/>
      <c r="CT30" s="861"/>
      <c r="CU30" s="861"/>
      <c r="CV30" s="861"/>
    </row>
    <row r="31" spans="1:100" s="774" customFormat="1" ht="25.5" customHeight="1" x14ac:dyDescent="0.2">
      <c r="A31" s="776" t="s">
        <v>230</v>
      </c>
      <c r="B31" s="336" t="s">
        <v>323</v>
      </c>
      <c r="C31" s="777" t="s">
        <v>38</v>
      </c>
      <c r="D31" s="822">
        <v>1</v>
      </c>
      <c r="E31" s="863"/>
      <c r="F31" s="779">
        <f t="shared" ref="F31:F36" si="2">D31*E31</f>
        <v>0</v>
      </c>
      <c r="G31" s="861"/>
      <c r="H31" s="861"/>
      <c r="I31" s="861"/>
      <c r="J31" s="861"/>
      <c r="K31" s="861"/>
      <c r="L31" s="861"/>
      <c r="M31" s="861"/>
      <c r="N31" s="1183"/>
      <c r="O31" s="1184"/>
      <c r="P31" s="1185"/>
      <c r="Q31" s="861"/>
      <c r="R31" s="861"/>
      <c r="S31" s="861"/>
      <c r="T31" s="861"/>
      <c r="U31" s="861"/>
      <c r="V31" s="861"/>
      <c r="W31" s="861"/>
      <c r="X31" s="861"/>
      <c r="Y31" s="861"/>
      <c r="Z31" s="861"/>
      <c r="AA31" s="861"/>
      <c r="AB31" s="861"/>
      <c r="AC31" s="861"/>
      <c r="AD31" s="861"/>
      <c r="AE31" s="861"/>
      <c r="AF31" s="861"/>
      <c r="AG31" s="861"/>
      <c r="AH31" s="861"/>
      <c r="AI31" s="861"/>
      <c r="AJ31" s="861"/>
      <c r="AK31" s="861"/>
      <c r="AL31" s="861"/>
      <c r="AM31" s="861"/>
      <c r="AN31" s="861"/>
      <c r="AO31" s="861"/>
      <c r="AP31" s="861"/>
      <c r="AQ31" s="861"/>
      <c r="AR31" s="861"/>
      <c r="AS31" s="861"/>
      <c r="AT31" s="861"/>
      <c r="AU31" s="861"/>
      <c r="AV31" s="861"/>
      <c r="AW31" s="861"/>
      <c r="AX31" s="861"/>
      <c r="AY31" s="861"/>
      <c r="AZ31" s="861"/>
      <c r="BA31" s="861"/>
      <c r="BB31" s="861"/>
      <c r="BC31" s="861"/>
      <c r="BD31" s="861"/>
      <c r="BE31" s="861"/>
      <c r="BF31" s="861"/>
      <c r="BG31" s="861"/>
      <c r="BH31" s="861"/>
      <c r="BI31" s="861"/>
      <c r="BJ31" s="861"/>
      <c r="BK31" s="861"/>
      <c r="BL31" s="861"/>
      <c r="BM31" s="861"/>
      <c r="BN31" s="861"/>
      <c r="BO31" s="861"/>
      <c r="BP31" s="861"/>
      <c r="BQ31" s="861"/>
      <c r="BR31" s="861"/>
      <c r="BS31" s="861"/>
      <c r="BT31" s="861"/>
      <c r="BU31" s="861"/>
      <c r="BV31" s="861"/>
      <c r="BW31" s="861"/>
      <c r="BX31" s="861"/>
      <c r="BY31" s="861"/>
      <c r="BZ31" s="861"/>
      <c r="CA31" s="861"/>
      <c r="CB31" s="861"/>
      <c r="CC31" s="861"/>
      <c r="CD31" s="861"/>
      <c r="CE31" s="861"/>
      <c r="CF31" s="861"/>
      <c r="CG31" s="861"/>
      <c r="CH31" s="861"/>
      <c r="CI31" s="861"/>
      <c r="CJ31" s="861"/>
      <c r="CK31" s="861"/>
      <c r="CL31" s="861"/>
      <c r="CM31" s="861"/>
      <c r="CN31" s="861"/>
      <c r="CO31" s="861"/>
      <c r="CP31" s="861"/>
      <c r="CQ31" s="861"/>
      <c r="CR31" s="861"/>
      <c r="CS31" s="861"/>
      <c r="CT31" s="861"/>
      <c r="CU31" s="861"/>
      <c r="CV31" s="861"/>
    </row>
    <row r="32" spans="1:100" s="774" customFormat="1" ht="25.5" x14ac:dyDescent="0.2">
      <c r="A32" s="398" t="s">
        <v>232</v>
      </c>
      <c r="B32" s="336" t="s">
        <v>1129</v>
      </c>
      <c r="C32" s="393" t="s">
        <v>184</v>
      </c>
      <c r="D32" s="778">
        <v>0.5</v>
      </c>
      <c r="E32" s="863"/>
      <c r="F32" s="779">
        <f t="shared" si="2"/>
        <v>0</v>
      </c>
      <c r="G32" s="861"/>
      <c r="H32" s="861"/>
      <c r="I32" s="861"/>
      <c r="J32" s="861"/>
      <c r="K32" s="861"/>
      <c r="L32" s="861"/>
      <c r="M32" s="861"/>
      <c r="N32" s="1183"/>
      <c r="O32" s="1184"/>
      <c r="P32" s="1185"/>
      <c r="Q32" s="861"/>
      <c r="R32" s="861"/>
      <c r="S32" s="861"/>
      <c r="T32" s="861"/>
      <c r="U32" s="861"/>
      <c r="V32" s="861"/>
      <c r="W32" s="861"/>
      <c r="X32" s="861"/>
      <c r="Y32" s="861"/>
      <c r="Z32" s="861"/>
      <c r="AA32" s="861"/>
      <c r="AB32" s="861"/>
      <c r="AC32" s="861"/>
      <c r="AD32" s="861"/>
      <c r="AE32" s="861"/>
      <c r="AF32" s="861"/>
      <c r="AG32" s="861"/>
      <c r="AH32" s="861"/>
      <c r="AI32" s="861"/>
      <c r="AJ32" s="861"/>
      <c r="AK32" s="861"/>
      <c r="AL32" s="861"/>
      <c r="AM32" s="861"/>
      <c r="AN32" s="861"/>
      <c r="AO32" s="861"/>
      <c r="AP32" s="861"/>
      <c r="AQ32" s="861"/>
      <c r="AR32" s="861"/>
      <c r="AS32" s="861"/>
      <c r="AT32" s="861"/>
      <c r="AU32" s="861"/>
      <c r="AV32" s="861"/>
      <c r="AW32" s="861"/>
      <c r="AX32" s="861"/>
      <c r="AY32" s="861"/>
      <c r="AZ32" s="861"/>
      <c r="BA32" s="861"/>
      <c r="BB32" s="861"/>
      <c r="BC32" s="861"/>
      <c r="BD32" s="861"/>
      <c r="BE32" s="861"/>
      <c r="BF32" s="861"/>
      <c r="BG32" s="861"/>
      <c r="BH32" s="861"/>
      <c r="BI32" s="861"/>
      <c r="BJ32" s="861"/>
      <c r="BK32" s="861"/>
      <c r="BL32" s="861"/>
      <c r="BM32" s="861"/>
      <c r="BN32" s="861"/>
      <c r="BO32" s="861"/>
      <c r="BP32" s="861"/>
      <c r="BQ32" s="861"/>
      <c r="BR32" s="861"/>
      <c r="BS32" s="861"/>
      <c r="BT32" s="861"/>
      <c r="BU32" s="861"/>
      <c r="BV32" s="861"/>
      <c r="BW32" s="861"/>
      <c r="BX32" s="861"/>
      <c r="BY32" s="861"/>
      <c r="BZ32" s="861"/>
      <c r="CA32" s="861"/>
      <c r="CB32" s="861"/>
      <c r="CC32" s="861"/>
      <c r="CD32" s="861"/>
      <c r="CE32" s="861"/>
      <c r="CF32" s="861"/>
      <c r="CG32" s="861"/>
      <c r="CH32" s="861"/>
      <c r="CI32" s="861"/>
      <c r="CJ32" s="861"/>
      <c r="CK32" s="861"/>
      <c r="CL32" s="861"/>
      <c r="CM32" s="861"/>
      <c r="CN32" s="861"/>
      <c r="CO32" s="861"/>
      <c r="CP32" s="861"/>
      <c r="CQ32" s="861"/>
      <c r="CR32" s="861"/>
      <c r="CS32" s="861"/>
      <c r="CT32" s="861"/>
      <c r="CU32" s="861"/>
      <c r="CV32" s="861"/>
    </row>
    <row r="33" spans="1:100" s="774" customFormat="1" ht="25.5" x14ac:dyDescent="0.2">
      <c r="A33" s="398" t="s">
        <v>233</v>
      </c>
      <c r="B33" s="336" t="s">
        <v>324</v>
      </c>
      <c r="C33" s="783" t="s">
        <v>38</v>
      </c>
      <c r="D33" s="778">
        <v>1</v>
      </c>
      <c r="E33" s="863"/>
      <c r="F33" s="779">
        <f t="shared" si="2"/>
        <v>0</v>
      </c>
      <c r="G33" s="861"/>
      <c r="H33" s="861"/>
      <c r="I33" s="861"/>
      <c r="J33" s="861"/>
      <c r="K33" s="861"/>
      <c r="L33" s="861"/>
      <c r="M33" s="861"/>
      <c r="N33" s="1183"/>
      <c r="O33" s="1184"/>
      <c r="P33" s="1185"/>
      <c r="Q33" s="861"/>
      <c r="R33" s="861"/>
      <c r="S33" s="861"/>
      <c r="T33" s="861"/>
      <c r="U33" s="861"/>
      <c r="V33" s="861"/>
      <c r="W33" s="861"/>
      <c r="X33" s="861"/>
      <c r="Y33" s="861"/>
      <c r="Z33" s="861"/>
      <c r="AA33" s="861"/>
      <c r="AB33" s="861"/>
      <c r="AC33" s="861"/>
      <c r="AD33" s="861"/>
      <c r="AE33" s="861"/>
      <c r="AF33" s="861"/>
      <c r="AG33" s="861"/>
      <c r="AH33" s="861"/>
      <c r="AI33" s="861"/>
      <c r="AJ33" s="861"/>
      <c r="AK33" s="861"/>
      <c r="AL33" s="861"/>
      <c r="AM33" s="861"/>
      <c r="AN33" s="861"/>
      <c r="AO33" s="861"/>
      <c r="AP33" s="861"/>
      <c r="AQ33" s="861"/>
      <c r="AR33" s="861"/>
      <c r="AS33" s="861"/>
      <c r="AT33" s="861"/>
      <c r="AU33" s="861"/>
      <c r="AV33" s="861"/>
      <c r="AW33" s="861"/>
      <c r="AX33" s="861"/>
      <c r="AY33" s="861"/>
      <c r="AZ33" s="861"/>
      <c r="BA33" s="861"/>
      <c r="BB33" s="861"/>
      <c r="BC33" s="861"/>
      <c r="BD33" s="861"/>
      <c r="BE33" s="861"/>
      <c r="BF33" s="861"/>
      <c r="BG33" s="861"/>
      <c r="BH33" s="861"/>
      <c r="BI33" s="861"/>
      <c r="BJ33" s="861"/>
      <c r="BK33" s="861"/>
      <c r="BL33" s="861"/>
      <c r="BM33" s="861"/>
      <c r="BN33" s="861"/>
      <c r="BO33" s="861"/>
      <c r="BP33" s="861"/>
      <c r="BQ33" s="861"/>
      <c r="BR33" s="861"/>
      <c r="BS33" s="861"/>
      <c r="BT33" s="861"/>
      <c r="BU33" s="861"/>
      <c r="BV33" s="861"/>
      <c r="BW33" s="861"/>
      <c r="BX33" s="861"/>
      <c r="BY33" s="861"/>
      <c r="BZ33" s="861"/>
      <c r="CA33" s="861"/>
      <c r="CB33" s="861"/>
      <c r="CC33" s="861"/>
      <c r="CD33" s="861"/>
      <c r="CE33" s="861"/>
      <c r="CF33" s="861"/>
      <c r="CG33" s="861"/>
      <c r="CH33" s="861"/>
      <c r="CI33" s="861"/>
      <c r="CJ33" s="861"/>
      <c r="CK33" s="861"/>
      <c r="CL33" s="861"/>
      <c r="CM33" s="861"/>
      <c r="CN33" s="861"/>
      <c r="CO33" s="861"/>
      <c r="CP33" s="861"/>
      <c r="CQ33" s="861"/>
      <c r="CR33" s="861"/>
      <c r="CS33" s="861"/>
      <c r="CT33" s="861"/>
      <c r="CU33" s="861"/>
      <c r="CV33" s="861"/>
    </row>
    <row r="34" spans="1:100" s="771" customFormat="1" ht="38.25" x14ac:dyDescent="0.2">
      <c r="A34" s="780" t="s">
        <v>235</v>
      </c>
      <c r="B34" s="781" t="s">
        <v>1078</v>
      </c>
      <c r="C34" s="782" t="s">
        <v>101</v>
      </c>
      <c r="D34" s="778">
        <v>0.7</v>
      </c>
      <c r="E34" s="863"/>
      <c r="F34" s="779">
        <f t="shared" si="2"/>
        <v>0</v>
      </c>
      <c r="G34" s="1186"/>
      <c r="H34" s="1186"/>
      <c r="I34" s="1186"/>
      <c r="J34" s="1186"/>
      <c r="K34" s="1186"/>
      <c r="L34" s="1186"/>
      <c r="M34" s="1186"/>
      <c r="N34" s="1187"/>
      <c r="O34" s="1188"/>
      <c r="P34" s="1189"/>
      <c r="Q34" s="1186"/>
      <c r="R34" s="1186"/>
      <c r="S34" s="1186"/>
      <c r="T34" s="1186"/>
      <c r="U34" s="1186"/>
      <c r="V34" s="1186"/>
      <c r="W34" s="1186"/>
      <c r="X34" s="1186"/>
      <c r="Y34" s="1186"/>
      <c r="Z34" s="1186"/>
      <c r="AA34" s="1186"/>
      <c r="AB34" s="1186"/>
      <c r="AC34" s="1186"/>
      <c r="AD34" s="1186"/>
      <c r="AE34" s="1186"/>
      <c r="AF34" s="1186"/>
      <c r="AG34" s="1186"/>
      <c r="AH34" s="1186"/>
      <c r="AI34" s="1186"/>
      <c r="AJ34" s="1186"/>
      <c r="AK34" s="1186"/>
      <c r="AL34" s="1186"/>
      <c r="AM34" s="1186"/>
      <c r="AN34" s="1186"/>
      <c r="AO34" s="1186"/>
      <c r="AP34" s="1186"/>
      <c r="AQ34" s="1186"/>
      <c r="AR34" s="1186"/>
      <c r="AS34" s="1186"/>
      <c r="AT34" s="1186"/>
      <c r="AU34" s="1186"/>
      <c r="AV34" s="1186"/>
      <c r="AW34" s="1186"/>
      <c r="AX34" s="1186"/>
      <c r="AY34" s="1186"/>
      <c r="AZ34" s="1186"/>
      <c r="BA34" s="1186"/>
      <c r="BB34" s="1186"/>
      <c r="BC34" s="1186"/>
      <c r="BD34" s="1186"/>
      <c r="BE34" s="1186"/>
      <c r="BF34" s="1186"/>
      <c r="BG34" s="1186"/>
      <c r="BH34" s="1186"/>
      <c r="BI34" s="1186"/>
      <c r="BJ34" s="1186"/>
      <c r="BK34" s="1186"/>
      <c r="BL34" s="1186"/>
      <c r="BM34" s="1186"/>
      <c r="BN34" s="1186"/>
      <c r="BO34" s="1186"/>
      <c r="BP34" s="1186"/>
      <c r="BQ34" s="1186"/>
      <c r="BR34" s="1186"/>
      <c r="BS34" s="1186"/>
      <c r="BT34" s="1186"/>
      <c r="BU34" s="1186"/>
      <c r="BV34" s="1186"/>
      <c r="BW34" s="1186"/>
      <c r="BX34" s="1186"/>
      <c r="BY34" s="1186"/>
      <c r="BZ34" s="1186"/>
      <c r="CA34" s="1186"/>
      <c r="CB34" s="1186"/>
      <c r="CC34" s="1186"/>
      <c r="CD34" s="1186"/>
      <c r="CE34" s="1186"/>
      <c r="CF34" s="1186"/>
      <c r="CG34" s="1186"/>
      <c r="CH34" s="1186"/>
      <c r="CI34" s="1186"/>
      <c r="CJ34" s="1186"/>
      <c r="CK34" s="1186"/>
      <c r="CL34" s="1186"/>
      <c r="CM34" s="1186"/>
      <c r="CN34" s="1186"/>
      <c r="CO34" s="1186"/>
      <c r="CP34" s="1186"/>
      <c r="CQ34" s="1186"/>
      <c r="CR34" s="1186"/>
      <c r="CS34" s="1186"/>
      <c r="CT34" s="1186"/>
      <c r="CU34" s="1186"/>
      <c r="CV34" s="1186"/>
    </row>
    <row r="35" spans="1:100" s="771" customFormat="1" ht="25.5" customHeight="1" x14ac:dyDescent="0.2">
      <c r="A35" s="780" t="s">
        <v>237</v>
      </c>
      <c r="B35" s="781" t="s">
        <v>325</v>
      </c>
      <c r="C35" s="782" t="s">
        <v>101</v>
      </c>
      <c r="D35" s="778">
        <v>1.5</v>
      </c>
      <c r="E35" s="863"/>
      <c r="F35" s="779">
        <f t="shared" si="2"/>
        <v>0</v>
      </c>
      <c r="G35" s="1186"/>
      <c r="H35" s="1186"/>
      <c r="I35" s="1186"/>
      <c r="J35" s="1186"/>
      <c r="K35" s="1186"/>
      <c r="L35" s="1186"/>
      <c r="M35" s="1186"/>
      <c r="N35" s="1187"/>
      <c r="O35" s="1188"/>
      <c r="P35" s="1189"/>
      <c r="Q35" s="1186"/>
      <c r="R35" s="1186"/>
      <c r="S35" s="1186"/>
      <c r="T35" s="1186"/>
      <c r="U35" s="1186"/>
      <c r="V35" s="1186"/>
      <c r="W35" s="1186"/>
      <c r="X35" s="1186"/>
      <c r="Y35" s="1186"/>
      <c r="Z35" s="1186"/>
      <c r="AA35" s="1186"/>
      <c r="AB35" s="1186"/>
      <c r="AC35" s="1186"/>
      <c r="AD35" s="1186"/>
      <c r="AE35" s="1186"/>
      <c r="AF35" s="1186"/>
      <c r="AG35" s="1186"/>
      <c r="AH35" s="1186"/>
      <c r="AI35" s="1186"/>
      <c r="AJ35" s="1186"/>
      <c r="AK35" s="1186"/>
      <c r="AL35" s="1186"/>
      <c r="AM35" s="1186"/>
      <c r="AN35" s="1186"/>
      <c r="AO35" s="1186"/>
      <c r="AP35" s="1186"/>
      <c r="AQ35" s="1186"/>
      <c r="AR35" s="1186"/>
      <c r="AS35" s="1186"/>
      <c r="AT35" s="1186"/>
      <c r="AU35" s="1186"/>
      <c r="AV35" s="1186"/>
      <c r="AW35" s="1186"/>
      <c r="AX35" s="1186"/>
      <c r="AY35" s="1186"/>
      <c r="AZ35" s="1186"/>
      <c r="BA35" s="1186"/>
      <c r="BB35" s="1186"/>
      <c r="BC35" s="1186"/>
      <c r="BD35" s="1186"/>
      <c r="BE35" s="1186"/>
      <c r="BF35" s="1186"/>
      <c r="BG35" s="1186"/>
      <c r="BH35" s="1186"/>
      <c r="BI35" s="1186"/>
      <c r="BJ35" s="1186"/>
      <c r="BK35" s="1186"/>
      <c r="BL35" s="1186"/>
      <c r="BM35" s="1186"/>
      <c r="BN35" s="1186"/>
      <c r="BO35" s="1186"/>
      <c r="BP35" s="1186"/>
      <c r="BQ35" s="1186"/>
      <c r="BR35" s="1186"/>
      <c r="BS35" s="1186"/>
      <c r="BT35" s="1186"/>
      <c r="BU35" s="1186"/>
      <c r="BV35" s="1186"/>
      <c r="BW35" s="1186"/>
      <c r="BX35" s="1186"/>
      <c r="BY35" s="1186"/>
      <c r="BZ35" s="1186"/>
      <c r="CA35" s="1186"/>
      <c r="CB35" s="1186"/>
      <c r="CC35" s="1186"/>
      <c r="CD35" s="1186"/>
      <c r="CE35" s="1186"/>
      <c r="CF35" s="1186"/>
      <c r="CG35" s="1186"/>
      <c r="CH35" s="1186"/>
      <c r="CI35" s="1186"/>
      <c r="CJ35" s="1186"/>
      <c r="CK35" s="1186"/>
      <c r="CL35" s="1186"/>
      <c r="CM35" s="1186"/>
      <c r="CN35" s="1186"/>
      <c r="CO35" s="1186"/>
      <c r="CP35" s="1186"/>
      <c r="CQ35" s="1186"/>
      <c r="CR35" s="1186"/>
      <c r="CS35" s="1186"/>
      <c r="CT35" s="1186"/>
      <c r="CU35" s="1186"/>
      <c r="CV35" s="1186"/>
    </row>
    <row r="36" spans="1:100" s="774" customFormat="1" x14ac:dyDescent="0.2">
      <c r="A36" s="398" t="s">
        <v>239</v>
      </c>
      <c r="B36" s="336" t="s">
        <v>326</v>
      </c>
      <c r="C36" s="783" t="s">
        <v>101</v>
      </c>
      <c r="D36" s="778">
        <v>1.5</v>
      </c>
      <c r="E36" s="863"/>
      <c r="F36" s="779">
        <f t="shared" si="2"/>
        <v>0</v>
      </c>
      <c r="G36" s="861"/>
      <c r="H36" s="861"/>
      <c r="I36" s="861"/>
      <c r="J36" s="861"/>
      <c r="K36" s="861"/>
      <c r="L36" s="861"/>
      <c r="M36" s="861"/>
      <c r="N36" s="1183"/>
      <c r="O36" s="1184"/>
      <c r="P36" s="1185"/>
      <c r="Q36" s="1185"/>
      <c r="R36" s="861"/>
      <c r="S36" s="861"/>
      <c r="T36" s="861"/>
      <c r="U36" s="861"/>
      <c r="V36" s="861"/>
      <c r="W36" s="861"/>
      <c r="X36" s="861"/>
      <c r="Y36" s="861"/>
      <c r="Z36" s="861"/>
      <c r="AA36" s="861"/>
      <c r="AB36" s="861"/>
      <c r="AC36" s="861"/>
      <c r="AD36" s="861"/>
      <c r="AE36" s="861"/>
      <c r="AF36" s="861"/>
      <c r="AG36" s="861"/>
      <c r="AH36" s="861"/>
      <c r="AI36" s="861"/>
      <c r="AJ36" s="861"/>
      <c r="AK36" s="861"/>
      <c r="AL36" s="861"/>
      <c r="AM36" s="861"/>
      <c r="AN36" s="861"/>
      <c r="AO36" s="861"/>
      <c r="AP36" s="861"/>
      <c r="AQ36" s="861"/>
      <c r="AR36" s="861"/>
      <c r="AS36" s="861"/>
      <c r="AT36" s="861"/>
      <c r="AU36" s="861"/>
      <c r="AV36" s="861"/>
      <c r="AW36" s="861"/>
      <c r="AX36" s="861"/>
      <c r="AY36" s="861"/>
      <c r="AZ36" s="861"/>
      <c r="BA36" s="861"/>
      <c r="BB36" s="861"/>
      <c r="BC36" s="861"/>
      <c r="BD36" s="861"/>
      <c r="BE36" s="861"/>
      <c r="BF36" s="861"/>
      <c r="BG36" s="861"/>
      <c r="BH36" s="861"/>
      <c r="BI36" s="861"/>
      <c r="BJ36" s="861"/>
      <c r="BK36" s="861"/>
      <c r="BL36" s="861"/>
      <c r="BM36" s="861"/>
      <c r="BN36" s="861"/>
      <c r="BO36" s="861"/>
      <c r="BP36" s="861"/>
      <c r="BQ36" s="861"/>
      <c r="BR36" s="861"/>
      <c r="BS36" s="861"/>
      <c r="BT36" s="861"/>
      <c r="BU36" s="861"/>
      <c r="BV36" s="861"/>
      <c r="BW36" s="861"/>
      <c r="BX36" s="861"/>
      <c r="BY36" s="861"/>
      <c r="BZ36" s="861"/>
      <c r="CA36" s="861"/>
      <c r="CB36" s="861"/>
      <c r="CC36" s="861"/>
      <c r="CD36" s="861"/>
      <c r="CE36" s="861"/>
      <c r="CF36" s="861"/>
      <c r="CG36" s="861"/>
      <c r="CH36" s="861"/>
      <c r="CI36" s="861"/>
      <c r="CJ36" s="861"/>
      <c r="CK36" s="861"/>
      <c r="CL36" s="861"/>
      <c r="CM36" s="861"/>
      <c r="CN36" s="861"/>
      <c r="CO36" s="861"/>
      <c r="CP36" s="861"/>
      <c r="CQ36" s="861"/>
      <c r="CR36" s="861"/>
      <c r="CS36" s="861"/>
      <c r="CT36" s="861"/>
      <c r="CU36" s="861"/>
      <c r="CV36" s="861"/>
    </row>
    <row r="37" spans="1:100" s="774" customFormat="1" x14ac:dyDescent="0.2">
      <c r="A37" s="770"/>
      <c r="B37" s="806"/>
      <c r="C37" s="807"/>
      <c r="D37" s="808"/>
      <c r="E37" s="866"/>
      <c r="F37" s="795"/>
      <c r="G37" s="861"/>
      <c r="H37" s="861"/>
      <c r="I37" s="861"/>
      <c r="J37" s="861"/>
      <c r="K37" s="861"/>
      <c r="L37" s="861"/>
      <c r="M37" s="861"/>
      <c r="N37" s="1183"/>
      <c r="O37" s="1184"/>
      <c r="P37" s="1185"/>
      <c r="Q37" s="861"/>
      <c r="R37" s="861"/>
      <c r="S37" s="861"/>
      <c r="T37" s="861"/>
      <c r="U37" s="861"/>
      <c r="V37" s="861"/>
      <c r="W37" s="861"/>
      <c r="X37" s="861"/>
      <c r="Y37" s="861"/>
      <c r="Z37" s="861"/>
      <c r="AA37" s="861"/>
      <c r="AB37" s="861"/>
      <c r="AC37" s="861"/>
      <c r="AD37" s="861"/>
      <c r="AE37" s="861"/>
      <c r="AF37" s="861"/>
      <c r="AG37" s="861"/>
      <c r="AH37" s="861"/>
      <c r="AI37" s="861"/>
      <c r="AJ37" s="861"/>
      <c r="AK37" s="861"/>
      <c r="AL37" s="861"/>
      <c r="AM37" s="861"/>
      <c r="AN37" s="861"/>
      <c r="AO37" s="861"/>
      <c r="AP37" s="861"/>
      <c r="AQ37" s="861"/>
      <c r="AR37" s="861"/>
      <c r="AS37" s="861"/>
      <c r="AT37" s="861"/>
      <c r="AU37" s="861"/>
      <c r="AV37" s="861"/>
      <c r="AW37" s="861"/>
      <c r="AX37" s="861"/>
      <c r="AY37" s="861"/>
      <c r="AZ37" s="861"/>
      <c r="BA37" s="861"/>
      <c r="BB37" s="861"/>
      <c r="BC37" s="861"/>
      <c r="BD37" s="861"/>
      <c r="BE37" s="861"/>
      <c r="BF37" s="861"/>
      <c r="BG37" s="861"/>
      <c r="BH37" s="861"/>
      <c r="BI37" s="861"/>
      <c r="BJ37" s="861"/>
      <c r="BK37" s="861"/>
      <c r="BL37" s="861"/>
      <c r="BM37" s="861"/>
      <c r="BN37" s="861"/>
      <c r="BO37" s="861"/>
      <c r="BP37" s="861"/>
      <c r="BQ37" s="861"/>
      <c r="BR37" s="861"/>
      <c r="BS37" s="861"/>
      <c r="BT37" s="861"/>
      <c r="BU37" s="861"/>
      <c r="BV37" s="861"/>
      <c r="BW37" s="861"/>
      <c r="BX37" s="861"/>
      <c r="BY37" s="861"/>
      <c r="BZ37" s="861"/>
      <c r="CA37" s="861"/>
      <c r="CB37" s="861"/>
      <c r="CC37" s="861"/>
      <c r="CD37" s="861"/>
      <c r="CE37" s="861"/>
      <c r="CF37" s="861"/>
      <c r="CG37" s="861"/>
      <c r="CH37" s="861"/>
      <c r="CI37" s="861"/>
      <c r="CJ37" s="861"/>
      <c r="CK37" s="861"/>
      <c r="CL37" s="861"/>
      <c r="CM37" s="861"/>
      <c r="CN37" s="861"/>
      <c r="CO37" s="861"/>
      <c r="CP37" s="861"/>
      <c r="CQ37" s="861"/>
      <c r="CR37" s="861"/>
      <c r="CS37" s="861"/>
      <c r="CT37" s="861"/>
      <c r="CU37" s="861"/>
      <c r="CV37" s="861"/>
    </row>
    <row r="38" spans="1:100" s="774" customFormat="1" x14ac:dyDescent="0.2">
      <c r="A38" s="770"/>
      <c r="B38" s="809" t="s">
        <v>1081</v>
      </c>
      <c r="C38" s="807"/>
      <c r="D38" s="808"/>
      <c r="E38" s="868"/>
      <c r="F38" s="805">
        <f>SUM(F31:F36)</f>
        <v>0</v>
      </c>
      <c r="G38" s="861"/>
      <c r="H38" s="861"/>
      <c r="I38" s="861"/>
      <c r="J38" s="861"/>
      <c r="K38" s="861"/>
      <c r="L38" s="861"/>
      <c r="M38" s="861"/>
      <c r="N38" s="1183"/>
      <c r="O38" s="1184"/>
      <c r="P38" s="1185"/>
      <c r="Q38" s="861"/>
      <c r="R38" s="861"/>
      <c r="S38" s="861"/>
      <c r="T38" s="861"/>
      <c r="U38" s="861"/>
      <c r="V38" s="861"/>
      <c r="W38" s="861"/>
      <c r="X38" s="861"/>
      <c r="Y38" s="861"/>
      <c r="Z38" s="861"/>
      <c r="AA38" s="861"/>
      <c r="AB38" s="861"/>
      <c r="AC38" s="861"/>
      <c r="AD38" s="861"/>
      <c r="AE38" s="861"/>
      <c r="AF38" s="861"/>
      <c r="AG38" s="861"/>
      <c r="AH38" s="861"/>
      <c r="AI38" s="861"/>
      <c r="AJ38" s="861"/>
      <c r="AK38" s="861"/>
      <c r="AL38" s="861"/>
      <c r="AM38" s="861"/>
      <c r="AN38" s="861"/>
      <c r="AO38" s="861"/>
      <c r="AP38" s="861"/>
      <c r="AQ38" s="861"/>
      <c r="AR38" s="861"/>
      <c r="AS38" s="861"/>
      <c r="AT38" s="861"/>
      <c r="AU38" s="861"/>
      <c r="AV38" s="861"/>
      <c r="AW38" s="861"/>
      <c r="AX38" s="861"/>
      <c r="AY38" s="861"/>
      <c r="AZ38" s="861"/>
      <c r="BA38" s="861"/>
      <c r="BB38" s="861"/>
      <c r="BC38" s="861"/>
      <c r="BD38" s="861"/>
      <c r="BE38" s="861"/>
      <c r="BF38" s="861"/>
      <c r="BG38" s="861"/>
      <c r="BH38" s="861"/>
      <c r="BI38" s="861"/>
      <c r="BJ38" s="861"/>
      <c r="BK38" s="861"/>
      <c r="BL38" s="861"/>
      <c r="BM38" s="861"/>
      <c r="BN38" s="861"/>
      <c r="BO38" s="861"/>
      <c r="BP38" s="861"/>
      <c r="BQ38" s="861"/>
      <c r="BR38" s="861"/>
      <c r="BS38" s="861"/>
      <c r="BT38" s="861"/>
      <c r="BU38" s="861"/>
      <c r="BV38" s="861"/>
      <c r="BW38" s="861"/>
      <c r="BX38" s="861"/>
      <c r="BY38" s="861"/>
      <c r="BZ38" s="861"/>
      <c r="CA38" s="861"/>
      <c r="CB38" s="861"/>
      <c r="CC38" s="861"/>
      <c r="CD38" s="861"/>
      <c r="CE38" s="861"/>
      <c r="CF38" s="861"/>
      <c r="CG38" s="861"/>
      <c r="CH38" s="861"/>
      <c r="CI38" s="861"/>
      <c r="CJ38" s="861"/>
      <c r="CK38" s="861"/>
      <c r="CL38" s="861"/>
      <c r="CM38" s="861"/>
      <c r="CN38" s="861"/>
      <c r="CO38" s="861"/>
      <c r="CP38" s="861"/>
      <c r="CQ38" s="861"/>
      <c r="CR38" s="861"/>
      <c r="CS38" s="861"/>
      <c r="CT38" s="861"/>
      <c r="CU38" s="861"/>
      <c r="CV38" s="861"/>
    </row>
    <row r="39" spans="1:100" x14ac:dyDescent="0.2">
      <c r="D39" s="794"/>
      <c r="E39" s="866"/>
      <c r="F39" s="604"/>
    </row>
    <row r="40" spans="1:100" x14ac:dyDescent="0.2">
      <c r="A40" s="764"/>
      <c r="B40" s="764"/>
      <c r="C40" s="796"/>
      <c r="D40" s="797"/>
      <c r="E40" s="866"/>
      <c r="F40" s="604"/>
    </row>
    <row r="41" spans="1:100" ht="15" x14ac:dyDescent="0.2">
      <c r="A41" s="767"/>
      <c r="B41" s="768" t="s">
        <v>330</v>
      </c>
      <c r="C41" s="798" t="s">
        <v>331</v>
      </c>
      <c r="D41" s="412"/>
      <c r="E41" s="866"/>
      <c r="F41" s="604"/>
    </row>
    <row r="42" spans="1:100" s="774" customFormat="1" x14ac:dyDescent="0.2">
      <c r="A42" s="770"/>
      <c r="B42" s="775"/>
      <c r="C42" s="772"/>
      <c r="D42" s="786"/>
      <c r="E42" s="866"/>
      <c r="F42" s="787"/>
      <c r="G42" s="861"/>
      <c r="H42" s="861"/>
      <c r="I42" s="861"/>
      <c r="J42" s="861"/>
      <c r="K42" s="861"/>
      <c r="L42" s="861"/>
      <c r="M42" s="861"/>
      <c r="N42" s="1183"/>
      <c r="O42" s="1184"/>
      <c r="P42" s="1185"/>
      <c r="Q42" s="861"/>
      <c r="R42" s="861"/>
      <c r="S42" s="861"/>
      <c r="T42" s="861"/>
      <c r="U42" s="861"/>
      <c r="V42" s="861"/>
      <c r="W42" s="861"/>
      <c r="X42" s="861"/>
      <c r="Y42" s="861"/>
      <c r="Z42" s="861"/>
      <c r="AA42" s="861"/>
      <c r="AB42" s="861"/>
      <c r="AC42" s="861"/>
      <c r="AD42" s="861"/>
      <c r="AE42" s="861"/>
      <c r="AF42" s="861"/>
      <c r="AG42" s="861"/>
      <c r="AH42" s="861"/>
      <c r="AI42" s="861"/>
      <c r="AJ42" s="861"/>
      <c r="AK42" s="861"/>
      <c r="AL42" s="861"/>
      <c r="AM42" s="861"/>
      <c r="AN42" s="861"/>
      <c r="AO42" s="861"/>
      <c r="AP42" s="861"/>
      <c r="AQ42" s="861"/>
      <c r="AR42" s="861"/>
      <c r="AS42" s="861"/>
      <c r="AT42" s="861"/>
      <c r="AU42" s="861"/>
      <c r="AV42" s="861"/>
      <c r="AW42" s="861"/>
      <c r="AX42" s="861"/>
      <c r="AY42" s="861"/>
      <c r="AZ42" s="861"/>
      <c r="BA42" s="861"/>
      <c r="BB42" s="861"/>
      <c r="BC42" s="861"/>
      <c r="BD42" s="861"/>
      <c r="BE42" s="861"/>
      <c r="BF42" s="861"/>
      <c r="BG42" s="861"/>
      <c r="BH42" s="861"/>
      <c r="BI42" s="861"/>
      <c r="BJ42" s="861"/>
      <c r="BK42" s="861"/>
      <c r="BL42" s="861"/>
      <c r="BM42" s="861"/>
      <c r="BN42" s="861"/>
      <c r="BO42" s="861"/>
      <c r="BP42" s="861"/>
      <c r="BQ42" s="861"/>
      <c r="BR42" s="861"/>
      <c r="BS42" s="861"/>
      <c r="BT42" s="861"/>
      <c r="BU42" s="861"/>
      <c r="BV42" s="861"/>
      <c r="BW42" s="861"/>
      <c r="BX42" s="861"/>
      <c r="BY42" s="861"/>
      <c r="BZ42" s="861"/>
      <c r="CA42" s="861"/>
      <c r="CB42" s="861"/>
      <c r="CC42" s="861"/>
      <c r="CD42" s="861"/>
      <c r="CE42" s="861"/>
      <c r="CF42" s="861"/>
      <c r="CG42" s="861"/>
      <c r="CH42" s="861"/>
      <c r="CI42" s="861"/>
      <c r="CJ42" s="861"/>
      <c r="CK42" s="861"/>
      <c r="CL42" s="861"/>
      <c r="CM42" s="861"/>
      <c r="CN42" s="861"/>
      <c r="CO42" s="861"/>
      <c r="CP42" s="861"/>
      <c r="CQ42" s="861"/>
      <c r="CR42" s="861"/>
      <c r="CS42" s="861"/>
      <c r="CT42" s="861"/>
      <c r="CU42" s="861"/>
      <c r="CV42" s="861"/>
    </row>
    <row r="43" spans="1:100" s="774" customFormat="1" ht="25.5" customHeight="1" x14ac:dyDescent="0.2">
      <c r="A43" s="776" t="s">
        <v>230</v>
      </c>
      <c r="B43" s="336" t="s">
        <v>323</v>
      </c>
      <c r="C43" s="777" t="s">
        <v>38</v>
      </c>
      <c r="D43" s="822">
        <v>1</v>
      </c>
      <c r="E43" s="863"/>
      <c r="F43" s="779">
        <f t="shared" ref="F43:F46" si="3">D43*E43</f>
        <v>0</v>
      </c>
      <c r="G43" s="861"/>
      <c r="H43" s="861"/>
      <c r="I43" s="861"/>
      <c r="J43" s="861"/>
      <c r="K43" s="861"/>
      <c r="L43" s="861"/>
      <c r="M43" s="861"/>
      <c r="N43" s="1183"/>
      <c r="O43" s="1184"/>
      <c r="P43" s="1185"/>
      <c r="Q43" s="861"/>
      <c r="R43" s="861"/>
      <c r="S43" s="861"/>
      <c r="T43" s="861"/>
      <c r="U43" s="861"/>
      <c r="V43" s="861"/>
      <c r="W43" s="861"/>
      <c r="X43" s="861"/>
      <c r="Y43" s="861"/>
      <c r="Z43" s="861"/>
      <c r="AA43" s="861"/>
      <c r="AB43" s="861"/>
      <c r="AC43" s="861"/>
      <c r="AD43" s="861"/>
      <c r="AE43" s="861"/>
      <c r="AF43" s="861"/>
      <c r="AG43" s="861"/>
      <c r="AH43" s="861"/>
      <c r="AI43" s="861"/>
      <c r="AJ43" s="861"/>
      <c r="AK43" s="861"/>
      <c r="AL43" s="861"/>
      <c r="AM43" s="861"/>
      <c r="AN43" s="861"/>
      <c r="AO43" s="861"/>
      <c r="AP43" s="861"/>
      <c r="AQ43" s="861"/>
      <c r="AR43" s="861"/>
      <c r="AS43" s="861"/>
      <c r="AT43" s="861"/>
      <c r="AU43" s="861"/>
      <c r="AV43" s="861"/>
      <c r="AW43" s="861"/>
      <c r="AX43" s="861"/>
      <c r="AY43" s="861"/>
      <c r="AZ43" s="861"/>
      <c r="BA43" s="861"/>
      <c r="BB43" s="861"/>
      <c r="BC43" s="861"/>
      <c r="BD43" s="861"/>
      <c r="BE43" s="861"/>
      <c r="BF43" s="861"/>
      <c r="BG43" s="861"/>
      <c r="BH43" s="861"/>
      <c r="BI43" s="861"/>
      <c r="BJ43" s="861"/>
      <c r="BK43" s="861"/>
      <c r="BL43" s="861"/>
      <c r="BM43" s="861"/>
      <c r="BN43" s="861"/>
      <c r="BO43" s="861"/>
      <c r="BP43" s="861"/>
      <c r="BQ43" s="861"/>
      <c r="BR43" s="861"/>
      <c r="BS43" s="861"/>
      <c r="BT43" s="861"/>
      <c r="BU43" s="861"/>
      <c r="BV43" s="861"/>
      <c r="BW43" s="861"/>
      <c r="BX43" s="861"/>
      <c r="BY43" s="861"/>
      <c r="BZ43" s="861"/>
      <c r="CA43" s="861"/>
      <c r="CB43" s="861"/>
      <c r="CC43" s="861"/>
      <c r="CD43" s="861"/>
      <c r="CE43" s="861"/>
      <c r="CF43" s="861"/>
      <c r="CG43" s="861"/>
      <c r="CH43" s="861"/>
      <c r="CI43" s="861"/>
      <c r="CJ43" s="861"/>
      <c r="CK43" s="861"/>
      <c r="CL43" s="861"/>
      <c r="CM43" s="861"/>
      <c r="CN43" s="861"/>
      <c r="CO43" s="861"/>
      <c r="CP43" s="861"/>
      <c r="CQ43" s="861"/>
      <c r="CR43" s="861"/>
      <c r="CS43" s="861"/>
      <c r="CT43" s="861"/>
      <c r="CU43" s="861"/>
      <c r="CV43" s="861"/>
    </row>
    <row r="44" spans="1:100" s="774" customFormat="1" ht="38.25" x14ac:dyDescent="0.2">
      <c r="A44" s="776" t="s">
        <v>232</v>
      </c>
      <c r="B44" s="336" t="s">
        <v>1127</v>
      </c>
      <c r="C44" s="393" t="s">
        <v>199</v>
      </c>
      <c r="D44" s="778">
        <v>3.3</v>
      </c>
      <c r="E44" s="863"/>
      <c r="F44" s="779">
        <f t="shared" si="3"/>
        <v>0</v>
      </c>
      <c r="G44" s="861"/>
      <c r="H44" s="861"/>
      <c r="I44" s="861"/>
      <c r="J44" s="861"/>
      <c r="K44" s="861"/>
      <c r="L44" s="861"/>
      <c r="M44" s="861"/>
      <c r="N44" s="1183"/>
      <c r="O44" s="1184"/>
      <c r="P44" s="1185"/>
      <c r="Q44" s="861"/>
      <c r="R44" s="861"/>
      <c r="S44" s="861"/>
      <c r="T44" s="861"/>
      <c r="U44" s="861"/>
      <c r="V44" s="861"/>
      <c r="W44" s="861"/>
      <c r="X44" s="861"/>
      <c r="Y44" s="861"/>
      <c r="Z44" s="861"/>
      <c r="AA44" s="861"/>
      <c r="AB44" s="861"/>
      <c r="AC44" s="861"/>
      <c r="AD44" s="861"/>
      <c r="AE44" s="861"/>
      <c r="AF44" s="861"/>
      <c r="AG44" s="861"/>
      <c r="AH44" s="861"/>
      <c r="AI44" s="861"/>
      <c r="AJ44" s="861"/>
      <c r="AK44" s="861"/>
      <c r="AL44" s="861"/>
      <c r="AM44" s="861"/>
      <c r="AN44" s="861"/>
      <c r="AO44" s="861"/>
      <c r="AP44" s="861"/>
      <c r="AQ44" s="861"/>
      <c r="AR44" s="861"/>
      <c r="AS44" s="861"/>
      <c r="AT44" s="861"/>
      <c r="AU44" s="861"/>
      <c r="AV44" s="861"/>
      <c r="AW44" s="861"/>
      <c r="AX44" s="861"/>
      <c r="AY44" s="861"/>
      <c r="AZ44" s="861"/>
      <c r="BA44" s="861"/>
      <c r="BB44" s="861"/>
      <c r="BC44" s="861"/>
      <c r="BD44" s="861"/>
      <c r="BE44" s="861"/>
      <c r="BF44" s="861"/>
      <c r="BG44" s="861"/>
      <c r="BH44" s="861"/>
      <c r="BI44" s="861"/>
      <c r="BJ44" s="861"/>
      <c r="BK44" s="861"/>
      <c r="BL44" s="861"/>
      <c r="BM44" s="861"/>
      <c r="BN44" s="861"/>
      <c r="BO44" s="861"/>
      <c r="BP44" s="861"/>
      <c r="BQ44" s="861"/>
      <c r="BR44" s="861"/>
      <c r="BS44" s="861"/>
      <c r="BT44" s="861"/>
      <c r="BU44" s="861"/>
      <c r="BV44" s="861"/>
      <c r="BW44" s="861"/>
      <c r="BX44" s="861"/>
      <c r="BY44" s="861"/>
      <c r="BZ44" s="861"/>
      <c r="CA44" s="861"/>
      <c r="CB44" s="861"/>
      <c r="CC44" s="861"/>
      <c r="CD44" s="861"/>
      <c r="CE44" s="861"/>
      <c r="CF44" s="861"/>
      <c r="CG44" s="861"/>
      <c r="CH44" s="861"/>
      <c r="CI44" s="861"/>
      <c r="CJ44" s="861"/>
      <c r="CK44" s="861"/>
      <c r="CL44" s="861"/>
      <c r="CM44" s="861"/>
      <c r="CN44" s="861"/>
      <c r="CO44" s="861"/>
      <c r="CP44" s="861"/>
      <c r="CQ44" s="861"/>
      <c r="CR44" s="861"/>
      <c r="CS44" s="861"/>
      <c r="CT44" s="861"/>
      <c r="CU44" s="861"/>
      <c r="CV44" s="861"/>
    </row>
    <row r="45" spans="1:100" s="774" customFormat="1" ht="25.5" x14ac:dyDescent="0.2">
      <c r="A45" s="398" t="s">
        <v>233</v>
      </c>
      <c r="B45" s="336" t="s">
        <v>324</v>
      </c>
      <c r="C45" s="783" t="s">
        <v>38</v>
      </c>
      <c r="D45" s="822">
        <v>1</v>
      </c>
      <c r="E45" s="863"/>
      <c r="F45" s="779">
        <f t="shared" si="3"/>
        <v>0</v>
      </c>
      <c r="G45" s="861"/>
      <c r="H45" s="861"/>
      <c r="I45" s="861"/>
      <c r="J45" s="861"/>
      <c r="K45" s="861"/>
      <c r="L45" s="861"/>
      <c r="M45" s="861"/>
      <c r="N45" s="1183"/>
      <c r="O45" s="1184"/>
      <c r="P45" s="1185"/>
      <c r="Q45" s="861"/>
      <c r="R45" s="861"/>
      <c r="S45" s="861"/>
      <c r="T45" s="861"/>
      <c r="U45" s="861"/>
      <c r="V45" s="861"/>
      <c r="W45" s="861"/>
      <c r="X45" s="861"/>
      <c r="Y45" s="861"/>
      <c r="Z45" s="861"/>
      <c r="AA45" s="861"/>
      <c r="AB45" s="861"/>
      <c r="AC45" s="861"/>
      <c r="AD45" s="861"/>
      <c r="AE45" s="861"/>
      <c r="AF45" s="861"/>
      <c r="AG45" s="861"/>
      <c r="AH45" s="861"/>
      <c r="AI45" s="861"/>
      <c r="AJ45" s="861"/>
      <c r="AK45" s="861"/>
      <c r="AL45" s="861"/>
      <c r="AM45" s="861"/>
      <c r="AN45" s="861"/>
      <c r="AO45" s="861"/>
      <c r="AP45" s="861"/>
      <c r="AQ45" s="861"/>
      <c r="AR45" s="861"/>
      <c r="AS45" s="861"/>
      <c r="AT45" s="861"/>
      <c r="AU45" s="861"/>
      <c r="AV45" s="861"/>
      <c r="AW45" s="861"/>
      <c r="AX45" s="861"/>
      <c r="AY45" s="861"/>
      <c r="AZ45" s="861"/>
      <c r="BA45" s="861"/>
      <c r="BB45" s="861"/>
      <c r="BC45" s="861"/>
      <c r="BD45" s="861"/>
      <c r="BE45" s="861"/>
      <c r="BF45" s="861"/>
      <c r="BG45" s="861"/>
      <c r="BH45" s="861"/>
      <c r="BI45" s="861"/>
      <c r="BJ45" s="861"/>
      <c r="BK45" s="861"/>
      <c r="BL45" s="861"/>
      <c r="BM45" s="861"/>
      <c r="BN45" s="861"/>
      <c r="BO45" s="861"/>
      <c r="BP45" s="861"/>
      <c r="BQ45" s="861"/>
      <c r="BR45" s="861"/>
      <c r="BS45" s="861"/>
      <c r="BT45" s="861"/>
      <c r="BU45" s="861"/>
      <c r="BV45" s="861"/>
      <c r="BW45" s="861"/>
      <c r="BX45" s="861"/>
      <c r="BY45" s="861"/>
      <c r="BZ45" s="861"/>
      <c r="CA45" s="861"/>
      <c r="CB45" s="861"/>
      <c r="CC45" s="861"/>
      <c r="CD45" s="861"/>
      <c r="CE45" s="861"/>
      <c r="CF45" s="861"/>
      <c r="CG45" s="861"/>
      <c r="CH45" s="861"/>
      <c r="CI45" s="861"/>
      <c r="CJ45" s="861"/>
      <c r="CK45" s="861"/>
      <c r="CL45" s="861"/>
      <c r="CM45" s="861"/>
      <c r="CN45" s="861"/>
      <c r="CO45" s="861"/>
      <c r="CP45" s="861"/>
      <c r="CQ45" s="861"/>
      <c r="CR45" s="861"/>
      <c r="CS45" s="861"/>
      <c r="CT45" s="861"/>
      <c r="CU45" s="861"/>
      <c r="CV45" s="861"/>
    </row>
    <row r="46" spans="1:100" s="774" customFormat="1" x14ac:dyDescent="0.2">
      <c r="A46" s="398" t="s">
        <v>235</v>
      </c>
      <c r="B46" s="336" t="s">
        <v>326</v>
      </c>
      <c r="C46" s="783" t="s">
        <v>101</v>
      </c>
      <c r="D46" s="778">
        <v>1.5</v>
      </c>
      <c r="E46" s="863"/>
      <c r="F46" s="779">
        <f t="shared" si="3"/>
        <v>0</v>
      </c>
      <c r="G46" s="861"/>
      <c r="H46" s="861"/>
      <c r="I46" s="861"/>
      <c r="J46" s="861"/>
      <c r="K46" s="861"/>
      <c r="L46" s="861"/>
      <c r="M46" s="861"/>
      <c r="N46" s="1183"/>
      <c r="O46" s="1184"/>
      <c r="P46" s="1185"/>
      <c r="Q46" s="1185"/>
      <c r="R46" s="861"/>
      <c r="S46" s="861"/>
      <c r="T46" s="861"/>
      <c r="U46" s="861"/>
      <c r="V46" s="861"/>
      <c r="W46" s="861"/>
      <c r="X46" s="861"/>
      <c r="Y46" s="861"/>
      <c r="Z46" s="861"/>
      <c r="AA46" s="861"/>
      <c r="AB46" s="861"/>
      <c r="AC46" s="861"/>
      <c r="AD46" s="861"/>
      <c r="AE46" s="861"/>
      <c r="AF46" s="861"/>
      <c r="AG46" s="861"/>
      <c r="AH46" s="861"/>
      <c r="AI46" s="861"/>
      <c r="AJ46" s="861"/>
      <c r="AK46" s="861"/>
      <c r="AL46" s="861"/>
      <c r="AM46" s="861"/>
      <c r="AN46" s="861"/>
      <c r="AO46" s="861"/>
      <c r="AP46" s="861"/>
      <c r="AQ46" s="861"/>
      <c r="AR46" s="861"/>
      <c r="AS46" s="861"/>
      <c r="AT46" s="861"/>
      <c r="AU46" s="861"/>
      <c r="AV46" s="861"/>
      <c r="AW46" s="861"/>
      <c r="AX46" s="861"/>
      <c r="AY46" s="861"/>
      <c r="AZ46" s="861"/>
      <c r="BA46" s="861"/>
      <c r="BB46" s="861"/>
      <c r="BC46" s="861"/>
      <c r="BD46" s="861"/>
      <c r="BE46" s="861"/>
      <c r="BF46" s="861"/>
      <c r="BG46" s="861"/>
      <c r="BH46" s="861"/>
      <c r="BI46" s="861"/>
      <c r="BJ46" s="861"/>
      <c r="BK46" s="861"/>
      <c r="BL46" s="861"/>
      <c r="BM46" s="861"/>
      <c r="BN46" s="861"/>
      <c r="BO46" s="861"/>
      <c r="BP46" s="861"/>
      <c r="BQ46" s="861"/>
      <c r="BR46" s="861"/>
      <c r="BS46" s="861"/>
      <c r="BT46" s="861"/>
      <c r="BU46" s="861"/>
      <c r="BV46" s="861"/>
      <c r="BW46" s="861"/>
      <c r="BX46" s="861"/>
      <c r="BY46" s="861"/>
      <c r="BZ46" s="861"/>
      <c r="CA46" s="861"/>
      <c r="CB46" s="861"/>
      <c r="CC46" s="861"/>
      <c r="CD46" s="861"/>
      <c r="CE46" s="861"/>
      <c r="CF46" s="861"/>
      <c r="CG46" s="861"/>
      <c r="CH46" s="861"/>
      <c r="CI46" s="861"/>
      <c r="CJ46" s="861"/>
      <c r="CK46" s="861"/>
      <c r="CL46" s="861"/>
      <c r="CM46" s="861"/>
      <c r="CN46" s="861"/>
      <c r="CO46" s="861"/>
      <c r="CP46" s="861"/>
      <c r="CQ46" s="861"/>
      <c r="CR46" s="861"/>
      <c r="CS46" s="861"/>
      <c r="CT46" s="861"/>
      <c r="CU46" s="861"/>
      <c r="CV46" s="861"/>
    </row>
    <row r="47" spans="1:100" s="774" customFormat="1" x14ac:dyDescent="0.2">
      <c r="A47" s="770"/>
      <c r="B47" s="806"/>
      <c r="C47" s="807"/>
      <c r="D47" s="808"/>
      <c r="E47" s="866"/>
      <c r="F47" s="795"/>
      <c r="G47" s="861"/>
      <c r="H47" s="861"/>
      <c r="I47" s="861"/>
      <c r="J47" s="861"/>
      <c r="K47" s="861"/>
      <c r="L47" s="861"/>
      <c r="M47" s="861"/>
      <c r="N47" s="1183"/>
      <c r="O47" s="1184"/>
      <c r="P47" s="1185"/>
      <c r="Q47" s="861"/>
      <c r="R47" s="861"/>
      <c r="S47" s="861"/>
      <c r="T47" s="861"/>
      <c r="U47" s="861"/>
      <c r="V47" s="861"/>
      <c r="W47" s="861"/>
      <c r="X47" s="861"/>
      <c r="Y47" s="861"/>
      <c r="Z47" s="861"/>
      <c r="AA47" s="861"/>
      <c r="AB47" s="861"/>
      <c r="AC47" s="861"/>
      <c r="AD47" s="861"/>
      <c r="AE47" s="861"/>
      <c r="AF47" s="861"/>
      <c r="AG47" s="861"/>
      <c r="AH47" s="861"/>
      <c r="AI47" s="861"/>
      <c r="AJ47" s="861"/>
      <c r="AK47" s="861"/>
      <c r="AL47" s="861"/>
      <c r="AM47" s="861"/>
      <c r="AN47" s="861"/>
      <c r="AO47" s="861"/>
      <c r="AP47" s="861"/>
      <c r="AQ47" s="861"/>
      <c r="AR47" s="861"/>
      <c r="AS47" s="861"/>
      <c r="AT47" s="861"/>
      <c r="AU47" s="861"/>
      <c r="AV47" s="861"/>
      <c r="AW47" s="861"/>
      <c r="AX47" s="861"/>
      <c r="AY47" s="861"/>
      <c r="AZ47" s="861"/>
      <c r="BA47" s="861"/>
      <c r="BB47" s="861"/>
      <c r="BC47" s="861"/>
      <c r="BD47" s="861"/>
      <c r="BE47" s="861"/>
      <c r="BF47" s="861"/>
      <c r="BG47" s="861"/>
      <c r="BH47" s="861"/>
      <c r="BI47" s="861"/>
      <c r="BJ47" s="861"/>
      <c r="BK47" s="861"/>
      <c r="BL47" s="861"/>
      <c r="BM47" s="861"/>
      <c r="BN47" s="861"/>
      <c r="BO47" s="861"/>
      <c r="BP47" s="861"/>
      <c r="BQ47" s="861"/>
      <c r="BR47" s="861"/>
      <c r="BS47" s="861"/>
      <c r="BT47" s="861"/>
      <c r="BU47" s="861"/>
      <c r="BV47" s="861"/>
      <c r="BW47" s="861"/>
      <c r="BX47" s="861"/>
      <c r="BY47" s="861"/>
      <c r="BZ47" s="861"/>
      <c r="CA47" s="861"/>
      <c r="CB47" s="861"/>
      <c r="CC47" s="861"/>
      <c r="CD47" s="861"/>
      <c r="CE47" s="861"/>
      <c r="CF47" s="861"/>
      <c r="CG47" s="861"/>
      <c r="CH47" s="861"/>
      <c r="CI47" s="861"/>
      <c r="CJ47" s="861"/>
      <c r="CK47" s="861"/>
      <c r="CL47" s="861"/>
      <c r="CM47" s="861"/>
      <c r="CN47" s="861"/>
      <c r="CO47" s="861"/>
      <c r="CP47" s="861"/>
      <c r="CQ47" s="861"/>
      <c r="CR47" s="861"/>
      <c r="CS47" s="861"/>
      <c r="CT47" s="861"/>
      <c r="CU47" s="861"/>
      <c r="CV47" s="861"/>
    </row>
    <row r="48" spans="1:100" s="774" customFormat="1" x14ac:dyDescent="0.2">
      <c r="A48" s="770"/>
      <c r="B48" s="809" t="s">
        <v>1082</v>
      </c>
      <c r="C48" s="807"/>
      <c r="D48" s="808"/>
      <c r="E48" s="868"/>
      <c r="F48" s="805">
        <f>SUM(F43:F46)</f>
        <v>0</v>
      </c>
      <c r="G48" s="861"/>
      <c r="H48" s="861"/>
      <c r="I48" s="861"/>
      <c r="J48" s="861"/>
      <c r="K48" s="861"/>
      <c r="L48" s="861"/>
      <c r="M48" s="861"/>
      <c r="N48" s="1183"/>
      <c r="O48" s="1184"/>
      <c r="P48" s="1185"/>
      <c r="Q48" s="861"/>
      <c r="R48" s="861"/>
      <c r="S48" s="861"/>
      <c r="T48" s="861"/>
      <c r="U48" s="861"/>
      <c r="V48" s="861"/>
      <c r="W48" s="861"/>
      <c r="X48" s="861"/>
      <c r="Y48" s="861"/>
      <c r="Z48" s="861"/>
      <c r="AA48" s="861"/>
      <c r="AB48" s="861"/>
      <c r="AC48" s="861"/>
      <c r="AD48" s="861"/>
      <c r="AE48" s="861"/>
      <c r="AF48" s="861"/>
      <c r="AG48" s="861"/>
      <c r="AH48" s="861"/>
      <c r="AI48" s="861"/>
      <c r="AJ48" s="861"/>
      <c r="AK48" s="861"/>
      <c r="AL48" s="861"/>
      <c r="AM48" s="861"/>
      <c r="AN48" s="861"/>
      <c r="AO48" s="861"/>
      <c r="AP48" s="861"/>
      <c r="AQ48" s="861"/>
      <c r="AR48" s="861"/>
      <c r="AS48" s="861"/>
      <c r="AT48" s="861"/>
      <c r="AU48" s="861"/>
      <c r="AV48" s="861"/>
      <c r="AW48" s="861"/>
      <c r="AX48" s="861"/>
      <c r="AY48" s="861"/>
      <c r="AZ48" s="861"/>
      <c r="BA48" s="861"/>
      <c r="BB48" s="861"/>
      <c r="BC48" s="861"/>
      <c r="BD48" s="861"/>
      <c r="BE48" s="861"/>
      <c r="BF48" s="861"/>
      <c r="BG48" s="861"/>
      <c r="BH48" s="861"/>
      <c r="BI48" s="861"/>
      <c r="BJ48" s="861"/>
      <c r="BK48" s="861"/>
      <c r="BL48" s="861"/>
      <c r="BM48" s="861"/>
      <c r="BN48" s="861"/>
      <c r="BO48" s="861"/>
      <c r="BP48" s="861"/>
      <c r="BQ48" s="861"/>
      <c r="BR48" s="861"/>
      <c r="BS48" s="861"/>
      <c r="BT48" s="861"/>
      <c r="BU48" s="861"/>
      <c r="BV48" s="861"/>
      <c r="BW48" s="861"/>
      <c r="BX48" s="861"/>
      <c r="BY48" s="861"/>
      <c r="BZ48" s="861"/>
      <c r="CA48" s="861"/>
      <c r="CB48" s="861"/>
      <c r="CC48" s="861"/>
      <c r="CD48" s="861"/>
      <c r="CE48" s="861"/>
      <c r="CF48" s="861"/>
      <c r="CG48" s="861"/>
      <c r="CH48" s="861"/>
      <c r="CI48" s="861"/>
      <c r="CJ48" s="861"/>
      <c r="CK48" s="861"/>
      <c r="CL48" s="861"/>
      <c r="CM48" s="861"/>
      <c r="CN48" s="861"/>
      <c r="CO48" s="861"/>
      <c r="CP48" s="861"/>
      <c r="CQ48" s="861"/>
      <c r="CR48" s="861"/>
      <c r="CS48" s="861"/>
      <c r="CT48" s="861"/>
      <c r="CU48" s="861"/>
      <c r="CV48" s="861"/>
    </row>
    <row r="49" spans="1:100" s="774" customFormat="1" x14ac:dyDescent="0.2">
      <c r="A49" s="770"/>
      <c r="B49" s="809"/>
      <c r="C49" s="807"/>
      <c r="D49" s="808"/>
      <c r="E49" s="868"/>
      <c r="F49" s="805"/>
      <c r="G49" s="861"/>
      <c r="H49" s="861"/>
      <c r="I49" s="861"/>
      <c r="J49" s="861"/>
      <c r="K49" s="861"/>
      <c r="L49" s="861"/>
      <c r="M49" s="861"/>
      <c r="N49" s="1183"/>
      <c r="O49" s="1184"/>
      <c r="P49" s="1185"/>
      <c r="Q49" s="861"/>
      <c r="R49" s="861"/>
      <c r="S49" s="861"/>
      <c r="T49" s="861"/>
      <c r="U49" s="861"/>
      <c r="V49" s="861"/>
      <c r="W49" s="861"/>
      <c r="X49" s="861"/>
      <c r="Y49" s="861"/>
      <c r="Z49" s="861"/>
      <c r="AA49" s="861"/>
      <c r="AB49" s="861"/>
      <c r="AC49" s="861"/>
      <c r="AD49" s="861"/>
      <c r="AE49" s="861"/>
      <c r="AF49" s="861"/>
      <c r="AG49" s="861"/>
      <c r="AH49" s="861"/>
      <c r="AI49" s="861"/>
      <c r="AJ49" s="861"/>
      <c r="AK49" s="861"/>
      <c r="AL49" s="861"/>
      <c r="AM49" s="861"/>
      <c r="AN49" s="861"/>
      <c r="AO49" s="861"/>
      <c r="AP49" s="861"/>
      <c r="AQ49" s="861"/>
      <c r="AR49" s="861"/>
      <c r="AS49" s="861"/>
      <c r="AT49" s="861"/>
      <c r="AU49" s="861"/>
      <c r="AV49" s="861"/>
      <c r="AW49" s="861"/>
      <c r="AX49" s="861"/>
      <c r="AY49" s="861"/>
      <c r="AZ49" s="861"/>
      <c r="BA49" s="861"/>
      <c r="BB49" s="861"/>
      <c r="BC49" s="861"/>
      <c r="BD49" s="861"/>
      <c r="BE49" s="861"/>
      <c r="BF49" s="861"/>
      <c r="BG49" s="861"/>
      <c r="BH49" s="861"/>
      <c r="BI49" s="861"/>
      <c r="BJ49" s="861"/>
      <c r="BK49" s="861"/>
      <c r="BL49" s="861"/>
      <c r="BM49" s="861"/>
      <c r="BN49" s="861"/>
      <c r="BO49" s="861"/>
      <c r="BP49" s="861"/>
      <c r="BQ49" s="861"/>
      <c r="BR49" s="861"/>
      <c r="BS49" s="861"/>
      <c r="BT49" s="861"/>
      <c r="BU49" s="861"/>
      <c r="BV49" s="861"/>
      <c r="BW49" s="861"/>
      <c r="BX49" s="861"/>
      <c r="BY49" s="861"/>
      <c r="BZ49" s="861"/>
      <c r="CA49" s="861"/>
      <c r="CB49" s="861"/>
      <c r="CC49" s="861"/>
      <c r="CD49" s="861"/>
      <c r="CE49" s="861"/>
      <c r="CF49" s="861"/>
      <c r="CG49" s="861"/>
      <c r="CH49" s="861"/>
      <c r="CI49" s="861"/>
      <c r="CJ49" s="861"/>
      <c r="CK49" s="861"/>
      <c r="CL49" s="861"/>
      <c r="CM49" s="861"/>
      <c r="CN49" s="861"/>
      <c r="CO49" s="861"/>
      <c r="CP49" s="861"/>
      <c r="CQ49" s="861"/>
      <c r="CR49" s="861"/>
      <c r="CS49" s="861"/>
      <c r="CT49" s="861"/>
      <c r="CU49" s="861"/>
      <c r="CV49" s="861"/>
    </row>
    <row r="50" spans="1:100" x14ac:dyDescent="0.2">
      <c r="D50" s="794"/>
      <c r="E50" s="866"/>
      <c r="F50" s="604"/>
    </row>
    <row r="51" spans="1:100" ht="15" x14ac:dyDescent="0.2">
      <c r="A51" s="767"/>
      <c r="B51" s="768" t="s">
        <v>332</v>
      </c>
      <c r="C51" s="798" t="s">
        <v>333</v>
      </c>
      <c r="D51" s="412"/>
      <c r="E51" s="866"/>
      <c r="F51" s="604"/>
    </row>
    <row r="52" spans="1:100" s="774" customFormat="1" x14ac:dyDescent="0.2">
      <c r="A52" s="770"/>
      <c r="B52" s="771"/>
      <c r="C52" s="772"/>
      <c r="D52" s="786"/>
      <c r="E52" s="866"/>
      <c r="F52" s="787"/>
      <c r="G52" s="861"/>
      <c r="H52" s="861"/>
      <c r="I52" s="861"/>
      <c r="J52" s="861"/>
      <c r="K52" s="861"/>
      <c r="L52" s="861"/>
      <c r="M52" s="861"/>
      <c r="N52" s="1183"/>
      <c r="O52" s="1184"/>
      <c r="P52" s="1185"/>
      <c r="Q52" s="861"/>
      <c r="R52" s="861"/>
      <c r="S52" s="861"/>
      <c r="T52" s="861"/>
      <c r="U52" s="861"/>
      <c r="V52" s="861"/>
      <c r="W52" s="861"/>
      <c r="X52" s="861"/>
      <c r="Y52" s="861"/>
      <c r="Z52" s="861"/>
      <c r="AA52" s="861"/>
      <c r="AB52" s="861"/>
      <c r="AC52" s="861"/>
      <c r="AD52" s="861"/>
      <c r="AE52" s="861"/>
      <c r="AF52" s="861"/>
      <c r="AG52" s="861"/>
      <c r="AH52" s="861"/>
      <c r="AI52" s="861"/>
      <c r="AJ52" s="861"/>
      <c r="AK52" s="861"/>
      <c r="AL52" s="861"/>
      <c r="AM52" s="861"/>
      <c r="AN52" s="861"/>
      <c r="AO52" s="861"/>
      <c r="AP52" s="861"/>
      <c r="AQ52" s="861"/>
      <c r="AR52" s="861"/>
      <c r="AS52" s="861"/>
      <c r="AT52" s="861"/>
      <c r="AU52" s="861"/>
      <c r="AV52" s="861"/>
      <c r="AW52" s="861"/>
      <c r="AX52" s="861"/>
      <c r="AY52" s="861"/>
      <c r="AZ52" s="861"/>
      <c r="BA52" s="861"/>
      <c r="BB52" s="861"/>
      <c r="BC52" s="861"/>
      <c r="BD52" s="861"/>
      <c r="BE52" s="861"/>
      <c r="BF52" s="861"/>
      <c r="BG52" s="861"/>
      <c r="BH52" s="861"/>
      <c r="BI52" s="861"/>
      <c r="BJ52" s="861"/>
      <c r="BK52" s="861"/>
      <c r="BL52" s="861"/>
      <c r="BM52" s="861"/>
      <c r="BN52" s="861"/>
      <c r="BO52" s="861"/>
      <c r="BP52" s="861"/>
      <c r="BQ52" s="861"/>
      <c r="BR52" s="861"/>
      <c r="BS52" s="861"/>
      <c r="BT52" s="861"/>
      <c r="BU52" s="861"/>
      <c r="BV52" s="861"/>
      <c r="BW52" s="861"/>
      <c r="BX52" s="861"/>
      <c r="BY52" s="861"/>
      <c r="BZ52" s="861"/>
      <c r="CA52" s="861"/>
      <c r="CB52" s="861"/>
      <c r="CC52" s="861"/>
      <c r="CD52" s="861"/>
      <c r="CE52" s="861"/>
      <c r="CF52" s="861"/>
      <c r="CG52" s="861"/>
      <c r="CH52" s="861"/>
      <c r="CI52" s="861"/>
      <c r="CJ52" s="861"/>
      <c r="CK52" s="861"/>
      <c r="CL52" s="861"/>
      <c r="CM52" s="861"/>
      <c r="CN52" s="861"/>
      <c r="CO52" s="861"/>
      <c r="CP52" s="861"/>
      <c r="CQ52" s="861"/>
      <c r="CR52" s="861"/>
      <c r="CS52" s="861"/>
      <c r="CT52" s="861"/>
      <c r="CU52" s="861"/>
      <c r="CV52" s="861"/>
    </row>
    <row r="53" spans="1:100" s="774" customFormat="1" ht="63.75" x14ac:dyDescent="0.2">
      <c r="A53" s="776">
        <v>1</v>
      </c>
      <c r="B53" s="810" t="s">
        <v>1083</v>
      </c>
      <c r="C53" s="777" t="s">
        <v>199</v>
      </c>
      <c r="D53" s="778">
        <v>40</v>
      </c>
      <c r="E53" s="863"/>
      <c r="F53" s="779">
        <f t="shared" ref="F53:F57" si="4">D53*E53</f>
        <v>0</v>
      </c>
      <c r="G53" s="861"/>
      <c r="H53" s="861"/>
      <c r="I53" s="861"/>
      <c r="J53" s="861"/>
      <c r="K53" s="861"/>
      <c r="L53" s="861"/>
      <c r="M53" s="861"/>
      <c r="N53" s="1183"/>
      <c r="O53" s="1184"/>
      <c r="P53" s="1185"/>
      <c r="Q53" s="861"/>
      <c r="R53" s="861"/>
      <c r="S53" s="861"/>
      <c r="T53" s="861"/>
      <c r="U53" s="861"/>
      <c r="V53" s="861"/>
      <c r="W53" s="861"/>
      <c r="X53" s="861"/>
      <c r="Y53" s="861"/>
      <c r="Z53" s="861"/>
      <c r="AA53" s="861"/>
      <c r="AB53" s="861"/>
      <c r="AC53" s="861"/>
      <c r="AD53" s="861"/>
      <c r="AE53" s="861"/>
      <c r="AF53" s="861"/>
      <c r="AG53" s="861"/>
      <c r="AH53" s="861"/>
      <c r="AI53" s="861"/>
      <c r="AJ53" s="861"/>
      <c r="AK53" s="861"/>
      <c r="AL53" s="861"/>
      <c r="AM53" s="861"/>
      <c r="AN53" s="861"/>
      <c r="AO53" s="861"/>
      <c r="AP53" s="861"/>
      <c r="AQ53" s="861"/>
      <c r="AR53" s="861"/>
      <c r="AS53" s="861"/>
      <c r="AT53" s="861"/>
      <c r="AU53" s="861"/>
      <c r="AV53" s="861"/>
      <c r="AW53" s="861"/>
      <c r="AX53" s="861"/>
      <c r="AY53" s="861"/>
      <c r="AZ53" s="861"/>
      <c r="BA53" s="861"/>
      <c r="BB53" s="861"/>
      <c r="BC53" s="861"/>
      <c r="BD53" s="861"/>
      <c r="BE53" s="861"/>
      <c r="BF53" s="861"/>
      <c r="BG53" s="861"/>
      <c r="BH53" s="861"/>
      <c r="BI53" s="861"/>
      <c r="BJ53" s="861"/>
      <c r="BK53" s="861"/>
      <c r="BL53" s="861"/>
      <c r="BM53" s="861"/>
      <c r="BN53" s="861"/>
      <c r="BO53" s="861"/>
      <c r="BP53" s="861"/>
      <c r="BQ53" s="861"/>
      <c r="BR53" s="861"/>
      <c r="BS53" s="861"/>
      <c r="BT53" s="861"/>
      <c r="BU53" s="861"/>
      <c r="BV53" s="861"/>
      <c r="BW53" s="861"/>
      <c r="BX53" s="861"/>
      <c r="BY53" s="861"/>
      <c r="BZ53" s="861"/>
      <c r="CA53" s="861"/>
      <c r="CB53" s="861"/>
      <c r="CC53" s="861"/>
      <c r="CD53" s="861"/>
      <c r="CE53" s="861"/>
      <c r="CF53" s="861"/>
      <c r="CG53" s="861"/>
      <c r="CH53" s="861"/>
      <c r="CI53" s="861"/>
      <c r="CJ53" s="861"/>
      <c r="CK53" s="861"/>
      <c r="CL53" s="861"/>
      <c r="CM53" s="861"/>
      <c r="CN53" s="861"/>
      <c r="CO53" s="861"/>
      <c r="CP53" s="861"/>
      <c r="CQ53" s="861"/>
      <c r="CR53" s="861"/>
      <c r="CS53" s="861"/>
      <c r="CT53" s="861"/>
      <c r="CU53" s="861"/>
      <c r="CV53" s="861"/>
    </row>
    <row r="54" spans="1:100" s="774" customFormat="1" ht="25.5" x14ac:dyDescent="0.2">
      <c r="A54" s="776" t="s">
        <v>232</v>
      </c>
      <c r="B54" s="336" t="s">
        <v>334</v>
      </c>
      <c r="C54" s="777" t="s">
        <v>38</v>
      </c>
      <c r="D54" s="822">
        <v>2</v>
      </c>
      <c r="E54" s="863"/>
      <c r="F54" s="779">
        <f t="shared" si="4"/>
        <v>0</v>
      </c>
      <c r="G54" s="861"/>
      <c r="H54" s="861"/>
      <c r="I54" s="861"/>
      <c r="J54" s="861"/>
      <c r="K54" s="861"/>
      <c r="L54" s="861"/>
      <c r="M54" s="861"/>
      <c r="N54" s="1183"/>
      <c r="O54" s="1184"/>
      <c r="P54" s="1185"/>
      <c r="Q54" s="861"/>
      <c r="R54" s="861"/>
      <c r="S54" s="861"/>
      <c r="T54" s="861"/>
      <c r="U54" s="861"/>
      <c r="V54" s="861"/>
      <c r="W54" s="861"/>
      <c r="X54" s="861"/>
      <c r="Y54" s="861"/>
      <c r="Z54" s="861"/>
      <c r="AA54" s="861"/>
      <c r="AB54" s="861"/>
      <c r="AC54" s="861"/>
      <c r="AD54" s="861"/>
      <c r="AE54" s="861"/>
      <c r="AF54" s="861"/>
      <c r="AG54" s="861"/>
      <c r="AH54" s="861"/>
      <c r="AI54" s="861"/>
      <c r="AJ54" s="861"/>
      <c r="AK54" s="861"/>
      <c r="AL54" s="861"/>
      <c r="AM54" s="861"/>
      <c r="AN54" s="861"/>
      <c r="AO54" s="861"/>
      <c r="AP54" s="861"/>
      <c r="AQ54" s="861"/>
      <c r="AR54" s="861"/>
      <c r="AS54" s="861"/>
      <c r="AT54" s="861"/>
      <c r="AU54" s="861"/>
      <c r="AV54" s="861"/>
      <c r="AW54" s="861"/>
      <c r="AX54" s="861"/>
      <c r="AY54" s="861"/>
      <c r="AZ54" s="861"/>
      <c r="BA54" s="861"/>
      <c r="BB54" s="861"/>
      <c r="BC54" s="861"/>
      <c r="BD54" s="861"/>
      <c r="BE54" s="861"/>
      <c r="BF54" s="861"/>
      <c r="BG54" s="861"/>
      <c r="BH54" s="861"/>
      <c r="BI54" s="861"/>
      <c r="BJ54" s="861"/>
      <c r="BK54" s="861"/>
      <c r="BL54" s="861"/>
      <c r="BM54" s="861"/>
      <c r="BN54" s="861"/>
      <c r="BO54" s="861"/>
      <c r="BP54" s="861"/>
      <c r="BQ54" s="861"/>
      <c r="BR54" s="861"/>
      <c r="BS54" s="861"/>
      <c r="BT54" s="861"/>
      <c r="BU54" s="861"/>
      <c r="BV54" s="861"/>
      <c r="BW54" s="861"/>
      <c r="BX54" s="861"/>
      <c r="BY54" s="861"/>
      <c r="BZ54" s="861"/>
      <c r="CA54" s="861"/>
      <c r="CB54" s="861"/>
      <c r="CC54" s="861"/>
      <c r="CD54" s="861"/>
      <c r="CE54" s="861"/>
      <c r="CF54" s="861"/>
      <c r="CG54" s="861"/>
      <c r="CH54" s="861"/>
      <c r="CI54" s="861"/>
      <c r="CJ54" s="861"/>
      <c r="CK54" s="861"/>
      <c r="CL54" s="861"/>
      <c r="CM54" s="861"/>
      <c r="CN54" s="861"/>
      <c r="CO54" s="861"/>
      <c r="CP54" s="861"/>
      <c r="CQ54" s="861"/>
      <c r="CR54" s="861"/>
      <c r="CS54" s="861"/>
      <c r="CT54" s="861"/>
      <c r="CU54" s="861"/>
      <c r="CV54" s="861"/>
    </row>
    <row r="55" spans="1:100" s="774" customFormat="1" ht="38.25" x14ac:dyDescent="0.2">
      <c r="A55" s="776" t="s">
        <v>233</v>
      </c>
      <c r="B55" s="336" t="s">
        <v>1128</v>
      </c>
      <c r="C55" s="393" t="s">
        <v>199</v>
      </c>
      <c r="D55" s="778">
        <v>40</v>
      </c>
      <c r="E55" s="863"/>
      <c r="F55" s="779">
        <f t="shared" si="4"/>
        <v>0</v>
      </c>
      <c r="G55" s="861"/>
      <c r="H55" s="861"/>
      <c r="I55" s="861"/>
      <c r="J55" s="861"/>
      <c r="K55" s="861"/>
      <c r="L55" s="861"/>
      <c r="M55" s="861"/>
      <c r="N55" s="1183"/>
      <c r="O55" s="1184"/>
      <c r="P55" s="1185"/>
      <c r="Q55" s="861"/>
      <c r="R55" s="861"/>
      <c r="S55" s="861"/>
      <c r="T55" s="861"/>
      <c r="U55" s="861"/>
      <c r="V55" s="861"/>
      <c r="W55" s="861"/>
      <c r="X55" s="861"/>
      <c r="Y55" s="861"/>
      <c r="Z55" s="861"/>
      <c r="AA55" s="861"/>
      <c r="AB55" s="861"/>
      <c r="AC55" s="861"/>
      <c r="AD55" s="861"/>
      <c r="AE55" s="861"/>
      <c r="AF55" s="861"/>
      <c r="AG55" s="861"/>
      <c r="AH55" s="861"/>
      <c r="AI55" s="861"/>
      <c r="AJ55" s="861"/>
      <c r="AK55" s="861"/>
      <c r="AL55" s="861"/>
      <c r="AM55" s="861"/>
      <c r="AN55" s="861"/>
      <c r="AO55" s="861"/>
      <c r="AP55" s="861"/>
      <c r="AQ55" s="861"/>
      <c r="AR55" s="861"/>
      <c r="AS55" s="861"/>
      <c r="AT55" s="861"/>
      <c r="AU55" s="861"/>
      <c r="AV55" s="861"/>
      <c r="AW55" s="861"/>
      <c r="AX55" s="861"/>
      <c r="AY55" s="861"/>
      <c r="AZ55" s="861"/>
      <c r="BA55" s="861"/>
      <c r="BB55" s="861"/>
      <c r="BC55" s="861"/>
      <c r="BD55" s="861"/>
      <c r="BE55" s="861"/>
      <c r="BF55" s="861"/>
      <c r="BG55" s="861"/>
      <c r="BH55" s="861"/>
      <c r="BI55" s="861"/>
      <c r="BJ55" s="861"/>
      <c r="BK55" s="861"/>
      <c r="BL55" s="861"/>
      <c r="BM55" s="861"/>
      <c r="BN55" s="861"/>
      <c r="BO55" s="861"/>
      <c r="BP55" s="861"/>
      <c r="BQ55" s="861"/>
      <c r="BR55" s="861"/>
      <c r="BS55" s="861"/>
      <c r="BT55" s="861"/>
      <c r="BU55" s="861"/>
      <c r="BV55" s="861"/>
      <c r="BW55" s="861"/>
      <c r="BX55" s="861"/>
      <c r="BY55" s="861"/>
      <c r="BZ55" s="861"/>
      <c r="CA55" s="861"/>
      <c r="CB55" s="861"/>
      <c r="CC55" s="861"/>
      <c r="CD55" s="861"/>
      <c r="CE55" s="861"/>
      <c r="CF55" s="861"/>
      <c r="CG55" s="861"/>
      <c r="CH55" s="861"/>
      <c r="CI55" s="861"/>
      <c r="CJ55" s="861"/>
      <c r="CK55" s="861"/>
      <c r="CL55" s="861"/>
      <c r="CM55" s="861"/>
      <c r="CN55" s="861"/>
      <c r="CO55" s="861"/>
      <c r="CP55" s="861"/>
      <c r="CQ55" s="861"/>
      <c r="CR55" s="861"/>
      <c r="CS55" s="861"/>
      <c r="CT55" s="861"/>
      <c r="CU55" s="861"/>
      <c r="CV55" s="861"/>
    </row>
    <row r="56" spans="1:100" s="774" customFormat="1" ht="63.75" x14ac:dyDescent="0.2">
      <c r="A56" s="776" t="s">
        <v>235</v>
      </c>
      <c r="B56" s="336" t="s">
        <v>335</v>
      </c>
      <c r="C56" s="393" t="s">
        <v>199</v>
      </c>
      <c r="D56" s="778">
        <v>40</v>
      </c>
      <c r="E56" s="863"/>
      <c r="F56" s="779">
        <f t="shared" si="4"/>
        <v>0</v>
      </c>
      <c r="G56" s="861"/>
      <c r="H56" s="861"/>
      <c r="I56" s="861"/>
      <c r="J56" s="861"/>
      <c r="K56" s="861"/>
      <c r="L56" s="861"/>
      <c r="M56" s="861"/>
      <c r="N56" s="1183"/>
      <c r="O56" s="1184"/>
      <c r="P56" s="1185"/>
      <c r="Q56" s="861"/>
      <c r="R56" s="861"/>
      <c r="S56" s="861"/>
      <c r="T56" s="861"/>
      <c r="U56" s="861"/>
      <c r="V56" s="861"/>
      <c r="W56" s="861"/>
      <c r="X56" s="861"/>
      <c r="Y56" s="861"/>
      <c r="Z56" s="861"/>
      <c r="AA56" s="861"/>
      <c r="AB56" s="861"/>
      <c r="AC56" s="861"/>
      <c r="AD56" s="861"/>
      <c r="AE56" s="861"/>
      <c r="AF56" s="861"/>
      <c r="AG56" s="861"/>
      <c r="AH56" s="861"/>
      <c r="AI56" s="861"/>
      <c r="AJ56" s="861"/>
      <c r="AK56" s="861"/>
      <c r="AL56" s="861"/>
      <c r="AM56" s="861"/>
      <c r="AN56" s="861"/>
      <c r="AO56" s="861"/>
      <c r="AP56" s="861"/>
      <c r="AQ56" s="861"/>
      <c r="AR56" s="861"/>
      <c r="AS56" s="861"/>
      <c r="AT56" s="861"/>
      <c r="AU56" s="861"/>
      <c r="AV56" s="861"/>
      <c r="AW56" s="861"/>
      <c r="AX56" s="861"/>
      <c r="AY56" s="861"/>
      <c r="AZ56" s="861"/>
      <c r="BA56" s="861"/>
      <c r="BB56" s="861"/>
      <c r="BC56" s="861"/>
      <c r="BD56" s="861"/>
      <c r="BE56" s="861"/>
      <c r="BF56" s="861"/>
      <c r="BG56" s="861"/>
      <c r="BH56" s="861"/>
      <c r="BI56" s="861"/>
      <c r="BJ56" s="861"/>
      <c r="BK56" s="861"/>
      <c r="BL56" s="861"/>
      <c r="BM56" s="861"/>
      <c r="BN56" s="861"/>
      <c r="BO56" s="861"/>
      <c r="BP56" s="861"/>
      <c r="BQ56" s="861"/>
      <c r="BR56" s="861"/>
      <c r="BS56" s="861"/>
      <c r="BT56" s="861"/>
      <c r="BU56" s="861"/>
      <c r="BV56" s="861"/>
      <c r="BW56" s="861"/>
      <c r="BX56" s="861"/>
      <c r="BY56" s="861"/>
      <c r="BZ56" s="861"/>
      <c r="CA56" s="861"/>
      <c r="CB56" s="861"/>
      <c r="CC56" s="861"/>
      <c r="CD56" s="861"/>
      <c r="CE56" s="861"/>
      <c r="CF56" s="861"/>
      <c r="CG56" s="861"/>
      <c r="CH56" s="861"/>
      <c r="CI56" s="861"/>
      <c r="CJ56" s="861"/>
      <c r="CK56" s="861"/>
      <c r="CL56" s="861"/>
      <c r="CM56" s="861"/>
      <c r="CN56" s="861"/>
      <c r="CO56" s="861"/>
      <c r="CP56" s="861"/>
      <c r="CQ56" s="861"/>
      <c r="CR56" s="861"/>
      <c r="CS56" s="861"/>
      <c r="CT56" s="861"/>
      <c r="CU56" s="861"/>
      <c r="CV56" s="861"/>
    </row>
    <row r="57" spans="1:100" s="774" customFormat="1" x14ac:dyDescent="0.2">
      <c r="A57" s="398" t="s">
        <v>237</v>
      </c>
      <c r="B57" s="336" t="s">
        <v>326</v>
      </c>
      <c r="C57" s="783" t="s">
        <v>101</v>
      </c>
      <c r="D57" s="778">
        <v>1.5</v>
      </c>
      <c r="E57" s="863"/>
      <c r="F57" s="779">
        <f t="shared" si="4"/>
        <v>0</v>
      </c>
      <c r="G57" s="861"/>
      <c r="H57" s="861"/>
      <c r="I57" s="861"/>
      <c r="J57" s="861"/>
      <c r="K57" s="861"/>
      <c r="L57" s="861"/>
      <c r="M57" s="861"/>
      <c r="N57" s="1183"/>
      <c r="O57" s="1184"/>
      <c r="P57" s="1185"/>
      <c r="Q57" s="1185"/>
      <c r="R57" s="861"/>
      <c r="S57" s="861"/>
      <c r="T57" s="861"/>
      <c r="U57" s="861"/>
      <c r="V57" s="861"/>
      <c r="W57" s="861"/>
      <c r="X57" s="861"/>
      <c r="Y57" s="861"/>
      <c r="Z57" s="861"/>
      <c r="AA57" s="861"/>
      <c r="AB57" s="861"/>
      <c r="AC57" s="861"/>
      <c r="AD57" s="861"/>
      <c r="AE57" s="861"/>
      <c r="AF57" s="861"/>
      <c r="AG57" s="861"/>
      <c r="AH57" s="861"/>
      <c r="AI57" s="861"/>
      <c r="AJ57" s="861"/>
      <c r="AK57" s="861"/>
      <c r="AL57" s="861"/>
      <c r="AM57" s="861"/>
      <c r="AN57" s="861"/>
      <c r="AO57" s="861"/>
      <c r="AP57" s="861"/>
      <c r="AQ57" s="861"/>
      <c r="AR57" s="861"/>
      <c r="AS57" s="861"/>
      <c r="AT57" s="861"/>
      <c r="AU57" s="861"/>
      <c r="AV57" s="861"/>
      <c r="AW57" s="861"/>
      <c r="AX57" s="861"/>
      <c r="AY57" s="861"/>
      <c r="AZ57" s="861"/>
      <c r="BA57" s="861"/>
      <c r="BB57" s="861"/>
      <c r="BC57" s="861"/>
      <c r="BD57" s="861"/>
      <c r="BE57" s="861"/>
      <c r="BF57" s="861"/>
      <c r="BG57" s="861"/>
      <c r="BH57" s="861"/>
      <c r="BI57" s="861"/>
      <c r="BJ57" s="861"/>
      <c r="BK57" s="861"/>
      <c r="BL57" s="861"/>
      <c r="BM57" s="861"/>
      <c r="BN57" s="861"/>
      <c r="BO57" s="861"/>
      <c r="BP57" s="861"/>
      <c r="BQ57" s="861"/>
      <c r="BR57" s="861"/>
      <c r="BS57" s="861"/>
      <c r="BT57" s="861"/>
      <c r="BU57" s="861"/>
      <c r="BV57" s="861"/>
      <c r="BW57" s="861"/>
      <c r="BX57" s="861"/>
      <c r="BY57" s="861"/>
      <c r="BZ57" s="861"/>
      <c r="CA57" s="861"/>
      <c r="CB57" s="861"/>
      <c r="CC57" s="861"/>
      <c r="CD57" s="861"/>
      <c r="CE57" s="861"/>
      <c r="CF57" s="861"/>
      <c r="CG57" s="861"/>
      <c r="CH57" s="861"/>
      <c r="CI57" s="861"/>
      <c r="CJ57" s="861"/>
      <c r="CK57" s="861"/>
      <c r="CL57" s="861"/>
      <c r="CM57" s="861"/>
      <c r="CN57" s="861"/>
      <c r="CO57" s="861"/>
      <c r="CP57" s="861"/>
      <c r="CQ57" s="861"/>
      <c r="CR57" s="861"/>
      <c r="CS57" s="861"/>
      <c r="CT57" s="861"/>
      <c r="CU57" s="861"/>
      <c r="CV57" s="861"/>
    </row>
    <row r="58" spans="1:100" s="774" customFormat="1" x14ac:dyDescent="0.2">
      <c r="A58" s="770"/>
      <c r="B58" s="806"/>
      <c r="C58" s="807"/>
      <c r="D58" s="808"/>
      <c r="E58" s="866"/>
      <c r="F58" s="795"/>
      <c r="G58" s="861"/>
      <c r="H58" s="861"/>
      <c r="I58" s="861"/>
      <c r="J58" s="861"/>
      <c r="K58" s="861"/>
      <c r="L58" s="861"/>
      <c r="M58" s="861"/>
      <c r="N58" s="1183"/>
      <c r="O58" s="1184"/>
      <c r="P58" s="1185"/>
      <c r="Q58" s="861"/>
      <c r="R58" s="861"/>
      <c r="S58" s="861"/>
      <c r="T58" s="861"/>
      <c r="U58" s="861"/>
      <c r="V58" s="861"/>
      <c r="W58" s="861"/>
      <c r="X58" s="861"/>
      <c r="Y58" s="861"/>
      <c r="Z58" s="861"/>
      <c r="AA58" s="861"/>
      <c r="AB58" s="861"/>
      <c r="AC58" s="861"/>
      <c r="AD58" s="861"/>
      <c r="AE58" s="861"/>
      <c r="AF58" s="861"/>
      <c r="AG58" s="861"/>
      <c r="AH58" s="861"/>
      <c r="AI58" s="861"/>
      <c r="AJ58" s="861"/>
      <c r="AK58" s="861"/>
      <c r="AL58" s="861"/>
      <c r="AM58" s="861"/>
      <c r="AN58" s="861"/>
      <c r="AO58" s="861"/>
      <c r="AP58" s="861"/>
      <c r="AQ58" s="861"/>
      <c r="AR58" s="861"/>
      <c r="AS58" s="861"/>
      <c r="AT58" s="861"/>
      <c r="AU58" s="861"/>
      <c r="AV58" s="861"/>
      <c r="AW58" s="861"/>
      <c r="AX58" s="861"/>
      <c r="AY58" s="861"/>
      <c r="AZ58" s="861"/>
      <c r="BA58" s="861"/>
      <c r="BB58" s="861"/>
      <c r="BC58" s="861"/>
      <c r="BD58" s="861"/>
      <c r="BE58" s="861"/>
      <c r="BF58" s="861"/>
      <c r="BG58" s="861"/>
      <c r="BH58" s="861"/>
      <c r="BI58" s="861"/>
      <c r="BJ58" s="861"/>
      <c r="BK58" s="861"/>
      <c r="BL58" s="861"/>
      <c r="BM58" s="861"/>
      <c r="BN58" s="861"/>
      <c r="BO58" s="861"/>
      <c r="BP58" s="861"/>
      <c r="BQ58" s="861"/>
      <c r="BR58" s="861"/>
      <c r="BS58" s="861"/>
      <c r="BT58" s="861"/>
      <c r="BU58" s="861"/>
      <c r="BV58" s="861"/>
      <c r="BW58" s="861"/>
      <c r="BX58" s="861"/>
      <c r="BY58" s="861"/>
      <c r="BZ58" s="861"/>
      <c r="CA58" s="861"/>
      <c r="CB58" s="861"/>
      <c r="CC58" s="861"/>
      <c r="CD58" s="861"/>
      <c r="CE58" s="861"/>
      <c r="CF58" s="861"/>
      <c r="CG58" s="861"/>
      <c r="CH58" s="861"/>
      <c r="CI58" s="861"/>
      <c r="CJ58" s="861"/>
      <c r="CK58" s="861"/>
      <c r="CL58" s="861"/>
      <c r="CM58" s="861"/>
      <c r="CN58" s="861"/>
      <c r="CO58" s="861"/>
      <c r="CP58" s="861"/>
      <c r="CQ58" s="861"/>
      <c r="CR58" s="861"/>
      <c r="CS58" s="861"/>
      <c r="CT58" s="861"/>
      <c r="CU58" s="861"/>
      <c r="CV58" s="861"/>
    </row>
    <row r="59" spans="1:100" s="774" customFormat="1" x14ac:dyDescent="0.2">
      <c r="A59" s="770"/>
      <c r="B59" s="809" t="s">
        <v>1084</v>
      </c>
      <c r="C59" s="807"/>
      <c r="D59" s="808"/>
      <c r="E59" s="868"/>
      <c r="F59" s="805">
        <f>SUM(F53:F57)</f>
        <v>0</v>
      </c>
      <c r="G59" s="861"/>
      <c r="H59" s="861"/>
      <c r="I59" s="861"/>
      <c r="J59" s="861"/>
      <c r="K59" s="861"/>
      <c r="L59" s="861"/>
      <c r="M59" s="861"/>
      <c r="N59" s="1183"/>
      <c r="O59" s="1184"/>
      <c r="P59" s="1185"/>
      <c r="Q59" s="861"/>
      <c r="R59" s="861"/>
      <c r="S59" s="861"/>
      <c r="T59" s="861"/>
      <c r="U59" s="861"/>
      <c r="V59" s="861"/>
      <c r="W59" s="861"/>
      <c r="X59" s="861"/>
      <c r="Y59" s="861"/>
      <c r="Z59" s="861"/>
      <c r="AA59" s="861"/>
      <c r="AB59" s="861"/>
      <c r="AC59" s="861"/>
      <c r="AD59" s="861"/>
      <c r="AE59" s="861"/>
      <c r="AF59" s="861"/>
      <c r="AG59" s="861"/>
      <c r="AH59" s="861"/>
      <c r="AI59" s="861"/>
      <c r="AJ59" s="861"/>
      <c r="AK59" s="861"/>
      <c r="AL59" s="861"/>
      <c r="AM59" s="861"/>
      <c r="AN59" s="861"/>
      <c r="AO59" s="861"/>
      <c r="AP59" s="861"/>
      <c r="AQ59" s="861"/>
      <c r="AR59" s="861"/>
      <c r="AS59" s="861"/>
      <c r="AT59" s="861"/>
      <c r="AU59" s="861"/>
      <c r="AV59" s="861"/>
      <c r="AW59" s="861"/>
      <c r="AX59" s="861"/>
      <c r="AY59" s="861"/>
      <c r="AZ59" s="861"/>
      <c r="BA59" s="861"/>
      <c r="BB59" s="861"/>
      <c r="BC59" s="861"/>
      <c r="BD59" s="861"/>
      <c r="BE59" s="861"/>
      <c r="BF59" s="861"/>
      <c r="BG59" s="861"/>
      <c r="BH59" s="861"/>
      <c r="BI59" s="861"/>
      <c r="BJ59" s="861"/>
      <c r="BK59" s="861"/>
      <c r="BL59" s="861"/>
      <c r="BM59" s="861"/>
      <c r="BN59" s="861"/>
      <c r="BO59" s="861"/>
      <c r="BP59" s="861"/>
      <c r="BQ59" s="861"/>
      <c r="BR59" s="861"/>
      <c r="BS59" s="861"/>
      <c r="BT59" s="861"/>
      <c r="BU59" s="861"/>
      <c r="BV59" s="861"/>
      <c r="BW59" s="861"/>
      <c r="BX59" s="861"/>
      <c r="BY59" s="861"/>
      <c r="BZ59" s="861"/>
      <c r="CA59" s="861"/>
      <c r="CB59" s="861"/>
      <c r="CC59" s="861"/>
      <c r="CD59" s="861"/>
      <c r="CE59" s="861"/>
      <c r="CF59" s="861"/>
      <c r="CG59" s="861"/>
      <c r="CH59" s="861"/>
      <c r="CI59" s="861"/>
      <c r="CJ59" s="861"/>
      <c r="CK59" s="861"/>
      <c r="CL59" s="861"/>
      <c r="CM59" s="861"/>
      <c r="CN59" s="861"/>
      <c r="CO59" s="861"/>
      <c r="CP59" s="861"/>
      <c r="CQ59" s="861"/>
      <c r="CR59" s="861"/>
      <c r="CS59" s="861"/>
      <c r="CT59" s="861"/>
      <c r="CU59" s="861"/>
      <c r="CV59" s="861"/>
    </row>
    <row r="60" spans="1:100" x14ac:dyDescent="0.2">
      <c r="D60" s="794"/>
      <c r="E60" s="866"/>
      <c r="F60" s="604"/>
    </row>
    <row r="61" spans="1:100" x14ac:dyDescent="0.2">
      <c r="A61" s="764"/>
      <c r="B61" s="764"/>
      <c r="C61" s="796"/>
      <c r="D61" s="797"/>
      <c r="E61" s="866"/>
      <c r="F61" s="604"/>
    </row>
    <row r="62" spans="1:100" ht="15" x14ac:dyDescent="0.2">
      <c r="A62" s="767"/>
      <c r="B62" s="768" t="s">
        <v>1085</v>
      </c>
      <c r="C62" s="798" t="s">
        <v>336</v>
      </c>
      <c r="D62" s="412"/>
      <c r="E62" s="866"/>
      <c r="F62" s="604"/>
    </row>
    <row r="63" spans="1:100" x14ac:dyDescent="0.2">
      <c r="A63" s="811"/>
      <c r="B63" s="792"/>
      <c r="C63" s="798"/>
      <c r="D63" s="412"/>
      <c r="E63" s="866"/>
      <c r="F63" s="604"/>
    </row>
    <row r="64" spans="1:100" ht="15" x14ac:dyDescent="0.2">
      <c r="A64" s="812" t="s">
        <v>164</v>
      </c>
      <c r="B64" s="812" t="s">
        <v>165</v>
      </c>
      <c r="C64" s="387"/>
      <c r="D64" s="813"/>
      <c r="E64" s="866"/>
      <c r="F64" s="604"/>
    </row>
    <row r="65" spans="1:6" x14ac:dyDescent="0.2">
      <c r="A65" s="814"/>
      <c r="B65" s="815"/>
      <c r="C65" s="816"/>
      <c r="D65" s="817"/>
      <c r="E65" s="866"/>
      <c r="F65" s="604"/>
    </row>
    <row r="66" spans="1:6" ht="25.5" x14ac:dyDescent="0.2">
      <c r="A66" s="818" t="s">
        <v>337</v>
      </c>
      <c r="B66" s="819" t="s">
        <v>338</v>
      </c>
      <c r="C66" s="777" t="s">
        <v>37</v>
      </c>
      <c r="D66" s="820">
        <v>172.42</v>
      </c>
      <c r="E66" s="863"/>
      <c r="F66" s="779">
        <f t="shared" ref="F66:F78" si="5">D66*E66</f>
        <v>0</v>
      </c>
    </row>
    <row r="67" spans="1:6" ht="25.5" x14ac:dyDescent="0.2">
      <c r="A67" s="818">
        <v>2</v>
      </c>
      <c r="B67" s="819" t="s">
        <v>339</v>
      </c>
      <c r="C67" s="777" t="s">
        <v>38</v>
      </c>
      <c r="D67" s="822">
        <v>7</v>
      </c>
      <c r="E67" s="863"/>
      <c r="F67" s="779">
        <f t="shared" si="5"/>
        <v>0</v>
      </c>
    </row>
    <row r="68" spans="1:6" ht="25.5" x14ac:dyDescent="0.2">
      <c r="A68" s="818" t="s">
        <v>340</v>
      </c>
      <c r="B68" s="819" t="s">
        <v>341</v>
      </c>
      <c r="C68" s="777"/>
      <c r="D68" s="820"/>
      <c r="E68" s="863"/>
      <c r="F68" s="779">
        <f t="shared" si="5"/>
        <v>0</v>
      </c>
    </row>
    <row r="69" spans="1:6" x14ac:dyDescent="0.2">
      <c r="A69" s="818"/>
      <c r="B69" s="819" t="s">
        <v>342</v>
      </c>
      <c r="C69" s="777" t="s">
        <v>38</v>
      </c>
      <c r="D69" s="822">
        <v>3</v>
      </c>
      <c r="E69" s="863"/>
      <c r="F69" s="779">
        <f t="shared" si="5"/>
        <v>0</v>
      </c>
    </row>
    <row r="70" spans="1:6" ht="51" x14ac:dyDescent="0.2">
      <c r="A70" s="818" t="s">
        <v>343</v>
      </c>
      <c r="B70" s="819" t="s">
        <v>344</v>
      </c>
      <c r="C70" s="777"/>
      <c r="D70" s="820"/>
      <c r="E70" s="863"/>
      <c r="F70" s="779"/>
    </row>
    <row r="71" spans="1:6" x14ac:dyDescent="0.2">
      <c r="A71" s="818"/>
      <c r="B71" s="819" t="s">
        <v>342</v>
      </c>
      <c r="C71" s="777" t="s">
        <v>38</v>
      </c>
      <c r="D71" s="822">
        <v>3</v>
      </c>
      <c r="E71" s="863"/>
      <c r="F71" s="779">
        <f t="shared" si="5"/>
        <v>0</v>
      </c>
    </row>
    <row r="72" spans="1:6" ht="51" x14ac:dyDescent="0.2">
      <c r="A72" s="818" t="s">
        <v>345</v>
      </c>
      <c r="B72" s="819" t="s">
        <v>346</v>
      </c>
      <c r="C72" s="777"/>
      <c r="D72" s="820"/>
      <c r="E72" s="863"/>
      <c r="F72" s="779"/>
    </row>
    <row r="73" spans="1:6" x14ac:dyDescent="0.2">
      <c r="A73" s="818"/>
      <c r="B73" s="819" t="s">
        <v>347</v>
      </c>
      <c r="C73" s="777" t="s">
        <v>348</v>
      </c>
      <c r="D73" s="820">
        <v>2</v>
      </c>
      <c r="E73" s="863"/>
      <c r="F73" s="779">
        <f t="shared" si="5"/>
        <v>0</v>
      </c>
    </row>
    <row r="74" spans="1:6" x14ac:dyDescent="0.2">
      <c r="A74" s="818"/>
      <c r="B74" s="819" t="s">
        <v>349</v>
      </c>
      <c r="C74" s="777" t="s">
        <v>348</v>
      </c>
      <c r="D74" s="820">
        <v>2</v>
      </c>
      <c r="E74" s="863"/>
      <c r="F74" s="779">
        <f t="shared" si="5"/>
        <v>0</v>
      </c>
    </row>
    <row r="75" spans="1:6" ht="38.25" x14ac:dyDescent="0.2">
      <c r="A75" s="776">
        <v>6</v>
      </c>
      <c r="B75" s="336" t="s">
        <v>1127</v>
      </c>
      <c r="C75" s="393" t="s">
        <v>199</v>
      </c>
      <c r="D75" s="778">
        <v>172.42</v>
      </c>
      <c r="E75" s="863"/>
      <c r="F75" s="779">
        <f t="shared" si="5"/>
        <v>0</v>
      </c>
    </row>
    <row r="76" spans="1:6" ht="25.5" x14ac:dyDescent="0.2">
      <c r="A76" s="818" t="s">
        <v>350</v>
      </c>
      <c r="B76" s="821" t="s">
        <v>351</v>
      </c>
      <c r="C76" s="777" t="s">
        <v>352</v>
      </c>
      <c r="D76" s="822">
        <v>8</v>
      </c>
      <c r="E76" s="863"/>
      <c r="F76" s="779">
        <f t="shared" si="5"/>
        <v>0</v>
      </c>
    </row>
    <row r="77" spans="1:6" ht="25.5" x14ac:dyDescent="0.2">
      <c r="A77" s="818" t="s">
        <v>353</v>
      </c>
      <c r="B77" s="821" t="s">
        <v>354</v>
      </c>
      <c r="C77" s="777" t="s">
        <v>352</v>
      </c>
      <c r="D77" s="822">
        <v>8</v>
      </c>
      <c r="E77" s="863"/>
      <c r="F77" s="779">
        <f t="shared" si="5"/>
        <v>0</v>
      </c>
    </row>
    <row r="78" spans="1:6" ht="25.5" x14ac:dyDescent="0.2">
      <c r="A78" s="818" t="s">
        <v>355</v>
      </c>
      <c r="B78" s="819" t="s">
        <v>356</v>
      </c>
      <c r="C78" s="777" t="s">
        <v>38</v>
      </c>
      <c r="D78" s="822">
        <v>2</v>
      </c>
      <c r="E78" s="863"/>
      <c r="F78" s="779">
        <f t="shared" si="5"/>
        <v>0</v>
      </c>
    </row>
    <row r="79" spans="1:6" ht="15" x14ac:dyDescent="0.2">
      <c r="A79" s="823"/>
      <c r="B79" s="824"/>
      <c r="C79" s="825"/>
      <c r="D79" s="826"/>
      <c r="E79" s="866"/>
      <c r="F79" s="604"/>
    </row>
    <row r="80" spans="1:6" ht="15" x14ac:dyDescent="0.2">
      <c r="A80" s="812" t="s">
        <v>357</v>
      </c>
      <c r="B80" s="812" t="s">
        <v>176</v>
      </c>
      <c r="C80" s="387"/>
      <c r="D80" s="813"/>
      <c r="E80" s="866"/>
      <c r="F80" s="604"/>
    </row>
    <row r="81" spans="1:6" x14ac:dyDescent="0.2">
      <c r="A81" s="823"/>
      <c r="B81" s="827"/>
      <c r="C81" s="816"/>
      <c r="D81" s="817"/>
      <c r="E81" s="866"/>
      <c r="F81" s="604"/>
    </row>
    <row r="82" spans="1:6" ht="25.5" x14ac:dyDescent="0.2">
      <c r="A82" s="818" t="s">
        <v>337</v>
      </c>
      <c r="B82" s="377" t="s">
        <v>358</v>
      </c>
      <c r="C82" s="777" t="s">
        <v>184</v>
      </c>
      <c r="D82" s="828">
        <v>48.79</v>
      </c>
      <c r="E82" s="863"/>
      <c r="F82" s="779">
        <f t="shared" ref="F82:F94" si="6">D82*E82</f>
        <v>0</v>
      </c>
    </row>
    <row r="83" spans="1:6" ht="51" x14ac:dyDescent="0.2">
      <c r="A83" s="818" t="s">
        <v>359</v>
      </c>
      <c r="B83" s="377" t="s">
        <v>1086</v>
      </c>
      <c r="C83" s="777"/>
      <c r="D83" s="820"/>
      <c r="E83" s="863"/>
      <c r="F83" s="779"/>
    </row>
    <row r="84" spans="1:6" x14ac:dyDescent="0.2">
      <c r="A84" s="818"/>
      <c r="B84" s="377" t="s">
        <v>360</v>
      </c>
      <c r="C84" s="777"/>
      <c r="D84" s="820"/>
      <c r="E84" s="863"/>
      <c r="F84" s="779"/>
    </row>
    <row r="85" spans="1:6" x14ac:dyDescent="0.2">
      <c r="A85" s="829"/>
      <c r="B85" s="819" t="s">
        <v>361</v>
      </c>
      <c r="C85" s="777" t="s">
        <v>184</v>
      </c>
      <c r="D85" s="820">
        <v>755.92</v>
      </c>
      <c r="E85" s="863"/>
      <c r="F85" s="779">
        <f t="shared" si="6"/>
        <v>0</v>
      </c>
    </row>
    <row r="86" spans="1:6" x14ac:dyDescent="0.2">
      <c r="A86" s="829"/>
      <c r="B86" s="819" t="s">
        <v>362</v>
      </c>
      <c r="C86" s="777" t="s">
        <v>184</v>
      </c>
      <c r="D86" s="820">
        <v>83.99</v>
      </c>
      <c r="E86" s="863"/>
      <c r="F86" s="779">
        <f t="shared" si="6"/>
        <v>0</v>
      </c>
    </row>
    <row r="87" spans="1:6" ht="25.5" x14ac:dyDescent="0.2">
      <c r="A87" s="818" t="s">
        <v>340</v>
      </c>
      <c r="B87" s="830" t="s">
        <v>363</v>
      </c>
      <c r="C87" s="777" t="s">
        <v>101</v>
      </c>
      <c r="D87" s="820">
        <v>1217.28</v>
      </c>
      <c r="E87" s="863"/>
      <c r="F87" s="779">
        <f t="shared" si="6"/>
        <v>0</v>
      </c>
    </row>
    <row r="88" spans="1:6" x14ac:dyDescent="0.2">
      <c r="A88" s="818" t="s">
        <v>343</v>
      </c>
      <c r="B88" s="819" t="s">
        <v>364</v>
      </c>
      <c r="C88" s="777" t="s">
        <v>101</v>
      </c>
      <c r="D88" s="820">
        <v>172.42</v>
      </c>
      <c r="E88" s="863"/>
      <c r="F88" s="779">
        <f t="shared" si="6"/>
        <v>0</v>
      </c>
    </row>
    <row r="89" spans="1:6" ht="25.5" x14ac:dyDescent="0.2">
      <c r="A89" s="818" t="s">
        <v>345</v>
      </c>
      <c r="B89" s="831" t="s">
        <v>365</v>
      </c>
      <c r="C89" s="777" t="s">
        <v>184</v>
      </c>
      <c r="D89" s="820">
        <v>40.98</v>
      </c>
      <c r="E89" s="863"/>
      <c r="F89" s="779">
        <f t="shared" si="6"/>
        <v>0</v>
      </c>
    </row>
    <row r="90" spans="1:6" ht="25.5" x14ac:dyDescent="0.2">
      <c r="A90" s="818" t="s">
        <v>366</v>
      </c>
      <c r="B90" s="831" t="s">
        <v>367</v>
      </c>
      <c r="C90" s="777" t="s">
        <v>184</v>
      </c>
      <c r="D90" s="820">
        <f>D89</f>
        <v>40.98</v>
      </c>
      <c r="E90" s="863"/>
      <c r="F90" s="779">
        <f t="shared" si="6"/>
        <v>0</v>
      </c>
    </row>
    <row r="91" spans="1:6" ht="51" x14ac:dyDescent="0.2">
      <c r="A91" s="818" t="s">
        <v>350</v>
      </c>
      <c r="B91" s="819" t="s">
        <v>368</v>
      </c>
      <c r="C91" s="777" t="s">
        <v>184</v>
      </c>
      <c r="D91" s="820">
        <v>120.02</v>
      </c>
      <c r="E91" s="863"/>
      <c r="F91" s="779">
        <f t="shared" si="6"/>
        <v>0</v>
      </c>
    </row>
    <row r="92" spans="1:6" ht="38.25" customHeight="1" x14ac:dyDescent="0.2">
      <c r="A92" s="818" t="s">
        <v>353</v>
      </c>
      <c r="B92" s="819" t="s">
        <v>1087</v>
      </c>
      <c r="C92" s="777" t="s">
        <v>184</v>
      </c>
      <c r="D92" s="820">
        <v>665.43</v>
      </c>
      <c r="E92" s="863"/>
      <c r="F92" s="779">
        <f t="shared" si="6"/>
        <v>0</v>
      </c>
    </row>
    <row r="93" spans="1:6" ht="25.5" x14ac:dyDescent="0.2">
      <c r="A93" s="818" t="s">
        <v>355</v>
      </c>
      <c r="B93" s="819" t="s">
        <v>369</v>
      </c>
      <c r="C93" s="777" t="s">
        <v>184</v>
      </c>
      <c r="D93" s="820">
        <v>174.42</v>
      </c>
      <c r="E93" s="863"/>
      <c r="F93" s="779">
        <f t="shared" si="6"/>
        <v>0</v>
      </c>
    </row>
    <row r="94" spans="1:6" x14ac:dyDescent="0.2">
      <c r="A94" s="818" t="s">
        <v>370</v>
      </c>
      <c r="B94" s="819" t="s">
        <v>371</v>
      </c>
      <c r="C94" s="393" t="s">
        <v>352</v>
      </c>
      <c r="D94" s="822">
        <v>16</v>
      </c>
      <c r="E94" s="863"/>
      <c r="F94" s="779">
        <f t="shared" si="6"/>
        <v>0</v>
      </c>
    </row>
    <row r="95" spans="1:6" x14ac:dyDescent="0.2">
      <c r="A95" s="818"/>
      <c r="B95" s="819"/>
      <c r="C95" s="777"/>
      <c r="D95" s="820"/>
      <c r="E95" s="863"/>
      <c r="F95" s="832"/>
    </row>
    <row r="96" spans="1:6" x14ac:dyDescent="0.2">
      <c r="A96" s="823"/>
      <c r="B96" s="833"/>
      <c r="C96" s="825"/>
      <c r="D96" s="826"/>
      <c r="E96" s="866"/>
      <c r="F96" s="604"/>
    </row>
    <row r="97" spans="1:6" ht="15" x14ac:dyDescent="0.2">
      <c r="A97" s="834" t="s">
        <v>372</v>
      </c>
      <c r="B97" s="835" t="s">
        <v>373</v>
      </c>
      <c r="C97" s="816"/>
      <c r="D97" s="817"/>
      <c r="E97" s="866"/>
      <c r="F97" s="604"/>
    </row>
    <row r="98" spans="1:6" x14ac:dyDescent="0.2">
      <c r="A98" s="836"/>
      <c r="B98" s="837"/>
      <c r="C98" s="816"/>
      <c r="D98" s="817"/>
      <c r="E98" s="866"/>
      <c r="F98" s="604"/>
    </row>
    <row r="99" spans="1:6" ht="63.75" x14ac:dyDescent="0.2">
      <c r="A99" s="818" t="s">
        <v>337</v>
      </c>
      <c r="B99" s="838" t="s">
        <v>1088</v>
      </c>
      <c r="C99" s="777"/>
      <c r="D99" s="820"/>
      <c r="E99" s="863"/>
      <c r="F99" s="832"/>
    </row>
    <row r="100" spans="1:6" x14ac:dyDescent="0.2">
      <c r="A100" s="818"/>
      <c r="B100" s="830" t="s">
        <v>374</v>
      </c>
      <c r="C100" s="777" t="s">
        <v>199</v>
      </c>
      <c r="D100" s="820">
        <f>D66</f>
        <v>172.42</v>
      </c>
      <c r="E100" s="863"/>
      <c r="F100" s="779">
        <f t="shared" ref="F100:F104" si="7">D100*E100</f>
        <v>0</v>
      </c>
    </row>
    <row r="101" spans="1:6" ht="76.5" x14ac:dyDescent="0.2">
      <c r="A101" s="818" t="s">
        <v>359</v>
      </c>
      <c r="B101" s="336" t="s">
        <v>1089</v>
      </c>
      <c r="C101" s="777"/>
      <c r="D101" s="820"/>
      <c r="E101" s="863"/>
      <c r="F101" s="779"/>
    </row>
    <row r="102" spans="1:6" x14ac:dyDescent="0.2">
      <c r="A102" s="818"/>
      <c r="B102" s="830" t="s">
        <v>375</v>
      </c>
      <c r="C102" s="777" t="s">
        <v>38</v>
      </c>
      <c r="D102" s="822">
        <v>6</v>
      </c>
      <c r="E102" s="863"/>
      <c r="F102" s="779">
        <f t="shared" si="7"/>
        <v>0</v>
      </c>
    </row>
    <row r="103" spans="1:6" ht="25.5" x14ac:dyDescent="0.2">
      <c r="A103" s="818" t="s">
        <v>340</v>
      </c>
      <c r="B103" s="819" t="s">
        <v>376</v>
      </c>
      <c r="C103" s="777" t="s">
        <v>199</v>
      </c>
      <c r="D103" s="820">
        <f>D100</f>
        <v>172.42</v>
      </c>
      <c r="E103" s="863"/>
      <c r="F103" s="779">
        <f t="shared" si="7"/>
        <v>0</v>
      </c>
    </row>
    <row r="104" spans="1:6" ht="24.75" x14ac:dyDescent="0.2">
      <c r="A104" s="818" t="s">
        <v>343</v>
      </c>
      <c r="B104" s="819" t="s">
        <v>1074</v>
      </c>
      <c r="C104" s="777" t="s">
        <v>38</v>
      </c>
      <c r="D104" s="822">
        <v>6</v>
      </c>
      <c r="E104" s="863"/>
      <c r="F104" s="779">
        <f t="shared" si="7"/>
        <v>0</v>
      </c>
    </row>
    <row r="105" spans="1:6" x14ac:dyDescent="0.2">
      <c r="A105" s="823"/>
      <c r="B105" s="839"/>
      <c r="C105" s="816"/>
      <c r="D105" s="817"/>
      <c r="E105" s="866"/>
      <c r="F105" s="604"/>
    </row>
    <row r="106" spans="1:6" ht="15" x14ac:dyDescent="0.2">
      <c r="A106" s="834" t="s">
        <v>377</v>
      </c>
      <c r="B106" s="835" t="s">
        <v>378</v>
      </c>
      <c r="C106" s="816"/>
      <c r="D106" s="817"/>
      <c r="E106" s="866"/>
      <c r="F106" s="604"/>
    </row>
    <row r="107" spans="1:6" x14ac:dyDescent="0.2">
      <c r="A107" s="840"/>
      <c r="B107" s="841"/>
      <c r="C107" s="842"/>
      <c r="D107" s="843"/>
      <c r="E107" s="866"/>
      <c r="F107" s="604"/>
    </row>
    <row r="108" spans="1:6" x14ac:dyDescent="0.2">
      <c r="A108" s="818" t="s">
        <v>337</v>
      </c>
      <c r="B108" s="819" t="s">
        <v>379</v>
      </c>
      <c r="C108" s="777" t="s">
        <v>352</v>
      </c>
      <c r="D108" s="822">
        <v>20</v>
      </c>
      <c r="E108" s="863"/>
      <c r="F108" s="779">
        <f t="shared" ref="F108:F113" si="8">D108*E108</f>
        <v>0</v>
      </c>
    </row>
    <row r="109" spans="1:6" x14ac:dyDescent="0.2">
      <c r="A109" s="818" t="s">
        <v>359</v>
      </c>
      <c r="B109" s="819" t="s">
        <v>887</v>
      </c>
      <c r="C109" s="777" t="s">
        <v>352</v>
      </c>
      <c r="D109" s="822">
        <v>20</v>
      </c>
      <c r="E109" s="863"/>
      <c r="F109" s="779">
        <f t="shared" ref="F109" si="9">D109*E109</f>
        <v>0</v>
      </c>
    </row>
    <row r="110" spans="1:6" x14ac:dyDescent="0.2">
      <c r="A110" s="818" t="s">
        <v>340</v>
      </c>
      <c r="B110" s="819" t="s">
        <v>1090</v>
      </c>
      <c r="C110" s="777" t="s">
        <v>380</v>
      </c>
      <c r="D110" s="820">
        <f>D100</f>
        <v>172.42</v>
      </c>
      <c r="E110" s="863"/>
      <c r="F110" s="779">
        <f t="shared" si="8"/>
        <v>0</v>
      </c>
    </row>
    <row r="111" spans="1:6" x14ac:dyDescent="0.2">
      <c r="A111" s="818" t="s">
        <v>343</v>
      </c>
      <c r="B111" s="819" t="s">
        <v>381</v>
      </c>
      <c r="C111" s="777" t="s">
        <v>38</v>
      </c>
      <c r="D111" s="822">
        <v>4</v>
      </c>
      <c r="E111" s="863"/>
      <c r="F111" s="779">
        <f t="shared" si="8"/>
        <v>0</v>
      </c>
    </row>
    <row r="112" spans="1:6" ht="25.5" x14ac:dyDescent="0.2">
      <c r="A112" s="818" t="s">
        <v>345</v>
      </c>
      <c r="B112" s="819" t="s">
        <v>382</v>
      </c>
      <c r="C112" s="777" t="s">
        <v>380</v>
      </c>
      <c r="D112" s="820">
        <f>D110</f>
        <v>172.42</v>
      </c>
      <c r="E112" s="863"/>
      <c r="F112" s="779">
        <f t="shared" si="8"/>
        <v>0</v>
      </c>
    </row>
    <row r="113" spans="1:100" ht="25.5" x14ac:dyDescent="0.2">
      <c r="A113" s="818" t="s">
        <v>366</v>
      </c>
      <c r="B113" s="819" t="s">
        <v>383</v>
      </c>
      <c r="C113" s="777" t="s">
        <v>380</v>
      </c>
      <c r="D113" s="820">
        <f>D112</f>
        <v>172.42</v>
      </c>
      <c r="E113" s="863"/>
      <c r="F113" s="779">
        <f t="shared" si="8"/>
        <v>0</v>
      </c>
    </row>
    <row r="114" spans="1:100" x14ac:dyDescent="0.2">
      <c r="D114" s="794"/>
      <c r="E114" s="866"/>
      <c r="F114" s="604"/>
    </row>
    <row r="115" spans="1:100" x14ac:dyDescent="0.2">
      <c r="B115" s="792" t="s">
        <v>1091</v>
      </c>
      <c r="D115" s="794"/>
      <c r="E115" s="866"/>
      <c r="F115" s="790">
        <f>SUM(F66:F113)</f>
        <v>0</v>
      </c>
    </row>
    <row r="116" spans="1:100" x14ac:dyDescent="0.2">
      <c r="D116" s="794"/>
      <c r="E116" s="866"/>
      <c r="F116" s="604"/>
    </row>
    <row r="117" spans="1:100" x14ac:dyDescent="0.2">
      <c r="A117" s="764"/>
      <c r="B117" s="764"/>
      <c r="C117" s="796"/>
      <c r="D117" s="797"/>
      <c r="E117" s="866"/>
      <c r="F117" s="604"/>
    </row>
    <row r="118" spans="1:100" ht="15" x14ac:dyDescent="0.2">
      <c r="A118" s="767"/>
      <c r="B118" s="768" t="s">
        <v>384</v>
      </c>
      <c r="C118" s="798" t="s">
        <v>385</v>
      </c>
      <c r="D118" s="412"/>
      <c r="E118" s="866"/>
      <c r="F118" s="604"/>
    </row>
    <row r="119" spans="1:100" x14ac:dyDescent="0.2">
      <c r="B119" s="775"/>
      <c r="C119" s="772"/>
      <c r="D119" s="786"/>
      <c r="E119" s="866"/>
      <c r="F119" s="604"/>
    </row>
    <row r="120" spans="1:100" s="774" customFormat="1" ht="25.5" customHeight="1" x14ac:dyDescent="0.2">
      <c r="A120" s="776" t="s">
        <v>230</v>
      </c>
      <c r="B120" s="336" t="s">
        <v>323</v>
      </c>
      <c r="C120" s="777" t="s">
        <v>38</v>
      </c>
      <c r="D120" s="822">
        <v>1</v>
      </c>
      <c r="E120" s="863"/>
      <c r="F120" s="779">
        <f t="shared" ref="F120:F126" si="10">D120*E120</f>
        <v>0</v>
      </c>
      <c r="G120" s="861"/>
      <c r="H120" s="861"/>
      <c r="I120" s="861"/>
      <c r="J120" s="861"/>
      <c r="K120" s="861"/>
      <c r="L120" s="861"/>
      <c r="M120" s="861"/>
      <c r="N120" s="1183"/>
      <c r="O120" s="1184"/>
      <c r="P120" s="1185"/>
      <c r="Q120" s="861"/>
      <c r="R120" s="861"/>
      <c r="S120" s="861"/>
      <c r="T120" s="861"/>
      <c r="U120" s="861"/>
      <c r="V120" s="861"/>
      <c r="W120" s="861"/>
      <c r="X120" s="861"/>
      <c r="Y120" s="861"/>
      <c r="Z120" s="861"/>
      <c r="AA120" s="861"/>
      <c r="AB120" s="861"/>
      <c r="AC120" s="861"/>
      <c r="AD120" s="861"/>
      <c r="AE120" s="861"/>
      <c r="AF120" s="861"/>
      <c r="AG120" s="861"/>
      <c r="AH120" s="861"/>
      <c r="AI120" s="861"/>
      <c r="AJ120" s="861"/>
      <c r="AK120" s="861"/>
      <c r="AL120" s="861"/>
      <c r="AM120" s="861"/>
      <c r="AN120" s="861"/>
      <c r="AO120" s="861"/>
      <c r="AP120" s="861"/>
      <c r="AQ120" s="861"/>
      <c r="AR120" s="861"/>
      <c r="AS120" s="861"/>
      <c r="AT120" s="861"/>
      <c r="AU120" s="861"/>
      <c r="AV120" s="861"/>
      <c r="AW120" s="861"/>
      <c r="AX120" s="861"/>
      <c r="AY120" s="861"/>
      <c r="AZ120" s="861"/>
      <c r="BA120" s="861"/>
      <c r="BB120" s="861"/>
      <c r="BC120" s="861"/>
      <c r="BD120" s="861"/>
      <c r="BE120" s="861"/>
      <c r="BF120" s="861"/>
      <c r="BG120" s="861"/>
      <c r="BH120" s="861"/>
      <c r="BI120" s="861"/>
      <c r="BJ120" s="861"/>
      <c r="BK120" s="861"/>
      <c r="BL120" s="861"/>
      <c r="BM120" s="861"/>
      <c r="BN120" s="861"/>
      <c r="BO120" s="861"/>
      <c r="BP120" s="861"/>
      <c r="BQ120" s="861"/>
      <c r="BR120" s="861"/>
      <c r="BS120" s="861"/>
      <c r="BT120" s="861"/>
      <c r="BU120" s="861"/>
      <c r="BV120" s="861"/>
      <c r="BW120" s="861"/>
      <c r="BX120" s="861"/>
      <c r="BY120" s="861"/>
      <c r="BZ120" s="861"/>
      <c r="CA120" s="861"/>
      <c r="CB120" s="861"/>
      <c r="CC120" s="861"/>
      <c r="CD120" s="861"/>
      <c r="CE120" s="861"/>
      <c r="CF120" s="861"/>
      <c r="CG120" s="861"/>
      <c r="CH120" s="861"/>
      <c r="CI120" s="861"/>
      <c r="CJ120" s="861"/>
      <c r="CK120" s="861"/>
      <c r="CL120" s="861"/>
      <c r="CM120" s="861"/>
      <c r="CN120" s="861"/>
      <c r="CO120" s="861"/>
      <c r="CP120" s="861"/>
      <c r="CQ120" s="861"/>
      <c r="CR120" s="861"/>
      <c r="CS120" s="861"/>
      <c r="CT120" s="861"/>
      <c r="CU120" s="861"/>
      <c r="CV120" s="861"/>
    </row>
    <row r="121" spans="1:100" s="774" customFormat="1" ht="38.25" x14ac:dyDescent="0.2">
      <c r="A121" s="776" t="s">
        <v>232</v>
      </c>
      <c r="B121" s="336" t="s">
        <v>1127</v>
      </c>
      <c r="C121" s="393" t="s">
        <v>199</v>
      </c>
      <c r="D121" s="778">
        <v>10.199999999999999</v>
      </c>
      <c r="E121" s="863"/>
      <c r="F121" s="779">
        <f t="shared" si="10"/>
        <v>0</v>
      </c>
      <c r="G121" s="861"/>
      <c r="H121" s="861"/>
      <c r="I121" s="861"/>
      <c r="J121" s="861"/>
      <c r="K121" s="861"/>
      <c r="L121" s="861"/>
      <c r="M121" s="861"/>
      <c r="N121" s="1183"/>
      <c r="O121" s="1184"/>
      <c r="P121" s="1185"/>
      <c r="Q121" s="861"/>
      <c r="R121" s="861"/>
      <c r="S121" s="861"/>
      <c r="T121" s="861"/>
      <c r="U121" s="861"/>
      <c r="V121" s="861"/>
      <c r="W121" s="861"/>
      <c r="X121" s="861"/>
      <c r="Y121" s="861"/>
      <c r="Z121" s="861"/>
      <c r="AA121" s="861"/>
      <c r="AB121" s="861"/>
      <c r="AC121" s="861"/>
      <c r="AD121" s="861"/>
      <c r="AE121" s="861"/>
      <c r="AF121" s="861"/>
      <c r="AG121" s="861"/>
      <c r="AH121" s="861"/>
      <c r="AI121" s="861"/>
      <c r="AJ121" s="861"/>
      <c r="AK121" s="861"/>
      <c r="AL121" s="861"/>
      <c r="AM121" s="861"/>
      <c r="AN121" s="861"/>
      <c r="AO121" s="861"/>
      <c r="AP121" s="861"/>
      <c r="AQ121" s="861"/>
      <c r="AR121" s="861"/>
      <c r="AS121" s="861"/>
      <c r="AT121" s="861"/>
      <c r="AU121" s="861"/>
      <c r="AV121" s="861"/>
      <c r="AW121" s="861"/>
      <c r="AX121" s="861"/>
      <c r="AY121" s="861"/>
      <c r="AZ121" s="861"/>
      <c r="BA121" s="861"/>
      <c r="BB121" s="861"/>
      <c r="BC121" s="861"/>
      <c r="BD121" s="861"/>
      <c r="BE121" s="861"/>
      <c r="BF121" s="861"/>
      <c r="BG121" s="861"/>
      <c r="BH121" s="861"/>
      <c r="BI121" s="861"/>
      <c r="BJ121" s="861"/>
      <c r="BK121" s="861"/>
      <c r="BL121" s="861"/>
      <c r="BM121" s="861"/>
      <c r="BN121" s="861"/>
      <c r="BO121" s="861"/>
      <c r="BP121" s="861"/>
      <c r="BQ121" s="861"/>
      <c r="BR121" s="861"/>
      <c r="BS121" s="861"/>
      <c r="BT121" s="861"/>
      <c r="BU121" s="861"/>
      <c r="BV121" s="861"/>
      <c r="BW121" s="861"/>
      <c r="BX121" s="861"/>
      <c r="BY121" s="861"/>
      <c r="BZ121" s="861"/>
      <c r="CA121" s="861"/>
      <c r="CB121" s="861"/>
      <c r="CC121" s="861"/>
      <c r="CD121" s="861"/>
      <c r="CE121" s="861"/>
      <c r="CF121" s="861"/>
      <c r="CG121" s="861"/>
      <c r="CH121" s="861"/>
      <c r="CI121" s="861"/>
      <c r="CJ121" s="861"/>
      <c r="CK121" s="861"/>
      <c r="CL121" s="861"/>
      <c r="CM121" s="861"/>
      <c r="CN121" s="861"/>
      <c r="CO121" s="861"/>
      <c r="CP121" s="861"/>
      <c r="CQ121" s="861"/>
      <c r="CR121" s="861"/>
      <c r="CS121" s="861"/>
      <c r="CT121" s="861"/>
      <c r="CU121" s="861"/>
      <c r="CV121" s="861"/>
    </row>
    <row r="122" spans="1:100" s="774" customFormat="1" ht="25.5" x14ac:dyDescent="0.2">
      <c r="A122" s="398" t="s">
        <v>233</v>
      </c>
      <c r="B122" s="336" t="s">
        <v>1129</v>
      </c>
      <c r="C122" s="393" t="s">
        <v>184</v>
      </c>
      <c r="D122" s="778">
        <v>1.2</v>
      </c>
      <c r="E122" s="863"/>
      <c r="F122" s="779">
        <f t="shared" si="10"/>
        <v>0</v>
      </c>
      <c r="G122" s="861"/>
      <c r="H122" s="861"/>
      <c r="I122" s="861"/>
      <c r="J122" s="861"/>
      <c r="K122" s="861"/>
      <c r="L122" s="861"/>
      <c r="M122" s="861"/>
      <c r="N122" s="1183"/>
      <c r="O122" s="1184"/>
      <c r="P122" s="1185"/>
      <c r="Q122" s="861"/>
      <c r="R122" s="861"/>
      <c r="S122" s="861"/>
      <c r="T122" s="861"/>
      <c r="U122" s="861"/>
      <c r="V122" s="861"/>
      <c r="W122" s="861"/>
      <c r="X122" s="861"/>
      <c r="Y122" s="861"/>
      <c r="Z122" s="861"/>
      <c r="AA122" s="861"/>
      <c r="AB122" s="861"/>
      <c r="AC122" s="861"/>
      <c r="AD122" s="861"/>
      <c r="AE122" s="861"/>
      <c r="AF122" s="861"/>
      <c r="AG122" s="861"/>
      <c r="AH122" s="861"/>
      <c r="AI122" s="861"/>
      <c r="AJ122" s="861"/>
      <c r="AK122" s="861"/>
      <c r="AL122" s="861"/>
      <c r="AM122" s="861"/>
      <c r="AN122" s="861"/>
      <c r="AO122" s="861"/>
      <c r="AP122" s="861"/>
      <c r="AQ122" s="861"/>
      <c r="AR122" s="861"/>
      <c r="AS122" s="861"/>
      <c r="AT122" s="861"/>
      <c r="AU122" s="861"/>
      <c r="AV122" s="861"/>
      <c r="AW122" s="861"/>
      <c r="AX122" s="861"/>
      <c r="AY122" s="861"/>
      <c r="AZ122" s="861"/>
      <c r="BA122" s="861"/>
      <c r="BB122" s="861"/>
      <c r="BC122" s="861"/>
      <c r="BD122" s="861"/>
      <c r="BE122" s="861"/>
      <c r="BF122" s="861"/>
      <c r="BG122" s="861"/>
      <c r="BH122" s="861"/>
      <c r="BI122" s="861"/>
      <c r="BJ122" s="861"/>
      <c r="BK122" s="861"/>
      <c r="BL122" s="861"/>
      <c r="BM122" s="861"/>
      <c r="BN122" s="861"/>
      <c r="BO122" s="861"/>
      <c r="BP122" s="861"/>
      <c r="BQ122" s="861"/>
      <c r="BR122" s="861"/>
      <c r="BS122" s="861"/>
      <c r="BT122" s="861"/>
      <c r="BU122" s="861"/>
      <c r="BV122" s="861"/>
      <c r="BW122" s="861"/>
      <c r="BX122" s="861"/>
      <c r="BY122" s="861"/>
      <c r="BZ122" s="861"/>
      <c r="CA122" s="861"/>
      <c r="CB122" s="861"/>
      <c r="CC122" s="861"/>
      <c r="CD122" s="861"/>
      <c r="CE122" s="861"/>
      <c r="CF122" s="861"/>
      <c r="CG122" s="861"/>
      <c r="CH122" s="861"/>
      <c r="CI122" s="861"/>
      <c r="CJ122" s="861"/>
      <c r="CK122" s="861"/>
      <c r="CL122" s="861"/>
      <c r="CM122" s="861"/>
      <c r="CN122" s="861"/>
      <c r="CO122" s="861"/>
      <c r="CP122" s="861"/>
      <c r="CQ122" s="861"/>
      <c r="CR122" s="861"/>
      <c r="CS122" s="861"/>
      <c r="CT122" s="861"/>
      <c r="CU122" s="861"/>
      <c r="CV122" s="861"/>
    </row>
    <row r="123" spans="1:100" s="774" customFormat="1" ht="25.5" x14ac:dyDescent="0.2">
      <c r="A123" s="398" t="s">
        <v>235</v>
      </c>
      <c r="B123" s="336" t="s">
        <v>324</v>
      </c>
      <c r="C123" s="783" t="s">
        <v>38</v>
      </c>
      <c r="D123" s="822">
        <v>1</v>
      </c>
      <c r="E123" s="863"/>
      <c r="F123" s="779">
        <f t="shared" si="10"/>
        <v>0</v>
      </c>
      <c r="G123" s="861"/>
      <c r="H123" s="861"/>
      <c r="I123" s="861"/>
      <c r="J123" s="861"/>
      <c r="K123" s="861"/>
      <c r="L123" s="861"/>
      <c r="M123" s="861"/>
      <c r="N123" s="1183"/>
      <c r="O123" s="1184"/>
      <c r="P123" s="1185"/>
      <c r="Q123" s="861"/>
      <c r="R123" s="861"/>
      <c r="S123" s="861"/>
      <c r="T123" s="861"/>
      <c r="U123" s="861"/>
      <c r="V123" s="861"/>
      <c r="W123" s="861"/>
      <c r="X123" s="861"/>
      <c r="Y123" s="861"/>
      <c r="Z123" s="861"/>
      <c r="AA123" s="861"/>
      <c r="AB123" s="861"/>
      <c r="AC123" s="861"/>
      <c r="AD123" s="861"/>
      <c r="AE123" s="861"/>
      <c r="AF123" s="861"/>
      <c r="AG123" s="861"/>
      <c r="AH123" s="861"/>
      <c r="AI123" s="861"/>
      <c r="AJ123" s="861"/>
      <c r="AK123" s="861"/>
      <c r="AL123" s="861"/>
      <c r="AM123" s="861"/>
      <c r="AN123" s="861"/>
      <c r="AO123" s="861"/>
      <c r="AP123" s="861"/>
      <c r="AQ123" s="861"/>
      <c r="AR123" s="861"/>
      <c r="AS123" s="861"/>
      <c r="AT123" s="861"/>
      <c r="AU123" s="861"/>
      <c r="AV123" s="861"/>
      <c r="AW123" s="861"/>
      <c r="AX123" s="861"/>
      <c r="AY123" s="861"/>
      <c r="AZ123" s="861"/>
      <c r="BA123" s="861"/>
      <c r="BB123" s="861"/>
      <c r="BC123" s="861"/>
      <c r="BD123" s="861"/>
      <c r="BE123" s="861"/>
      <c r="BF123" s="861"/>
      <c r="BG123" s="861"/>
      <c r="BH123" s="861"/>
      <c r="BI123" s="861"/>
      <c r="BJ123" s="861"/>
      <c r="BK123" s="861"/>
      <c r="BL123" s="861"/>
      <c r="BM123" s="861"/>
      <c r="BN123" s="861"/>
      <c r="BO123" s="861"/>
      <c r="BP123" s="861"/>
      <c r="BQ123" s="861"/>
      <c r="BR123" s="861"/>
      <c r="BS123" s="861"/>
      <c r="BT123" s="861"/>
      <c r="BU123" s="861"/>
      <c r="BV123" s="861"/>
      <c r="BW123" s="861"/>
      <c r="BX123" s="861"/>
      <c r="BY123" s="861"/>
      <c r="BZ123" s="861"/>
      <c r="CA123" s="861"/>
      <c r="CB123" s="861"/>
      <c r="CC123" s="861"/>
      <c r="CD123" s="861"/>
      <c r="CE123" s="861"/>
      <c r="CF123" s="861"/>
      <c r="CG123" s="861"/>
      <c r="CH123" s="861"/>
      <c r="CI123" s="861"/>
      <c r="CJ123" s="861"/>
      <c r="CK123" s="861"/>
      <c r="CL123" s="861"/>
      <c r="CM123" s="861"/>
      <c r="CN123" s="861"/>
      <c r="CO123" s="861"/>
      <c r="CP123" s="861"/>
      <c r="CQ123" s="861"/>
      <c r="CR123" s="861"/>
      <c r="CS123" s="861"/>
      <c r="CT123" s="861"/>
      <c r="CU123" s="861"/>
      <c r="CV123" s="861"/>
    </row>
    <row r="124" spans="1:100" s="774" customFormat="1" ht="38.25" x14ac:dyDescent="0.2">
      <c r="A124" s="780" t="s">
        <v>237</v>
      </c>
      <c r="B124" s="781" t="s">
        <v>1078</v>
      </c>
      <c r="C124" s="782" t="s">
        <v>101</v>
      </c>
      <c r="D124" s="778">
        <v>1.5</v>
      </c>
      <c r="E124" s="863"/>
      <c r="F124" s="779">
        <f t="shared" si="10"/>
        <v>0</v>
      </c>
      <c r="G124" s="861"/>
      <c r="H124" s="861"/>
      <c r="I124" s="861"/>
      <c r="J124" s="861"/>
      <c r="K124" s="861"/>
      <c r="L124" s="861"/>
      <c r="M124" s="861"/>
      <c r="N124" s="1183"/>
      <c r="O124" s="1184"/>
      <c r="P124" s="1185"/>
      <c r="Q124" s="861"/>
      <c r="R124" s="861"/>
      <c r="S124" s="861"/>
      <c r="T124" s="861"/>
      <c r="U124" s="861"/>
      <c r="V124" s="861"/>
      <c r="W124" s="861"/>
      <c r="X124" s="861"/>
      <c r="Y124" s="861"/>
      <c r="Z124" s="861"/>
      <c r="AA124" s="861"/>
      <c r="AB124" s="861"/>
      <c r="AC124" s="861"/>
      <c r="AD124" s="861"/>
      <c r="AE124" s="861"/>
      <c r="AF124" s="861"/>
      <c r="AG124" s="861"/>
      <c r="AH124" s="861"/>
      <c r="AI124" s="861"/>
      <c r="AJ124" s="861"/>
      <c r="AK124" s="861"/>
      <c r="AL124" s="861"/>
      <c r="AM124" s="861"/>
      <c r="AN124" s="861"/>
      <c r="AO124" s="861"/>
      <c r="AP124" s="861"/>
      <c r="AQ124" s="861"/>
      <c r="AR124" s="861"/>
      <c r="AS124" s="861"/>
      <c r="AT124" s="861"/>
      <c r="AU124" s="861"/>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1"/>
      <c r="BQ124" s="861"/>
      <c r="BR124" s="861"/>
      <c r="BS124" s="861"/>
      <c r="BT124" s="861"/>
      <c r="BU124" s="861"/>
      <c r="BV124" s="861"/>
      <c r="BW124" s="861"/>
      <c r="BX124" s="861"/>
      <c r="BY124" s="861"/>
      <c r="BZ124" s="861"/>
      <c r="CA124" s="861"/>
      <c r="CB124" s="861"/>
      <c r="CC124" s="861"/>
      <c r="CD124" s="861"/>
      <c r="CE124" s="861"/>
      <c r="CF124" s="861"/>
      <c r="CG124" s="861"/>
      <c r="CH124" s="861"/>
      <c r="CI124" s="861"/>
      <c r="CJ124" s="861"/>
      <c r="CK124" s="861"/>
      <c r="CL124" s="861"/>
      <c r="CM124" s="861"/>
      <c r="CN124" s="861"/>
      <c r="CO124" s="861"/>
      <c r="CP124" s="861"/>
      <c r="CQ124" s="861"/>
      <c r="CR124" s="861"/>
      <c r="CS124" s="861"/>
      <c r="CT124" s="861"/>
      <c r="CU124" s="861"/>
      <c r="CV124" s="861"/>
    </row>
    <row r="125" spans="1:100" s="771" customFormat="1" ht="38.25" x14ac:dyDescent="0.2">
      <c r="A125" s="780" t="s">
        <v>239</v>
      </c>
      <c r="B125" s="781" t="s">
        <v>325</v>
      </c>
      <c r="C125" s="782" t="s">
        <v>101</v>
      </c>
      <c r="D125" s="778">
        <v>11</v>
      </c>
      <c r="E125" s="863"/>
      <c r="F125" s="779">
        <f t="shared" si="10"/>
        <v>0</v>
      </c>
      <c r="G125" s="1186"/>
      <c r="H125" s="1186"/>
      <c r="I125" s="1186"/>
      <c r="J125" s="1186"/>
      <c r="K125" s="1186"/>
      <c r="L125" s="1186"/>
      <c r="M125" s="1186"/>
      <c r="N125" s="1187"/>
      <c r="O125" s="1188"/>
      <c r="P125" s="1189"/>
      <c r="Q125" s="1186"/>
      <c r="R125" s="1186"/>
      <c r="S125" s="1186"/>
      <c r="T125" s="1186"/>
      <c r="U125" s="1186"/>
      <c r="V125" s="1186"/>
      <c r="W125" s="1186"/>
      <c r="X125" s="1186"/>
      <c r="Y125" s="1186"/>
      <c r="Z125" s="1186"/>
      <c r="AA125" s="1186"/>
      <c r="AB125" s="1186"/>
      <c r="AC125" s="1186"/>
      <c r="AD125" s="1186"/>
      <c r="AE125" s="1186"/>
      <c r="AF125" s="1186"/>
      <c r="AG125" s="1186"/>
      <c r="AH125" s="1186"/>
      <c r="AI125" s="1186"/>
      <c r="AJ125" s="1186"/>
      <c r="AK125" s="1186"/>
      <c r="AL125" s="1186"/>
      <c r="AM125" s="1186"/>
      <c r="AN125" s="1186"/>
      <c r="AO125" s="1186"/>
      <c r="AP125" s="1186"/>
      <c r="AQ125" s="1186"/>
      <c r="AR125" s="1186"/>
      <c r="AS125" s="1186"/>
      <c r="AT125" s="1186"/>
      <c r="AU125" s="1186"/>
      <c r="AV125" s="1186"/>
      <c r="AW125" s="1186"/>
      <c r="AX125" s="1186"/>
      <c r="AY125" s="1186"/>
      <c r="AZ125" s="1186"/>
      <c r="BA125" s="1186"/>
      <c r="BB125" s="1186"/>
      <c r="BC125" s="1186"/>
      <c r="BD125" s="1186"/>
      <c r="BE125" s="1186"/>
      <c r="BF125" s="1186"/>
      <c r="BG125" s="1186"/>
      <c r="BH125" s="1186"/>
      <c r="BI125" s="1186"/>
      <c r="BJ125" s="1186"/>
      <c r="BK125" s="1186"/>
      <c r="BL125" s="1186"/>
      <c r="BM125" s="1186"/>
      <c r="BN125" s="1186"/>
      <c r="BO125" s="1186"/>
      <c r="BP125" s="1186"/>
      <c r="BQ125" s="1186"/>
      <c r="BR125" s="1186"/>
      <c r="BS125" s="1186"/>
      <c r="BT125" s="1186"/>
      <c r="BU125" s="1186"/>
      <c r="BV125" s="1186"/>
      <c r="BW125" s="1186"/>
      <c r="BX125" s="1186"/>
      <c r="BY125" s="1186"/>
      <c r="BZ125" s="1186"/>
      <c r="CA125" s="1186"/>
      <c r="CB125" s="1186"/>
      <c r="CC125" s="1186"/>
      <c r="CD125" s="1186"/>
      <c r="CE125" s="1186"/>
      <c r="CF125" s="1186"/>
      <c r="CG125" s="1186"/>
      <c r="CH125" s="1186"/>
      <c r="CI125" s="1186"/>
      <c r="CJ125" s="1186"/>
      <c r="CK125" s="1186"/>
      <c r="CL125" s="1186"/>
      <c r="CM125" s="1186"/>
      <c r="CN125" s="1186"/>
      <c r="CO125" s="1186"/>
      <c r="CP125" s="1186"/>
      <c r="CQ125" s="1186"/>
      <c r="CR125" s="1186"/>
      <c r="CS125" s="1186"/>
      <c r="CT125" s="1186"/>
      <c r="CU125" s="1186"/>
      <c r="CV125" s="1186"/>
    </row>
    <row r="126" spans="1:100" s="771" customFormat="1" x14ac:dyDescent="0.2">
      <c r="A126" s="398" t="s">
        <v>240</v>
      </c>
      <c r="B126" s="336" t="s">
        <v>326</v>
      </c>
      <c r="C126" s="783" t="s">
        <v>101</v>
      </c>
      <c r="D126" s="778">
        <v>25</v>
      </c>
      <c r="E126" s="863"/>
      <c r="F126" s="779">
        <f t="shared" si="10"/>
        <v>0</v>
      </c>
      <c r="G126" s="1186"/>
      <c r="H126" s="1186"/>
      <c r="I126" s="1186"/>
      <c r="J126" s="1186"/>
      <c r="K126" s="1186"/>
      <c r="L126" s="1186"/>
      <c r="M126" s="1186"/>
      <c r="N126" s="1187"/>
      <c r="O126" s="1188"/>
      <c r="P126" s="1189"/>
      <c r="Q126" s="1186"/>
      <c r="R126" s="1186"/>
      <c r="S126" s="1186"/>
      <c r="T126" s="1186"/>
      <c r="U126" s="1186"/>
      <c r="V126" s="1186"/>
      <c r="W126" s="1186"/>
      <c r="X126" s="1186"/>
      <c r="Y126" s="1186"/>
      <c r="Z126" s="1186"/>
      <c r="AA126" s="1186"/>
      <c r="AB126" s="1186"/>
      <c r="AC126" s="1186"/>
      <c r="AD126" s="1186"/>
      <c r="AE126" s="1186"/>
      <c r="AF126" s="1186"/>
      <c r="AG126" s="1186"/>
      <c r="AH126" s="1186"/>
      <c r="AI126" s="1186"/>
      <c r="AJ126" s="1186"/>
      <c r="AK126" s="1186"/>
      <c r="AL126" s="1186"/>
      <c r="AM126" s="1186"/>
      <c r="AN126" s="1186"/>
      <c r="AO126" s="1186"/>
      <c r="AP126" s="1186"/>
      <c r="AQ126" s="1186"/>
      <c r="AR126" s="1186"/>
      <c r="AS126" s="1186"/>
      <c r="AT126" s="1186"/>
      <c r="AU126" s="1186"/>
      <c r="AV126" s="1186"/>
      <c r="AW126" s="1186"/>
      <c r="AX126" s="1186"/>
      <c r="AY126" s="1186"/>
      <c r="AZ126" s="1186"/>
      <c r="BA126" s="1186"/>
      <c r="BB126" s="1186"/>
      <c r="BC126" s="1186"/>
      <c r="BD126" s="1186"/>
      <c r="BE126" s="1186"/>
      <c r="BF126" s="1186"/>
      <c r="BG126" s="1186"/>
      <c r="BH126" s="1186"/>
      <c r="BI126" s="1186"/>
      <c r="BJ126" s="1186"/>
      <c r="BK126" s="1186"/>
      <c r="BL126" s="1186"/>
      <c r="BM126" s="1186"/>
      <c r="BN126" s="1186"/>
      <c r="BO126" s="1186"/>
      <c r="BP126" s="1186"/>
      <c r="BQ126" s="1186"/>
      <c r="BR126" s="1186"/>
      <c r="BS126" s="1186"/>
      <c r="BT126" s="1186"/>
      <c r="BU126" s="1186"/>
      <c r="BV126" s="1186"/>
      <c r="BW126" s="1186"/>
      <c r="BX126" s="1186"/>
      <c r="BY126" s="1186"/>
      <c r="BZ126" s="1186"/>
      <c r="CA126" s="1186"/>
      <c r="CB126" s="1186"/>
      <c r="CC126" s="1186"/>
      <c r="CD126" s="1186"/>
      <c r="CE126" s="1186"/>
      <c r="CF126" s="1186"/>
      <c r="CG126" s="1186"/>
      <c r="CH126" s="1186"/>
      <c r="CI126" s="1186"/>
      <c r="CJ126" s="1186"/>
      <c r="CK126" s="1186"/>
      <c r="CL126" s="1186"/>
      <c r="CM126" s="1186"/>
      <c r="CN126" s="1186"/>
      <c r="CO126" s="1186"/>
      <c r="CP126" s="1186"/>
      <c r="CQ126" s="1186"/>
      <c r="CR126" s="1186"/>
      <c r="CS126" s="1186"/>
      <c r="CT126" s="1186"/>
      <c r="CU126" s="1186"/>
      <c r="CV126" s="1186"/>
    </row>
    <row r="127" spans="1:100" s="774" customFormat="1" x14ac:dyDescent="0.2">
      <c r="A127" s="770"/>
      <c r="B127" s="806"/>
      <c r="C127" s="807"/>
      <c r="D127" s="808"/>
      <c r="E127" s="866"/>
      <c r="F127" s="787"/>
      <c r="G127" s="861"/>
      <c r="H127" s="861"/>
      <c r="I127" s="861"/>
      <c r="J127" s="861"/>
      <c r="K127" s="861"/>
      <c r="L127" s="861"/>
      <c r="M127" s="861"/>
      <c r="N127" s="1183"/>
      <c r="O127" s="1184"/>
      <c r="P127" s="1185"/>
      <c r="Q127" s="861"/>
      <c r="R127" s="861"/>
      <c r="S127" s="861"/>
      <c r="T127" s="861"/>
      <c r="U127" s="861"/>
      <c r="V127" s="861"/>
      <c r="W127" s="861"/>
      <c r="X127" s="861"/>
      <c r="Y127" s="861"/>
      <c r="Z127" s="861"/>
      <c r="AA127" s="861"/>
      <c r="AB127" s="861"/>
      <c r="AC127" s="861"/>
      <c r="AD127" s="861"/>
      <c r="AE127" s="861"/>
      <c r="AF127" s="861"/>
      <c r="AG127" s="861"/>
      <c r="AH127" s="861"/>
      <c r="AI127" s="861"/>
      <c r="AJ127" s="861"/>
      <c r="AK127" s="861"/>
      <c r="AL127" s="861"/>
      <c r="AM127" s="861"/>
      <c r="AN127" s="861"/>
      <c r="AO127" s="861"/>
      <c r="AP127" s="861"/>
      <c r="AQ127" s="861"/>
      <c r="AR127" s="861"/>
      <c r="AS127" s="861"/>
      <c r="AT127" s="861"/>
      <c r="AU127" s="861"/>
      <c r="AV127" s="861"/>
      <c r="AW127" s="861"/>
      <c r="AX127" s="861"/>
      <c r="AY127" s="861"/>
      <c r="AZ127" s="861"/>
      <c r="BA127" s="861"/>
      <c r="BB127" s="861"/>
      <c r="BC127" s="861"/>
      <c r="BD127" s="861"/>
      <c r="BE127" s="861"/>
      <c r="BF127" s="861"/>
      <c r="BG127" s="861"/>
      <c r="BH127" s="861"/>
      <c r="BI127" s="861"/>
      <c r="BJ127" s="861"/>
      <c r="BK127" s="861"/>
      <c r="BL127" s="861"/>
      <c r="BM127" s="861"/>
      <c r="BN127" s="861"/>
      <c r="BO127" s="861"/>
      <c r="BP127" s="861"/>
      <c r="BQ127" s="861"/>
      <c r="BR127" s="861"/>
      <c r="BS127" s="861"/>
      <c r="BT127" s="861"/>
      <c r="BU127" s="861"/>
      <c r="BV127" s="861"/>
      <c r="BW127" s="861"/>
      <c r="BX127" s="861"/>
      <c r="BY127" s="861"/>
      <c r="BZ127" s="861"/>
      <c r="CA127" s="861"/>
      <c r="CB127" s="861"/>
      <c r="CC127" s="861"/>
      <c r="CD127" s="861"/>
      <c r="CE127" s="861"/>
      <c r="CF127" s="861"/>
      <c r="CG127" s="861"/>
      <c r="CH127" s="861"/>
      <c r="CI127" s="861"/>
      <c r="CJ127" s="861"/>
      <c r="CK127" s="861"/>
      <c r="CL127" s="861"/>
      <c r="CM127" s="861"/>
      <c r="CN127" s="861"/>
      <c r="CO127" s="861"/>
      <c r="CP127" s="861"/>
      <c r="CQ127" s="861"/>
      <c r="CR127" s="861"/>
      <c r="CS127" s="861"/>
      <c r="CT127" s="861"/>
      <c r="CU127" s="861"/>
      <c r="CV127" s="861"/>
    </row>
    <row r="128" spans="1:100" s="774" customFormat="1" x14ac:dyDescent="0.2">
      <c r="A128" s="770"/>
      <c r="B128" s="809" t="s">
        <v>1092</v>
      </c>
      <c r="C128" s="807"/>
      <c r="D128" s="808"/>
      <c r="E128" s="868"/>
      <c r="F128" s="805">
        <f>SUM(F120:F126)</f>
        <v>0</v>
      </c>
      <c r="G128" s="861"/>
      <c r="H128" s="861"/>
      <c r="I128" s="861"/>
      <c r="J128" s="861"/>
      <c r="K128" s="861"/>
      <c r="L128" s="861"/>
      <c r="M128" s="861"/>
      <c r="N128" s="1183"/>
      <c r="O128" s="1184"/>
      <c r="P128" s="1185"/>
      <c r="Q128" s="861"/>
      <c r="R128" s="861"/>
      <c r="S128" s="861"/>
      <c r="T128" s="861"/>
      <c r="U128" s="861"/>
      <c r="V128" s="861"/>
      <c r="W128" s="861"/>
      <c r="X128" s="861"/>
      <c r="Y128" s="861"/>
      <c r="Z128" s="861"/>
      <c r="AA128" s="861"/>
      <c r="AB128" s="861"/>
      <c r="AC128" s="861"/>
      <c r="AD128" s="861"/>
      <c r="AE128" s="861"/>
      <c r="AF128" s="861"/>
      <c r="AG128" s="861"/>
      <c r="AH128" s="861"/>
      <c r="AI128" s="861"/>
      <c r="AJ128" s="861"/>
      <c r="AK128" s="861"/>
      <c r="AL128" s="861"/>
      <c r="AM128" s="861"/>
      <c r="AN128" s="861"/>
      <c r="AO128" s="861"/>
      <c r="AP128" s="861"/>
      <c r="AQ128" s="861"/>
      <c r="AR128" s="861"/>
      <c r="AS128" s="861"/>
      <c r="AT128" s="861"/>
      <c r="AU128" s="861"/>
      <c r="AV128" s="861"/>
      <c r="AW128" s="861"/>
      <c r="AX128" s="861"/>
      <c r="AY128" s="861"/>
      <c r="AZ128" s="861"/>
      <c r="BA128" s="861"/>
      <c r="BB128" s="861"/>
      <c r="BC128" s="861"/>
      <c r="BD128" s="861"/>
      <c r="BE128" s="861"/>
      <c r="BF128" s="861"/>
      <c r="BG128" s="861"/>
      <c r="BH128" s="861"/>
      <c r="BI128" s="861"/>
      <c r="BJ128" s="861"/>
      <c r="BK128" s="861"/>
      <c r="BL128" s="861"/>
      <c r="BM128" s="861"/>
      <c r="BN128" s="861"/>
      <c r="BO128" s="861"/>
      <c r="BP128" s="861"/>
      <c r="BQ128" s="861"/>
      <c r="BR128" s="861"/>
      <c r="BS128" s="861"/>
      <c r="BT128" s="861"/>
      <c r="BU128" s="861"/>
      <c r="BV128" s="861"/>
      <c r="BW128" s="861"/>
      <c r="BX128" s="861"/>
      <c r="BY128" s="861"/>
      <c r="BZ128" s="861"/>
      <c r="CA128" s="861"/>
      <c r="CB128" s="861"/>
      <c r="CC128" s="861"/>
      <c r="CD128" s="861"/>
      <c r="CE128" s="861"/>
      <c r="CF128" s="861"/>
      <c r="CG128" s="861"/>
      <c r="CH128" s="861"/>
      <c r="CI128" s="861"/>
      <c r="CJ128" s="861"/>
      <c r="CK128" s="861"/>
      <c r="CL128" s="861"/>
      <c r="CM128" s="861"/>
      <c r="CN128" s="861"/>
      <c r="CO128" s="861"/>
      <c r="CP128" s="861"/>
      <c r="CQ128" s="861"/>
      <c r="CR128" s="861"/>
      <c r="CS128" s="861"/>
      <c r="CT128" s="861"/>
      <c r="CU128" s="861"/>
      <c r="CV128" s="861"/>
    </row>
    <row r="129" spans="1:100" s="774" customFormat="1" x14ac:dyDescent="0.2">
      <c r="A129" s="770"/>
      <c r="B129" s="809"/>
      <c r="C129" s="807"/>
      <c r="D129" s="808"/>
      <c r="E129" s="868"/>
      <c r="F129" s="805"/>
      <c r="G129" s="861"/>
      <c r="H129" s="861"/>
      <c r="I129" s="861"/>
      <c r="J129" s="861"/>
      <c r="K129" s="861"/>
      <c r="L129" s="861"/>
      <c r="M129" s="861"/>
      <c r="N129" s="1183"/>
      <c r="O129" s="1184"/>
      <c r="P129" s="1185"/>
      <c r="Q129" s="861"/>
      <c r="R129" s="861"/>
      <c r="S129" s="861"/>
      <c r="T129" s="861"/>
      <c r="U129" s="861"/>
      <c r="V129" s="861"/>
      <c r="W129" s="861"/>
      <c r="X129" s="861"/>
      <c r="Y129" s="861"/>
      <c r="Z129" s="861"/>
      <c r="AA129" s="861"/>
      <c r="AB129" s="861"/>
      <c r="AC129" s="861"/>
      <c r="AD129" s="861"/>
      <c r="AE129" s="861"/>
      <c r="AF129" s="861"/>
      <c r="AG129" s="861"/>
      <c r="AH129" s="861"/>
      <c r="AI129" s="861"/>
      <c r="AJ129" s="861"/>
      <c r="AK129" s="861"/>
      <c r="AL129" s="861"/>
      <c r="AM129" s="861"/>
      <c r="AN129" s="861"/>
      <c r="AO129" s="861"/>
      <c r="AP129" s="861"/>
      <c r="AQ129" s="861"/>
      <c r="AR129" s="861"/>
      <c r="AS129" s="861"/>
      <c r="AT129" s="861"/>
      <c r="AU129" s="861"/>
      <c r="AV129" s="861"/>
      <c r="AW129" s="861"/>
      <c r="AX129" s="861"/>
      <c r="AY129" s="861"/>
      <c r="AZ129" s="861"/>
      <c r="BA129" s="861"/>
      <c r="BB129" s="861"/>
      <c r="BC129" s="861"/>
      <c r="BD129" s="861"/>
      <c r="BE129" s="861"/>
      <c r="BF129" s="861"/>
      <c r="BG129" s="861"/>
      <c r="BH129" s="861"/>
      <c r="BI129" s="861"/>
      <c r="BJ129" s="861"/>
      <c r="BK129" s="861"/>
      <c r="BL129" s="861"/>
      <c r="BM129" s="861"/>
      <c r="BN129" s="861"/>
      <c r="BO129" s="861"/>
      <c r="BP129" s="861"/>
      <c r="BQ129" s="861"/>
      <c r="BR129" s="861"/>
      <c r="BS129" s="861"/>
      <c r="BT129" s="861"/>
      <c r="BU129" s="861"/>
      <c r="BV129" s="861"/>
      <c r="BW129" s="861"/>
      <c r="BX129" s="861"/>
      <c r="BY129" s="861"/>
      <c r="BZ129" s="861"/>
      <c r="CA129" s="861"/>
      <c r="CB129" s="861"/>
      <c r="CC129" s="861"/>
      <c r="CD129" s="861"/>
      <c r="CE129" s="861"/>
      <c r="CF129" s="861"/>
      <c r="CG129" s="861"/>
      <c r="CH129" s="861"/>
      <c r="CI129" s="861"/>
      <c r="CJ129" s="861"/>
      <c r="CK129" s="861"/>
      <c r="CL129" s="861"/>
      <c r="CM129" s="861"/>
      <c r="CN129" s="861"/>
      <c r="CO129" s="861"/>
      <c r="CP129" s="861"/>
      <c r="CQ129" s="861"/>
      <c r="CR129" s="861"/>
      <c r="CS129" s="861"/>
      <c r="CT129" s="861"/>
      <c r="CU129" s="861"/>
      <c r="CV129" s="861"/>
    </row>
    <row r="130" spans="1:100" s="774" customFormat="1" x14ac:dyDescent="0.2">
      <c r="A130" s="770"/>
      <c r="B130" s="542"/>
      <c r="C130" s="793"/>
      <c r="D130" s="794"/>
      <c r="E130" s="866"/>
      <c r="F130" s="795"/>
      <c r="G130" s="861"/>
      <c r="H130" s="861"/>
      <c r="I130" s="861"/>
      <c r="J130" s="861"/>
      <c r="K130" s="861"/>
      <c r="L130" s="861"/>
      <c r="M130" s="861"/>
      <c r="N130" s="1183"/>
      <c r="O130" s="1184"/>
      <c r="P130" s="1185"/>
      <c r="Q130" s="861"/>
      <c r="R130" s="861"/>
      <c r="S130" s="861"/>
      <c r="T130" s="861"/>
      <c r="U130" s="861"/>
      <c r="V130" s="861"/>
      <c r="W130" s="861"/>
      <c r="X130" s="861"/>
      <c r="Y130" s="861"/>
      <c r="Z130" s="861"/>
      <c r="AA130" s="861"/>
      <c r="AB130" s="861"/>
      <c r="AC130" s="861"/>
      <c r="AD130" s="861"/>
      <c r="AE130" s="861"/>
      <c r="AF130" s="861"/>
      <c r="AG130" s="861"/>
      <c r="AH130" s="861"/>
      <c r="AI130" s="861"/>
      <c r="AJ130" s="861"/>
      <c r="AK130" s="861"/>
      <c r="AL130" s="861"/>
      <c r="AM130" s="861"/>
      <c r="AN130" s="861"/>
      <c r="AO130" s="861"/>
      <c r="AP130" s="861"/>
      <c r="AQ130" s="861"/>
      <c r="AR130" s="861"/>
      <c r="AS130" s="861"/>
      <c r="AT130" s="861"/>
      <c r="AU130" s="861"/>
      <c r="AV130" s="861"/>
      <c r="AW130" s="861"/>
      <c r="AX130" s="861"/>
      <c r="AY130" s="861"/>
      <c r="AZ130" s="861"/>
      <c r="BA130" s="861"/>
      <c r="BB130" s="861"/>
      <c r="BC130" s="861"/>
      <c r="BD130" s="861"/>
      <c r="BE130" s="861"/>
      <c r="BF130" s="861"/>
      <c r="BG130" s="861"/>
      <c r="BH130" s="861"/>
      <c r="BI130" s="861"/>
      <c r="BJ130" s="861"/>
      <c r="BK130" s="861"/>
      <c r="BL130" s="861"/>
      <c r="BM130" s="861"/>
      <c r="BN130" s="861"/>
      <c r="BO130" s="861"/>
      <c r="BP130" s="861"/>
      <c r="BQ130" s="861"/>
      <c r="BR130" s="861"/>
      <c r="BS130" s="861"/>
      <c r="BT130" s="861"/>
      <c r="BU130" s="861"/>
      <c r="BV130" s="861"/>
      <c r="BW130" s="861"/>
      <c r="BX130" s="861"/>
      <c r="BY130" s="861"/>
      <c r="BZ130" s="861"/>
      <c r="CA130" s="861"/>
      <c r="CB130" s="861"/>
      <c r="CC130" s="861"/>
      <c r="CD130" s="861"/>
      <c r="CE130" s="861"/>
      <c r="CF130" s="861"/>
      <c r="CG130" s="861"/>
      <c r="CH130" s="861"/>
      <c r="CI130" s="861"/>
      <c r="CJ130" s="861"/>
      <c r="CK130" s="861"/>
      <c r="CL130" s="861"/>
      <c r="CM130" s="861"/>
      <c r="CN130" s="861"/>
      <c r="CO130" s="861"/>
      <c r="CP130" s="861"/>
      <c r="CQ130" s="861"/>
      <c r="CR130" s="861"/>
      <c r="CS130" s="861"/>
      <c r="CT130" s="861"/>
      <c r="CU130" s="861"/>
      <c r="CV130" s="861"/>
    </row>
    <row r="131" spans="1:100" ht="15" x14ac:dyDescent="0.2">
      <c r="A131" s="767"/>
      <c r="B131" s="768" t="s">
        <v>1093</v>
      </c>
      <c r="C131" s="798" t="s">
        <v>336</v>
      </c>
      <c r="D131" s="412"/>
      <c r="E131" s="866"/>
      <c r="F131" s="604"/>
    </row>
    <row r="132" spans="1:100" ht="15" x14ac:dyDescent="0.2">
      <c r="A132" s="767"/>
      <c r="B132" s="768"/>
      <c r="C132" s="798"/>
      <c r="D132" s="412"/>
      <c r="E132" s="866"/>
      <c r="F132" s="604"/>
    </row>
    <row r="133" spans="1:100" ht="15" x14ac:dyDescent="0.2">
      <c r="A133" s="812" t="s">
        <v>164</v>
      </c>
      <c r="B133" s="812" t="s">
        <v>165</v>
      </c>
      <c r="C133" s="387"/>
      <c r="D133" s="813"/>
      <c r="E133" s="866"/>
      <c r="F133" s="604"/>
    </row>
    <row r="134" spans="1:100" ht="14.25" x14ac:dyDescent="0.2">
      <c r="A134" s="814"/>
      <c r="B134" s="844"/>
      <c r="C134" s="816"/>
      <c r="D134" s="817"/>
      <c r="E134" s="866"/>
      <c r="F134" s="604"/>
    </row>
    <row r="135" spans="1:100" ht="25.5" x14ac:dyDescent="0.2">
      <c r="A135" s="818" t="s">
        <v>337</v>
      </c>
      <c r="B135" s="819" t="s">
        <v>338</v>
      </c>
      <c r="C135" s="777" t="s">
        <v>37</v>
      </c>
      <c r="D135" s="820">
        <v>85.45</v>
      </c>
      <c r="E135" s="863"/>
      <c r="F135" s="779">
        <f t="shared" ref="F135:F147" si="11">D135*E135</f>
        <v>0</v>
      </c>
    </row>
    <row r="136" spans="1:100" ht="25.5" x14ac:dyDescent="0.2">
      <c r="A136" s="818">
        <v>2</v>
      </c>
      <c r="B136" s="819" t="s">
        <v>339</v>
      </c>
      <c r="C136" s="777" t="s">
        <v>38</v>
      </c>
      <c r="D136" s="822">
        <v>3</v>
      </c>
      <c r="E136" s="863"/>
      <c r="F136" s="779">
        <f t="shared" si="11"/>
        <v>0</v>
      </c>
    </row>
    <row r="137" spans="1:100" ht="25.5" x14ac:dyDescent="0.2">
      <c r="A137" s="818" t="s">
        <v>340</v>
      </c>
      <c r="B137" s="819" t="s">
        <v>341</v>
      </c>
      <c r="C137" s="777"/>
      <c r="D137" s="820"/>
      <c r="E137" s="863"/>
      <c r="F137" s="779">
        <f t="shared" si="11"/>
        <v>0</v>
      </c>
    </row>
    <row r="138" spans="1:100" x14ac:dyDescent="0.2">
      <c r="A138" s="818"/>
      <c r="B138" s="819" t="s">
        <v>342</v>
      </c>
      <c r="C138" s="777" t="s">
        <v>38</v>
      </c>
      <c r="D138" s="822">
        <v>1</v>
      </c>
      <c r="E138" s="863"/>
      <c r="F138" s="779">
        <f t="shared" si="11"/>
        <v>0</v>
      </c>
    </row>
    <row r="139" spans="1:100" ht="51" x14ac:dyDescent="0.2">
      <c r="A139" s="818" t="s">
        <v>343</v>
      </c>
      <c r="B139" s="819" t="s">
        <v>344</v>
      </c>
      <c r="C139" s="777"/>
      <c r="D139" s="820"/>
      <c r="E139" s="863"/>
      <c r="F139" s="779">
        <f t="shared" si="11"/>
        <v>0</v>
      </c>
    </row>
    <row r="140" spans="1:100" x14ac:dyDescent="0.2">
      <c r="A140" s="818"/>
      <c r="B140" s="819" t="s">
        <v>386</v>
      </c>
      <c r="C140" s="777" t="s">
        <v>38</v>
      </c>
      <c r="D140" s="822">
        <v>1</v>
      </c>
      <c r="E140" s="863"/>
      <c r="F140" s="779">
        <f t="shared" si="11"/>
        <v>0</v>
      </c>
    </row>
    <row r="141" spans="1:100" ht="51" x14ac:dyDescent="0.2">
      <c r="A141" s="818" t="s">
        <v>345</v>
      </c>
      <c r="B141" s="819" t="s">
        <v>346</v>
      </c>
      <c r="C141" s="777"/>
      <c r="D141" s="820"/>
      <c r="E141" s="863"/>
      <c r="F141" s="779">
        <f t="shared" si="11"/>
        <v>0</v>
      </c>
    </row>
    <row r="142" spans="1:100" x14ac:dyDescent="0.2">
      <c r="A142" s="818"/>
      <c r="B142" s="819" t="s">
        <v>347</v>
      </c>
      <c r="C142" s="777" t="s">
        <v>348</v>
      </c>
      <c r="D142" s="820">
        <v>2</v>
      </c>
      <c r="E142" s="863"/>
      <c r="F142" s="779">
        <f t="shared" si="11"/>
        <v>0</v>
      </c>
    </row>
    <row r="143" spans="1:100" x14ac:dyDescent="0.2">
      <c r="A143" s="818"/>
      <c r="B143" s="819" t="s">
        <v>349</v>
      </c>
      <c r="C143" s="777" t="s">
        <v>348</v>
      </c>
      <c r="D143" s="820">
        <v>2</v>
      </c>
      <c r="E143" s="863"/>
      <c r="F143" s="779">
        <f t="shared" si="11"/>
        <v>0</v>
      </c>
    </row>
    <row r="144" spans="1:100" ht="38.25" x14ac:dyDescent="0.2">
      <c r="A144" s="776">
        <v>6</v>
      </c>
      <c r="B144" s="336" t="s">
        <v>1127</v>
      </c>
      <c r="C144" s="393" t="s">
        <v>199</v>
      </c>
      <c r="D144" s="778">
        <v>85.45</v>
      </c>
      <c r="E144" s="863"/>
      <c r="F144" s="779">
        <f t="shared" si="11"/>
        <v>0</v>
      </c>
    </row>
    <row r="145" spans="1:6" ht="25.5" x14ac:dyDescent="0.2">
      <c r="A145" s="818" t="s">
        <v>350</v>
      </c>
      <c r="B145" s="821" t="s">
        <v>351</v>
      </c>
      <c r="C145" s="777" t="s">
        <v>352</v>
      </c>
      <c r="D145" s="822">
        <v>8</v>
      </c>
      <c r="E145" s="863"/>
      <c r="F145" s="779">
        <f t="shared" si="11"/>
        <v>0</v>
      </c>
    </row>
    <row r="146" spans="1:6" ht="25.5" x14ac:dyDescent="0.2">
      <c r="A146" s="818" t="s">
        <v>353</v>
      </c>
      <c r="B146" s="821" t="s">
        <v>354</v>
      </c>
      <c r="C146" s="777" t="s">
        <v>352</v>
      </c>
      <c r="D146" s="822">
        <v>0</v>
      </c>
      <c r="E146" s="863"/>
      <c r="F146" s="779">
        <f t="shared" si="11"/>
        <v>0</v>
      </c>
    </row>
    <row r="147" spans="1:6" ht="25.5" x14ac:dyDescent="0.2">
      <c r="A147" s="818" t="s">
        <v>355</v>
      </c>
      <c r="B147" s="819" t="s">
        <v>356</v>
      </c>
      <c r="C147" s="777" t="s">
        <v>38</v>
      </c>
      <c r="D147" s="822">
        <v>1</v>
      </c>
      <c r="E147" s="863"/>
      <c r="F147" s="779">
        <f t="shared" si="11"/>
        <v>0</v>
      </c>
    </row>
    <row r="148" spans="1:6" x14ac:dyDescent="0.2">
      <c r="A148" s="823"/>
      <c r="B148" s="845"/>
      <c r="C148" s="816"/>
      <c r="D148" s="817"/>
      <c r="E148" s="866"/>
      <c r="F148" s="604"/>
    </row>
    <row r="149" spans="1:6" ht="15" x14ac:dyDescent="0.2">
      <c r="A149" s="812" t="s">
        <v>357</v>
      </c>
      <c r="B149" s="812" t="s">
        <v>176</v>
      </c>
      <c r="C149" s="387"/>
      <c r="D149" s="813"/>
      <c r="E149" s="866"/>
      <c r="F149" s="604"/>
    </row>
    <row r="150" spans="1:6" x14ac:dyDescent="0.2">
      <c r="A150" s="823"/>
      <c r="B150" s="827"/>
      <c r="C150" s="816"/>
      <c r="D150" s="817"/>
      <c r="E150" s="866"/>
      <c r="F150" s="604"/>
    </row>
    <row r="151" spans="1:6" ht="25.5" x14ac:dyDescent="0.2">
      <c r="A151" s="818" t="s">
        <v>337</v>
      </c>
      <c r="B151" s="377" t="s">
        <v>358</v>
      </c>
      <c r="C151" s="777" t="s">
        <v>184</v>
      </c>
      <c r="D151" s="828">
        <v>18.97</v>
      </c>
      <c r="E151" s="863"/>
      <c r="F151" s="779">
        <f t="shared" ref="F151:F162" si="12">D151*E151</f>
        <v>0</v>
      </c>
    </row>
    <row r="152" spans="1:6" ht="51" x14ac:dyDescent="0.2">
      <c r="A152" s="818" t="s">
        <v>359</v>
      </c>
      <c r="B152" s="377" t="s">
        <v>1086</v>
      </c>
      <c r="C152" s="777"/>
      <c r="D152" s="820"/>
      <c r="E152" s="863"/>
      <c r="F152" s="779"/>
    </row>
    <row r="153" spans="1:6" x14ac:dyDescent="0.2">
      <c r="A153" s="818"/>
      <c r="B153" s="377" t="s">
        <v>360</v>
      </c>
      <c r="C153" s="777"/>
      <c r="D153" s="820"/>
      <c r="E153" s="863"/>
      <c r="F153" s="779"/>
    </row>
    <row r="154" spans="1:6" x14ac:dyDescent="0.2">
      <c r="A154" s="829"/>
      <c r="B154" s="819" t="s">
        <v>361</v>
      </c>
      <c r="C154" s="777" t="s">
        <v>184</v>
      </c>
      <c r="D154" s="820">
        <v>302.88</v>
      </c>
      <c r="E154" s="863"/>
      <c r="F154" s="779">
        <f t="shared" si="12"/>
        <v>0</v>
      </c>
    </row>
    <row r="155" spans="1:6" ht="25.5" x14ac:dyDescent="0.2">
      <c r="A155" s="818" t="s">
        <v>340</v>
      </c>
      <c r="B155" s="830" t="s">
        <v>363</v>
      </c>
      <c r="C155" s="777" t="s">
        <v>101</v>
      </c>
      <c r="D155" s="820">
        <v>598.15</v>
      </c>
      <c r="E155" s="863"/>
      <c r="F155" s="779">
        <f t="shared" si="12"/>
        <v>0</v>
      </c>
    </row>
    <row r="156" spans="1:6" x14ac:dyDescent="0.2">
      <c r="A156" s="818" t="s">
        <v>343</v>
      </c>
      <c r="B156" s="819" t="s">
        <v>364</v>
      </c>
      <c r="C156" s="777" t="s">
        <v>101</v>
      </c>
      <c r="D156" s="820">
        <v>93.99</v>
      </c>
      <c r="E156" s="863"/>
      <c r="F156" s="779">
        <f t="shared" si="12"/>
        <v>0</v>
      </c>
    </row>
    <row r="157" spans="1:6" ht="25.5" x14ac:dyDescent="0.2">
      <c r="A157" s="818" t="s">
        <v>345</v>
      </c>
      <c r="B157" s="831" t="s">
        <v>365</v>
      </c>
      <c r="C157" s="777" t="s">
        <v>184</v>
      </c>
      <c r="D157" s="820">
        <v>15.61</v>
      </c>
      <c r="E157" s="863"/>
      <c r="F157" s="779">
        <f t="shared" si="12"/>
        <v>0</v>
      </c>
    </row>
    <row r="158" spans="1:6" ht="25.5" x14ac:dyDescent="0.2">
      <c r="A158" s="818" t="s">
        <v>366</v>
      </c>
      <c r="B158" s="831" t="s">
        <v>367</v>
      </c>
      <c r="C158" s="777" t="s">
        <v>184</v>
      </c>
      <c r="D158" s="820">
        <v>15.61</v>
      </c>
      <c r="E158" s="863"/>
      <c r="F158" s="779">
        <f t="shared" si="12"/>
        <v>0</v>
      </c>
    </row>
    <row r="159" spans="1:6" ht="51" x14ac:dyDescent="0.2">
      <c r="A159" s="818" t="s">
        <v>350</v>
      </c>
      <c r="B159" s="819" t="s">
        <v>368</v>
      </c>
      <c r="C159" s="777" t="s">
        <v>184</v>
      </c>
      <c r="D159" s="820">
        <v>45.41</v>
      </c>
      <c r="E159" s="863"/>
      <c r="F159" s="779">
        <f t="shared" si="12"/>
        <v>0</v>
      </c>
    </row>
    <row r="160" spans="1:6" ht="51" x14ac:dyDescent="0.2">
      <c r="A160" s="818" t="s">
        <v>353</v>
      </c>
      <c r="B160" s="819" t="s">
        <v>1087</v>
      </c>
      <c r="C160" s="777" t="s">
        <v>184</v>
      </c>
      <c r="D160" s="820">
        <v>235.32</v>
      </c>
      <c r="E160" s="863"/>
      <c r="F160" s="779">
        <f t="shared" si="12"/>
        <v>0</v>
      </c>
    </row>
    <row r="161" spans="1:6" ht="25.5" x14ac:dyDescent="0.2">
      <c r="A161" s="818" t="s">
        <v>355</v>
      </c>
      <c r="B161" s="819" t="s">
        <v>369</v>
      </c>
      <c r="C161" s="777" t="s">
        <v>184</v>
      </c>
      <c r="D161" s="820">
        <v>67.55</v>
      </c>
      <c r="E161" s="863"/>
      <c r="F161" s="779">
        <f t="shared" si="12"/>
        <v>0</v>
      </c>
    </row>
    <row r="162" spans="1:6" x14ac:dyDescent="0.2">
      <c r="A162" s="818" t="s">
        <v>370</v>
      </c>
      <c r="B162" s="819" t="s">
        <v>371</v>
      </c>
      <c r="C162" s="393" t="s">
        <v>352</v>
      </c>
      <c r="D162" s="822">
        <v>16</v>
      </c>
      <c r="E162" s="863"/>
      <c r="F162" s="779">
        <f t="shared" si="12"/>
        <v>0</v>
      </c>
    </row>
    <row r="163" spans="1:6" x14ac:dyDescent="0.2">
      <c r="A163" s="823"/>
      <c r="B163" s="839"/>
      <c r="C163" s="816"/>
      <c r="D163" s="817"/>
      <c r="E163" s="866"/>
      <c r="F163" s="604"/>
    </row>
    <row r="164" spans="1:6" ht="15" x14ac:dyDescent="0.2">
      <c r="A164" s="834" t="s">
        <v>372</v>
      </c>
      <c r="B164" s="835" t="s">
        <v>373</v>
      </c>
      <c r="C164" s="816"/>
      <c r="D164" s="817"/>
      <c r="E164" s="866"/>
      <c r="F164" s="604"/>
    </row>
    <row r="165" spans="1:6" ht="15.75" x14ac:dyDescent="0.2">
      <c r="A165" s="846"/>
      <c r="B165" s="847"/>
      <c r="C165" s="816"/>
      <c r="D165" s="817"/>
      <c r="E165" s="866"/>
      <c r="F165" s="604"/>
    </row>
    <row r="166" spans="1:6" ht="63.75" x14ac:dyDescent="0.2">
      <c r="A166" s="818" t="s">
        <v>337</v>
      </c>
      <c r="B166" s="838" t="s">
        <v>1094</v>
      </c>
      <c r="C166" s="777"/>
      <c r="D166" s="820"/>
      <c r="E166" s="863"/>
      <c r="F166" s="832"/>
    </row>
    <row r="167" spans="1:6" x14ac:dyDescent="0.2">
      <c r="A167" s="818"/>
      <c r="B167" s="830" t="s">
        <v>387</v>
      </c>
      <c r="C167" s="777" t="s">
        <v>199</v>
      </c>
      <c r="D167" s="820">
        <v>85.45</v>
      </c>
      <c r="E167" s="863"/>
      <c r="F167" s="779">
        <f t="shared" ref="F167:F171" si="13">D167*E167</f>
        <v>0</v>
      </c>
    </row>
    <row r="168" spans="1:6" ht="63.75" x14ac:dyDescent="0.2">
      <c r="A168" s="818" t="s">
        <v>359</v>
      </c>
      <c r="B168" s="336" t="s">
        <v>1095</v>
      </c>
      <c r="C168" s="777"/>
      <c r="D168" s="820"/>
      <c r="E168" s="863"/>
      <c r="F168" s="779"/>
    </row>
    <row r="169" spans="1:6" x14ac:dyDescent="0.2">
      <c r="A169" s="818"/>
      <c r="B169" s="830" t="s">
        <v>375</v>
      </c>
      <c r="C169" s="777" t="s">
        <v>38</v>
      </c>
      <c r="D169" s="822">
        <v>3</v>
      </c>
      <c r="E169" s="863"/>
      <c r="F169" s="779">
        <f t="shared" si="13"/>
        <v>0</v>
      </c>
    </row>
    <row r="170" spans="1:6" ht="25.5" x14ac:dyDescent="0.2">
      <c r="A170" s="818" t="s">
        <v>340</v>
      </c>
      <c r="B170" s="819" t="s">
        <v>376</v>
      </c>
      <c r="C170" s="777" t="s">
        <v>199</v>
      </c>
      <c r="D170" s="820">
        <v>85.45</v>
      </c>
      <c r="E170" s="863"/>
      <c r="F170" s="779">
        <f t="shared" si="13"/>
        <v>0</v>
      </c>
    </row>
    <row r="171" spans="1:6" ht="24.75" x14ac:dyDescent="0.2">
      <c r="A171" s="818" t="s">
        <v>343</v>
      </c>
      <c r="B171" s="819" t="s">
        <v>1074</v>
      </c>
      <c r="C171" s="777" t="s">
        <v>38</v>
      </c>
      <c r="D171" s="822">
        <v>1</v>
      </c>
      <c r="E171" s="863"/>
      <c r="F171" s="779">
        <f t="shared" si="13"/>
        <v>0</v>
      </c>
    </row>
    <row r="172" spans="1:6" x14ac:dyDescent="0.2">
      <c r="A172" s="823"/>
      <c r="B172" s="839"/>
      <c r="C172" s="816"/>
      <c r="D172" s="817"/>
      <c r="E172" s="866"/>
      <c r="F172" s="604"/>
    </row>
    <row r="173" spans="1:6" ht="15" x14ac:dyDescent="0.2">
      <c r="A173" s="834" t="s">
        <v>377</v>
      </c>
      <c r="B173" s="835" t="s">
        <v>378</v>
      </c>
      <c r="C173" s="816"/>
      <c r="D173" s="817"/>
      <c r="E173" s="866"/>
      <c r="F173" s="604"/>
    </row>
    <row r="174" spans="1:6" x14ac:dyDescent="0.2">
      <c r="A174" s="823"/>
      <c r="B174" s="839"/>
      <c r="C174" s="816"/>
      <c r="D174" s="817"/>
      <c r="E174" s="866"/>
      <c r="F174" s="604"/>
    </row>
    <row r="175" spans="1:6" x14ac:dyDescent="0.2">
      <c r="A175" s="818" t="s">
        <v>337</v>
      </c>
      <c r="B175" s="819" t="s">
        <v>379</v>
      </c>
      <c r="C175" s="777" t="s">
        <v>352</v>
      </c>
      <c r="D175" s="822">
        <v>20</v>
      </c>
      <c r="E175" s="863"/>
      <c r="F175" s="779">
        <f t="shared" ref="F175:F180" si="14">D175*E175</f>
        <v>0</v>
      </c>
    </row>
    <row r="176" spans="1:6" x14ac:dyDescent="0.2">
      <c r="A176" s="818" t="s">
        <v>359</v>
      </c>
      <c r="B176" s="819" t="s">
        <v>888</v>
      </c>
      <c r="C176" s="777" t="s">
        <v>352</v>
      </c>
      <c r="D176" s="822">
        <v>20</v>
      </c>
      <c r="E176" s="863"/>
      <c r="F176" s="779">
        <f t="shared" ref="F176" si="15">D176*E176</f>
        <v>0</v>
      </c>
    </row>
    <row r="177" spans="1:100" x14ac:dyDescent="0.2">
      <c r="A177" s="818" t="s">
        <v>340</v>
      </c>
      <c r="B177" s="819" t="s">
        <v>1090</v>
      </c>
      <c r="C177" s="777" t="s">
        <v>380</v>
      </c>
      <c r="D177" s="820">
        <v>85.45</v>
      </c>
      <c r="E177" s="863"/>
      <c r="F177" s="779">
        <f t="shared" si="14"/>
        <v>0</v>
      </c>
    </row>
    <row r="178" spans="1:100" x14ac:dyDescent="0.2">
      <c r="A178" s="818" t="s">
        <v>343</v>
      </c>
      <c r="B178" s="819" t="s">
        <v>381</v>
      </c>
      <c r="C178" s="777" t="s">
        <v>38</v>
      </c>
      <c r="D178" s="822">
        <v>3</v>
      </c>
      <c r="E178" s="863"/>
      <c r="F178" s="779">
        <f t="shared" si="14"/>
        <v>0</v>
      </c>
    </row>
    <row r="179" spans="1:100" ht="25.5" x14ac:dyDescent="0.2">
      <c r="A179" s="818" t="s">
        <v>345</v>
      </c>
      <c r="B179" s="819" t="s">
        <v>382</v>
      </c>
      <c r="C179" s="777" t="s">
        <v>380</v>
      </c>
      <c r="D179" s="820">
        <v>85.45</v>
      </c>
      <c r="E179" s="863"/>
      <c r="F179" s="779">
        <f t="shared" si="14"/>
        <v>0</v>
      </c>
    </row>
    <row r="180" spans="1:100" ht="25.5" x14ac:dyDescent="0.2">
      <c r="A180" s="818" t="s">
        <v>366</v>
      </c>
      <c r="B180" s="819" t="s">
        <v>383</v>
      </c>
      <c r="C180" s="777" t="s">
        <v>380</v>
      </c>
      <c r="D180" s="820">
        <v>85.45</v>
      </c>
      <c r="E180" s="863"/>
      <c r="F180" s="779">
        <f t="shared" si="14"/>
        <v>0</v>
      </c>
    </row>
    <row r="181" spans="1:100" x14ac:dyDescent="0.2">
      <c r="A181" s="823"/>
      <c r="B181" s="839"/>
      <c r="C181" s="816"/>
      <c r="D181" s="817"/>
      <c r="E181" s="866"/>
      <c r="F181" s="604"/>
    </row>
    <row r="182" spans="1:100" s="541" customFormat="1" x14ac:dyDescent="0.2">
      <c r="A182" s="848"/>
      <c r="B182" s="792" t="s">
        <v>1096</v>
      </c>
      <c r="C182" s="408"/>
      <c r="D182" s="849"/>
      <c r="E182" s="866"/>
      <c r="F182" s="603">
        <f>SUM(F135:F180)</f>
        <v>0</v>
      </c>
      <c r="G182" s="728"/>
      <c r="H182" s="728"/>
      <c r="I182" s="728"/>
      <c r="J182" s="728"/>
      <c r="K182" s="728"/>
      <c r="L182" s="728"/>
      <c r="M182" s="728"/>
      <c r="N182" s="1194"/>
      <c r="O182" s="728"/>
      <c r="P182" s="728"/>
      <c r="Q182" s="728"/>
      <c r="R182" s="728"/>
      <c r="S182" s="728"/>
      <c r="T182" s="728"/>
      <c r="U182" s="728"/>
      <c r="V182" s="728"/>
      <c r="W182" s="728"/>
      <c r="X182" s="728"/>
      <c r="Y182" s="728"/>
      <c r="Z182" s="728"/>
      <c r="AA182" s="728"/>
      <c r="AB182" s="728"/>
      <c r="AC182" s="728"/>
      <c r="AD182" s="728"/>
      <c r="AE182" s="728"/>
      <c r="AF182" s="728"/>
      <c r="AG182" s="728"/>
      <c r="AH182" s="728"/>
      <c r="AI182" s="728"/>
      <c r="AJ182" s="728"/>
      <c r="AK182" s="728"/>
      <c r="AL182" s="728"/>
      <c r="AM182" s="728"/>
      <c r="AN182" s="728"/>
      <c r="AO182" s="728"/>
      <c r="AP182" s="728"/>
      <c r="AQ182" s="728"/>
      <c r="AR182" s="728"/>
      <c r="AS182" s="728"/>
      <c r="AT182" s="728"/>
      <c r="AU182" s="728"/>
      <c r="AV182" s="728"/>
      <c r="AW182" s="728"/>
      <c r="AX182" s="728"/>
      <c r="AY182" s="728"/>
      <c r="AZ182" s="728"/>
      <c r="BA182" s="728"/>
      <c r="BB182" s="728"/>
      <c r="BC182" s="728"/>
      <c r="BD182" s="728"/>
      <c r="BE182" s="728"/>
      <c r="BF182" s="728"/>
      <c r="BG182" s="728"/>
      <c r="BH182" s="728"/>
      <c r="BI182" s="728"/>
      <c r="BJ182" s="728"/>
      <c r="BK182" s="728"/>
      <c r="BL182" s="728"/>
      <c r="BM182" s="728"/>
      <c r="BN182" s="728"/>
      <c r="BO182" s="728"/>
      <c r="BP182" s="728"/>
      <c r="BQ182" s="728"/>
      <c r="BR182" s="728"/>
      <c r="BS182" s="728"/>
      <c r="BT182" s="728"/>
      <c r="BU182" s="728"/>
      <c r="BV182" s="728"/>
      <c r="BW182" s="728"/>
      <c r="BX182" s="728"/>
      <c r="BY182" s="728"/>
      <c r="BZ182" s="728"/>
      <c r="CA182" s="728"/>
      <c r="CB182" s="728"/>
      <c r="CC182" s="728"/>
      <c r="CD182" s="728"/>
      <c r="CE182" s="728"/>
      <c r="CF182" s="728"/>
      <c r="CG182" s="728"/>
      <c r="CH182" s="728"/>
      <c r="CI182" s="728"/>
      <c r="CJ182" s="728"/>
      <c r="CK182" s="728"/>
      <c r="CL182" s="728"/>
      <c r="CM182" s="728"/>
      <c r="CN182" s="728"/>
      <c r="CO182" s="728"/>
      <c r="CP182" s="728"/>
      <c r="CQ182" s="728"/>
      <c r="CR182" s="728"/>
      <c r="CS182" s="728"/>
      <c r="CT182" s="728"/>
      <c r="CU182" s="728"/>
      <c r="CV182" s="728"/>
    </row>
    <row r="183" spans="1:100" s="541" customFormat="1" x14ac:dyDescent="0.2">
      <c r="A183" s="848"/>
      <c r="B183" s="792"/>
      <c r="C183" s="408"/>
      <c r="D183" s="849"/>
      <c r="E183" s="866"/>
      <c r="F183" s="603"/>
      <c r="G183" s="728"/>
      <c r="H183" s="728"/>
      <c r="I183" s="728"/>
      <c r="J183" s="728"/>
      <c r="K183" s="728"/>
      <c r="L183" s="728"/>
      <c r="M183" s="728"/>
      <c r="N183" s="1194"/>
      <c r="O183" s="728"/>
      <c r="P183" s="728"/>
      <c r="Q183" s="728"/>
      <c r="R183" s="728"/>
      <c r="S183" s="728"/>
      <c r="T183" s="728"/>
      <c r="U183" s="728"/>
      <c r="V183" s="728"/>
      <c r="W183" s="728"/>
      <c r="X183" s="728"/>
      <c r="Y183" s="728"/>
      <c r="Z183" s="728"/>
      <c r="AA183" s="728"/>
      <c r="AB183" s="728"/>
      <c r="AC183" s="728"/>
      <c r="AD183" s="728"/>
      <c r="AE183" s="728"/>
      <c r="AF183" s="728"/>
      <c r="AG183" s="728"/>
      <c r="AH183" s="728"/>
      <c r="AI183" s="728"/>
      <c r="AJ183" s="728"/>
      <c r="AK183" s="728"/>
      <c r="AL183" s="728"/>
      <c r="AM183" s="728"/>
      <c r="AN183" s="728"/>
      <c r="AO183" s="728"/>
      <c r="AP183" s="728"/>
      <c r="AQ183" s="728"/>
      <c r="AR183" s="728"/>
      <c r="AS183" s="728"/>
      <c r="AT183" s="728"/>
      <c r="AU183" s="728"/>
      <c r="AV183" s="728"/>
      <c r="AW183" s="728"/>
      <c r="AX183" s="728"/>
      <c r="AY183" s="728"/>
      <c r="AZ183" s="728"/>
      <c r="BA183" s="728"/>
      <c r="BB183" s="728"/>
      <c r="BC183" s="728"/>
      <c r="BD183" s="728"/>
      <c r="BE183" s="728"/>
      <c r="BF183" s="728"/>
      <c r="BG183" s="728"/>
      <c r="BH183" s="728"/>
      <c r="BI183" s="728"/>
      <c r="BJ183" s="728"/>
      <c r="BK183" s="728"/>
      <c r="BL183" s="728"/>
      <c r="BM183" s="728"/>
      <c r="BN183" s="728"/>
      <c r="BO183" s="728"/>
      <c r="BP183" s="728"/>
      <c r="BQ183" s="728"/>
      <c r="BR183" s="728"/>
      <c r="BS183" s="728"/>
      <c r="BT183" s="728"/>
      <c r="BU183" s="728"/>
      <c r="BV183" s="728"/>
      <c r="BW183" s="728"/>
      <c r="BX183" s="728"/>
      <c r="BY183" s="728"/>
      <c r="BZ183" s="728"/>
      <c r="CA183" s="728"/>
      <c r="CB183" s="728"/>
      <c r="CC183" s="728"/>
      <c r="CD183" s="728"/>
      <c r="CE183" s="728"/>
      <c r="CF183" s="728"/>
      <c r="CG183" s="728"/>
      <c r="CH183" s="728"/>
      <c r="CI183" s="728"/>
      <c r="CJ183" s="728"/>
      <c r="CK183" s="728"/>
      <c r="CL183" s="728"/>
      <c r="CM183" s="728"/>
      <c r="CN183" s="728"/>
      <c r="CO183" s="728"/>
      <c r="CP183" s="728"/>
      <c r="CQ183" s="728"/>
      <c r="CR183" s="728"/>
      <c r="CS183" s="728"/>
      <c r="CT183" s="728"/>
      <c r="CU183" s="728"/>
      <c r="CV183" s="728"/>
    </row>
    <row r="184" spans="1:100" ht="15" x14ac:dyDescent="0.2">
      <c r="A184" s="823"/>
      <c r="B184" s="850"/>
      <c r="C184" s="851"/>
      <c r="D184" s="826"/>
      <c r="E184" s="866"/>
      <c r="F184" s="604"/>
    </row>
    <row r="185" spans="1:100" ht="15" x14ac:dyDescent="0.2">
      <c r="A185" s="767"/>
      <c r="B185" s="768" t="s">
        <v>388</v>
      </c>
      <c r="C185" s="798" t="s">
        <v>322</v>
      </c>
      <c r="D185" s="412"/>
      <c r="E185" s="866"/>
      <c r="F185" s="604"/>
    </row>
    <row r="186" spans="1:100" s="774" customFormat="1" x14ac:dyDescent="0.2">
      <c r="A186" s="770"/>
      <c r="B186" s="775"/>
      <c r="C186" s="772"/>
      <c r="D186" s="786"/>
      <c r="E186" s="866"/>
      <c r="F186" s="787"/>
      <c r="G186" s="861"/>
      <c r="H186" s="861"/>
      <c r="I186" s="861"/>
      <c r="J186" s="861"/>
      <c r="K186" s="861"/>
      <c r="L186" s="861"/>
      <c r="M186" s="861"/>
      <c r="N186" s="1183"/>
      <c r="O186" s="1184"/>
      <c r="P186" s="1185"/>
      <c r="Q186" s="861"/>
      <c r="R186" s="861"/>
      <c r="S186" s="861"/>
      <c r="T186" s="861"/>
      <c r="U186" s="861"/>
      <c r="V186" s="861"/>
      <c r="W186" s="861"/>
      <c r="X186" s="861"/>
      <c r="Y186" s="861"/>
      <c r="Z186" s="861"/>
      <c r="AA186" s="861"/>
      <c r="AB186" s="861"/>
      <c r="AC186" s="861"/>
      <c r="AD186" s="861"/>
      <c r="AE186" s="861"/>
      <c r="AF186" s="861"/>
      <c r="AG186" s="861"/>
      <c r="AH186" s="861"/>
      <c r="AI186" s="861"/>
      <c r="AJ186" s="861"/>
      <c r="AK186" s="861"/>
      <c r="AL186" s="861"/>
      <c r="AM186" s="861"/>
      <c r="AN186" s="861"/>
      <c r="AO186" s="861"/>
      <c r="AP186" s="861"/>
      <c r="AQ186" s="861"/>
      <c r="AR186" s="861"/>
      <c r="AS186" s="861"/>
      <c r="AT186" s="861"/>
      <c r="AU186" s="861"/>
      <c r="AV186" s="861"/>
      <c r="AW186" s="861"/>
      <c r="AX186" s="861"/>
      <c r="AY186" s="861"/>
      <c r="AZ186" s="861"/>
      <c r="BA186" s="861"/>
      <c r="BB186" s="861"/>
      <c r="BC186" s="861"/>
      <c r="BD186" s="861"/>
      <c r="BE186" s="861"/>
      <c r="BF186" s="861"/>
      <c r="BG186" s="861"/>
      <c r="BH186" s="861"/>
      <c r="BI186" s="861"/>
      <c r="BJ186" s="861"/>
      <c r="BK186" s="861"/>
      <c r="BL186" s="861"/>
      <c r="BM186" s="861"/>
      <c r="BN186" s="861"/>
      <c r="BO186" s="861"/>
      <c r="BP186" s="861"/>
      <c r="BQ186" s="861"/>
      <c r="BR186" s="861"/>
      <c r="BS186" s="861"/>
      <c r="BT186" s="861"/>
      <c r="BU186" s="861"/>
      <c r="BV186" s="861"/>
      <c r="BW186" s="861"/>
      <c r="BX186" s="861"/>
      <c r="BY186" s="861"/>
      <c r="BZ186" s="861"/>
      <c r="CA186" s="861"/>
      <c r="CB186" s="861"/>
      <c r="CC186" s="861"/>
      <c r="CD186" s="861"/>
      <c r="CE186" s="861"/>
      <c r="CF186" s="861"/>
      <c r="CG186" s="861"/>
      <c r="CH186" s="861"/>
      <c r="CI186" s="861"/>
      <c r="CJ186" s="861"/>
      <c r="CK186" s="861"/>
      <c r="CL186" s="861"/>
      <c r="CM186" s="861"/>
      <c r="CN186" s="861"/>
      <c r="CO186" s="861"/>
      <c r="CP186" s="861"/>
      <c r="CQ186" s="861"/>
      <c r="CR186" s="861"/>
      <c r="CS186" s="861"/>
      <c r="CT186" s="861"/>
      <c r="CU186" s="861"/>
      <c r="CV186" s="861"/>
    </row>
    <row r="187" spans="1:100" s="774" customFormat="1" ht="25.5" customHeight="1" x14ac:dyDescent="0.2">
      <c r="A187" s="776" t="s">
        <v>230</v>
      </c>
      <c r="B187" s="336" t="s">
        <v>323</v>
      </c>
      <c r="C187" s="777" t="s">
        <v>38</v>
      </c>
      <c r="D187" s="822">
        <v>1</v>
      </c>
      <c r="E187" s="863"/>
      <c r="F187" s="779">
        <f t="shared" ref="F187:F193" si="16">D187*E187</f>
        <v>0</v>
      </c>
      <c r="G187" s="861"/>
      <c r="H187" s="861"/>
      <c r="I187" s="861"/>
      <c r="J187" s="861"/>
      <c r="K187" s="861"/>
      <c r="L187" s="861"/>
      <c r="M187" s="861"/>
      <c r="N187" s="1183"/>
      <c r="O187" s="1184"/>
      <c r="P187" s="1185"/>
      <c r="Q187" s="861"/>
      <c r="R187" s="861"/>
      <c r="S187" s="861"/>
      <c r="T187" s="861"/>
      <c r="U187" s="861"/>
      <c r="V187" s="861"/>
      <c r="W187" s="861"/>
      <c r="X187" s="861"/>
      <c r="Y187" s="861"/>
      <c r="Z187" s="861"/>
      <c r="AA187" s="861"/>
      <c r="AB187" s="861"/>
      <c r="AC187" s="861"/>
      <c r="AD187" s="861"/>
      <c r="AE187" s="861"/>
      <c r="AF187" s="861"/>
      <c r="AG187" s="861"/>
      <c r="AH187" s="861"/>
      <c r="AI187" s="861"/>
      <c r="AJ187" s="861"/>
      <c r="AK187" s="861"/>
      <c r="AL187" s="861"/>
      <c r="AM187" s="861"/>
      <c r="AN187" s="861"/>
      <c r="AO187" s="861"/>
      <c r="AP187" s="861"/>
      <c r="AQ187" s="861"/>
      <c r="AR187" s="861"/>
      <c r="AS187" s="861"/>
      <c r="AT187" s="861"/>
      <c r="AU187" s="861"/>
      <c r="AV187" s="861"/>
      <c r="AW187" s="861"/>
      <c r="AX187" s="861"/>
      <c r="AY187" s="861"/>
      <c r="AZ187" s="861"/>
      <c r="BA187" s="861"/>
      <c r="BB187" s="861"/>
      <c r="BC187" s="861"/>
      <c r="BD187" s="861"/>
      <c r="BE187" s="861"/>
      <c r="BF187" s="861"/>
      <c r="BG187" s="861"/>
      <c r="BH187" s="861"/>
      <c r="BI187" s="861"/>
      <c r="BJ187" s="861"/>
      <c r="BK187" s="861"/>
      <c r="BL187" s="861"/>
      <c r="BM187" s="861"/>
      <c r="BN187" s="861"/>
      <c r="BO187" s="861"/>
      <c r="BP187" s="861"/>
      <c r="BQ187" s="861"/>
      <c r="BR187" s="861"/>
      <c r="BS187" s="861"/>
      <c r="BT187" s="861"/>
      <c r="BU187" s="861"/>
      <c r="BV187" s="861"/>
      <c r="BW187" s="861"/>
      <c r="BX187" s="861"/>
      <c r="BY187" s="861"/>
      <c r="BZ187" s="861"/>
      <c r="CA187" s="861"/>
      <c r="CB187" s="861"/>
      <c r="CC187" s="861"/>
      <c r="CD187" s="861"/>
      <c r="CE187" s="861"/>
      <c r="CF187" s="861"/>
      <c r="CG187" s="861"/>
      <c r="CH187" s="861"/>
      <c r="CI187" s="861"/>
      <c r="CJ187" s="861"/>
      <c r="CK187" s="861"/>
      <c r="CL187" s="861"/>
      <c r="CM187" s="861"/>
      <c r="CN187" s="861"/>
      <c r="CO187" s="861"/>
      <c r="CP187" s="861"/>
      <c r="CQ187" s="861"/>
      <c r="CR187" s="861"/>
      <c r="CS187" s="861"/>
      <c r="CT187" s="861"/>
      <c r="CU187" s="861"/>
      <c r="CV187" s="861"/>
    </row>
    <row r="188" spans="1:100" s="774" customFormat="1" ht="38.25" x14ac:dyDescent="0.2">
      <c r="A188" s="776" t="s">
        <v>232</v>
      </c>
      <c r="B188" s="336" t="s">
        <v>1127</v>
      </c>
      <c r="C188" s="393" t="s">
        <v>199</v>
      </c>
      <c r="D188" s="778">
        <v>10</v>
      </c>
      <c r="E188" s="863"/>
      <c r="F188" s="779">
        <f t="shared" si="16"/>
        <v>0</v>
      </c>
      <c r="G188" s="861"/>
      <c r="H188" s="861"/>
      <c r="I188" s="861"/>
      <c r="J188" s="861"/>
      <c r="K188" s="861"/>
      <c r="L188" s="861"/>
      <c r="M188" s="861"/>
      <c r="N188" s="1183"/>
      <c r="O188" s="1184"/>
      <c r="P188" s="1185"/>
      <c r="Q188" s="861"/>
      <c r="R188" s="861"/>
      <c r="S188" s="861"/>
      <c r="T188" s="861"/>
      <c r="U188" s="861"/>
      <c r="V188" s="861"/>
      <c r="W188" s="861"/>
      <c r="X188" s="861"/>
      <c r="Y188" s="861"/>
      <c r="Z188" s="861"/>
      <c r="AA188" s="861"/>
      <c r="AB188" s="861"/>
      <c r="AC188" s="861"/>
      <c r="AD188" s="861"/>
      <c r="AE188" s="861"/>
      <c r="AF188" s="861"/>
      <c r="AG188" s="861"/>
      <c r="AH188" s="861"/>
      <c r="AI188" s="861"/>
      <c r="AJ188" s="861"/>
      <c r="AK188" s="861"/>
      <c r="AL188" s="861"/>
      <c r="AM188" s="861"/>
      <c r="AN188" s="861"/>
      <c r="AO188" s="861"/>
      <c r="AP188" s="861"/>
      <c r="AQ188" s="861"/>
      <c r="AR188" s="861"/>
      <c r="AS188" s="861"/>
      <c r="AT188" s="861"/>
      <c r="AU188" s="861"/>
      <c r="AV188" s="861"/>
      <c r="AW188" s="861"/>
      <c r="AX188" s="861"/>
      <c r="AY188" s="861"/>
      <c r="AZ188" s="861"/>
      <c r="BA188" s="861"/>
      <c r="BB188" s="861"/>
      <c r="BC188" s="861"/>
      <c r="BD188" s="861"/>
      <c r="BE188" s="861"/>
      <c r="BF188" s="861"/>
      <c r="BG188" s="861"/>
      <c r="BH188" s="861"/>
      <c r="BI188" s="861"/>
      <c r="BJ188" s="861"/>
      <c r="BK188" s="861"/>
      <c r="BL188" s="861"/>
      <c r="BM188" s="861"/>
      <c r="BN188" s="861"/>
      <c r="BO188" s="861"/>
      <c r="BP188" s="861"/>
      <c r="BQ188" s="861"/>
      <c r="BR188" s="861"/>
      <c r="BS188" s="861"/>
      <c r="BT188" s="861"/>
      <c r="BU188" s="861"/>
      <c r="BV188" s="861"/>
      <c r="BW188" s="861"/>
      <c r="BX188" s="861"/>
      <c r="BY188" s="861"/>
      <c r="BZ188" s="861"/>
      <c r="CA188" s="861"/>
      <c r="CB188" s="861"/>
      <c r="CC188" s="861"/>
      <c r="CD188" s="861"/>
      <c r="CE188" s="861"/>
      <c r="CF188" s="861"/>
      <c r="CG188" s="861"/>
      <c r="CH188" s="861"/>
      <c r="CI188" s="861"/>
      <c r="CJ188" s="861"/>
      <c r="CK188" s="861"/>
      <c r="CL188" s="861"/>
      <c r="CM188" s="861"/>
      <c r="CN188" s="861"/>
      <c r="CO188" s="861"/>
      <c r="CP188" s="861"/>
      <c r="CQ188" s="861"/>
      <c r="CR188" s="861"/>
      <c r="CS188" s="861"/>
      <c r="CT188" s="861"/>
      <c r="CU188" s="861"/>
      <c r="CV188" s="861"/>
    </row>
    <row r="189" spans="1:100" s="774" customFormat="1" ht="25.5" x14ac:dyDescent="0.2">
      <c r="A189" s="398" t="s">
        <v>233</v>
      </c>
      <c r="B189" s="336" t="s">
        <v>1129</v>
      </c>
      <c r="C189" s="393" t="s">
        <v>184</v>
      </c>
      <c r="D189" s="778">
        <v>1.2</v>
      </c>
      <c r="E189" s="863"/>
      <c r="F189" s="779">
        <f t="shared" si="16"/>
        <v>0</v>
      </c>
      <c r="G189" s="861"/>
      <c r="H189" s="861"/>
      <c r="I189" s="861"/>
      <c r="J189" s="861"/>
      <c r="K189" s="861"/>
      <c r="L189" s="861"/>
      <c r="M189" s="861"/>
      <c r="N189" s="1183"/>
      <c r="O189" s="1184"/>
      <c r="P189" s="1185"/>
      <c r="Q189" s="861"/>
      <c r="R189" s="861"/>
      <c r="S189" s="861"/>
      <c r="T189" s="861"/>
      <c r="U189" s="861"/>
      <c r="V189" s="861"/>
      <c r="W189" s="861"/>
      <c r="X189" s="861"/>
      <c r="Y189" s="861"/>
      <c r="Z189" s="861"/>
      <c r="AA189" s="861"/>
      <c r="AB189" s="861"/>
      <c r="AC189" s="861"/>
      <c r="AD189" s="861"/>
      <c r="AE189" s="861"/>
      <c r="AF189" s="861"/>
      <c r="AG189" s="861"/>
      <c r="AH189" s="861"/>
      <c r="AI189" s="861"/>
      <c r="AJ189" s="861"/>
      <c r="AK189" s="861"/>
      <c r="AL189" s="861"/>
      <c r="AM189" s="861"/>
      <c r="AN189" s="861"/>
      <c r="AO189" s="861"/>
      <c r="AP189" s="861"/>
      <c r="AQ189" s="861"/>
      <c r="AR189" s="861"/>
      <c r="AS189" s="861"/>
      <c r="AT189" s="861"/>
      <c r="AU189" s="861"/>
      <c r="AV189" s="861"/>
      <c r="AW189" s="861"/>
      <c r="AX189" s="861"/>
      <c r="AY189" s="861"/>
      <c r="AZ189" s="861"/>
      <c r="BA189" s="861"/>
      <c r="BB189" s="861"/>
      <c r="BC189" s="861"/>
      <c r="BD189" s="861"/>
      <c r="BE189" s="861"/>
      <c r="BF189" s="861"/>
      <c r="BG189" s="861"/>
      <c r="BH189" s="861"/>
      <c r="BI189" s="861"/>
      <c r="BJ189" s="861"/>
      <c r="BK189" s="861"/>
      <c r="BL189" s="861"/>
      <c r="BM189" s="861"/>
      <c r="BN189" s="861"/>
      <c r="BO189" s="861"/>
      <c r="BP189" s="861"/>
      <c r="BQ189" s="861"/>
      <c r="BR189" s="861"/>
      <c r="BS189" s="861"/>
      <c r="BT189" s="861"/>
      <c r="BU189" s="861"/>
      <c r="BV189" s="861"/>
      <c r="BW189" s="861"/>
      <c r="BX189" s="861"/>
      <c r="BY189" s="861"/>
      <c r="BZ189" s="861"/>
      <c r="CA189" s="861"/>
      <c r="CB189" s="861"/>
      <c r="CC189" s="861"/>
      <c r="CD189" s="861"/>
      <c r="CE189" s="861"/>
      <c r="CF189" s="861"/>
      <c r="CG189" s="861"/>
      <c r="CH189" s="861"/>
      <c r="CI189" s="861"/>
      <c r="CJ189" s="861"/>
      <c r="CK189" s="861"/>
      <c r="CL189" s="861"/>
      <c r="CM189" s="861"/>
      <c r="CN189" s="861"/>
      <c r="CO189" s="861"/>
      <c r="CP189" s="861"/>
      <c r="CQ189" s="861"/>
      <c r="CR189" s="861"/>
      <c r="CS189" s="861"/>
      <c r="CT189" s="861"/>
      <c r="CU189" s="861"/>
      <c r="CV189" s="861"/>
    </row>
    <row r="190" spans="1:100" s="774" customFormat="1" ht="25.5" x14ac:dyDescent="0.2">
      <c r="A190" s="398" t="s">
        <v>235</v>
      </c>
      <c r="B190" s="336" t="s">
        <v>324</v>
      </c>
      <c r="C190" s="783" t="s">
        <v>38</v>
      </c>
      <c r="D190" s="822">
        <v>1</v>
      </c>
      <c r="E190" s="863"/>
      <c r="F190" s="779">
        <f t="shared" si="16"/>
        <v>0</v>
      </c>
      <c r="G190" s="861"/>
      <c r="H190" s="861"/>
      <c r="I190" s="861"/>
      <c r="J190" s="861"/>
      <c r="K190" s="861"/>
      <c r="L190" s="861"/>
      <c r="M190" s="861"/>
      <c r="N190" s="1183"/>
      <c r="O190" s="1184"/>
      <c r="P190" s="1185"/>
      <c r="Q190" s="861"/>
      <c r="R190" s="861"/>
      <c r="S190" s="861"/>
      <c r="T190" s="861"/>
      <c r="U190" s="861"/>
      <c r="V190" s="861"/>
      <c r="W190" s="861"/>
      <c r="X190" s="861"/>
      <c r="Y190" s="861"/>
      <c r="Z190" s="861"/>
      <c r="AA190" s="861"/>
      <c r="AB190" s="861"/>
      <c r="AC190" s="861"/>
      <c r="AD190" s="861"/>
      <c r="AE190" s="861"/>
      <c r="AF190" s="861"/>
      <c r="AG190" s="861"/>
      <c r="AH190" s="861"/>
      <c r="AI190" s="861"/>
      <c r="AJ190" s="861"/>
      <c r="AK190" s="861"/>
      <c r="AL190" s="861"/>
      <c r="AM190" s="861"/>
      <c r="AN190" s="861"/>
      <c r="AO190" s="861"/>
      <c r="AP190" s="861"/>
      <c r="AQ190" s="861"/>
      <c r="AR190" s="861"/>
      <c r="AS190" s="861"/>
      <c r="AT190" s="861"/>
      <c r="AU190" s="861"/>
      <c r="AV190" s="861"/>
      <c r="AW190" s="861"/>
      <c r="AX190" s="861"/>
      <c r="AY190" s="861"/>
      <c r="AZ190" s="861"/>
      <c r="BA190" s="861"/>
      <c r="BB190" s="861"/>
      <c r="BC190" s="861"/>
      <c r="BD190" s="861"/>
      <c r="BE190" s="861"/>
      <c r="BF190" s="861"/>
      <c r="BG190" s="861"/>
      <c r="BH190" s="861"/>
      <c r="BI190" s="861"/>
      <c r="BJ190" s="861"/>
      <c r="BK190" s="861"/>
      <c r="BL190" s="861"/>
      <c r="BM190" s="861"/>
      <c r="BN190" s="861"/>
      <c r="BO190" s="861"/>
      <c r="BP190" s="861"/>
      <c r="BQ190" s="861"/>
      <c r="BR190" s="861"/>
      <c r="BS190" s="861"/>
      <c r="BT190" s="861"/>
      <c r="BU190" s="861"/>
      <c r="BV190" s="861"/>
      <c r="BW190" s="861"/>
      <c r="BX190" s="861"/>
      <c r="BY190" s="861"/>
      <c r="BZ190" s="861"/>
      <c r="CA190" s="861"/>
      <c r="CB190" s="861"/>
      <c r="CC190" s="861"/>
      <c r="CD190" s="861"/>
      <c r="CE190" s="861"/>
      <c r="CF190" s="861"/>
      <c r="CG190" s="861"/>
      <c r="CH190" s="861"/>
      <c r="CI190" s="861"/>
      <c r="CJ190" s="861"/>
      <c r="CK190" s="861"/>
      <c r="CL190" s="861"/>
      <c r="CM190" s="861"/>
      <c r="CN190" s="861"/>
      <c r="CO190" s="861"/>
      <c r="CP190" s="861"/>
      <c r="CQ190" s="861"/>
      <c r="CR190" s="861"/>
      <c r="CS190" s="861"/>
      <c r="CT190" s="861"/>
      <c r="CU190" s="861"/>
      <c r="CV190" s="861"/>
    </row>
    <row r="191" spans="1:100" s="771" customFormat="1" ht="38.25" x14ac:dyDescent="0.2">
      <c r="A191" s="780" t="s">
        <v>237</v>
      </c>
      <c r="B191" s="781" t="s">
        <v>1078</v>
      </c>
      <c r="C191" s="782" t="s">
        <v>101</v>
      </c>
      <c r="D191" s="778">
        <v>2</v>
      </c>
      <c r="E191" s="863"/>
      <c r="F191" s="779">
        <f t="shared" si="16"/>
        <v>0</v>
      </c>
      <c r="G191" s="1186"/>
      <c r="H191" s="1186"/>
      <c r="I191" s="1186"/>
      <c r="J191" s="1186"/>
      <c r="K191" s="1186"/>
      <c r="L191" s="1186"/>
      <c r="M191" s="1186"/>
      <c r="N191" s="1187"/>
      <c r="O191" s="1188"/>
      <c r="P191" s="1189"/>
      <c r="Q191" s="1186"/>
      <c r="R191" s="1186"/>
      <c r="S191" s="1186"/>
      <c r="T191" s="1186"/>
      <c r="U191" s="1186"/>
      <c r="V191" s="1186"/>
      <c r="W191" s="1186"/>
      <c r="X191" s="1186"/>
      <c r="Y191" s="1186"/>
      <c r="Z191" s="1186"/>
      <c r="AA191" s="1186"/>
      <c r="AB191" s="1186"/>
      <c r="AC191" s="1186"/>
      <c r="AD191" s="1186"/>
      <c r="AE191" s="1186"/>
      <c r="AF191" s="1186"/>
      <c r="AG191" s="1186"/>
      <c r="AH191" s="1186"/>
      <c r="AI191" s="1186"/>
      <c r="AJ191" s="1186"/>
      <c r="AK191" s="1186"/>
      <c r="AL191" s="1186"/>
      <c r="AM191" s="1186"/>
      <c r="AN191" s="1186"/>
      <c r="AO191" s="1186"/>
      <c r="AP191" s="1186"/>
      <c r="AQ191" s="1186"/>
      <c r="AR191" s="1186"/>
      <c r="AS191" s="1186"/>
      <c r="AT191" s="1186"/>
      <c r="AU191" s="1186"/>
      <c r="AV191" s="1186"/>
      <c r="AW191" s="1186"/>
      <c r="AX191" s="1186"/>
      <c r="AY191" s="1186"/>
      <c r="AZ191" s="1186"/>
      <c r="BA191" s="1186"/>
      <c r="BB191" s="1186"/>
      <c r="BC191" s="1186"/>
      <c r="BD191" s="1186"/>
      <c r="BE191" s="1186"/>
      <c r="BF191" s="1186"/>
      <c r="BG191" s="1186"/>
      <c r="BH191" s="1186"/>
      <c r="BI191" s="1186"/>
      <c r="BJ191" s="1186"/>
      <c r="BK191" s="1186"/>
      <c r="BL191" s="1186"/>
      <c r="BM191" s="1186"/>
      <c r="BN191" s="1186"/>
      <c r="BO191" s="1186"/>
      <c r="BP191" s="1186"/>
      <c r="BQ191" s="1186"/>
      <c r="BR191" s="1186"/>
      <c r="BS191" s="1186"/>
      <c r="BT191" s="1186"/>
      <c r="BU191" s="1186"/>
      <c r="BV191" s="1186"/>
      <c r="BW191" s="1186"/>
      <c r="BX191" s="1186"/>
      <c r="BY191" s="1186"/>
      <c r="BZ191" s="1186"/>
      <c r="CA191" s="1186"/>
      <c r="CB191" s="1186"/>
      <c r="CC191" s="1186"/>
      <c r="CD191" s="1186"/>
      <c r="CE191" s="1186"/>
      <c r="CF191" s="1186"/>
      <c r="CG191" s="1186"/>
      <c r="CH191" s="1186"/>
      <c r="CI191" s="1186"/>
      <c r="CJ191" s="1186"/>
      <c r="CK191" s="1186"/>
      <c r="CL191" s="1186"/>
      <c r="CM191" s="1186"/>
      <c r="CN191" s="1186"/>
      <c r="CO191" s="1186"/>
      <c r="CP191" s="1186"/>
      <c r="CQ191" s="1186"/>
      <c r="CR191" s="1186"/>
      <c r="CS191" s="1186"/>
      <c r="CT191" s="1186"/>
      <c r="CU191" s="1186"/>
      <c r="CV191" s="1186"/>
    </row>
    <row r="192" spans="1:100" s="771" customFormat="1" ht="38.25" x14ac:dyDescent="0.2">
      <c r="A192" s="780" t="s">
        <v>239</v>
      </c>
      <c r="B192" s="781" t="s">
        <v>325</v>
      </c>
      <c r="C192" s="782" t="s">
        <v>101</v>
      </c>
      <c r="D192" s="778">
        <v>10</v>
      </c>
      <c r="E192" s="863"/>
      <c r="F192" s="779">
        <f t="shared" si="16"/>
        <v>0</v>
      </c>
      <c r="G192" s="1186"/>
      <c r="H192" s="1186"/>
      <c r="I192" s="1186"/>
      <c r="J192" s="1186"/>
      <c r="K192" s="1186"/>
      <c r="L192" s="1186"/>
      <c r="M192" s="1186"/>
      <c r="N192" s="1187"/>
      <c r="O192" s="1188"/>
      <c r="P192" s="1189"/>
      <c r="Q192" s="1186"/>
      <c r="R192" s="1186"/>
      <c r="S192" s="1186"/>
      <c r="T192" s="1186"/>
      <c r="U192" s="1186"/>
      <c r="V192" s="1186"/>
      <c r="W192" s="1186"/>
      <c r="X192" s="1186"/>
      <c r="Y192" s="1186"/>
      <c r="Z192" s="1186"/>
      <c r="AA192" s="1186"/>
      <c r="AB192" s="1186"/>
      <c r="AC192" s="1186"/>
      <c r="AD192" s="1186"/>
      <c r="AE192" s="1186"/>
      <c r="AF192" s="1186"/>
      <c r="AG192" s="1186"/>
      <c r="AH192" s="1186"/>
      <c r="AI192" s="1186"/>
      <c r="AJ192" s="1186"/>
      <c r="AK192" s="1186"/>
      <c r="AL192" s="1186"/>
      <c r="AM192" s="1186"/>
      <c r="AN192" s="1186"/>
      <c r="AO192" s="1186"/>
      <c r="AP192" s="1186"/>
      <c r="AQ192" s="1186"/>
      <c r="AR192" s="1186"/>
      <c r="AS192" s="1186"/>
      <c r="AT192" s="1186"/>
      <c r="AU192" s="1186"/>
      <c r="AV192" s="1186"/>
      <c r="AW192" s="1186"/>
      <c r="AX192" s="1186"/>
      <c r="AY192" s="1186"/>
      <c r="AZ192" s="1186"/>
      <c r="BA192" s="1186"/>
      <c r="BB192" s="1186"/>
      <c r="BC192" s="1186"/>
      <c r="BD192" s="1186"/>
      <c r="BE192" s="1186"/>
      <c r="BF192" s="1186"/>
      <c r="BG192" s="1186"/>
      <c r="BH192" s="1186"/>
      <c r="BI192" s="1186"/>
      <c r="BJ192" s="1186"/>
      <c r="BK192" s="1186"/>
      <c r="BL192" s="1186"/>
      <c r="BM192" s="1186"/>
      <c r="BN192" s="1186"/>
      <c r="BO192" s="1186"/>
      <c r="BP192" s="1186"/>
      <c r="BQ192" s="1186"/>
      <c r="BR192" s="1186"/>
      <c r="BS192" s="1186"/>
      <c r="BT192" s="1186"/>
      <c r="BU192" s="1186"/>
      <c r="BV192" s="1186"/>
      <c r="BW192" s="1186"/>
      <c r="BX192" s="1186"/>
      <c r="BY192" s="1186"/>
      <c r="BZ192" s="1186"/>
      <c r="CA192" s="1186"/>
      <c r="CB192" s="1186"/>
      <c r="CC192" s="1186"/>
      <c r="CD192" s="1186"/>
      <c r="CE192" s="1186"/>
      <c r="CF192" s="1186"/>
      <c r="CG192" s="1186"/>
      <c r="CH192" s="1186"/>
      <c r="CI192" s="1186"/>
      <c r="CJ192" s="1186"/>
      <c r="CK192" s="1186"/>
      <c r="CL192" s="1186"/>
      <c r="CM192" s="1186"/>
      <c r="CN192" s="1186"/>
      <c r="CO192" s="1186"/>
      <c r="CP192" s="1186"/>
      <c r="CQ192" s="1186"/>
      <c r="CR192" s="1186"/>
      <c r="CS192" s="1186"/>
      <c r="CT192" s="1186"/>
      <c r="CU192" s="1186"/>
      <c r="CV192" s="1186"/>
    </row>
    <row r="193" spans="1:100" s="774" customFormat="1" x14ac:dyDescent="0.2">
      <c r="A193" s="398" t="s">
        <v>240</v>
      </c>
      <c r="B193" s="336" t="s">
        <v>326</v>
      </c>
      <c r="C193" s="783" t="s">
        <v>101</v>
      </c>
      <c r="D193" s="778">
        <v>20</v>
      </c>
      <c r="E193" s="863"/>
      <c r="F193" s="779">
        <f t="shared" si="16"/>
        <v>0</v>
      </c>
      <c r="G193" s="861"/>
      <c r="H193" s="861"/>
      <c r="I193" s="861"/>
      <c r="J193" s="861"/>
      <c r="K193" s="861"/>
      <c r="L193" s="861"/>
      <c r="M193" s="861"/>
      <c r="N193" s="1183"/>
      <c r="O193" s="1184"/>
      <c r="P193" s="1185"/>
      <c r="Q193" s="1185"/>
      <c r="R193" s="861"/>
      <c r="S193" s="861"/>
      <c r="T193" s="861"/>
      <c r="U193" s="861"/>
      <c r="V193" s="861"/>
      <c r="W193" s="861"/>
      <c r="X193" s="861"/>
      <c r="Y193" s="861"/>
      <c r="Z193" s="861"/>
      <c r="AA193" s="861"/>
      <c r="AB193" s="861"/>
      <c r="AC193" s="861"/>
      <c r="AD193" s="861"/>
      <c r="AE193" s="861"/>
      <c r="AF193" s="861"/>
      <c r="AG193" s="861"/>
      <c r="AH193" s="861"/>
      <c r="AI193" s="861"/>
      <c r="AJ193" s="861"/>
      <c r="AK193" s="861"/>
      <c r="AL193" s="861"/>
      <c r="AM193" s="861"/>
      <c r="AN193" s="861"/>
      <c r="AO193" s="861"/>
      <c r="AP193" s="861"/>
      <c r="AQ193" s="861"/>
      <c r="AR193" s="861"/>
      <c r="AS193" s="861"/>
      <c r="AT193" s="861"/>
      <c r="AU193" s="861"/>
      <c r="AV193" s="861"/>
      <c r="AW193" s="861"/>
      <c r="AX193" s="861"/>
      <c r="AY193" s="861"/>
      <c r="AZ193" s="861"/>
      <c r="BA193" s="861"/>
      <c r="BB193" s="861"/>
      <c r="BC193" s="861"/>
      <c r="BD193" s="861"/>
      <c r="BE193" s="861"/>
      <c r="BF193" s="861"/>
      <c r="BG193" s="861"/>
      <c r="BH193" s="861"/>
      <c r="BI193" s="861"/>
      <c r="BJ193" s="861"/>
      <c r="BK193" s="861"/>
      <c r="BL193" s="861"/>
      <c r="BM193" s="861"/>
      <c r="BN193" s="861"/>
      <c r="BO193" s="861"/>
      <c r="BP193" s="861"/>
      <c r="BQ193" s="861"/>
      <c r="BR193" s="861"/>
      <c r="BS193" s="861"/>
      <c r="BT193" s="861"/>
      <c r="BU193" s="861"/>
      <c r="BV193" s="861"/>
      <c r="BW193" s="861"/>
      <c r="BX193" s="861"/>
      <c r="BY193" s="861"/>
      <c r="BZ193" s="861"/>
      <c r="CA193" s="861"/>
      <c r="CB193" s="861"/>
      <c r="CC193" s="861"/>
      <c r="CD193" s="861"/>
      <c r="CE193" s="861"/>
      <c r="CF193" s="861"/>
      <c r="CG193" s="861"/>
      <c r="CH193" s="861"/>
      <c r="CI193" s="861"/>
      <c r="CJ193" s="861"/>
      <c r="CK193" s="861"/>
      <c r="CL193" s="861"/>
      <c r="CM193" s="861"/>
      <c r="CN193" s="861"/>
      <c r="CO193" s="861"/>
      <c r="CP193" s="861"/>
      <c r="CQ193" s="861"/>
      <c r="CR193" s="861"/>
      <c r="CS193" s="861"/>
      <c r="CT193" s="861"/>
      <c r="CU193" s="861"/>
      <c r="CV193" s="861"/>
    </row>
    <row r="194" spans="1:100" s="774" customFormat="1" x14ac:dyDescent="0.2">
      <c r="A194" s="770"/>
      <c r="B194" s="806"/>
      <c r="C194" s="807"/>
      <c r="D194" s="808"/>
      <c r="E194" s="866"/>
      <c r="F194" s="795"/>
      <c r="G194" s="861"/>
      <c r="H194" s="861"/>
      <c r="I194" s="861"/>
      <c r="J194" s="861"/>
      <c r="K194" s="861"/>
      <c r="L194" s="861"/>
      <c r="M194" s="861"/>
      <c r="N194" s="1183"/>
      <c r="O194" s="1184"/>
      <c r="P194" s="1185"/>
      <c r="Q194" s="861"/>
      <c r="R194" s="861"/>
      <c r="S194" s="861"/>
      <c r="T194" s="861"/>
      <c r="U194" s="861"/>
      <c r="V194" s="861"/>
      <c r="W194" s="861"/>
      <c r="X194" s="861"/>
      <c r="Y194" s="861"/>
      <c r="Z194" s="861"/>
      <c r="AA194" s="861"/>
      <c r="AB194" s="861"/>
      <c r="AC194" s="861"/>
      <c r="AD194" s="861"/>
      <c r="AE194" s="861"/>
      <c r="AF194" s="861"/>
      <c r="AG194" s="861"/>
      <c r="AH194" s="861"/>
      <c r="AI194" s="861"/>
      <c r="AJ194" s="861"/>
      <c r="AK194" s="861"/>
      <c r="AL194" s="861"/>
      <c r="AM194" s="861"/>
      <c r="AN194" s="861"/>
      <c r="AO194" s="861"/>
      <c r="AP194" s="861"/>
      <c r="AQ194" s="861"/>
      <c r="AR194" s="861"/>
      <c r="AS194" s="861"/>
      <c r="AT194" s="861"/>
      <c r="AU194" s="861"/>
      <c r="AV194" s="861"/>
      <c r="AW194" s="861"/>
      <c r="AX194" s="861"/>
      <c r="AY194" s="861"/>
      <c r="AZ194" s="861"/>
      <c r="BA194" s="861"/>
      <c r="BB194" s="861"/>
      <c r="BC194" s="861"/>
      <c r="BD194" s="861"/>
      <c r="BE194" s="861"/>
      <c r="BF194" s="861"/>
      <c r="BG194" s="861"/>
      <c r="BH194" s="861"/>
      <c r="BI194" s="861"/>
      <c r="BJ194" s="861"/>
      <c r="BK194" s="861"/>
      <c r="BL194" s="861"/>
      <c r="BM194" s="861"/>
      <c r="BN194" s="861"/>
      <c r="BO194" s="861"/>
      <c r="BP194" s="861"/>
      <c r="BQ194" s="861"/>
      <c r="BR194" s="861"/>
      <c r="BS194" s="861"/>
      <c r="BT194" s="861"/>
      <c r="BU194" s="861"/>
      <c r="BV194" s="861"/>
      <c r="BW194" s="861"/>
      <c r="BX194" s="861"/>
      <c r="BY194" s="861"/>
      <c r="BZ194" s="861"/>
      <c r="CA194" s="861"/>
      <c r="CB194" s="861"/>
      <c r="CC194" s="861"/>
      <c r="CD194" s="861"/>
      <c r="CE194" s="861"/>
      <c r="CF194" s="861"/>
      <c r="CG194" s="861"/>
      <c r="CH194" s="861"/>
      <c r="CI194" s="861"/>
      <c r="CJ194" s="861"/>
      <c r="CK194" s="861"/>
      <c r="CL194" s="861"/>
      <c r="CM194" s="861"/>
      <c r="CN194" s="861"/>
      <c r="CO194" s="861"/>
      <c r="CP194" s="861"/>
      <c r="CQ194" s="861"/>
      <c r="CR194" s="861"/>
      <c r="CS194" s="861"/>
      <c r="CT194" s="861"/>
      <c r="CU194" s="861"/>
      <c r="CV194" s="861"/>
    </row>
    <row r="195" spans="1:100" s="774" customFormat="1" x14ac:dyDescent="0.2">
      <c r="A195" s="770"/>
      <c r="B195" s="809" t="s">
        <v>1097</v>
      </c>
      <c r="C195" s="807"/>
      <c r="D195" s="808"/>
      <c r="E195" s="868"/>
      <c r="F195" s="574">
        <f>SUM(F187:F193)</f>
        <v>0</v>
      </c>
      <c r="G195" s="861"/>
      <c r="H195" s="861"/>
      <c r="I195" s="861"/>
      <c r="J195" s="861"/>
      <c r="K195" s="861"/>
      <c r="L195" s="861"/>
      <c r="M195" s="861"/>
      <c r="N195" s="1183"/>
      <c r="O195" s="1184"/>
      <c r="P195" s="1185"/>
      <c r="Q195" s="861"/>
      <c r="R195" s="861"/>
      <c r="S195" s="861"/>
      <c r="T195" s="861"/>
      <c r="U195" s="861"/>
      <c r="V195" s="861"/>
      <c r="W195" s="861"/>
      <c r="X195" s="861"/>
      <c r="Y195" s="861"/>
      <c r="Z195" s="861"/>
      <c r="AA195" s="861"/>
      <c r="AB195" s="861"/>
      <c r="AC195" s="861"/>
      <c r="AD195" s="861"/>
      <c r="AE195" s="861"/>
      <c r="AF195" s="861"/>
      <c r="AG195" s="861"/>
      <c r="AH195" s="861"/>
      <c r="AI195" s="861"/>
      <c r="AJ195" s="861"/>
      <c r="AK195" s="861"/>
      <c r="AL195" s="861"/>
      <c r="AM195" s="861"/>
      <c r="AN195" s="861"/>
      <c r="AO195" s="861"/>
      <c r="AP195" s="861"/>
      <c r="AQ195" s="861"/>
      <c r="AR195" s="861"/>
      <c r="AS195" s="861"/>
      <c r="AT195" s="861"/>
      <c r="AU195" s="861"/>
      <c r="AV195" s="861"/>
      <c r="AW195" s="861"/>
      <c r="AX195" s="861"/>
      <c r="AY195" s="861"/>
      <c r="AZ195" s="861"/>
      <c r="BA195" s="861"/>
      <c r="BB195" s="861"/>
      <c r="BC195" s="861"/>
      <c r="BD195" s="861"/>
      <c r="BE195" s="861"/>
      <c r="BF195" s="861"/>
      <c r="BG195" s="861"/>
      <c r="BH195" s="861"/>
      <c r="BI195" s="861"/>
      <c r="BJ195" s="861"/>
      <c r="BK195" s="861"/>
      <c r="BL195" s="861"/>
      <c r="BM195" s="861"/>
      <c r="BN195" s="861"/>
      <c r="BO195" s="861"/>
      <c r="BP195" s="861"/>
      <c r="BQ195" s="861"/>
      <c r="BR195" s="861"/>
      <c r="BS195" s="861"/>
      <c r="BT195" s="861"/>
      <c r="BU195" s="861"/>
      <c r="BV195" s="861"/>
      <c r="BW195" s="861"/>
      <c r="BX195" s="861"/>
      <c r="BY195" s="861"/>
      <c r="BZ195" s="861"/>
      <c r="CA195" s="861"/>
      <c r="CB195" s="861"/>
      <c r="CC195" s="861"/>
      <c r="CD195" s="861"/>
      <c r="CE195" s="861"/>
      <c r="CF195" s="861"/>
      <c r="CG195" s="861"/>
      <c r="CH195" s="861"/>
      <c r="CI195" s="861"/>
      <c r="CJ195" s="861"/>
      <c r="CK195" s="861"/>
      <c r="CL195" s="861"/>
      <c r="CM195" s="861"/>
      <c r="CN195" s="861"/>
      <c r="CO195" s="861"/>
      <c r="CP195" s="861"/>
      <c r="CQ195" s="861"/>
      <c r="CR195" s="861"/>
      <c r="CS195" s="861"/>
      <c r="CT195" s="861"/>
      <c r="CU195" s="861"/>
      <c r="CV195" s="861"/>
    </row>
    <row r="196" spans="1:100" x14ac:dyDescent="0.2">
      <c r="D196" s="794"/>
      <c r="E196" s="866"/>
      <c r="F196" s="604"/>
    </row>
    <row r="197" spans="1:100" x14ac:dyDescent="0.2">
      <c r="D197" s="794"/>
      <c r="E197" s="866"/>
      <c r="F197" s="604"/>
    </row>
    <row r="198" spans="1:100" ht="15" x14ac:dyDescent="0.2">
      <c r="A198" s="767"/>
      <c r="B198" s="768" t="s">
        <v>389</v>
      </c>
      <c r="C198" s="798" t="s">
        <v>390</v>
      </c>
      <c r="D198" s="412"/>
      <c r="E198" s="866"/>
      <c r="F198" s="604"/>
    </row>
    <row r="199" spans="1:100" x14ac:dyDescent="0.2">
      <c r="B199" s="775"/>
      <c r="C199" s="772"/>
      <c r="D199" s="786"/>
      <c r="E199" s="866"/>
      <c r="F199" s="604"/>
    </row>
    <row r="200" spans="1:100" s="774" customFormat="1" ht="25.5" customHeight="1" x14ac:dyDescent="0.2">
      <c r="A200" s="776" t="s">
        <v>230</v>
      </c>
      <c r="B200" s="336" t="s">
        <v>323</v>
      </c>
      <c r="C200" s="777" t="s">
        <v>38</v>
      </c>
      <c r="D200" s="822">
        <v>1</v>
      </c>
      <c r="E200" s="863"/>
      <c r="F200" s="779">
        <f t="shared" ref="F200:F206" si="17">D200*E200</f>
        <v>0</v>
      </c>
      <c r="G200" s="861"/>
      <c r="H200" s="861"/>
      <c r="I200" s="861"/>
      <c r="J200" s="861"/>
      <c r="K200" s="861"/>
      <c r="L200" s="861"/>
      <c r="M200" s="861"/>
      <c r="N200" s="1183"/>
      <c r="O200" s="1184"/>
      <c r="P200" s="1185"/>
      <c r="Q200" s="861"/>
      <c r="R200" s="861"/>
      <c r="S200" s="861"/>
      <c r="T200" s="861"/>
      <c r="U200" s="861"/>
      <c r="V200" s="861"/>
      <c r="W200" s="861"/>
      <c r="X200" s="861"/>
      <c r="Y200" s="861"/>
      <c r="Z200" s="861"/>
      <c r="AA200" s="861"/>
      <c r="AB200" s="861"/>
      <c r="AC200" s="861"/>
      <c r="AD200" s="861"/>
      <c r="AE200" s="861"/>
      <c r="AF200" s="861"/>
      <c r="AG200" s="861"/>
      <c r="AH200" s="861"/>
      <c r="AI200" s="861"/>
      <c r="AJ200" s="861"/>
      <c r="AK200" s="861"/>
      <c r="AL200" s="861"/>
      <c r="AM200" s="861"/>
      <c r="AN200" s="861"/>
      <c r="AO200" s="861"/>
      <c r="AP200" s="861"/>
      <c r="AQ200" s="861"/>
      <c r="AR200" s="861"/>
      <c r="AS200" s="861"/>
      <c r="AT200" s="861"/>
      <c r="AU200" s="861"/>
      <c r="AV200" s="861"/>
      <c r="AW200" s="861"/>
      <c r="AX200" s="861"/>
      <c r="AY200" s="861"/>
      <c r="AZ200" s="861"/>
      <c r="BA200" s="861"/>
      <c r="BB200" s="861"/>
      <c r="BC200" s="861"/>
      <c r="BD200" s="861"/>
      <c r="BE200" s="861"/>
      <c r="BF200" s="861"/>
      <c r="BG200" s="861"/>
      <c r="BH200" s="861"/>
      <c r="BI200" s="861"/>
      <c r="BJ200" s="861"/>
      <c r="BK200" s="861"/>
      <c r="BL200" s="861"/>
      <c r="BM200" s="861"/>
      <c r="BN200" s="861"/>
      <c r="BO200" s="861"/>
      <c r="BP200" s="861"/>
      <c r="BQ200" s="861"/>
      <c r="BR200" s="861"/>
      <c r="BS200" s="861"/>
      <c r="BT200" s="861"/>
      <c r="BU200" s="861"/>
      <c r="BV200" s="861"/>
      <c r="BW200" s="861"/>
      <c r="BX200" s="861"/>
      <c r="BY200" s="861"/>
      <c r="BZ200" s="861"/>
      <c r="CA200" s="861"/>
      <c r="CB200" s="861"/>
      <c r="CC200" s="861"/>
      <c r="CD200" s="861"/>
      <c r="CE200" s="861"/>
      <c r="CF200" s="861"/>
      <c r="CG200" s="861"/>
      <c r="CH200" s="861"/>
      <c r="CI200" s="861"/>
      <c r="CJ200" s="861"/>
      <c r="CK200" s="861"/>
      <c r="CL200" s="861"/>
      <c r="CM200" s="861"/>
      <c r="CN200" s="861"/>
      <c r="CO200" s="861"/>
      <c r="CP200" s="861"/>
      <c r="CQ200" s="861"/>
      <c r="CR200" s="861"/>
      <c r="CS200" s="861"/>
      <c r="CT200" s="861"/>
      <c r="CU200" s="861"/>
      <c r="CV200" s="861"/>
    </row>
    <row r="201" spans="1:100" s="774" customFormat="1" ht="38.25" x14ac:dyDescent="0.2">
      <c r="A201" s="776" t="s">
        <v>232</v>
      </c>
      <c r="B201" s="336" t="s">
        <v>1127</v>
      </c>
      <c r="C201" s="393" t="s">
        <v>199</v>
      </c>
      <c r="D201" s="778">
        <v>4.5</v>
      </c>
      <c r="E201" s="863"/>
      <c r="F201" s="779">
        <f t="shared" si="17"/>
        <v>0</v>
      </c>
      <c r="G201" s="861"/>
      <c r="H201" s="861"/>
      <c r="I201" s="861"/>
      <c r="J201" s="861"/>
      <c r="K201" s="861"/>
      <c r="L201" s="861"/>
      <c r="M201" s="861"/>
      <c r="N201" s="1183"/>
      <c r="O201" s="1184"/>
      <c r="P201" s="1185"/>
      <c r="Q201" s="861"/>
      <c r="R201" s="861"/>
      <c r="S201" s="861"/>
      <c r="T201" s="861"/>
      <c r="U201" s="861"/>
      <c r="V201" s="861"/>
      <c r="W201" s="861"/>
      <c r="X201" s="861"/>
      <c r="Y201" s="861"/>
      <c r="Z201" s="861"/>
      <c r="AA201" s="861"/>
      <c r="AB201" s="861"/>
      <c r="AC201" s="861"/>
      <c r="AD201" s="861"/>
      <c r="AE201" s="861"/>
      <c r="AF201" s="861"/>
      <c r="AG201" s="861"/>
      <c r="AH201" s="861"/>
      <c r="AI201" s="861"/>
      <c r="AJ201" s="861"/>
      <c r="AK201" s="861"/>
      <c r="AL201" s="861"/>
      <c r="AM201" s="861"/>
      <c r="AN201" s="861"/>
      <c r="AO201" s="861"/>
      <c r="AP201" s="861"/>
      <c r="AQ201" s="861"/>
      <c r="AR201" s="861"/>
      <c r="AS201" s="861"/>
      <c r="AT201" s="861"/>
      <c r="AU201" s="861"/>
      <c r="AV201" s="861"/>
      <c r="AW201" s="861"/>
      <c r="AX201" s="861"/>
      <c r="AY201" s="861"/>
      <c r="AZ201" s="861"/>
      <c r="BA201" s="861"/>
      <c r="BB201" s="861"/>
      <c r="BC201" s="861"/>
      <c r="BD201" s="861"/>
      <c r="BE201" s="861"/>
      <c r="BF201" s="861"/>
      <c r="BG201" s="861"/>
      <c r="BH201" s="861"/>
      <c r="BI201" s="861"/>
      <c r="BJ201" s="861"/>
      <c r="BK201" s="861"/>
      <c r="BL201" s="861"/>
      <c r="BM201" s="861"/>
      <c r="BN201" s="861"/>
      <c r="BO201" s="861"/>
      <c r="BP201" s="861"/>
      <c r="BQ201" s="861"/>
      <c r="BR201" s="861"/>
      <c r="BS201" s="861"/>
      <c r="BT201" s="861"/>
      <c r="BU201" s="861"/>
      <c r="BV201" s="861"/>
      <c r="BW201" s="861"/>
      <c r="BX201" s="861"/>
      <c r="BY201" s="861"/>
      <c r="BZ201" s="861"/>
      <c r="CA201" s="861"/>
      <c r="CB201" s="861"/>
      <c r="CC201" s="861"/>
      <c r="CD201" s="861"/>
      <c r="CE201" s="861"/>
      <c r="CF201" s="861"/>
      <c r="CG201" s="861"/>
      <c r="CH201" s="861"/>
      <c r="CI201" s="861"/>
      <c r="CJ201" s="861"/>
      <c r="CK201" s="861"/>
      <c r="CL201" s="861"/>
      <c r="CM201" s="861"/>
      <c r="CN201" s="861"/>
      <c r="CO201" s="861"/>
      <c r="CP201" s="861"/>
      <c r="CQ201" s="861"/>
      <c r="CR201" s="861"/>
      <c r="CS201" s="861"/>
      <c r="CT201" s="861"/>
      <c r="CU201" s="861"/>
      <c r="CV201" s="861"/>
    </row>
    <row r="202" spans="1:100" s="774" customFormat="1" ht="25.5" x14ac:dyDescent="0.2">
      <c r="A202" s="398" t="s">
        <v>233</v>
      </c>
      <c r="B202" s="336" t="s">
        <v>1129</v>
      </c>
      <c r="C202" s="393" t="s">
        <v>184</v>
      </c>
      <c r="D202" s="778">
        <v>1</v>
      </c>
      <c r="E202" s="863"/>
      <c r="F202" s="779">
        <f t="shared" si="17"/>
        <v>0</v>
      </c>
      <c r="G202" s="861"/>
      <c r="H202" s="861"/>
      <c r="I202" s="861"/>
      <c r="J202" s="861"/>
      <c r="K202" s="861"/>
      <c r="L202" s="861"/>
      <c r="M202" s="861"/>
      <c r="N202" s="1183"/>
      <c r="O202" s="1184"/>
      <c r="P202" s="1185"/>
      <c r="Q202" s="861"/>
      <c r="R202" s="861"/>
      <c r="S202" s="861"/>
      <c r="T202" s="861"/>
      <c r="U202" s="861"/>
      <c r="V202" s="861"/>
      <c r="W202" s="861"/>
      <c r="X202" s="861"/>
      <c r="Y202" s="861"/>
      <c r="Z202" s="861"/>
      <c r="AA202" s="861"/>
      <c r="AB202" s="861"/>
      <c r="AC202" s="861"/>
      <c r="AD202" s="861"/>
      <c r="AE202" s="861"/>
      <c r="AF202" s="861"/>
      <c r="AG202" s="861"/>
      <c r="AH202" s="861"/>
      <c r="AI202" s="861"/>
      <c r="AJ202" s="861"/>
      <c r="AK202" s="861"/>
      <c r="AL202" s="861"/>
      <c r="AM202" s="861"/>
      <c r="AN202" s="861"/>
      <c r="AO202" s="861"/>
      <c r="AP202" s="861"/>
      <c r="AQ202" s="861"/>
      <c r="AR202" s="861"/>
      <c r="AS202" s="861"/>
      <c r="AT202" s="861"/>
      <c r="AU202" s="861"/>
      <c r="AV202" s="861"/>
      <c r="AW202" s="861"/>
      <c r="AX202" s="861"/>
      <c r="AY202" s="861"/>
      <c r="AZ202" s="861"/>
      <c r="BA202" s="861"/>
      <c r="BB202" s="861"/>
      <c r="BC202" s="861"/>
      <c r="BD202" s="861"/>
      <c r="BE202" s="861"/>
      <c r="BF202" s="861"/>
      <c r="BG202" s="861"/>
      <c r="BH202" s="861"/>
      <c r="BI202" s="861"/>
      <c r="BJ202" s="861"/>
      <c r="BK202" s="861"/>
      <c r="BL202" s="861"/>
      <c r="BM202" s="861"/>
      <c r="BN202" s="861"/>
      <c r="BO202" s="861"/>
      <c r="BP202" s="861"/>
      <c r="BQ202" s="861"/>
      <c r="BR202" s="861"/>
      <c r="BS202" s="861"/>
      <c r="BT202" s="861"/>
      <c r="BU202" s="861"/>
      <c r="BV202" s="861"/>
      <c r="BW202" s="861"/>
      <c r="BX202" s="861"/>
      <c r="BY202" s="861"/>
      <c r="BZ202" s="861"/>
      <c r="CA202" s="861"/>
      <c r="CB202" s="861"/>
      <c r="CC202" s="861"/>
      <c r="CD202" s="861"/>
      <c r="CE202" s="861"/>
      <c r="CF202" s="861"/>
      <c r="CG202" s="861"/>
      <c r="CH202" s="861"/>
      <c r="CI202" s="861"/>
      <c r="CJ202" s="861"/>
      <c r="CK202" s="861"/>
      <c r="CL202" s="861"/>
      <c r="CM202" s="861"/>
      <c r="CN202" s="861"/>
      <c r="CO202" s="861"/>
      <c r="CP202" s="861"/>
      <c r="CQ202" s="861"/>
      <c r="CR202" s="861"/>
      <c r="CS202" s="861"/>
      <c r="CT202" s="861"/>
      <c r="CU202" s="861"/>
      <c r="CV202" s="861"/>
    </row>
    <row r="203" spans="1:100" s="774" customFormat="1" ht="25.5" x14ac:dyDescent="0.2">
      <c r="A203" s="398" t="s">
        <v>235</v>
      </c>
      <c r="B203" s="336" t="s">
        <v>324</v>
      </c>
      <c r="C203" s="783" t="s">
        <v>38</v>
      </c>
      <c r="D203" s="822">
        <v>1</v>
      </c>
      <c r="E203" s="863"/>
      <c r="F203" s="779">
        <f t="shared" si="17"/>
        <v>0</v>
      </c>
      <c r="G203" s="861"/>
      <c r="H203" s="861"/>
      <c r="I203" s="861"/>
      <c r="J203" s="861"/>
      <c r="K203" s="861"/>
      <c r="L203" s="861"/>
      <c r="M203" s="861"/>
      <c r="N203" s="1183"/>
      <c r="O203" s="1184"/>
      <c r="P203" s="1185"/>
      <c r="Q203" s="861"/>
      <c r="R203" s="861"/>
      <c r="S203" s="861"/>
      <c r="T203" s="861"/>
      <c r="U203" s="861"/>
      <c r="V203" s="861"/>
      <c r="W203" s="861"/>
      <c r="X203" s="861"/>
      <c r="Y203" s="861"/>
      <c r="Z203" s="861"/>
      <c r="AA203" s="861"/>
      <c r="AB203" s="861"/>
      <c r="AC203" s="861"/>
      <c r="AD203" s="861"/>
      <c r="AE203" s="861"/>
      <c r="AF203" s="861"/>
      <c r="AG203" s="861"/>
      <c r="AH203" s="861"/>
      <c r="AI203" s="861"/>
      <c r="AJ203" s="861"/>
      <c r="AK203" s="861"/>
      <c r="AL203" s="861"/>
      <c r="AM203" s="861"/>
      <c r="AN203" s="861"/>
      <c r="AO203" s="861"/>
      <c r="AP203" s="861"/>
      <c r="AQ203" s="861"/>
      <c r="AR203" s="861"/>
      <c r="AS203" s="861"/>
      <c r="AT203" s="861"/>
      <c r="AU203" s="861"/>
      <c r="AV203" s="861"/>
      <c r="AW203" s="861"/>
      <c r="AX203" s="861"/>
      <c r="AY203" s="861"/>
      <c r="AZ203" s="861"/>
      <c r="BA203" s="861"/>
      <c r="BB203" s="861"/>
      <c r="BC203" s="861"/>
      <c r="BD203" s="861"/>
      <c r="BE203" s="861"/>
      <c r="BF203" s="861"/>
      <c r="BG203" s="861"/>
      <c r="BH203" s="861"/>
      <c r="BI203" s="861"/>
      <c r="BJ203" s="861"/>
      <c r="BK203" s="861"/>
      <c r="BL203" s="861"/>
      <c r="BM203" s="861"/>
      <c r="BN203" s="861"/>
      <c r="BO203" s="861"/>
      <c r="BP203" s="861"/>
      <c r="BQ203" s="861"/>
      <c r="BR203" s="861"/>
      <c r="BS203" s="861"/>
      <c r="BT203" s="861"/>
      <c r="BU203" s="861"/>
      <c r="BV203" s="861"/>
      <c r="BW203" s="861"/>
      <c r="BX203" s="861"/>
      <c r="BY203" s="861"/>
      <c r="BZ203" s="861"/>
      <c r="CA203" s="861"/>
      <c r="CB203" s="861"/>
      <c r="CC203" s="861"/>
      <c r="CD203" s="861"/>
      <c r="CE203" s="861"/>
      <c r="CF203" s="861"/>
      <c r="CG203" s="861"/>
      <c r="CH203" s="861"/>
      <c r="CI203" s="861"/>
      <c r="CJ203" s="861"/>
      <c r="CK203" s="861"/>
      <c r="CL203" s="861"/>
      <c r="CM203" s="861"/>
      <c r="CN203" s="861"/>
      <c r="CO203" s="861"/>
      <c r="CP203" s="861"/>
      <c r="CQ203" s="861"/>
      <c r="CR203" s="861"/>
      <c r="CS203" s="861"/>
      <c r="CT203" s="861"/>
      <c r="CU203" s="861"/>
      <c r="CV203" s="861"/>
    </row>
    <row r="204" spans="1:100" s="771" customFormat="1" ht="38.25" x14ac:dyDescent="0.2">
      <c r="A204" s="776" t="s">
        <v>237</v>
      </c>
      <c r="B204" s="781" t="s">
        <v>325</v>
      </c>
      <c r="C204" s="782" t="s">
        <v>101</v>
      </c>
      <c r="D204" s="778">
        <v>2.5</v>
      </c>
      <c r="E204" s="863"/>
      <c r="F204" s="779">
        <f t="shared" si="17"/>
        <v>0</v>
      </c>
      <c r="G204" s="1186"/>
      <c r="H204" s="1186"/>
      <c r="I204" s="1186"/>
      <c r="J204" s="1186"/>
      <c r="K204" s="1186"/>
      <c r="L204" s="1186"/>
      <c r="M204" s="1186"/>
      <c r="N204" s="1187"/>
      <c r="O204" s="1188"/>
      <c r="P204" s="1189"/>
      <c r="Q204" s="1186"/>
      <c r="R204" s="1186"/>
      <c r="S204" s="1186"/>
      <c r="T204" s="1186"/>
      <c r="U204" s="1186"/>
      <c r="V204" s="1186"/>
      <c r="W204" s="1186"/>
      <c r="X204" s="1186"/>
      <c r="Y204" s="1186"/>
      <c r="Z204" s="1186"/>
      <c r="AA204" s="1186"/>
      <c r="AB204" s="1186"/>
      <c r="AC204" s="1186"/>
      <c r="AD204" s="1186"/>
      <c r="AE204" s="1186"/>
      <c r="AF204" s="1186"/>
      <c r="AG204" s="1186"/>
      <c r="AH204" s="1186"/>
      <c r="AI204" s="1186"/>
      <c r="AJ204" s="1186"/>
      <c r="AK204" s="1186"/>
      <c r="AL204" s="1186"/>
      <c r="AM204" s="1186"/>
      <c r="AN204" s="1186"/>
      <c r="AO204" s="1186"/>
      <c r="AP204" s="1186"/>
      <c r="AQ204" s="1186"/>
      <c r="AR204" s="1186"/>
      <c r="AS204" s="1186"/>
      <c r="AT204" s="1186"/>
      <c r="AU204" s="1186"/>
      <c r="AV204" s="1186"/>
      <c r="AW204" s="1186"/>
      <c r="AX204" s="1186"/>
      <c r="AY204" s="1186"/>
      <c r="AZ204" s="1186"/>
      <c r="BA204" s="1186"/>
      <c r="BB204" s="1186"/>
      <c r="BC204" s="1186"/>
      <c r="BD204" s="1186"/>
      <c r="BE204" s="1186"/>
      <c r="BF204" s="1186"/>
      <c r="BG204" s="1186"/>
      <c r="BH204" s="1186"/>
      <c r="BI204" s="1186"/>
      <c r="BJ204" s="1186"/>
      <c r="BK204" s="1186"/>
      <c r="BL204" s="1186"/>
      <c r="BM204" s="1186"/>
      <c r="BN204" s="1186"/>
      <c r="BO204" s="1186"/>
      <c r="BP204" s="1186"/>
      <c r="BQ204" s="1186"/>
      <c r="BR204" s="1186"/>
      <c r="BS204" s="1186"/>
      <c r="BT204" s="1186"/>
      <c r="BU204" s="1186"/>
      <c r="BV204" s="1186"/>
      <c r="BW204" s="1186"/>
      <c r="BX204" s="1186"/>
      <c r="BY204" s="1186"/>
      <c r="BZ204" s="1186"/>
      <c r="CA204" s="1186"/>
      <c r="CB204" s="1186"/>
      <c r="CC204" s="1186"/>
      <c r="CD204" s="1186"/>
      <c r="CE204" s="1186"/>
      <c r="CF204" s="1186"/>
      <c r="CG204" s="1186"/>
      <c r="CH204" s="1186"/>
      <c r="CI204" s="1186"/>
      <c r="CJ204" s="1186"/>
      <c r="CK204" s="1186"/>
      <c r="CL204" s="1186"/>
      <c r="CM204" s="1186"/>
      <c r="CN204" s="1186"/>
      <c r="CO204" s="1186"/>
      <c r="CP204" s="1186"/>
      <c r="CQ204" s="1186"/>
      <c r="CR204" s="1186"/>
      <c r="CS204" s="1186"/>
      <c r="CT204" s="1186"/>
      <c r="CU204" s="1186"/>
      <c r="CV204" s="1186"/>
    </row>
    <row r="205" spans="1:100" s="771" customFormat="1" ht="38.25" x14ac:dyDescent="0.2">
      <c r="A205" s="776" t="s">
        <v>239</v>
      </c>
      <c r="B205" s="852" t="s">
        <v>1098</v>
      </c>
      <c r="C205" s="782" t="s">
        <v>38</v>
      </c>
      <c r="D205" s="822">
        <v>1</v>
      </c>
      <c r="E205" s="863"/>
      <c r="F205" s="779">
        <f t="shared" si="17"/>
        <v>0</v>
      </c>
      <c r="G205" s="1186"/>
      <c r="H205" s="1186"/>
      <c r="I205" s="1186"/>
      <c r="J205" s="1186"/>
      <c r="K205" s="1186"/>
      <c r="L205" s="1186"/>
      <c r="M205" s="1186"/>
      <c r="N205" s="1187"/>
      <c r="O205" s="1188"/>
      <c r="P205" s="1189"/>
      <c r="Q205" s="1186"/>
      <c r="R205" s="1186"/>
      <c r="S205" s="1186"/>
      <c r="T205" s="1186"/>
      <c r="U205" s="1186"/>
      <c r="V205" s="1186"/>
      <c r="W205" s="1186"/>
      <c r="X205" s="1186"/>
      <c r="Y205" s="1186"/>
      <c r="Z205" s="1186"/>
      <c r="AA205" s="1186"/>
      <c r="AB205" s="1186"/>
      <c r="AC205" s="1186"/>
      <c r="AD205" s="1186"/>
      <c r="AE205" s="1186"/>
      <c r="AF205" s="1186"/>
      <c r="AG205" s="1186"/>
      <c r="AH205" s="1186"/>
      <c r="AI205" s="1186"/>
      <c r="AJ205" s="1186"/>
      <c r="AK205" s="1186"/>
      <c r="AL205" s="1186"/>
      <c r="AM205" s="1186"/>
      <c r="AN205" s="1186"/>
      <c r="AO205" s="1186"/>
      <c r="AP205" s="1186"/>
      <c r="AQ205" s="1186"/>
      <c r="AR205" s="1186"/>
      <c r="AS205" s="1186"/>
      <c r="AT205" s="1186"/>
      <c r="AU205" s="1186"/>
      <c r="AV205" s="1186"/>
      <c r="AW205" s="1186"/>
      <c r="AX205" s="1186"/>
      <c r="AY205" s="1186"/>
      <c r="AZ205" s="1186"/>
      <c r="BA205" s="1186"/>
      <c r="BB205" s="1186"/>
      <c r="BC205" s="1186"/>
      <c r="BD205" s="1186"/>
      <c r="BE205" s="1186"/>
      <c r="BF205" s="1186"/>
      <c r="BG205" s="1186"/>
      <c r="BH205" s="1186"/>
      <c r="BI205" s="1186"/>
      <c r="BJ205" s="1186"/>
      <c r="BK205" s="1186"/>
      <c r="BL205" s="1186"/>
      <c r="BM205" s="1186"/>
      <c r="BN205" s="1186"/>
      <c r="BO205" s="1186"/>
      <c r="BP205" s="1186"/>
      <c r="BQ205" s="1186"/>
      <c r="BR205" s="1186"/>
      <c r="BS205" s="1186"/>
      <c r="BT205" s="1186"/>
      <c r="BU205" s="1186"/>
      <c r="BV205" s="1186"/>
      <c r="BW205" s="1186"/>
      <c r="BX205" s="1186"/>
      <c r="BY205" s="1186"/>
      <c r="BZ205" s="1186"/>
      <c r="CA205" s="1186"/>
      <c r="CB205" s="1186"/>
      <c r="CC205" s="1186"/>
      <c r="CD205" s="1186"/>
      <c r="CE205" s="1186"/>
      <c r="CF205" s="1186"/>
      <c r="CG205" s="1186"/>
      <c r="CH205" s="1186"/>
      <c r="CI205" s="1186"/>
      <c r="CJ205" s="1186"/>
      <c r="CK205" s="1186"/>
      <c r="CL205" s="1186"/>
      <c r="CM205" s="1186"/>
      <c r="CN205" s="1186"/>
      <c r="CO205" s="1186"/>
      <c r="CP205" s="1186"/>
      <c r="CQ205" s="1186"/>
      <c r="CR205" s="1186"/>
      <c r="CS205" s="1186"/>
      <c r="CT205" s="1186"/>
      <c r="CU205" s="1186"/>
      <c r="CV205" s="1186"/>
    </row>
    <row r="206" spans="1:100" s="771" customFormat="1" x14ac:dyDescent="0.2">
      <c r="A206" s="398" t="s">
        <v>240</v>
      </c>
      <c r="B206" s="336" t="s">
        <v>326</v>
      </c>
      <c r="C206" s="783" t="s">
        <v>101</v>
      </c>
      <c r="D206" s="778">
        <v>5</v>
      </c>
      <c r="E206" s="863"/>
      <c r="F206" s="779">
        <f t="shared" si="17"/>
        <v>0</v>
      </c>
      <c r="G206" s="1186"/>
      <c r="H206" s="1186"/>
      <c r="I206" s="1186"/>
      <c r="J206" s="1186"/>
      <c r="K206" s="1186"/>
      <c r="L206" s="1186"/>
      <c r="M206" s="1186"/>
      <c r="N206" s="1187"/>
      <c r="O206" s="1188"/>
      <c r="P206" s="1189"/>
      <c r="Q206" s="1186"/>
      <c r="R206" s="1186"/>
      <c r="S206" s="1186"/>
      <c r="T206" s="1186"/>
      <c r="U206" s="1186"/>
      <c r="V206" s="1186"/>
      <c r="W206" s="1186"/>
      <c r="X206" s="1186"/>
      <c r="Y206" s="1186"/>
      <c r="Z206" s="1186"/>
      <c r="AA206" s="1186"/>
      <c r="AB206" s="1186"/>
      <c r="AC206" s="1186"/>
      <c r="AD206" s="1186"/>
      <c r="AE206" s="1186"/>
      <c r="AF206" s="1186"/>
      <c r="AG206" s="1186"/>
      <c r="AH206" s="1186"/>
      <c r="AI206" s="1186"/>
      <c r="AJ206" s="1186"/>
      <c r="AK206" s="1186"/>
      <c r="AL206" s="1186"/>
      <c r="AM206" s="1186"/>
      <c r="AN206" s="1186"/>
      <c r="AO206" s="1186"/>
      <c r="AP206" s="1186"/>
      <c r="AQ206" s="1186"/>
      <c r="AR206" s="1186"/>
      <c r="AS206" s="1186"/>
      <c r="AT206" s="1186"/>
      <c r="AU206" s="1186"/>
      <c r="AV206" s="1186"/>
      <c r="AW206" s="1186"/>
      <c r="AX206" s="1186"/>
      <c r="AY206" s="1186"/>
      <c r="AZ206" s="1186"/>
      <c r="BA206" s="1186"/>
      <c r="BB206" s="1186"/>
      <c r="BC206" s="1186"/>
      <c r="BD206" s="1186"/>
      <c r="BE206" s="1186"/>
      <c r="BF206" s="1186"/>
      <c r="BG206" s="1186"/>
      <c r="BH206" s="1186"/>
      <c r="BI206" s="1186"/>
      <c r="BJ206" s="1186"/>
      <c r="BK206" s="1186"/>
      <c r="BL206" s="1186"/>
      <c r="BM206" s="1186"/>
      <c r="BN206" s="1186"/>
      <c r="BO206" s="1186"/>
      <c r="BP206" s="1186"/>
      <c r="BQ206" s="1186"/>
      <c r="BR206" s="1186"/>
      <c r="BS206" s="1186"/>
      <c r="BT206" s="1186"/>
      <c r="BU206" s="1186"/>
      <c r="BV206" s="1186"/>
      <c r="BW206" s="1186"/>
      <c r="BX206" s="1186"/>
      <c r="BY206" s="1186"/>
      <c r="BZ206" s="1186"/>
      <c r="CA206" s="1186"/>
      <c r="CB206" s="1186"/>
      <c r="CC206" s="1186"/>
      <c r="CD206" s="1186"/>
      <c r="CE206" s="1186"/>
      <c r="CF206" s="1186"/>
      <c r="CG206" s="1186"/>
      <c r="CH206" s="1186"/>
      <c r="CI206" s="1186"/>
      <c r="CJ206" s="1186"/>
      <c r="CK206" s="1186"/>
      <c r="CL206" s="1186"/>
      <c r="CM206" s="1186"/>
      <c r="CN206" s="1186"/>
      <c r="CO206" s="1186"/>
      <c r="CP206" s="1186"/>
      <c r="CQ206" s="1186"/>
      <c r="CR206" s="1186"/>
      <c r="CS206" s="1186"/>
      <c r="CT206" s="1186"/>
      <c r="CU206" s="1186"/>
      <c r="CV206" s="1186"/>
    </row>
    <row r="207" spans="1:100" s="774" customFormat="1" x14ac:dyDescent="0.2">
      <c r="A207" s="770"/>
      <c r="B207" s="806"/>
      <c r="C207" s="807"/>
      <c r="D207" s="808"/>
      <c r="E207" s="866"/>
      <c r="G207" s="861"/>
      <c r="H207" s="861"/>
      <c r="I207" s="861"/>
      <c r="J207" s="861"/>
      <c r="K207" s="861"/>
      <c r="L207" s="861"/>
      <c r="M207" s="861"/>
      <c r="N207" s="1183"/>
      <c r="O207" s="1184"/>
      <c r="P207" s="1185"/>
      <c r="Q207" s="861"/>
      <c r="R207" s="861"/>
      <c r="S207" s="861"/>
      <c r="T207" s="861"/>
      <c r="U207" s="861"/>
      <c r="V207" s="861"/>
      <c r="W207" s="861"/>
      <c r="X207" s="861"/>
      <c r="Y207" s="861"/>
      <c r="Z207" s="861"/>
      <c r="AA207" s="861"/>
      <c r="AB207" s="861"/>
      <c r="AC207" s="861"/>
      <c r="AD207" s="861"/>
      <c r="AE207" s="861"/>
      <c r="AF207" s="861"/>
      <c r="AG207" s="861"/>
      <c r="AH207" s="861"/>
      <c r="AI207" s="861"/>
      <c r="AJ207" s="861"/>
      <c r="AK207" s="861"/>
      <c r="AL207" s="861"/>
      <c r="AM207" s="861"/>
      <c r="AN207" s="861"/>
      <c r="AO207" s="861"/>
      <c r="AP207" s="861"/>
      <c r="AQ207" s="861"/>
      <c r="AR207" s="861"/>
      <c r="AS207" s="861"/>
      <c r="AT207" s="861"/>
      <c r="AU207" s="861"/>
      <c r="AV207" s="861"/>
      <c r="AW207" s="861"/>
      <c r="AX207" s="861"/>
      <c r="AY207" s="861"/>
      <c r="AZ207" s="861"/>
      <c r="BA207" s="861"/>
      <c r="BB207" s="861"/>
      <c r="BC207" s="861"/>
      <c r="BD207" s="861"/>
      <c r="BE207" s="861"/>
      <c r="BF207" s="861"/>
      <c r="BG207" s="861"/>
      <c r="BH207" s="861"/>
      <c r="BI207" s="861"/>
      <c r="BJ207" s="861"/>
      <c r="BK207" s="861"/>
      <c r="BL207" s="861"/>
      <c r="BM207" s="861"/>
      <c r="BN207" s="861"/>
      <c r="BO207" s="861"/>
      <c r="BP207" s="861"/>
      <c r="BQ207" s="861"/>
      <c r="BR207" s="861"/>
      <c r="BS207" s="861"/>
      <c r="BT207" s="861"/>
      <c r="BU207" s="861"/>
      <c r="BV207" s="861"/>
      <c r="BW207" s="861"/>
      <c r="BX207" s="861"/>
      <c r="BY207" s="861"/>
      <c r="BZ207" s="861"/>
      <c r="CA207" s="861"/>
      <c r="CB207" s="861"/>
      <c r="CC207" s="861"/>
      <c r="CD207" s="861"/>
      <c r="CE207" s="861"/>
      <c r="CF207" s="861"/>
      <c r="CG207" s="861"/>
      <c r="CH207" s="861"/>
      <c r="CI207" s="861"/>
      <c r="CJ207" s="861"/>
      <c r="CK207" s="861"/>
      <c r="CL207" s="861"/>
      <c r="CM207" s="861"/>
      <c r="CN207" s="861"/>
      <c r="CO207" s="861"/>
      <c r="CP207" s="861"/>
      <c r="CQ207" s="861"/>
      <c r="CR207" s="861"/>
      <c r="CS207" s="861"/>
      <c r="CT207" s="861"/>
      <c r="CU207" s="861"/>
      <c r="CV207" s="861"/>
    </row>
    <row r="208" spans="1:100" s="774" customFormat="1" x14ac:dyDescent="0.2">
      <c r="A208" s="770"/>
      <c r="B208" s="809" t="s">
        <v>1099</v>
      </c>
      <c r="C208" s="807"/>
      <c r="D208" s="808"/>
      <c r="E208" s="868"/>
      <c r="F208" s="574">
        <f>SUM(F200:F206)</f>
        <v>0</v>
      </c>
      <c r="G208" s="861"/>
      <c r="H208" s="861"/>
      <c r="I208" s="861"/>
      <c r="J208" s="861"/>
      <c r="K208" s="861"/>
      <c r="L208" s="861"/>
      <c r="M208" s="861"/>
      <c r="N208" s="1183"/>
      <c r="O208" s="1184"/>
      <c r="P208" s="1185"/>
      <c r="Q208" s="861"/>
      <c r="R208" s="861"/>
      <c r="S208" s="861"/>
      <c r="T208" s="861"/>
      <c r="U208" s="861"/>
      <c r="V208" s="861"/>
      <c r="W208" s="861"/>
      <c r="X208" s="861"/>
      <c r="Y208" s="861"/>
      <c r="Z208" s="861"/>
      <c r="AA208" s="861"/>
      <c r="AB208" s="861"/>
      <c r="AC208" s="861"/>
      <c r="AD208" s="861"/>
      <c r="AE208" s="861"/>
      <c r="AF208" s="861"/>
      <c r="AG208" s="861"/>
      <c r="AH208" s="861"/>
      <c r="AI208" s="861"/>
      <c r="AJ208" s="861"/>
      <c r="AK208" s="861"/>
      <c r="AL208" s="861"/>
      <c r="AM208" s="861"/>
      <c r="AN208" s="861"/>
      <c r="AO208" s="861"/>
      <c r="AP208" s="861"/>
      <c r="AQ208" s="861"/>
      <c r="AR208" s="861"/>
      <c r="AS208" s="861"/>
      <c r="AT208" s="861"/>
      <c r="AU208" s="861"/>
      <c r="AV208" s="861"/>
      <c r="AW208" s="861"/>
      <c r="AX208" s="861"/>
      <c r="AY208" s="861"/>
      <c r="AZ208" s="861"/>
      <c r="BA208" s="861"/>
      <c r="BB208" s="861"/>
      <c r="BC208" s="861"/>
      <c r="BD208" s="861"/>
      <c r="BE208" s="861"/>
      <c r="BF208" s="861"/>
      <c r="BG208" s="861"/>
      <c r="BH208" s="861"/>
      <c r="BI208" s="861"/>
      <c r="BJ208" s="861"/>
      <c r="BK208" s="861"/>
      <c r="BL208" s="861"/>
      <c r="BM208" s="861"/>
      <c r="BN208" s="861"/>
      <c r="BO208" s="861"/>
      <c r="BP208" s="861"/>
      <c r="BQ208" s="861"/>
      <c r="BR208" s="861"/>
      <c r="BS208" s="861"/>
      <c r="BT208" s="861"/>
      <c r="BU208" s="861"/>
      <c r="BV208" s="861"/>
      <c r="BW208" s="861"/>
      <c r="BX208" s="861"/>
      <c r="BY208" s="861"/>
      <c r="BZ208" s="861"/>
      <c r="CA208" s="861"/>
      <c r="CB208" s="861"/>
      <c r="CC208" s="861"/>
      <c r="CD208" s="861"/>
      <c r="CE208" s="861"/>
      <c r="CF208" s="861"/>
      <c r="CG208" s="861"/>
      <c r="CH208" s="861"/>
      <c r="CI208" s="861"/>
      <c r="CJ208" s="861"/>
      <c r="CK208" s="861"/>
      <c r="CL208" s="861"/>
      <c r="CM208" s="861"/>
      <c r="CN208" s="861"/>
      <c r="CO208" s="861"/>
      <c r="CP208" s="861"/>
      <c r="CQ208" s="861"/>
      <c r="CR208" s="861"/>
      <c r="CS208" s="861"/>
      <c r="CT208" s="861"/>
      <c r="CU208" s="861"/>
      <c r="CV208" s="861"/>
    </row>
    <row r="209" spans="1:100" x14ac:dyDescent="0.2">
      <c r="D209" s="794"/>
      <c r="E209" s="866"/>
      <c r="F209" s="604"/>
    </row>
    <row r="210" spans="1:100" x14ac:dyDescent="0.2">
      <c r="D210" s="794"/>
      <c r="E210" s="866"/>
      <c r="F210" s="604"/>
    </row>
    <row r="211" spans="1:100" ht="15" x14ac:dyDescent="0.2">
      <c r="A211" s="767"/>
      <c r="B211" s="768" t="s">
        <v>391</v>
      </c>
      <c r="C211" s="798" t="s">
        <v>385</v>
      </c>
      <c r="D211" s="412"/>
      <c r="E211" s="866"/>
      <c r="F211" s="604"/>
    </row>
    <row r="212" spans="1:100" s="774" customFormat="1" x14ac:dyDescent="0.2">
      <c r="A212" s="770"/>
      <c r="B212" s="775"/>
      <c r="C212" s="772"/>
      <c r="D212" s="786"/>
      <c r="E212" s="866"/>
      <c r="F212" s="787"/>
      <c r="G212" s="861"/>
      <c r="H212" s="861"/>
      <c r="I212" s="861"/>
      <c r="J212" s="861"/>
      <c r="K212" s="861"/>
      <c r="L212" s="861"/>
      <c r="M212" s="861"/>
      <c r="N212" s="1183"/>
      <c r="O212" s="1184"/>
      <c r="P212" s="1185"/>
      <c r="Q212" s="861"/>
      <c r="R212" s="861"/>
      <c r="S212" s="861"/>
      <c r="T212" s="861"/>
      <c r="U212" s="861"/>
      <c r="V212" s="861"/>
      <c r="W212" s="861"/>
      <c r="X212" s="861"/>
      <c r="Y212" s="861"/>
      <c r="Z212" s="861"/>
      <c r="AA212" s="861"/>
      <c r="AB212" s="861"/>
      <c r="AC212" s="861"/>
      <c r="AD212" s="861"/>
      <c r="AE212" s="861"/>
      <c r="AF212" s="861"/>
      <c r="AG212" s="861"/>
      <c r="AH212" s="861"/>
      <c r="AI212" s="861"/>
      <c r="AJ212" s="861"/>
      <c r="AK212" s="861"/>
      <c r="AL212" s="861"/>
      <c r="AM212" s="861"/>
      <c r="AN212" s="861"/>
      <c r="AO212" s="861"/>
      <c r="AP212" s="861"/>
      <c r="AQ212" s="861"/>
      <c r="AR212" s="861"/>
      <c r="AS212" s="861"/>
      <c r="AT212" s="861"/>
      <c r="AU212" s="861"/>
      <c r="AV212" s="861"/>
      <c r="AW212" s="861"/>
      <c r="AX212" s="861"/>
      <c r="AY212" s="861"/>
      <c r="AZ212" s="861"/>
      <c r="BA212" s="861"/>
      <c r="BB212" s="861"/>
      <c r="BC212" s="861"/>
      <c r="BD212" s="861"/>
      <c r="BE212" s="861"/>
      <c r="BF212" s="861"/>
      <c r="BG212" s="861"/>
      <c r="BH212" s="861"/>
      <c r="BI212" s="861"/>
      <c r="BJ212" s="861"/>
      <c r="BK212" s="861"/>
      <c r="BL212" s="861"/>
      <c r="BM212" s="861"/>
      <c r="BN212" s="861"/>
      <c r="BO212" s="861"/>
      <c r="BP212" s="861"/>
      <c r="BQ212" s="861"/>
      <c r="BR212" s="861"/>
      <c r="BS212" s="861"/>
      <c r="BT212" s="861"/>
      <c r="BU212" s="861"/>
      <c r="BV212" s="861"/>
      <c r="BW212" s="861"/>
      <c r="BX212" s="861"/>
      <c r="BY212" s="861"/>
      <c r="BZ212" s="861"/>
      <c r="CA212" s="861"/>
      <c r="CB212" s="861"/>
      <c r="CC212" s="861"/>
      <c r="CD212" s="861"/>
      <c r="CE212" s="861"/>
      <c r="CF212" s="861"/>
      <c r="CG212" s="861"/>
      <c r="CH212" s="861"/>
      <c r="CI212" s="861"/>
      <c r="CJ212" s="861"/>
      <c r="CK212" s="861"/>
      <c r="CL212" s="861"/>
      <c r="CM212" s="861"/>
      <c r="CN212" s="861"/>
      <c r="CO212" s="861"/>
      <c r="CP212" s="861"/>
      <c r="CQ212" s="861"/>
      <c r="CR212" s="861"/>
      <c r="CS212" s="861"/>
      <c r="CT212" s="861"/>
      <c r="CU212" s="861"/>
      <c r="CV212" s="861"/>
    </row>
    <row r="213" spans="1:100" s="774" customFormat="1" ht="25.5" customHeight="1" x14ac:dyDescent="0.2">
      <c r="A213" s="776" t="s">
        <v>230</v>
      </c>
      <c r="B213" s="336" t="s">
        <v>323</v>
      </c>
      <c r="C213" s="777" t="s">
        <v>38</v>
      </c>
      <c r="D213" s="822">
        <v>1</v>
      </c>
      <c r="E213" s="863"/>
      <c r="F213" s="779">
        <f t="shared" ref="F213:F221" si="18">D213*E213</f>
        <v>0</v>
      </c>
      <c r="G213" s="861"/>
      <c r="H213" s="861"/>
      <c r="I213" s="861"/>
      <c r="J213" s="861"/>
      <c r="K213" s="861"/>
      <c r="L213" s="861"/>
      <c r="M213" s="861"/>
      <c r="N213" s="1183"/>
      <c r="O213" s="1184"/>
      <c r="P213" s="1185"/>
      <c r="Q213" s="861"/>
      <c r="R213" s="861"/>
      <c r="S213" s="861"/>
      <c r="T213" s="861"/>
      <c r="U213" s="861"/>
      <c r="V213" s="861"/>
      <c r="W213" s="861"/>
      <c r="X213" s="861"/>
      <c r="Y213" s="861"/>
      <c r="Z213" s="861"/>
      <c r="AA213" s="861"/>
      <c r="AB213" s="861"/>
      <c r="AC213" s="861"/>
      <c r="AD213" s="861"/>
      <c r="AE213" s="861"/>
      <c r="AF213" s="861"/>
      <c r="AG213" s="861"/>
      <c r="AH213" s="861"/>
      <c r="AI213" s="861"/>
      <c r="AJ213" s="861"/>
      <c r="AK213" s="861"/>
      <c r="AL213" s="861"/>
      <c r="AM213" s="861"/>
      <c r="AN213" s="861"/>
      <c r="AO213" s="861"/>
      <c r="AP213" s="861"/>
      <c r="AQ213" s="861"/>
      <c r="AR213" s="861"/>
      <c r="AS213" s="861"/>
      <c r="AT213" s="861"/>
      <c r="AU213" s="861"/>
      <c r="AV213" s="861"/>
      <c r="AW213" s="861"/>
      <c r="AX213" s="861"/>
      <c r="AY213" s="861"/>
      <c r="AZ213" s="861"/>
      <c r="BA213" s="861"/>
      <c r="BB213" s="861"/>
      <c r="BC213" s="861"/>
      <c r="BD213" s="861"/>
      <c r="BE213" s="861"/>
      <c r="BF213" s="861"/>
      <c r="BG213" s="861"/>
      <c r="BH213" s="861"/>
      <c r="BI213" s="861"/>
      <c r="BJ213" s="861"/>
      <c r="BK213" s="861"/>
      <c r="BL213" s="861"/>
      <c r="BM213" s="861"/>
      <c r="BN213" s="861"/>
      <c r="BO213" s="861"/>
      <c r="BP213" s="861"/>
      <c r="BQ213" s="861"/>
      <c r="BR213" s="861"/>
      <c r="BS213" s="861"/>
      <c r="BT213" s="861"/>
      <c r="BU213" s="861"/>
      <c r="BV213" s="861"/>
      <c r="BW213" s="861"/>
      <c r="BX213" s="861"/>
      <c r="BY213" s="861"/>
      <c r="BZ213" s="861"/>
      <c r="CA213" s="861"/>
      <c r="CB213" s="861"/>
      <c r="CC213" s="861"/>
      <c r="CD213" s="861"/>
      <c r="CE213" s="861"/>
      <c r="CF213" s="861"/>
      <c r="CG213" s="861"/>
      <c r="CH213" s="861"/>
      <c r="CI213" s="861"/>
      <c r="CJ213" s="861"/>
      <c r="CK213" s="861"/>
      <c r="CL213" s="861"/>
      <c r="CM213" s="861"/>
      <c r="CN213" s="861"/>
      <c r="CO213" s="861"/>
      <c r="CP213" s="861"/>
      <c r="CQ213" s="861"/>
      <c r="CR213" s="861"/>
      <c r="CS213" s="861"/>
      <c r="CT213" s="861"/>
      <c r="CU213" s="861"/>
      <c r="CV213" s="861"/>
    </row>
    <row r="214" spans="1:100" s="774" customFormat="1" ht="38.25" x14ac:dyDescent="0.2">
      <c r="A214" s="776" t="s">
        <v>232</v>
      </c>
      <c r="B214" s="336" t="s">
        <v>1127</v>
      </c>
      <c r="C214" s="393" t="s">
        <v>199</v>
      </c>
      <c r="D214" s="778">
        <v>11</v>
      </c>
      <c r="E214" s="863"/>
      <c r="F214" s="779">
        <f t="shared" si="18"/>
        <v>0</v>
      </c>
      <c r="G214" s="861"/>
      <c r="H214" s="861"/>
      <c r="I214" s="861"/>
      <c r="J214" s="861"/>
      <c r="K214" s="861"/>
      <c r="L214" s="861"/>
      <c r="M214" s="861"/>
      <c r="N214" s="1183"/>
      <c r="O214" s="1184"/>
      <c r="P214" s="1185"/>
      <c r="Q214" s="861"/>
      <c r="R214" s="861"/>
      <c r="S214" s="861"/>
      <c r="T214" s="861"/>
      <c r="U214" s="861"/>
      <c r="V214" s="861"/>
      <c r="W214" s="861"/>
      <c r="X214" s="861"/>
      <c r="Y214" s="861"/>
      <c r="Z214" s="861"/>
      <c r="AA214" s="861"/>
      <c r="AB214" s="861"/>
      <c r="AC214" s="861"/>
      <c r="AD214" s="861"/>
      <c r="AE214" s="861"/>
      <c r="AF214" s="861"/>
      <c r="AG214" s="861"/>
      <c r="AH214" s="861"/>
      <c r="AI214" s="861"/>
      <c r="AJ214" s="861"/>
      <c r="AK214" s="861"/>
      <c r="AL214" s="861"/>
      <c r="AM214" s="861"/>
      <c r="AN214" s="861"/>
      <c r="AO214" s="861"/>
      <c r="AP214" s="861"/>
      <c r="AQ214" s="861"/>
      <c r="AR214" s="861"/>
      <c r="AS214" s="861"/>
      <c r="AT214" s="861"/>
      <c r="AU214" s="861"/>
      <c r="AV214" s="861"/>
      <c r="AW214" s="861"/>
      <c r="AX214" s="861"/>
      <c r="AY214" s="861"/>
      <c r="AZ214" s="861"/>
      <c r="BA214" s="861"/>
      <c r="BB214" s="861"/>
      <c r="BC214" s="861"/>
      <c r="BD214" s="861"/>
      <c r="BE214" s="861"/>
      <c r="BF214" s="861"/>
      <c r="BG214" s="861"/>
      <c r="BH214" s="861"/>
      <c r="BI214" s="861"/>
      <c r="BJ214" s="861"/>
      <c r="BK214" s="861"/>
      <c r="BL214" s="861"/>
      <c r="BM214" s="861"/>
      <c r="BN214" s="861"/>
      <c r="BO214" s="861"/>
      <c r="BP214" s="861"/>
      <c r="BQ214" s="861"/>
      <c r="BR214" s="861"/>
      <c r="BS214" s="861"/>
      <c r="BT214" s="861"/>
      <c r="BU214" s="861"/>
      <c r="BV214" s="861"/>
      <c r="BW214" s="861"/>
      <c r="BX214" s="861"/>
      <c r="BY214" s="861"/>
      <c r="BZ214" s="861"/>
      <c r="CA214" s="861"/>
      <c r="CB214" s="861"/>
      <c r="CC214" s="861"/>
      <c r="CD214" s="861"/>
      <c r="CE214" s="861"/>
      <c r="CF214" s="861"/>
      <c r="CG214" s="861"/>
      <c r="CH214" s="861"/>
      <c r="CI214" s="861"/>
      <c r="CJ214" s="861"/>
      <c r="CK214" s="861"/>
      <c r="CL214" s="861"/>
      <c r="CM214" s="861"/>
      <c r="CN214" s="861"/>
      <c r="CO214" s="861"/>
      <c r="CP214" s="861"/>
      <c r="CQ214" s="861"/>
      <c r="CR214" s="861"/>
      <c r="CS214" s="861"/>
      <c r="CT214" s="861"/>
      <c r="CU214" s="861"/>
      <c r="CV214" s="861"/>
    </row>
    <row r="215" spans="1:100" s="774" customFormat="1" ht="25.5" x14ac:dyDescent="0.2">
      <c r="A215" s="398" t="s">
        <v>233</v>
      </c>
      <c r="B215" s="336" t="s">
        <v>1129</v>
      </c>
      <c r="C215" s="393" t="s">
        <v>184</v>
      </c>
      <c r="D215" s="778">
        <v>1.2</v>
      </c>
      <c r="E215" s="863"/>
      <c r="F215" s="779">
        <f t="shared" si="18"/>
        <v>0</v>
      </c>
      <c r="G215" s="861"/>
      <c r="H215" s="861"/>
      <c r="I215" s="861"/>
      <c r="J215" s="861"/>
      <c r="K215" s="861"/>
      <c r="L215" s="861"/>
      <c r="M215" s="861"/>
      <c r="N215" s="1183"/>
      <c r="O215" s="1184"/>
      <c r="P215" s="1185"/>
      <c r="Q215" s="861"/>
      <c r="R215" s="861"/>
      <c r="S215" s="861"/>
      <c r="T215" s="861"/>
      <c r="U215" s="861"/>
      <c r="V215" s="861"/>
      <c r="W215" s="861"/>
      <c r="X215" s="861"/>
      <c r="Y215" s="861"/>
      <c r="Z215" s="861"/>
      <c r="AA215" s="861"/>
      <c r="AB215" s="861"/>
      <c r="AC215" s="861"/>
      <c r="AD215" s="861"/>
      <c r="AE215" s="861"/>
      <c r="AF215" s="861"/>
      <c r="AG215" s="861"/>
      <c r="AH215" s="861"/>
      <c r="AI215" s="861"/>
      <c r="AJ215" s="861"/>
      <c r="AK215" s="861"/>
      <c r="AL215" s="861"/>
      <c r="AM215" s="861"/>
      <c r="AN215" s="861"/>
      <c r="AO215" s="861"/>
      <c r="AP215" s="861"/>
      <c r="AQ215" s="861"/>
      <c r="AR215" s="861"/>
      <c r="AS215" s="861"/>
      <c r="AT215" s="861"/>
      <c r="AU215" s="861"/>
      <c r="AV215" s="861"/>
      <c r="AW215" s="861"/>
      <c r="AX215" s="861"/>
      <c r="AY215" s="861"/>
      <c r="AZ215" s="861"/>
      <c r="BA215" s="861"/>
      <c r="BB215" s="861"/>
      <c r="BC215" s="861"/>
      <c r="BD215" s="861"/>
      <c r="BE215" s="861"/>
      <c r="BF215" s="861"/>
      <c r="BG215" s="861"/>
      <c r="BH215" s="861"/>
      <c r="BI215" s="861"/>
      <c r="BJ215" s="861"/>
      <c r="BK215" s="861"/>
      <c r="BL215" s="861"/>
      <c r="BM215" s="861"/>
      <c r="BN215" s="861"/>
      <c r="BO215" s="861"/>
      <c r="BP215" s="861"/>
      <c r="BQ215" s="861"/>
      <c r="BR215" s="861"/>
      <c r="BS215" s="861"/>
      <c r="BT215" s="861"/>
      <c r="BU215" s="861"/>
      <c r="BV215" s="861"/>
      <c r="BW215" s="861"/>
      <c r="BX215" s="861"/>
      <c r="BY215" s="861"/>
      <c r="BZ215" s="861"/>
      <c r="CA215" s="861"/>
      <c r="CB215" s="861"/>
      <c r="CC215" s="861"/>
      <c r="CD215" s="861"/>
      <c r="CE215" s="861"/>
      <c r="CF215" s="861"/>
      <c r="CG215" s="861"/>
      <c r="CH215" s="861"/>
      <c r="CI215" s="861"/>
      <c r="CJ215" s="861"/>
      <c r="CK215" s="861"/>
      <c r="CL215" s="861"/>
      <c r="CM215" s="861"/>
      <c r="CN215" s="861"/>
      <c r="CO215" s="861"/>
      <c r="CP215" s="861"/>
      <c r="CQ215" s="861"/>
      <c r="CR215" s="861"/>
      <c r="CS215" s="861"/>
      <c r="CT215" s="861"/>
      <c r="CU215" s="861"/>
      <c r="CV215" s="861"/>
    </row>
    <row r="216" spans="1:100" s="774" customFormat="1" ht="25.5" x14ac:dyDescent="0.2">
      <c r="A216" s="398" t="s">
        <v>235</v>
      </c>
      <c r="B216" s="336" t="s">
        <v>324</v>
      </c>
      <c r="C216" s="783" t="s">
        <v>38</v>
      </c>
      <c r="D216" s="822">
        <v>1</v>
      </c>
      <c r="E216" s="863"/>
      <c r="F216" s="779">
        <f t="shared" si="18"/>
        <v>0</v>
      </c>
      <c r="G216" s="861"/>
      <c r="H216" s="861"/>
      <c r="I216" s="861"/>
      <c r="J216" s="861"/>
      <c r="K216" s="861"/>
      <c r="L216" s="861"/>
      <c r="M216" s="861"/>
      <c r="N216" s="1183"/>
      <c r="O216" s="1184"/>
      <c r="P216" s="1185"/>
      <c r="Q216" s="861"/>
      <c r="R216" s="861"/>
      <c r="S216" s="861"/>
      <c r="T216" s="861"/>
      <c r="U216" s="861"/>
      <c r="V216" s="861"/>
      <c r="W216" s="861"/>
      <c r="X216" s="861"/>
      <c r="Y216" s="861"/>
      <c r="Z216" s="861"/>
      <c r="AA216" s="861"/>
      <c r="AB216" s="861"/>
      <c r="AC216" s="861"/>
      <c r="AD216" s="861"/>
      <c r="AE216" s="861"/>
      <c r="AF216" s="861"/>
      <c r="AG216" s="861"/>
      <c r="AH216" s="861"/>
      <c r="AI216" s="861"/>
      <c r="AJ216" s="861"/>
      <c r="AK216" s="861"/>
      <c r="AL216" s="861"/>
      <c r="AM216" s="861"/>
      <c r="AN216" s="861"/>
      <c r="AO216" s="861"/>
      <c r="AP216" s="861"/>
      <c r="AQ216" s="861"/>
      <c r="AR216" s="861"/>
      <c r="AS216" s="861"/>
      <c r="AT216" s="861"/>
      <c r="AU216" s="861"/>
      <c r="AV216" s="861"/>
      <c r="AW216" s="861"/>
      <c r="AX216" s="861"/>
      <c r="AY216" s="861"/>
      <c r="AZ216" s="861"/>
      <c r="BA216" s="861"/>
      <c r="BB216" s="861"/>
      <c r="BC216" s="861"/>
      <c r="BD216" s="861"/>
      <c r="BE216" s="861"/>
      <c r="BF216" s="861"/>
      <c r="BG216" s="861"/>
      <c r="BH216" s="861"/>
      <c r="BI216" s="861"/>
      <c r="BJ216" s="861"/>
      <c r="BK216" s="861"/>
      <c r="BL216" s="861"/>
      <c r="BM216" s="861"/>
      <c r="BN216" s="861"/>
      <c r="BO216" s="861"/>
      <c r="BP216" s="861"/>
      <c r="BQ216" s="861"/>
      <c r="BR216" s="861"/>
      <c r="BS216" s="861"/>
      <c r="BT216" s="861"/>
      <c r="BU216" s="861"/>
      <c r="BV216" s="861"/>
      <c r="BW216" s="861"/>
      <c r="BX216" s="861"/>
      <c r="BY216" s="861"/>
      <c r="BZ216" s="861"/>
      <c r="CA216" s="861"/>
      <c r="CB216" s="861"/>
      <c r="CC216" s="861"/>
      <c r="CD216" s="861"/>
      <c r="CE216" s="861"/>
      <c r="CF216" s="861"/>
      <c r="CG216" s="861"/>
      <c r="CH216" s="861"/>
      <c r="CI216" s="861"/>
      <c r="CJ216" s="861"/>
      <c r="CK216" s="861"/>
      <c r="CL216" s="861"/>
      <c r="CM216" s="861"/>
      <c r="CN216" s="861"/>
      <c r="CO216" s="861"/>
      <c r="CP216" s="861"/>
      <c r="CQ216" s="861"/>
      <c r="CR216" s="861"/>
      <c r="CS216" s="861"/>
      <c r="CT216" s="861"/>
      <c r="CU216" s="861"/>
      <c r="CV216" s="861"/>
    </row>
    <row r="217" spans="1:100" s="771" customFormat="1" ht="25.5" x14ac:dyDescent="0.2">
      <c r="A217" s="780" t="s">
        <v>237</v>
      </c>
      <c r="B217" s="781" t="s">
        <v>392</v>
      </c>
      <c r="C217" s="782" t="s">
        <v>199</v>
      </c>
      <c r="D217" s="778">
        <v>7.5</v>
      </c>
      <c r="E217" s="863"/>
      <c r="F217" s="779">
        <f t="shared" si="18"/>
        <v>0</v>
      </c>
      <c r="G217" s="1186"/>
      <c r="H217" s="1186"/>
      <c r="I217" s="1186"/>
      <c r="J217" s="1186"/>
      <c r="K217" s="1186"/>
      <c r="L217" s="1186"/>
      <c r="M217" s="1186"/>
      <c r="N217" s="1187"/>
      <c r="O217" s="1188"/>
      <c r="P217" s="1189"/>
      <c r="Q217" s="1186"/>
      <c r="R217" s="1186"/>
      <c r="S217" s="1186"/>
      <c r="T217" s="1186"/>
      <c r="U217" s="1186"/>
      <c r="V217" s="1186"/>
      <c r="W217" s="1186"/>
      <c r="X217" s="1186"/>
      <c r="Y217" s="1186"/>
      <c r="Z217" s="1186"/>
      <c r="AA217" s="1186"/>
      <c r="AB217" s="1186"/>
      <c r="AC217" s="1186"/>
      <c r="AD217" s="1186"/>
      <c r="AE217" s="1186"/>
      <c r="AF217" s="1186"/>
      <c r="AG217" s="1186"/>
      <c r="AH217" s="1186"/>
      <c r="AI217" s="1186"/>
      <c r="AJ217" s="1186"/>
      <c r="AK217" s="1186"/>
      <c r="AL217" s="1186"/>
      <c r="AM217" s="1186"/>
      <c r="AN217" s="1186"/>
      <c r="AO217" s="1186"/>
      <c r="AP217" s="1186"/>
      <c r="AQ217" s="1186"/>
      <c r="AR217" s="1186"/>
      <c r="AS217" s="1186"/>
      <c r="AT217" s="1186"/>
      <c r="AU217" s="1186"/>
      <c r="AV217" s="1186"/>
      <c r="AW217" s="1186"/>
      <c r="AX217" s="1186"/>
      <c r="AY217" s="1186"/>
      <c r="AZ217" s="1186"/>
      <c r="BA217" s="1186"/>
      <c r="BB217" s="1186"/>
      <c r="BC217" s="1186"/>
      <c r="BD217" s="1186"/>
      <c r="BE217" s="1186"/>
      <c r="BF217" s="1186"/>
      <c r="BG217" s="1186"/>
      <c r="BH217" s="1186"/>
      <c r="BI217" s="1186"/>
      <c r="BJ217" s="1186"/>
      <c r="BK217" s="1186"/>
      <c r="BL217" s="1186"/>
      <c r="BM217" s="1186"/>
      <c r="BN217" s="1186"/>
      <c r="BO217" s="1186"/>
      <c r="BP217" s="1186"/>
      <c r="BQ217" s="1186"/>
      <c r="BR217" s="1186"/>
      <c r="BS217" s="1186"/>
      <c r="BT217" s="1186"/>
      <c r="BU217" s="1186"/>
      <c r="BV217" s="1186"/>
      <c r="BW217" s="1186"/>
      <c r="BX217" s="1186"/>
      <c r="BY217" s="1186"/>
      <c r="BZ217" s="1186"/>
      <c r="CA217" s="1186"/>
      <c r="CB217" s="1186"/>
      <c r="CC217" s="1186"/>
      <c r="CD217" s="1186"/>
      <c r="CE217" s="1186"/>
      <c r="CF217" s="1186"/>
      <c r="CG217" s="1186"/>
      <c r="CH217" s="1186"/>
      <c r="CI217" s="1186"/>
      <c r="CJ217" s="1186"/>
      <c r="CK217" s="1186"/>
      <c r="CL217" s="1186"/>
      <c r="CM217" s="1186"/>
      <c r="CN217" s="1186"/>
      <c r="CO217" s="1186"/>
      <c r="CP217" s="1186"/>
      <c r="CQ217" s="1186"/>
      <c r="CR217" s="1186"/>
      <c r="CS217" s="1186"/>
      <c r="CT217" s="1186"/>
      <c r="CU217" s="1186"/>
      <c r="CV217" s="1186"/>
    </row>
    <row r="218" spans="1:100" s="771" customFormat="1" ht="38.25" x14ac:dyDescent="0.2">
      <c r="A218" s="780" t="s">
        <v>239</v>
      </c>
      <c r="B218" s="781" t="s">
        <v>325</v>
      </c>
      <c r="C218" s="782" t="s">
        <v>101</v>
      </c>
      <c r="D218" s="778">
        <v>7.5</v>
      </c>
      <c r="E218" s="863"/>
      <c r="F218" s="779">
        <f t="shared" si="18"/>
        <v>0</v>
      </c>
      <c r="G218" s="1186"/>
      <c r="H218" s="1186"/>
      <c r="I218" s="1186"/>
      <c r="J218" s="1186"/>
      <c r="K218" s="1186"/>
      <c r="L218" s="1186"/>
      <c r="M218" s="1186"/>
      <c r="N218" s="1187"/>
      <c r="O218" s="1188"/>
      <c r="P218" s="1189"/>
      <c r="Q218" s="1186"/>
      <c r="R218" s="1186"/>
      <c r="S218" s="1186"/>
      <c r="T218" s="1186"/>
      <c r="U218" s="1186"/>
      <c r="V218" s="1186"/>
      <c r="W218" s="1186"/>
      <c r="X218" s="1186"/>
      <c r="Y218" s="1186"/>
      <c r="Z218" s="1186"/>
      <c r="AA218" s="1186"/>
      <c r="AB218" s="1186"/>
      <c r="AC218" s="1186"/>
      <c r="AD218" s="1186"/>
      <c r="AE218" s="1186"/>
      <c r="AF218" s="1186"/>
      <c r="AG218" s="1186"/>
      <c r="AH218" s="1186"/>
      <c r="AI218" s="1186"/>
      <c r="AJ218" s="1186"/>
      <c r="AK218" s="1186"/>
      <c r="AL218" s="1186"/>
      <c r="AM218" s="1186"/>
      <c r="AN218" s="1186"/>
      <c r="AO218" s="1186"/>
      <c r="AP218" s="1186"/>
      <c r="AQ218" s="1186"/>
      <c r="AR218" s="1186"/>
      <c r="AS218" s="1186"/>
      <c r="AT218" s="1186"/>
      <c r="AU218" s="1186"/>
      <c r="AV218" s="1186"/>
      <c r="AW218" s="1186"/>
      <c r="AX218" s="1186"/>
      <c r="AY218" s="1186"/>
      <c r="AZ218" s="1186"/>
      <c r="BA218" s="1186"/>
      <c r="BB218" s="1186"/>
      <c r="BC218" s="1186"/>
      <c r="BD218" s="1186"/>
      <c r="BE218" s="1186"/>
      <c r="BF218" s="1186"/>
      <c r="BG218" s="1186"/>
      <c r="BH218" s="1186"/>
      <c r="BI218" s="1186"/>
      <c r="BJ218" s="1186"/>
      <c r="BK218" s="1186"/>
      <c r="BL218" s="1186"/>
      <c r="BM218" s="1186"/>
      <c r="BN218" s="1186"/>
      <c r="BO218" s="1186"/>
      <c r="BP218" s="1186"/>
      <c r="BQ218" s="1186"/>
      <c r="BR218" s="1186"/>
      <c r="BS218" s="1186"/>
      <c r="BT218" s="1186"/>
      <c r="BU218" s="1186"/>
      <c r="BV218" s="1186"/>
      <c r="BW218" s="1186"/>
      <c r="BX218" s="1186"/>
      <c r="BY218" s="1186"/>
      <c r="BZ218" s="1186"/>
      <c r="CA218" s="1186"/>
      <c r="CB218" s="1186"/>
      <c r="CC218" s="1186"/>
      <c r="CD218" s="1186"/>
      <c r="CE218" s="1186"/>
      <c r="CF218" s="1186"/>
      <c r="CG218" s="1186"/>
      <c r="CH218" s="1186"/>
      <c r="CI218" s="1186"/>
      <c r="CJ218" s="1186"/>
      <c r="CK218" s="1186"/>
      <c r="CL218" s="1186"/>
      <c r="CM218" s="1186"/>
      <c r="CN218" s="1186"/>
      <c r="CO218" s="1186"/>
      <c r="CP218" s="1186"/>
      <c r="CQ218" s="1186"/>
      <c r="CR218" s="1186"/>
      <c r="CS218" s="1186"/>
      <c r="CT218" s="1186"/>
      <c r="CU218" s="1186"/>
      <c r="CV218" s="1186"/>
    </row>
    <row r="219" spans="1:100" s="771" customFormat="1" ht="140.25" x14ac:dyDescent="0.2">
      <c r="A219" s="780" t="s">
        <v>240</v>
      </c>
      <c r="B219" s="336" t="s">
        <v>1130</v>
      </c>
      <c r="C219" s="783" t="s">
        <v>38</v>
      </c>
      <c r="D219" s="822">
        <v>1</v>
      </c>
      <c r="E219" s="863"/>
      <c r="F219" s="779">
        <f t="shared" si="18"/>
        <v>0</v>
      </c>
      <c r="G219" s="1186"/>
      <c r="H219" s="1186"/>
      <c r="I219" s="1186"/>
      <c r="J219" s="1186"/>
      <c r="K219" s="1186"/>
      <c r="L219" s="1186"/>
      <c r="M219" s="1186"/>
      <c r="N219" s="1187"/>
      <c r="O219" s="1188"/>
      <c r="P219" s="1189"/>
      <c r="Q219" s="1186"/>
      <c r="R219" s="1186"/>
      <c r="S219" s="1186"/>
      <c r="T219" s="1186"/>
      <c r="U219" s="1186"/>
      <c r="V219" s="1186"/>
      <c r="W219" s="1186"/>
      <c r="X219" s="1186"/>
      <c r="Y219" s="1186"/>
      <c r="Z219" s="1186"/>
      <c r="AA219" s="1186"/>
      <c r="AB219" s="1186"/>
      <c r="AC219" s="1186"/>
      <c r="AD219" s="1186"/>
      <c r="AE219" s="1186"/>
      <c r="AF219" s="1186"/>
      <c r="AG219" s="1186"/>
      <c r="AH219" s="1186"/>
      <c r="AI219" s="1186"/>
      <c r="AJ219" s="1186"/>
      <c r="AK219" s="1186"/>
      <c r="AL219" s="1186"/>
      <c r="AM219" s="1186"/>
      <c r="AN219" s="1186"/>
      <c r="AO219" s="1186"/>
      <c r="AP219" s="1186"/>
      <c r="AQ219" s="1186"/>
      <c r="AR219" s="1186"/>
      <c r="AS219" s="1186"/>
      <c r="AT219" s="1186"/>
      <c r="AU219" s="1186"/>
      <c r="AV219" s="1186"/>
      <c r="AW219" s="1186"/>
      <c r="AX219" s="1186"/>
      <c r="AY219" s="1186"/>
      <c r="AZ219" s="1186"/>
      <c r="BA219" s="1186"/>
      <c r="BB219" s="1186"/>
      <c r="BC219" s="1186"/>
      <c r="BD219" s="1186"/>
      <c r="BE219" s="1186"/>
      <c r="BF219" s="1186"/>
      <c r="BG219" s="1186"/>
      <c r="BH219" s="1186"/>
      <c r="BI219" s="1186"/>
      <c r="BJ219" s="1186"/>
      <c r="BK219" s="1186"/>
      <c r="BL219" s="1186"/>
      <c r="BM219" s="1186"/>
      <c r="BN219" s="1186"/>
      <c r="BO219" s="1186"/>
      <c r="BP219" s="1186"/>
      <c r="BQ219" s="1186"/>
      <c r="BR219" s="1186"/>
      <c r="BS219" s="1186"/>
      <c r="BT219" s="1186"/>
      <c r="BU219" s="1186"/>
      <c r="BV219" s="1186"/>
      <c r="BW219" s="1186"/>
      <c r="BX219" s="1186"/>
      <c r="BY219" s="1186"/>
      <c r="BZ219" s="1186"/>
      <c r="CA219" s="1186"/>
      <c r="CB219" s="1186"/>
      <c r="CC219" s="1186"/>
      <c r="CD219" s="1186"/>
      <c r="CE219" s="1186"/>
      <c r="CF219" s="1186"/>
      <c r="CG219" s="1186"/>
      <c r="CH219" s="1186"/>
      <c r="CI219" s="1186"/>
      <c r="CJ219" s="1186"/>
      <c r="CK219" s="1186"/>
      <c r="CL219" s="1186"/>
      <c r="CM219" s="1186"/>
      <c r="CN219" s="1186"/>
      <c r="CO219" s="1186"/>
      <c r="CP219" s="1186"/>
      <c r="CQ219" s="1186"/>
      <c r="CR219" s="1186"/>
      <c r="CS219" s="1186"/>
      <c r="CT219" s="1186"/>
      <c r="CU219" s="1186"/>
      <c r="CV219" s="1186"/>
    </row>
    <row r="220" spans="1:100" s="771" customFormat="1" ht="38.25" x14ac:dyDescent="0.2">
      <c r="A220" s="780" t="s">
        <v>241</v>
      </c>
      <c r="B220" s="852" t="s">
        <v>1100</v>
      </c>
      <c r="C220" s="782" t="s">
        <v>38</v>
      </c>
      <c r="D220" s="822">
        <v>1</v>
      </c>
      <c r="E220" s="863"/>
      <c r="F220" s="779">
        <f t="shared" si="18"/>
        <v>0</v>
      </c>
      <c r="G220" s="1186"/>
      <c r="H220" s="1186"/>
      <c r="I220" s="1186"/>
      <c r="J220" s="1186"/>
      <c r="K220" s="1186"/>
      <c r="L220" s="1186"/>
      <c r="M220" s="1186"/>
      <c r="N220" s="1187"/>
      <c r="O220" s="1188"/>
      <c r="P220" s="1189"/>
      <c r="Q220" s="1186"/>
      <c r="R220" s="1186"/>
      <c r="S220" s="1186"/>
      <c r="T220" s="1186"/>
      <c r="U220" s="1186"/>
      <c r="V220" s="1186"/>
      <c r="W220" s="1186"/>
      <c r="X220" s="1186"/>
      <c r="Y220" s="1186"/>
      <c r="Z220" s="1186"/>
      <c r="AA220" s="1186"/>
      <c r="AB220" s="1186"/>
      <c r="AC220" s="1186"/>
      <c r="AD220" s="1186"/>
      <c r="AE220" s="1186"/>
      <c r="AF220" s="1186"/>
      <c r="AG220" s="1186"/>
      <c r="AH220" s="1186"/>
      <c r="AI220" s="1186"/>
      <c r="AJ220" s="1186"/>
      <c r="AK220" s="1186"/>
      <c r="AL220" s="1186"/>
      <c r="AM220" s="1186"/>
      <c r="AN220" s="1186"/>
      <c r="AO220" s="1186"/>
      <c r="AP220" s="1186"/>
      <c r="AQ220" s="1186"/>
      <c r="AR220" s="1186"/>
      <c r="AS220" s="1186"/>
      <c r="AT220" s="1186"/>
      <c r="AU220" s="1186"/>
      <c r="AV220" s="1186"/>
      <c r="AW220" s="1186"/>
      <c r="AX220" s="1186"/>
      <c r="AY220" s="1186"/>
      <c r="AZ220" s="1186"/>
      <c r="BA220" s="1186"/>
      <c r="BB220" s="1186"/>
      <c r="BC220" s="1186"/>
      <c r="BD220" s="1186"/>
      <c r="BE220" s="1186"/>
      <c r="BF220" s="1186"/>
      <c r="BG220" s="1186"/>
      <c r="BH220" s="1186"/>
      <c r="BI220" s="1186"/>
      <c r="BJ220" s="1186"/>
      <c r="BK220" s="1186"/>
      <c r="BL220" s="1186"/>
      <c r="BM220" s="1186"/>
      <c r="BN220" s="1186"/>
      <c r="BO220" s="1186"/>
      <c r="BP220" s="1186"/>
      <c r="BQ220" s="1186"/>
      <c r="BR220" s="1186"/>
      <c r="BS220" s="1186"/>
      <c r="BT220" s="1186"/>
      <c r="BU220" s="1186"/>
      <c r="BV220" s="1186"/>
      <c r="BW220" s="1186"/>
      <c r="BX220" s="1186"/>
      <c r="BY220" s="1186"/>
      <c r="BZ220" s="1186"/>
      <c r="CA220" s="1186"/>
      <c r="CB220" s="1186"/>
      <c r="CC220" s="1186"/>
      <c r="CD220" s="1186"/>
      <c r="CE220" s="1186"/>
      <c r="CF220" s="1186"/>
      <c r="CG220" s="1186"/>
      <c r="CH220" s="1186"/>
      <c r="CI220" s="1186"/>
      <c r="CJ220" s="1186"/>
      <c r="CK220" s="1186"/>
      <c r="CL220" s="1186"/>
      <c r="CM220" s="1186"/>
      <c r="CN220" s="1186"/>
      <c r="CO220" s="1186"/>
      <c r="CP220" s="1186"/>
      <c r="CQ220" s="1186"/>
      <c r="CR220" s="1186"/>
      <c r="CS220" s="1186"/>
      <c r="CT220" s="1186"/>
      <c r="CU220" s="1186"/>
      <c r="CV220" s="1186"/>
    </row>
    <row r="221" spans="1:100" s="774" customFormat="1" x14ac:dyDescent="0.2">
      <c r="A221" s="398" t="s">
        <v>243</v>
      </c>
      <c r="B221" s="336" t="s">
        <v>326</v>
      </c>
      <c r="C221" s="783" t="s">
        <v>101</v>
      </c>
      <c r="D221" s="778">
        <v>25</v>
      </c>
      <c r="E221" s="863"/>
      <c r="F221" s="779">
        <f t="shared" si="18"/>
        <v>0</v>
      </c>
      <c r="G221" s="861"/>
      <c r="H221" s="861"/>
      <c r="I221" s="861"/>
      <c r="J221" s="861"/>
      <c r="K221" s="861"/>
      <c r="L221" s="861"/>
      <c r="M221" s="861"/>
      <c r="N221" s="1183"/>
      <c r="O221" s="1184"/>
      <c r="P221" s="1185"/>
      <c r="Q221" s="1185"/>
      <c r="R221" s="861"/>
      <c r="S221" s="861"/>
      <c r="T221" s="861"/>
      <c r="U221" s="861"/>
      <c r="V221" s="861"/>
      <c r="W221" s="861"/>
      <c r="X221" s="861"/>
      <c r="Y221" s="861"/>
      <c r="Z221" s="861"/>
      <c r="AA221" s="861"/>
      <c r="AB221" s="861"/>
      <c r="AC221" s="861"/>
      <c r="AD221" s="861"/>
      <c r="AE221" s="861"/>
      <c r="AF221" s="861"/>
      <c r="AG221" s="861"/>
      <c r="AH221" s="861"/>
      <c r="AI221" s="861"/>
      <c r="AJ221" s="861"/>
      <c r="AK221" s="861"/>
      <c r="AL221" s="861"/>
      <c r="AM221" s="861"/>
      <c r="AN221" s="861"/>
      <c r="AO221" s="861"/>
      <c r="AP221" s="861"/>
      <c r="AQ221" s="861"/>
      <c r="AR221" s="861"/>
      <c r="AS221" s="861"/>
      <c r="AT221" s="861"/>
      <c r="AU221" s="861"/>
      <c r="AV221" s="861"/>
      <c r="AW221" s="861"/>
      <c r="AX221" s="861"/>
      <c r="AY221" s="861"/>
      <c r="AZ221" s="861"/>
      <c r="BA221" s="861"/>
      <c r="BB221" s="861"/>
      <c r="BC221" s="861"/>
      <c r="BD221" s="861"/>
      <c r="BE221" s="861"/>
      <c r="BF221" s="861"/>
      <c r="BG221" s="861"/>
      <c r="BH221" s="861"/>
      <c r="BI221" s="861"/>
      <c r="BJ221" s="861"/>
      <c r="BK221" s="861"/>
      <c r="BL221" s="861"/>
      <c r="BM221" s="861"/>
      <c r="BN221" s="861"/>
      <c r="BO221" s="861"/>
      <c r="BP221" s="861"/>
      <c r="BQ221" s="861"/>
      <c r="BR221" s="861"/>
      <c r="BS221" s="861"/>
      <c r="BT221" s="861"/>
      <c r="BU221" s="861"/>
      <c r="BV221" s="861"/>
      <c r="BW221" s="861"/>
      <c r="BX221" s="861"/>
      <c r="BY221" s="861"/>
      <c r="BZ221" s="861"/>
      <c r="CA221" s="861"/>
      <c r="CB221" s="861"/>
      <c r="CC221" s="861"/>
      <c r="CD221" s="861"/>
      <c r="CE221" s="861"/>
      <c r="CF221" s="861"/>
      <c r="CG221" s="861"/>
      <c r="CH221" s="861"/>
      <c r="CI221" s="861"/>
      <c r="CJ221" s="861"/>
      <c r="CK221" s="861"/>
      <c r="CL221" s="861"/>
      <c r="CM221" s="861"/>
      <c r="CN221" s="861"/>
      <c r="CO221" s="861"/>
      <c r="CP221" s="861"/>
      <c r="CQ221" s="861"/>
      <c r="CR221" s="861"/>
      <c r="CS221" s="861"/>
      <c r="CT221" s="861"/>
      <c r="CU221" s="861"/>
      <c r="CV221" s="861"/>
    </row>
    <row r="222" spans="1:100" s="774" customFormat="1" x14ac:dyDescent="0.2">
      <c r="A222" s="770"/>
      <c r="B222" s="806"/>
      <c r="C222" s="807"/>
      <c r="D222" s="808"/>
      <c r="E222" s="866"/>
      <c r="F222" s="795"/>
      <c r="G222" s="861"/>
      <c r="H222" s="861"/>
      <c r="I222" s="861"/>
      <c r="J222" s="861"/>
      <c r="K222" s="861"/>
      <c r="L222" s="861"/>
      <c r="M222" s="861"/>
      <c r="N222" s="1183"/>
      <c r="O222" s="1184"/>
      <c r="P222" s="1185"/>
      <c r="Q222" s="861"/>
      <c r="R222" s="861"/>
      <c r="S222" s="861"/>
      <c r="T222" s="861"/>
      <c r="U222" s="861"/>
      <c r="V222" s="861"/>
      <c r="W222" s="861"/>
      <c r="X222" s="861"/>
      <c r="Y222" s="861"/>
      <c r="Z222" s="861"/>
      <c r="AA222" s="861"/>
      <c r="AB222" s="861"/>
      <c r="AC222" s="861"/>
      <c r="AD222" s="861"/>
      <c r="AE222" s="861"/>
      <c r="AF222" s="861"/>
      <c r="AG222" s="861"/>
      <c r="AH222" s="861"/>
      <c r="AI222" s="861"/>
      <c r="AJ222" s="861"/>
      <c r="AK222" s="861"/>
      <c r="AL222" s="861"/>
      <c r="AM222" s="861"/>
      <c r="AN222" s="861"/>
      <c r="AO222" s="861"/>
      <c r="AP222" s="861"/>
      <c r="AQ222" s="861"/>
      <c r="AR222" s="861"/>
      <c r="AS222" s="861"/>
      <c r="AT222" s="861"/>
      <c r="AU222" s="861"/>
      <c r="AV222" s="861"/>
      <c r="AW222" s="861"/>
      <c r="AX222" s="861"/>
      <c r="AY222" s="861"/>
      <c r="AZ222" s="861"/>
      <c r="BA222" s="861"/>
      <c r="BB222" s="861"/>
      <c r="BC222" s="861"/>
      <c r="BD222" s="861"/>
      <c r="BE222" s="861"/>
      <c r="BF222" s="861"/>
      <c r="BG222" s="861"/>
      <c r="BH222" s="861"/>
      <c r="BI222" s="861"/>
      <c r="BJ222" s="861"/>
      <c r="BK222" s="861"/>
      <c r="BL222" s="861"/>
      <c r="BM222" s="861"/>
      <c r="BN222" s="861"/>
      <c r="BO222" s="861"/>
      <c r="BP222" s="861"/>
      <c r="BQ222" s="861"/>
      <c r="BR222" s="861"/>
      <c r="BS222" s="861"/>
      <c r="BT222" s="861"/>
      <c r="BU222" s="861"/>
      <c r="BV222" s="861"/>
      <c r="BW222" s="861"/>
      <c r="BX222" s="861"/>
      <c r="BY222" s="861"/>
      <c r="BZ222" s="861"/>
      <c r="CA222" s="861"/>
      <c r="CB222" s="861"/>
      <c r="CC222" s="861"/>
      <c r="CD222" s="861"/>
      <c r="CE222" s="861"/>
      <c r="CF222" s="861"/>
      <c r="CG222" s="861"/>
      <c r="CH222" s="861"/>
      <c r="CI222" s="861"/>
      <c r="CJ222" s="861"/>
      <c r="CK222" s="861"/>
      <c r="CL222" s="861"/>
      <c r="CM222" s="861"/>
      <c r="CN222" s="861"/>
      <c r="CO222" s="861"/>
      <c r="CP222" s="861"/>
      <c r="CQ222" s="861"/>
      <c r="CR222" s="861"/>
      <c r="CS222" s="861"/>
      <c r="CT222" s="861"/>
      <c r="CU222" s="861"/>
      <c r="CV222" s="861"/>
    </row>
    <row r="223" spans="1:100" s="774" customFormat="1" x14ac:dyDescent="0.2">
      <c r="A223" s="770"/>
      <c r="B223" s="809" t="s">
        <v>1101</v>
      </c>
      <c r="C223" s="807"/>
      <c r="D223" s="808"/>
      <c r="E223" s="868"/>
      <c r="F223" s="805">
        <f>SUM(F213:F221)</f>
        <v>0</v>
      </c>
      <c r="G223" s="861"/>
      <c r="H223" s="861"/>
      <c r="I223" s="861"/>
      <c r="J223" s="861"/>
      <c r="K223" s="861"/>
      <c r="L223" s="861"/>
      <c r="M223" s="861"/>
      <c r="N223" s="1183"/>
      <c r="O223" s="1184"/>
      <c r="P223" s="1185"/>
      <c r="Q223" s="861"/>
      <c r="R223" s="861"/>
      <c r="S223" s="861"/>
      <c r="T223" s="861"/>
      <c r="U223" s="861"/>
      <c r="V223" s="861"/>
      <c r="W223" s="861"/>
      <c r="X223" s="861"/>
      <c r="Y223" s="861"/>
      <c r="Z223" s="861"/>
      <c r="AA223" s="861"/>
      <c r="AB223" s="861"/>
      <c r="AC223" s="861"/>
      <c r="AD223" s="861"/>
      <c r="AE223" s="861"/>
      <c r="AF223" s="861"/>
      <c r="AG223" s="861"/>
      <c r="AH223" s="861"/>
      <c r="AI223" s="861"/>
      <c r="AJ223" s="861"/>
      <c r="AK223" s="861"/>
      <c r="AL223" s="861"/>
      <c r="AM223" s="861"/>
      <c r="AN223" s="861"/>
      <c r="AO223" s="861"/>
      <c r="AP223" s="861"/>
      <c r="AQ223" s="861"/>
      <c r="AR223" s="861"/>
      <c r="AS223" s="861"/>
      <c r="AT223" s="861"/>
      <c r="AU223" s="861"/>
      <c r="AV223" s="861"/>
      <c r="AW223" s="861"/>
      <c r="AX223" s="861"/>
      <c r="AY223" s="861"/>
      <c r="AZ223" s="861"/>
      <c r="BA223" s="861"/>
      <c r="BB223" s="861"/>
      <c r="BC223" s="861"/>
      <c r="BD223" s="861"/>
      <c r="BE223" s="861"/>
      <c r="BF223" s="861"/>
      <c r="BG223" s="861"/>
      <c r="BH223" s="861"/>
      <c r="BI223" s="861"/>
      <c r="BJ223" s="861"/>
      <c r="BK223" s="861"/>
      <c r="BL223" s="861"/>
      <c r="BM223" s="861"/>
      <c r="BN223" s="861"/>
      <c r="BO223" s="861"/>
      <c r="BP223" s="861"/>
      <c r="BQ223" s="861"/>
      <c r="BR223" s="861"/>
      <c r="BS223" s="861"/>
      <c r="BT223" s="861"/>
      <c r="BU223" s="861"/>
      <c r="BV223" s="861"/>
      <c r="BW223" s="861"/>
      <c r="BX223" s="861"/>
      <c r="BY223" s="861"/>
      <c r="BZ223" s="861"/>
      <c r="CA223" s="861"/>
      <c r="CB223" s="861"/>
      <c r="CC223" s="861"/>
      <c r="CD223" s="861"/>
      <c r="CE223" s="861"/>
      <c r="CF223" s="861"/>
      <c r="CG223" s="861"/>
      <c r="CH223" s="861"/>
      <c r="CI223" s="861"/>
      <c r="CJ223" s="861"/>
      <c r="CK223" s="861"/>
      <c r="CL223" s="861"/>
      <c r="CM223" s="861"/>
      <c r="CN223" s="861"/>
      <c r="CO223" s="861"/>
      <c r="CP223" s="861"/>
      <c r="CQ223" s="861"/>
      <c r="CR223" s="861"/>
      <c r="CS223" s="861"/>
      <c r="CT223" s="861"/>
      <c r="CU223" s="861"/>
      <c r="CV223" s="861"/>
    </row>
    <row r="224" spans="1:100" x14ac:dyDescent="0.2">
      <c r="D224" s="794"/>
      <c r="E224" s="866"/>
      <c r="F224" s="604"/>
    </row>
    <row r="225" spans="1:100" x14ac:dyDescent="0.2">
      <c r="A225" s="764"/>
      <c r="B225" s="764"/>
      <c r="C225" s="796"/>
      <c r="D225" s="797"/>
      <c r="E225" s="866"/>
      <c r="F225" s="604"/>
    </row>
    <row r="226" spans="1:100" ht="15" x14ac:dyDescent="0.2">
      <c r="A226" s="767"/>
      <c r="B226" s="768" t="s">
        <v>393</v>
      </c>
      <c r="C226" s="798" t="s">
        <v>394</v>
      </c>
      <c r="D226" s="412"/>
      <c r="E226" s="866"/>
      <c r="F226" s="604"/>
    </row>
    <row r="227" spans="1:100" x14ac:dyDescent="0.2">
      <c r="B227" s="775"/>
      <c r="C227" s="772"/>
      <c r="D227" s="786"/>
      <c r="E227" s="866"/>
      <c r="F227" s="604"/>
    </row>
    <row r="228" spans="1:100" s="774" customFormat="1" ht="25.5" customHeight="1" x14ac:dyDescent="0.2">
      <c r="A228" s="776" t="s">
        <v>230</v>
      </c>
      <c r="B228" s="336" t="s">
        <v>323</v>
      </c>
      <c r="C228" s="777" t="s">
        <v>38</v>
      </c>
      <c r="D228" s="822">
        <v>1</v>
      </c>
      <c r="E228" s="863"/>
      <c r="F228" s="779">
        <f t="shared" ref="F228:F234" si="19">D228*E228</f>
        <v>0</v>
      </c>
      <c r="G228" s="861"/>
      <c r="H228" s="861"/>
      <c r="I228" s="861"/>
      <c r="J228" s="861"/>
      <c r="K228" s="861"/>
      <c r="L228" s="861"/>
      <c r="M228" s="861"/>
      <c r="N228" s="1183"/>
      <c r="O228" s="1184"/>
      <c r="P228" s="1185"/>
      <c r="Q228" s="861"/>
      <c r="R228" s="861"/>
      <c r="S228" s="861"/>
      <c r="T228" s="861"/>
      <c r="U228" s="861"/>
      <c r="V228" s="861"/>
      <c r="W228" s="861"/>
      <c r="X228" s="861"/>
      <c r="Y228" s="861"/>
      <c r="Z228" s="861"/>
      <c r="AA228" s="861"/>
      <c r="AB228" s="861"/>
      <c r="AC228" s="861"/>
      <c r="AD228" s="861"/>
      <c r="AE228" s="861"/>
      <c r="AF228" s="861"/>
      <c r="AG228" s="861"/>
      <c r="AH228" s="861"/>
      <c r="AI228" s="861"/>
      <c r="AJ228" s="861"/>
      <c r="AK228" s="861"/>
      <c r="AL228" s="861"/>
      <c r="AM228" s="861"/>
      <c r="AN228" s="861"/>
      <c r="AO228" s="861"/>
      <c r="AP228" s="861"/>
      <c r="AQ228" s="861"/>
      <c r="AR228" s="861"/>
      <c r="AS228" s="861"/>
      <c r="AT228" s="861"/>
      <c r="AU228" s="861"/>
      <c r="AV228" s="861"/>
      <c r="AW228" s="861"/>
      <c r="AX228" s="861"/>
      <c r="AY228" s="861"/>
      <c r="AZ228" s="861"/>
      <c r="BA228" s="861"/>
      <c r="BB228" s="861"/>
      <c r="BC228" s="861"/>
      <c r="BD228" s="861"/>
      <c r="BE228" s="861"/>
      <c r="BF228" s="861"/>
      <c r="BG228" s="861"/>
      <c r="BH228" s="861"/>
      <c r="BI228" s="861"/>
      <c r="BJ228" s="861"/>
      <c r="BK228" s="861"/>
      <c r="BL228" s="861"/>
      <c r="BM228" s="861"/>
      <c r="BN228" s="861"/>
      <c r="BO228" s="861"/>
      <c r="BP228" s="861"/>
      <c r="BQ228" s="861"/>
      <c r="BR228" s="861"/>
      <c r="BS228" s="861"/>
      <c r="BT228" s="861"/>
      <c r="BU228" s="861"/>
      <c r="BV228" s="861"/>
      <c r="BW228" s="861"/>
      <c r="BX228" s="861"/>
      <c r="BY228" s="861"/>
      <c r="BZ228" s="861"/>
      <c r="CA228" s="861"/>
      <c r="CB228" s="861"/>
      <c r="CC228" s="861"/>
      <c r="CD228" s="861"/>
      <c r="CE228" s="861"/>
      <c r="CF228" s="861"/>
      <c r="CG228" s="861"/>
      <c r="CH228" s="861"/>
      <c r="CI228" s="861"/>
      <c r="CJ228" s="861"/>
      <c r="CK228" s="861"/>
      <c r="CL228" s="861"/>
      <c r="CM228" s="861"/>
      <c r="CN228" s="861"/>
      <c r="CO228" s="861"/>
      <c r="CP228" s="861"/>
      <c r="CQ228" s="861"/>
      <c r="CR228" s="861"/>
      <c r="CS228" s="861"/>
      <c r="CT228" s="861"/>
      <c r="CU228" s="861"/>
      <c r="CV228" s="861"/>
    </row>
    <row r="229" spans="1:100" s="774" customFormat="1" ht="38.25" x14ac:dyDescent="0.2">
      <c r="A229" s="776" t="s">
        <v>232</v>
      </c>
      <c r="B229" s="336" t="s">
        <v>1127</v>
      </c>
      <c r="C229" s="393" t="s">
        <v>199</v>
      </c>
      <c r="D229" s="778">
        <v>13</v>
      </c>
      <c r="E229" s="863"/>
      <c r="F229" s="779">
        <f t="shared" si="19"/>
        <v>0</v>
      </c>
      <c r="G229" s="861"/>
      <c r="H229" s="861"/>
      <c r="I229" s="861"/>
      <c r="J229" s="861"/>
      <c r="K229" s="861"/>
      <c r="L229" s="861"/>
      <c r="M229" s="861"/>
      <c r="N229" s="1183"/>
      <c r="O229" s="1184"/>
      <c r="P229" s="1185"/>
      <c r="Q229" s="861"/>
      <c r="R229" s="861"/>
      <c r="S229" s="861"/>
      <c r="T229" s="861"/>
      <c r="U229" s="861"/>
      <c r="V229" s="861"/>
      <c r="W229" s="861"/>
      <c r="X229" s="861"/>
      <c r="Y229" s="861"/>
      <c r="Z229" s="861"/>
      <c r="AA229" s="861"/>
      <c r="AB229" s="861"/>
      <c r="AC229" s="861"/>
      <c r="AD229" s="861"/>
      <c r="AE229" s="861"/>
      <c r="AF229" s="861"/>
      <c r="AG229" s="861"/>
      <c r="AH229" s="861"/>
      <c r="AI229" s="861"/>
      <c r="AJ229" s="861"/>
      <c r="AK229" s="861"/>
      <c r="AL229" s="861"/>
      <c r="AM229" s="861"/>
      <c r="AN229" s="861"/>
      <c r="AO229" s="861"/>
      <c r="AP229" s="861"/>
      <c r="AQ229" s="861"/>
      <c r="AR229" s="861"/>
      <c r="AS229" s="861"/>
      <c r="AT229" s="861"/>
      <c r="AU229" s="861"/>
      <c r="AV229" s="861"/>
      <c r="AW229" s="861"/>
      <c r="AX229" s="861"/>
      <c r="AY229" s="861"/>
      <c r="AZ229" s="861"/>
      <c r="BA229" s="861"/>
      <c r="BB229" s="861"/>
      <c r="BC229" s="861"/>
      <c r="BD229" s="861"/>
      <c r="BE229" s="861"/>
      <c r="BF229" s="861"/>
      <c r="BG229" s="861"/>
      <c r="BH229" s="861"/>
      <c r="BI229" s="861"/>
      <c r="BJ229" s="861"/>
      <c r="BK229" s="861"/>
      <c r="BL229" s="861"/>
      <c r="BM229" s="861"/>
      <c r="BN229" s="861"/>
      <c r="BO229" s="861"/>
      <c r="BP229" s="861"/>
      <c r="BQ229" s="861"/>
      <c r="BR229" s="861"/>
      <c r="BS229" s="861"/>
      <c r="BT229" s="861"/>
      <c r="BU229" s="861"/>
      <c r="BV229" s="861"/>
      <c r="BW229" s="861"/>
      <c r="BX229" s="861"/>
      <c r="BY229" s="861"/>
      <c r="BZ229" s="861"/>
      <c r="CA229" s="861"/>
      <c r="CB229" s="861"/>
      <c r="CC229" s="861"/>
      <c r="CD229" s="861"/>
      <c r="CE229" s="861"/>
      <c r="CF229" s="861"/>
      <c r="CG229" s="861"/>
      <c r="CH229" s="861"/>
      <c r="CI229" s="861"/>
      <c r="CJ229" s="861"/>
      <c r="CK229" s="861"/>
      <c r="CL229" s="861"/>
      <c r="CM229" s="861"/>
      <c r="CN229" s="861"/>
      <c r="CO229" s="861"/>
      <c r="CP229" s="861"/>
      <c r="CQ229" s="861"/>
      <c r="CR229" s="861"/>
      <c r="CS229" s="861"/>
      <c r="CT229" s="861"/>
      <c r="CU229" s="861"/>
      <c r="CV229" s="861"/>
    </row>
    <row r="230" spans="1:100" s="774" customFormat="1" ht="25.5" x14ac:dyDescent="0.2">
      <c r="A230" s="398" t="s">
        <v>233</v>
      </c>
      <c r="B230" s="336" t="s">
        <v>1129</v>
      </c>
      <c r="C230" s="393" t="s">
        <v>184</v>
      </c>
      <c r="D230" s="778">
        <v>3</v>
      </c>
      <c r="E230" s="863"/>
      <c r="F230" s="779">
        <f t="shared" si="19"/>
        <v>0</v>
      </c>
      <c r="G230" s="861"/>
      <c r="H230" s="861"/>
      <c r="I230" s="861"/>
      <c r="J230" s="861"/>
      <c r="K230" s="861"/>
      <c r="L230" s="861"/>
      <c r="M230" s="861"/>
      <c r="N230" s="1183"/>
      <c r="O230" s="1184"/>
      <c r="P230" s="1185"/>
      <c r="Q230" s="861"/>
      <c r="R230" s="861"/>
      <c r="S230" s="861"/>
      <c r="T230" s="861"/>
      <c r="U230" s="861"/>
      <c r="V230" s="861"/>
      <c r="W230" s="861"/>
      <c r="X230" s="861"/>
      <c r="Y230" s="861"/>
      <c r="Z230" s="861"/>
      <c r="AA230" s="861"/>
      <c r="AB230" s="861"/>
      <c r="AC230" s="861"/>
      <c r="AD230" s="861"/>
      <c r="AE230" s="861"/>
      <c r="AF230" s="861"/>
      <c r="AG230" s="861"/>
      <c r="AH230" s="861"/>
      <c r="AI230" s="861"/>
      <c r="AJ230" s="861"/>
      <c r="AK230" s="861"/>
      <c r="AL230" s="861"/>
      <c r="AM230" s="861"/>
      <c r="AN230" s="861"/>
      <c r="AO230" s="861"/>
      <c r="AP230" s="861"/>
      <c r="AQ230" s="861"/>
      <c r="AR230" s="861"/>
      <c r="AS230" s="861"/>
      <c r="AT230" s="861"/>
      <c r="AU230" s="861"/>
      <c r="AV230" s="861"/>
      <c r="AW230" s="861"/>
      <c r="AX230" s="861"/>
      <c r="AY230" s="861"/>
      <c r="AZ230" s="861"/>
      <c r="BA230" s="861"/>
      <c r="BB230" s="861"/>
      <c r="BC230" s="861"/>
      <c r="BD230" s="861"/>
      <c r="BE230" s="861"/>
      <c r="BF230" s="861"/>
      <c r="BG230" s="861"/>
      <c r="BH230" s="861"/>
      <c r="BI230" s="861"/>
      <c r="BJ230" s="861"/>
      <c r="BK230" s="861"/>
      <c r="BL230" s="861"/>
      <c r="BM230" s="861"/>
      <c r="BN230" s="861"/>
      <c r="BO230" s="861"/>
      <c r="BP230" s="861"/>
      <c r="BQ230" s="861"/>
      <c r="BR230" s="861"/>
      <c r="BS230" s="861"/>
      <c r="BT230" s="861"/>
      <c r="BU230" s="861"/>
      <c r="BV230" s="861"/>
      <c r="BW230" s="861"/>
      <c r="BX230" s="861"/>
      <c r="BY230" s="861"/>
      <c r="BZ230" s="861"/>
      <c r="CA230" s="861"/>
      <c r="CB230" s="861"/>
      <c r="CC230" s="861"/>
      <c r="CD230" s="861"/>
      <c r="CE230" s="861"/>
      <c r="CF230" s="861"/>
      <c r="CG230" s="861"/>
      <c r="CH230" s="861"/>
      <c r="CI230" s="861"/>
      <c r="CJ230" s="861"/>
      <c r="CK230" s="861"/>
      <c r="CL230" s="861"/>
      <c r="CM230" s="861"/>
      <c r="CN230" s="861"/>
      <c r="CO230" s="861"/>
      <c r="CP230" s="861"/>
      <c r="CQ230" s="861"/>
      <c r="CR230" s="861"/>
      <c r="CS230" s="861"/>
      <c r="CT230" s="861"/>
      <c r="CU230" s="861"/>
      <c r="CV230" s="861"/>
    </row>
    <row r="231" spans="1:100" s="774" customFormat="1" ht="25.5" x14ac:dyDescent="0.2">
      <c r="A231" s="398" t="s">
        <v>235</v>
      </c>
      <c r="B231" s="336" t="s">
        <v>324</v>
      </c>
      <c r="C231" s="783" t="s">
        <v>38</v>
      </c>
      <c r="D231" s="822">
        <v>1</v>
      </c>
      <c r="E231" s="863"/>
      <c r="F231" s="779">
        <f t="shared" si="19"/>
        <v>0</v>
      </c>
      <c r="G231" s="861"/>
      <c r="H231" s="861"/>
      <c r="I231" s="861"/>
      <c r="J231" s="861"/>
      <c r="K231" s="861"/>
      <c r="L231" s="861"/>
      <c r="M231" s="861"/>
      <c r="N231" s="1183"/>
      <c r="O231" s="1184"/>
      <c r="P231" s="1185"/>
      <c r="Q231" s="861"/>
      <c r="R231" s="861"/>
      <c r="S231" s="861"/>
      <c r="T231" s="861"/>
      <c r="U231" s="861"/>
      <c r="V231" s="861"/>
      <c r="W231" s="861"/>
      <c r="X231" s="861"/>
      <c r="Y231" s="861"/>
      <c r="Z231" s="861"/>
      <c r="AA231" s="861"/>
      <c r="AB231" s="861"/>
      <c r="AC231" s="861"/>
      <c r="AD231" s="861"/>
      <c r="AE231" s="861"/>
      <c r="AF231" s="861"/>
      <c r="AG231" s="861"/>
      <c r="AH231" s="861"/>
      <c r="AI231" s="861"/>
      <c r="AJ231" s="861"/>
      <c r="AK231" s="861"/>
      <c r="AL231" s="861"/>
      <c r="AM231" s="861"/>
      <c r="AN231" s="861"/>
      <c r="AO231" s="861"/>
      <c r="AP231" s="861"/>
      <c r="AQ231" s="861"/>
      <c r="AR231" s="861"/>
      <c r="AS231" s="861"/>
      <c r="AT231" s="861"/>
      <c r="AU231" s="861"/>
      <c r="AV231" s="861"/>
      <c r="AW231" s="861"/>
      <c r="AX231" s="861"/>
      <c r="AY231" s="861"/>
      <c r="AZ231" s="861"/>
      <c r="BA231" s="861"/>
      <c r="BB231" s="861"/>
      <c r="BC231" s="861"/>
      <c r="BD231" s="861"/>
      <c r="BE231" s="861"/>
      <c r="BF231" s="861"/>
      <c r="BG231" s="861"/>
      <c r="BH231" s="861"/>
      <c r="BI231" s="861"/>
      <c r="BJ231" s="861"/>
      <c r="BK231" s="861"/>
      <c r="BL231" s="861"/>
      <c r="BM231" s="861"/>
      <c r="BN231" s="861"/>
      <c r="BO231" s="861"/>
      <c r="BP231" s="861"/>
      <c r="BQ231" s="861"/>
      <c r="BR231" s="861"/>
      <c r="BS231" s="861"/>
      <c r="BT231" s="861"/>
      <c r="BU231" s="861"/>
      <c r="BV231" s="861"/>
      <c r="BW231" s="861"/>
      <c r="BX231" s="861"/>
      <c r="BY231" s="861"/>
      <c r="BZ231" s="861"/>
      <c r="CA231" s="861"/>
      <c r="CB231" s="861"/>
      <c r="CC231" s="861"/>
      <c r="CD231" s="861"/>
      <c r="CE231" s="861"/>
      <c r="CF231" s="861"/>
      <c r="CG231" s="861"/>
      <c r="CH231" s="861"/>
      <c r="CI231" s="861"/>
      <c r="CJ231" s="861"/>
      <c r="CK231" s="861"/>
      <c r="CL231" s="861"/>
      <c r="CM231" s="861"/>
      <c r="CN231" s="861"/>
      <c r="CO231" s="861"/>
      <c r="CP231" s="861"/>
      <c r="CQ231" s="861"/>
      <c r="CR231" s="861"/>
      <c r="CS231" s="861"/>
      <c r="CT231" s="861"/>
      <c r="CU231" s="861"/>
      <c r="CV231" s="861"/>
    </row>
    <row r="232" spans="1:100" s="774" customFormat="1" ht="38.25" x14ac:dyDescent="0.2">
      <c r="A232" s="780" t="s">
        <v>237</v>
      </c>
      <c r="B232" s="781" t="s">
        <v>1078</v>
      </c>
      <c r="C232" s="782" t="s">
        <v>101</v>
      </c>
      <c r="D232" s="778">
        <v>3</v>
      </c>
      <c r="E232" s="863"/>
      <c r="F232" s="779">
        <f t="shared" si="19"/>
        <v>0</v>
      </c>
      <c r="G232" s="861"/>
      <c r="H232" s="861"/>
      <c r="I232" s="861"/>
      <c r="J232" s="861"/>
      <c r="K232" s="861"/>
      <c r="L232" s="861"/>
      <c r="M232" s="861"/>
      <c r="N232" s="1183"/>
      <c r="O232" s="1184"/>
      <c r="P232" s="1185"/>
      <c r="Q232" s="861"/>
      <c r="R232" s="861"/>
      <c r="S232" s="861"/>
      <c r="T232" s="861"/>
      <c r="U232" s="861"/>
      <c r="V232" s="861"/>
      <c r="W232" s="861"/>
      <c r="X232" s="861"/>
      <c r="Y232" s="861"/>
      <c r="Z232" s="861"/>
      <c r="AA232" s="861"/>
      <c r="AB232" s="861"/>
      <c r="AC232" s="861"/>
      <c r="AD232" s="861"/>
      <c r="AE232" s="861"/>
      <c r="AF232" s="861"/>
      <c r="AG232" s="861"/>
      <c r="AH232" s="861"/>
      <c r="AI232" s="861"/>
      <c r="AJ232" s="861"/>
      <c r="AK232" s="861"/>
      <c r="AL232" s="861"/>
      <c r="AM232" s="861"/>
      <c r="AN232" s="861"/>
      <c r="AO232" s="861"/>
      <c r="AP232" s="861"/>
      <c r="AQ232" s="861"/>
      <c r="AR232" s="861"/>
      <c r="AS232" s="861"/>
      <c r="AT232" s="861"/>
      <c r="AU232" s="861"/>
      <c r="AV232" s="861"/>
      <c r="AW232" s="861"/>
      <c r="AX232" s="861"/>
      <c r="AY232" s="861"/>
      <c r="AZ232" s="861"/>
      <c r="BA232" s="861"/>
      <c r="BB232" s="861"/>
      <c r="BC232" s="861"/>
      <c r="BD232" s="861"/>
      <c r="BE232" s="861"/>
      <c r="BF232" s="861"/>
      <c r="BG232" s="861"/>
      <c r="BH232" s="861"/>
      <c r="BI232" s="861"/>
      <c r="BJ232" s="861"/>
      <c r="BK232" s="861"/>
      <c r="BL232" s="861"/>
      <c r="BM232" s="861"/>
      <c r="BN232" s="861"/>
      <c r="BO232" s="861"/>
      <c r="BP232" s="861"/>
      <c r="BQ232" s="861"/>
      <c r="BR232" s="861"/>
      <c r="BS232" s="861"/>
      <c r="BT232" s="861"/>
      <c r="BU232" s="861"/>
      <c r="BV232" s="861"/>
      <c r="BW232" s="861"/>
      <c r="BX232" s="861"/>
      <c r="BY232" s="861"/>
      <c r="BZ232" s="861"/>
      <c r="CA232" s="861"/>
      <c r="CB232" s="861"/>
      <c r="CC232" s="861"/>
      <c r="CD232" s="861"/>
      <c r="CE232" s="861"/>
      <c r="CF232" s="861"/>
      <c r="CG232" s="861"/>
      <c r="CH232" s="861"/>
      <c r="CI232" s="861"/>
      <c r="CJ232" s="861"/>
      <c r="CK232" s="861"/>
      <c r="CL232" s="861"/>
      <c r="CM232" s="861"/>
      <c r="CN232" s="861"/>
      <c r="CO232" s="861"/>
      <c r="CP232" s="861"/>
      <c r="CQ232" s="861"/>
      <c r="CR232" s="861"/>
      <c r="CS232" s="861"/>
      <c r="CT232" s="861"/>
      <c r="CU232" s="861"/>
      <c r="CV232" s="861"/>
    </row>
    <row r="233" spans="1:100" s="771" customFormat="1" ht="38.25" x14ac:dyDescent="0.2">
      <c r="A233" s="780" t="s">
        <v>239</v>
      </c>
      <c r="B233" s="781" t="s">
        <v>325</v>
      </c>
      <c r="C233" s="782" t="s">
        <v>101</v>
      </c>
      <c r="D233" s="778">
        <v>11</v>
      </c>
      <c r="E233" s="863"/>
      <c r="F233" s="779">
        <f t="shared" si="19"/>
        <v>0</v>
      </c>
      <c r="G233" s="1186"/>
      <c r="H233" s="1186"/>
      <c r="I233" s="1186"/>
      <c r="J233" s="1186"/>
      <c r="K233" s="1186"/>
      <c r="L233" s="1186"/>
      <c r="M233" s="1186"/>
      <c r="N233" s="1187"/>
      <c r="O233" s="1188"/>
      <c r="P233" s="1189"/>
      <c r="Q233" s="1186"/>
      <c r="R233" s="1186"/>
      <c r="S233" s="1186"/>
      <c r="T233" s="1186"/>
      <c r="U233" s="1186"/>
      <c r="V233" s="1186"/>
      <c r="W233" s="1186"/>
      <c r="X233" s="1186"/>
      <c r="Y233" s="1186"/>
      <c r="Z233" s="1186"/>
      <c r="AA233" s="1186"/>
      <c r="AB233" s="1186"/>
      <c r="AC233" s="1186"/>
      <c r="AD233" s="1186"/>
      <c r="AE233" s="1186"/>
      <c r="AF233" s="1186"/>
      <c r="AG233" s="1186"/>
      <c r="AH233" s="1186"/>
      <c r="AI233" s="1186"/>
      <c r="AJ233" s="1186"/>
      <c r="AK233" s="1186"/>
      <c r="AL233" s="1186"/>
      <c r="AM233" s="1186"/>
      <c r="AN233" s="1186"/>
      <c r="AO233" s="1186"/>
      <c r="AP233" s="1186"/>
      <c r="AQ233" s="1186"/>
      <c r="AR233" s="1186"/>
      <c r="AS233" s="1186"/>
      <c r="AT233" s="1186"/>
      <c r="AU233" s="1186"/>
      <c r="AV233" s="1186"/>
      <c r="AW233" s="1186"/>
      <c r="AX233" s="1186"/>
      <c r="AY233" s="1186"/>
      <c r="AZ233" s="1186"/>
      <c r="BA233" s="1186"/>
      <c r="BB233" s="1186"/>
      <c r="BC233" s="1186"/>
      <c r="BD233" s="1186"/>
      <c r="BE233" s="1186"/>
      <c r="BF233" s="1186"/>
      <c r="BG233" s="1186"/>
      <c r="BH233" s="1186"/>
      <c r="BI233" s="1186"/>
      <c r="BJ233" s="1186"/>
      <c r="BK233" s="1186"/>
      <c r="BL233" s="1186"/>
      <c r="BM233" s="1186"/>
      <c r="BN233" s="1186"/>
      <c r="BO233" s="1186"/>
      <c r="BP233" s="1186"/>
      <c r="BQ233" s="1186"/>
      <c r="BR233" s="1186"/>
      <c r="BS233" s="1186"/>
      <c r="BT233" s="1186"/>
      <c r="BU233" s="1186"/>
      <c r="BV233" s="1186"/>
      <c r="BW233" s="1186"/>
      <c r="BX233" s="1186"/>
      <c r="BY233" s="1186"/>
      <c r="BZ233" s="1186"/>
      <c r="CA233" s="1186"/>
      <c r="CB233" s="1186"/>
      <c r="CC233" s="1186"/>
      <c r="CD233" s="1186"/>
      <c r="CE233" s="1186"/>
      <c r="CF233" s="1186"/>
      <c r="CG233" s="1186"/>
      <c r="CH233" s="1186"/>
      <c r="CI233" s="1186"/>
      <c r="CJ233" s="1186"/>
      <c r="CK233" s="1186"/>
      <c r="CL233" s="1186"/>
      <c r="CM233" s="1186"/>
      <c r="CN233" s="1186"/>
      <c r="CO233" s="1186"/>
      <c r="CP233" s="1186"/>
      <c r="CQ233" s="1186"/>
      <c r="CR233" s="1186"/>
      <c r="CS233" s="1186"/>
      <c r="CT233" s="1186"/>
      <c r="CU233" s="1186"/>
      <c r="CV233" s="1186"/>
    </row>
    <row r="234" spans="1:100" s="771" customFormat="1" x14ac:dyDescent="0.2">
      <c r="A234" s="398" t="s">
        <v>240</v>
      </c>
      <c r="B234" s="336" t="s">
        <v>326</v>
      </c>
      <c r="C234" s="783" t="s">
        <v>101</v>
      </c>
      <c r="D234" s="778">
        <v>25</v>
      </c>
      <c r="E234" s="863"/>
      <c r="F234" s="779">
        <f t="shared" si="19"/>
        <v>0</v>
      </c>
      <c r="G234" s="1186"/>
      <c r="H234" s="1186"/>
      <c r="I234" s="1186"/>
      <c r="J234" s="1186"/>
      <c r="K234" s="1186"/>
      <c r="L234" s="1186"/>
      <c r="M234" s="1186"/>
      <c r="N234" s="1187"/>
      <c r="O234" s="1188"/>
      <c r="P234" s="1189"/>
      <c r="Q234" s="1186"/>
      <c r="R234" s="1186"/>
      <c r="S234" s="1186"/>
      <c r="T234" s="1186"/>
      <c r="U234" s="1186"/>
      <c r="V234" s="1186"/>
      <c r="W234" s="1186"/>
      <c r="X234" s="1186"/>
      <c r="Y234" s="1186"/>
      <c r="Z234" s="1186"/>
      <c r="AA234" s="1186"/>
      <c r="AB234" s="1186"/>
      <c r="AC234" s="1186"/>
      <c r="AD234" s="1186"/>
      <c r="AE234" s="1186"/>
      <c r="AF234" s="1186"/>
      <c r="AG234" s="1186"/>
      <c r="AH234" s="1186"/>
      <c r="AI234" s="1186"/>
      <c r="AJ234" s="1186"/>
      <c r="AK234" s="1186"/>
      <c r="AL234" s="1186"/>
      <c r="AM234" s="1186"/>
      <c r="AN234" s="1186"/>
      <c r="AO234" s="1186"/>
      <c r="AP234" s="1186"/>
      <c r="AQ234" s="1186"/>
      <c r="AR234" s="1186"/>
      <c r="AS234" s="1186"/>
      <c r="AT234" s="1186"/>
      <c r="AU234" s="1186"/>
      <c r="AV234" s="1186"/>
      <c r="AW234" s="1186"/>
      <c r="AX234" s="1186"/>
      <c r="AY234" s="1186"/>
      <c r="AZ234" s="1186"/>
      <c r="BA234" s="1186"/>
      <c r="BB234" s="1186"/>
      <c r="BC234" s="1186"/>
      <c r="BD234" s="1186"/>
      <c r="BE234" s="1186"/>
      <c r="BF234" s="1186"/>
      <c r="BG234" s="1186"/>
      <c r="BH234" s="1186"/>
      <c r="BI234" s="1186"/>
      <c r="BJ234" s="1186"/>
      <c r="BK234" s="1186"/>
      <c r="BL234" s="1186"/>
      <c r="BM234" s="1186"/>
      <c r="BN234" s="1186"/>
      <c r="BO234" s="1186"/>
      <c r="BP234" s="1186"/>
      <c r="BQ234" s="1186"/>
      <c r="BR234" s="1186"/>
      <c r="BS234" s="1186"/>
      <c r="BT234" s="1186"/>
      <c r="BU234" s="1186"/>
      <c r="BV234" s="1186"/>
      <c r="BW234" s="1186"/>
      <c r="BX234" s="1186"/>
      <c r="BY234" s="1186"/>
      <c r="BZ234" s="1186"/>
      <c r="CA234" s="1186"/>
      <c r="CB234" s="1186"/>
      <c r="CC234" s="1186"/>
      <c r="CD234" s="1186"/>
      <c r="CE234" s="1186"/>
      <c r="CF234" s="1186"/>
      <c r="CG234" s="1186"/>
      <c r="CH234" s="1186"/>
      <c r="CI234" s="1186"/>
      <c r="CJ234" s="1186"/>
      <c r="CK234" s="1186"/>
      <c r="CL234" s="1186"/>
      <c r="CM234" s="1186"/>
      <c r="CN234" s="1186"/>
      <c r="CO234" s="1186"/>
      <c r="CP234" s="1186"/>
      <c r="CQ234" s="1186"/>
      <c r="CR234" s="1186"/>
      <c r="CS234" s="1186"/>
      <c r="CT234" s="1186"/>
      <c r="CU234" s="1186"/>
      <c r="CV234" s="1186"/>
    </row>
    <row r="235" spans="1:100" s="771" customFormat="1" ht="15" x14ac:dyDescent="0.2">
      <c r="A235" s="784"/>
      <c r="B235" s="785"/>
      <c r="C235" s="772"/>
      <c r="D235" s="786"/>
      <c r="E235" s="866"/>
      <c r="F235" s="795"/>
      <c r="G235" s="1186"/>
      <c r="H235" s="1186"/>
      <c r="I235" s="1186"/>
      <c r="J235" s="1186"/>
      <c r="K235" s="1186"/>
      <c r="L235" s="1186"/>
      <c r="M235" s="1186"/>
      <c r="N235" s="1187"/>
      <c r="O235" s="1188"/>
      <c r="P235" s="1189"/>
      <c r="Q235" s="1186"/>
      <c r="R235" s="1186"/>
      <c r="S235" s="1186"/>
      <c r="T235" s="1186"/>
      <c r="U235" s="1186"/>
      <c r="V235" s="1186"/>
      <c r="W235" s="1186"/>
      <c r="X235" s="1186"/>
      <c r="Y235" s="1186"/>
      <c r="Z235" s="1186"/>
      <c r="AA235" s="1186"/>
      <c r="AB235" s="1186"/>
      <c r="AC235" s="1186"/>
      <c r="AD235" s="1186"/>
      <c r="AE235" s="1186"/>
      <c r="AF235" s="1186"/>
      <c r="AG235" s="1186"/>
      <c r="AH235" s="1186"/>
      <c r="AI235" s="1186"/>
      <c r="AJ235" s="1186"/>
      <c r="AK235" s="1186"/>
      <c r="AL235" s="1186"/>
      <c r="AM235" s="1186"/>
      <c r="AN235" s="1186"/>
      <c r="AO235" s="1186"/>
      <c r="AP235" s="1186"/>
      <c r="AQ235" s="1186"/>
      <c r="AR235" s="1186"/>
      <c r="AS235" s="1186"/>
      <c r="AT235" s="1186"/>
      <c r="AU235" s="1186"/>
      <c r="AV235" s="1186"/>
      <c r="AW235" s="1186"/>
      <c r="AX235" s="1186"/>
      <c r="AY235" s="1186"/>
      <c r="AZ235" s="1186"/>
      <c r="BA235" s="1186"/>
      <c r="BB235" s="1186"/>
      <c r="BC235" s="1186"/>
      <c r="BD235" s="1186"/>
      <c r="BE235" s="1186"/>
      <c r="BF235" s="1186"/>
      <c r="BG235" s="1186"/>
      <c r="BH235" s="1186"/>
      <c r="BI235" s="1186"/>
      <c r="BJ235" s="1186"/>
      <c r="BK235" s="1186"/>
      <c r="BL235" s="1186"/>
      <c r="BM235" s="1186"/>
      <c r="BN235" s="1186"/>
      <c r="BO235" s="1186"/>
      <c r="BP235" s="1186"/>
      <c r="BQ235" s="1186"/>
      <c r="BR235" s="1186"/>
      <c r="BS235" s="1186"/>
      <c r="BT235" s="1186"/>
      <c r="BU235" s="1186"/>
      <c r="BV235" s="1186"/>
      <c r="BW235" s="1186"/>
      <c r="BX235" s="1186"/>
      <c r="BY235" s="1186"/>
      <c r="BZ235" s="1186"/>
      <c r="CA235" s="1186"/>
      <c r="CB235" s="1186"/>
      <c r="CC235" s="1186"/>
      <c r="CD235" s="1186"/>
      <c r="CE235" s="1186"/>
      <c r="CF235" s="1186"/>
      <c r="CG235" s="1186"/>
      <c r="CH235" s="1186"/>
      <c r="CI235" s="1186"/>
      <c r="CJ235" s="1186"/>
      <c r="CK235" s="1186"/>
      <c r="CL235" s="1186"/>
      <c r="CM235" s="1186"/>
      <c r="CN235" s="1186"/>
      <c r="CO235" s="1186"/>
      <c r="CP235" s="1186"/>
      <c r="CQ235" s="1186"/>
      <c r="CR235" s="1186"/>
      <c r="CS235" s="1186"/>
      <c r="CT235" s="1186"/>
      <c r="CU235" s="1186"/>
      <c r="CV235" s="1186"/>
    </row>
    <row r="236" spans="1:100" s="774" customFormat="1" x14ac:dyDescent="0.2">
      <c r="A236" s="770"/>
      <c r="B236" s="792" t="s">
        <v>1102</v>
      </c>
      <c r="C236" s="793"/>
      <c r="D236" s="794"/>
      <c r="E236" s="866"/>
      <c r="F236" s="790">
        <f>SUM(F228:F234)</f>
        <v>0</v>
      </c>
      <c r="G236" s="861"/>
      <c r="H236" s="861"/>
      <c r="I236" s="861"/>
      <c r="J236" s="861"/>
      <c r="K236" s="861"/>
      <c r="L236" s="861"/>
      <c r="M236" s="861"/>
      <c r="N236" s="1183"/>
      <c r="O236" s="1184"/>
      <c r="P236" s="1185"/>
      <c r="Q236" s="861"/>
      <c r="R236" s="861"/>
      <c r="S236" s="861"/>
      <c r="T236" s="861"/>
      <c r="U236" s="861"/>
      <c r="V236" s="861"/>
      <c r="W236" s="861"/>
      <c r="X236" s="861"/>
      <c r="Y236" s="861"/>
      <c r="Z236" s="861"/>
      <c r="AA236" s="861"/>
      <c r="AB236" s="861"/>
      <c r="AC236" s="861"/>
      <c r="AD236" s="861"/>
      <c r="AE236" s="861"/>
      <c r="AF236" s="861"/>
      <c r="AG236" s="861"/>
      <c r="AH236" s="861"/>
      <c r="AI236" s="861"/>
      <c r="AJ236" s="861"/>
      <c r="AK236" s="861"/>
      <c r="AL236" s="861"/>
      <c r="AM236" s="861"/>
      <c r="AN236" s="861"/>
      <c r="AO236" s="861"/>
      <c r="AP236" s="861"/>
      <c r="AQ236" s="861"/>
      <c r="AR236" s="861"/>
      <c r="AS236" s="861"/>
      <c r="AT236" s="861"/>
      <c r="AU236" s="861"/>
      <c r="AV236" s="861"/>
      <c r="AW236" s="861"/>
      <c r="AX236" s="861"/>
      <c r="AY236" s="861"/>
      <c r="AZ236" s="861"/>
      <c r="BA236" s="861"/>
      <c r="BB236" s="861"/>
      <c r="BC236" s="861"/>
      <c r="BD236" s="861"/>
      <c r="BE236" s="861"/>
      <c r="BF236" s="861"/>
      <c r="BG236" s="861"/>
      <c r="BH236" s="861"/>
      <c r="BI236" s="861"/>
      <c r="BJ236" s="861"/>
      <c r="BK236" s="861"/>
      <c r="BL236" s="861"/>
      <c r="BM236" s="861"/>
      <c r="BN236" s="861"/>
      <c r="BO236" s="861"/>
      <c r="BP236" s="861"/>
      <c r="BQ236" s="861"/>
      <c r="BR236" s="861"/>
      <c r="BS236" s="861"/>
      <c r="BT236" s="861"/>
      <c r="BU236" s="861"/>
      <c r="BV236" s="861"/>
      <c r="BW236" s="861"/>
      <c r="BX236" s="861"/>
      <c r="BY236" s="861"/>
      <c r="BZ236" s="861"/>
      <c r="CA236" s="861"/>
      <c r="CB236" s="861"/>
      <c r="CC236" s="861"/>
      <c r="CD236" s="861"/>
      <c r="CE236" s="861"/>
      <c r="CF236" s="861"/>
      <c r="CG236" s="861"/>
      <c r="CH236" s="861"/>
      <c r="CI236" s="861"/>
      <c r="CJ236" s="861"/>
      <c r="CK236" s="861"/>
      <c r="CL236" s="861"/>
      <c r="CM236" s="861"/>
      <c r="CN236" s="861"/>
      <c r="CO236" s="861"/>
      <c r="CP236" s="861"/>
      <c r="CQ236" s="861"/>
      <c r="CR236" s="861"/>
      <c r="CS236" s="861"/>
      <c r="CT236" s="861"/>
      <c r="CU236" s="861"/>
      <c r="CV236" s="861"/>
    </row>
    <row r="237" spans="1:100" x14ac:dyDescent="0.2">
      <c r="D237" s="794"/>
      <c r="E237" s="866"/>
      <c r="F237" s="604"/>
    </row>
    <row r="238" spans="1:100" x14ac:dyDescent="0.2">
      <c r="D238" s="794"/>
      <c r="E238" s="866"/>
      <c r="F238" s="604"/>
    </row>
    <row r="239" spans="1:100" ht="15" x14ac:dyDescent="0.2">
      <c r="A239" s="767"/>
      <c r="B239" s="768" t="s">
        <v>395</v>
      </c>
      <c r="C239" s="798" t="s">
        <v>328</v>
      </c>
      <c r="D239" s="412"/>
      <c r="E239" s="866"/>
      <c r="F239" s="604"/>
    </row>
    <row r="240" spans="1:100" s="774" customFormat="1" x14ac:dyDescent="0.2">
      <c r="A240" s="770"/>
      <c r="B240" s="775"/>
      <c r="C240" s="772"/>
      <c r="D240" s="786"/>
      <c r="E240" s="866"/>
      <c r="F240" s="787"/>
      <c r="G240" s="861"/>
      <c r="H240" s="861"/>
      <c r="I240" s="861"/>
      <c r="J240" s="861"/>
      <c r="K240" s="861"/>
      <c r="L240" s="861"/>
      <c r="M240" s="861"/>
      <c r="N240" s="1183"/>
      <c r="O240" s="1184"/>
      <c r="P240" s="1185"/>
      <c r="Q240" s="861"/>
      <c r="R240" s="861"/>
      <c r="S240" s="861"/>
      <c r="T240" s="861"/>
      <c r="U240" s="861"/>
      <c r="V240" s="861"/>
      <c r="W240" s="861"/>
      <c r="X240" s="861"/>
      <c r="Y240" s="861"/>
      <c r="Z240" s="861"/>
      <c r="AA240" s="861"/>
      <c r="AB240" s="861"/>
      <c r="AC240" s="861"/>
      <c r="AD240" s="861"/>
      <c r="AE240" s="861"/>
      <c r="AF240" s="861"/>
      <c r="AG240" s="861"/>
      <c r="AH240" s="861"/>
      <c r="AI240" s="861"/>
      <c r="AJ240" s="861"/>
      <c r="AK240" s="861"/>
      <c r="AL240" s="861"/>
      <c r="AM240" s="861"/>
      <c r="AN240" s="861"/>
      <c r="AO240" s="861"/>
      <c r="AP240" s="861"/>
      <c r="AQ240" s="861"/>
      <c r="AR240" s="861"/>
      <c r="AS240" s="861"/>
      <c r="AT240" s="861"/>
      <c r="AU240" s="861"/>
      <c r="AV240" s="861"/>
      <c r="AW240" s="861"/>
      <c r="AX240" s="861"/>
      <c r="AY240" s="861"/>
      <c r="AZ240" s="861"/>
      <c r="BA240" s="861"/>
      <c r="BB240" s="861"/>
      <c r="BC240" s="861"/>
      <c r="BD240" s="861"/>
      <c r="BE240" s="861"/>
      <c r="BF240" s="861"/>
      <c r="BG240" s="861"/>
      <c r="BH240" s="861"/>
      <c r="BI240" s="861"/>
      <c r="BJ240" s="861"/>
      <c r="BK240" s="861"/>
      <c r="BL240" s="861"/>
      <c r="BM240" s="861"/>
      <c r="BN240" s="861"/>
      <c r="BO240" s="861"/>
      <c r="BP240" s="861"/>
      <c r="BQ240" s="861"/>
      <c r="BR240" s="861"/>
      <c r="BS240" s="861"/>
      <c r="BT240" s="861"/>
      <c r="BU240" s="861"/>
      <c r="BV240" s="861"/>
      <c r="BW240" s="861"/>
      <c r="BX240" s="861"/>
      <c r="BY240" s="861"/>
      <c r="BZ240" s="861"/>
      <c r="CA240" s="861"/>
      <c r="CB240" s="861"/>
      <c r="CC240" s="861"/>
      <c r="CD240" s="861"/>
      <c r="CE240" s="861"/>
      <c r="CF240" s="861"/>
      <c r="CG240" s="861"/>
      <c r="CH240" s="861"/>
      <c r="CI240" s="861"/>
      <c r="CJ240" s="861"/>
      <c r="CK240" s="861"/>
      <c r="CL240" s="861"/>
      <c r="CM240" s="861"/>
      <c r="CN240" s="861"/>
      <c r="CO240" s="861"/>
      <c r="CP240" s="861"/>
      <c r="CQ240" s="861"/>
      <c r="CR240" s="861"/>
      <c r="CS240" s="861"/>
      <c r="CT240" s="861"/>
      <c r="CU240" s="861"/>
      <c r="CV240" s="861"/>
    </row>
    <row r="241" spans="1:100" s="774" customFormat="1" ht="25.5" customHeight="1" x14ac:dyDescent="0.2">
      <c r="A241" s="776" t="s">
        <v>230</v>
      </c>
      <c r="B241" s="336" t="s">
        <v>323</v>
      </c>
      <c r="C241" s="777" t="s">
        <v>38</v>
      </c>
      <c r="D241" s="822">
        <v>1</v>
      </c>
      <c r="E241" s="863"/>
      <c r="F241" s="779">
        <f t="shared" ref="F241:F247" si="20">D241*E241</f>
        <v>0</v>
      </c>
      <c r="G241" s="861"/>
      <c r="H241" s="861"/>
      <c r="I241" s="861"/>
      <c r="J241" s="861"/>
      <c r="K241" s="861"/>
      <c r="L241" s="861"/>
      <c r="M241" s="861"/>
      <c r="N241" s="1183"/>
      <c r="O241" s="1184"/>
      <c r="P241" s="1185"/>
      <c r="Q241" s="861"/>
      <c r="R241" s="861"/>
      <c r="S241" s="861"/>
      <c r="T241" s="861"/>
      <c r="U241" s="861"/>
      <c r="V241" s="861"/>
      <c r="W241" s="861"/>
      <c r="X241" s="861"/>
      <c r="Y241" s="861"/>
      <c r="Z241" s="861"/>
      <c r="AA241" s="861"/>
      <c r="AB241" s="861"/>
      <c r="AC241" s="861"/>
      <c r="AD241" s="861"/>
      <c r="AE241" s="861"/>
      <c r="AF241" s="861"/>
      <c r="AG241" s="861"/>
      <c r="AH241" s="861"/>
      <c r="AI241" s="861"/>
      <c r="AJ241" s="861"/>
      <c r="AK241" s="861"/>
      <c r="AL241" s="861"/>
      <c r="AM241" s="861"/>
      <c r="AN241" s="861"/>
      <c r="AO241" s="861"/>
      <c r="AP241" s="861"/>
      <c r="AQ241" s="861"/>
      <c r="AR241" s="861"/>
      <c r="AS241" s="861"/>
      <c r="AT241" s="861"/>
      <c r="AU241" s="861"/>
      <c r="AV241" s="861"/>
      <c r="AW241" s="861"/>
      <c r="AX241" s="861"/>
      <c r="AY241" s="861"/>
      <c r="AZ241" s="861"/>
      <c r="BA241" s="861"/>
      <c r="BB241" s="861"/>
      <c r="BC241" s="861"/>
      <c r="BD241" s="861"/>
      <c r="BE241" s="861"/>
      <c r="BF241" s="861"/>
      <c r="BG241" s="861"/>
      <c r="BH241" s="861"/>
      <c r="BI241" s="861"/>
      <c r="BJ241" s="861"/>
      <c r="BK241" s="861"/>
      <c r="BL241" s="861"/>
      <c r="BM241" s="861"/>
      <c r="BN241" s="861"/>
      <c r="BO241" s="861"/>
      <c r="BP241" s="861"/>
      <c r="BQ241" s="861"/>
      <c r="BR241" s="861"/>
      <c r="BS241" s="861"/>
      <c r="BT241" s="861"/>
      <c r="BU241" s="861"/>
      <c r="BV241" s="861"/>
      <c r="BW241" s="861"/>
      <c r="BX241" s="861"/>
      <c r="BY241" s="861"/>
      <c r="BZ241" s="861"/>
      <c r="CA241" s="861"/>
      <c r="CB241" s="861"/>
      <c r="CC241" s="861"/>
      <c r="CD241" s="861"/>
      <c r="CE241" s="861"/>
      <c r="CF241" s="861"/>
      <c r="CG241" s="861"/>
      <c r="CH241" s="861"/>
      <c r="CI241" s="861"/>
      <c r="CJ241" s="861"/>
      <c r="CK241" s="861"/>
      <c r="CL241" s="861"/>
      <c r="CM241" s="861"/>
      <c r="CN241" s="861"/>
      <c r="CO241" s="861"/>
      <c r="CP241" s="861"/>
      <c r="CQ241" s="861"/>
      <c r="CR241" s="861"/>
      <c r="CS241" s="861"/>
      <c r="CT241" s="861"/>
      <c r="CU241" s="861"/>
      <c r="CV241" s="861"/>
    </row>
    <row r="242" spans="1:100" s="774" customFormat="1" ht="38.25" x14ac:dyDescent="0.2">
      <c r="A242" s="776" t="s">
        <v>232</v>
      </c>
      <c r="B242" s="336" t="s">
        <v>1127</v>
      </c>
      <c r="C242" s="393" t="s">
        <v>199</v>
      </c>
      <c r="D242" s="778">
        <v>1</v>
      </c>
      <c r="E242" s="863"/>
      <c r="F242" s="779">
        <f t="shared" si="20"/>
        <v>0</v>
      </c>
      <c r="G242" s="861"/>
      <c r="H242" s="861"/>
      <c r="I242" s="861"/>
      <c r="J242" s="861"/>
      <c r="K242" s="861"/>
      <c r="L242" s="861"/>
      <c r="M242" s="861"/>
      <c r="N242" s="1183"/>
      <c r="O242" s="1184"/>
      <c r="P242" s="1185"/>
      <c r="Q242" s="861"/>
      <c r="R242" s="861"/>
      <c r="S242" s="861"/>
      <c r="T242" s="861"/>
      <c r="U242" s="861"/>
      <c r="V242" s="861"/>
      <c r="W242" s="861"/>
      <c r="X242" s="861"/>
      <c r="Y242" s="861"/>
      <c r="Z242" s="861"/>
      <c r="AA242" s="861"/>
      <c r="AB242" s="861"/>
      <c r="AC242" s="861"/>
      <c r="AD242" s="861"/>
      <c r="AE242" s="861"/>
      <c r="AF242" s="861"/>
      <c r="AG242" s="861"/>
      <c r="AH242" s="861"/>
      <c r="AI242" s="861"/>
      <c r="AJ242" s="861"/>
      <c r="AK242" s="861"/>
      <c r="AL242" s="861"/>
      <c r="AM242" s="861"/>
      <c r="AN242" s="861"/>
      <c r="AO242" s="861"/>
      <c r="AP242" s="861"/>
      <c r="AQ242" s="861"/>
      <c r="AR242" s="861"/>
      <c r="AS242" s="861"/>
      <c r="AT242" s="861"/>
      <c r="AU242" s="861"/>
      <c r="AV242" s="861"/>
      <c r="AW242" s="861"/>
      <c r="AX242" s="861"/>
      <c r="AY242" s="861"/>
      <c r="AZ242" s="861"/>
      <c r="BA242" s="861"/>
      <c r="BB242" s="861"/>
      <c r="BC242" s="861"/>
      <c r="BD242" s="861"/>
      <c r="BE242" s="861"/>
      <c r="BF242" s="861"/>
      <c r="BG242" s="861"/>
      <c r="BH242" s="861"/>
      <c r="BI242" s="861"/>
      <c r="BJ242" s="861"/>
      <c r="BK242" s="861"/>
      <c r="BL242" s="861"/>
      <c r="BM242" s="861"/>
      <c r="BN242" s="861"/>
      <c r="BO242" s="861"/>
      <c r="BP242" s="861"/>
      <c r="BQ242" s="861"/>
      <c r="BR242" s="861"/>
      <c r="BS242" s="861"/>
      <c r="BT242" s="861"/>
      <c r="BU242" s="861"/>
      <c r="BV242" s="861"/>
      <c r="BW242" s="861"/>
      <c r="BX242" s="861"/>
      <c r="BY242" s="861"/>
      <c r="BZ242" s="861"/>
      <c r="CA242" s="861"/>
      <c r="CB242" s="861"/>
      <c r="CC242" s="861"/>
      <c r="CD242" s="861"/>
      <c r="CE242" s="861"/>
      <c r="CF242" s="861"/>
      <c r="CG242" s="861"/>
      <c r="CH242" s="861"/>
      <c r="CI242" s="861"/>
      <c r="CJ242" s="861"/>
      <c r="CK242" s="861"/>
      <c r="CL242" s="861"/>
      <c r="CM242" s="861"/>
      <c r="CN242" s="861"/>
      <c r="CO242" s="861"/>
      <c r="CP242" s="861"/>
      <c r="CQ242" s="861"/>
      <c r="CR242" s="861"/>
      <c r="CS242" s="861"/>
      <c r="CT242" s="861"/>
      <c r="CU242" s="861"/>
      <c r="CV242" s="861"/>
    </row>
    <row r="243" spans="1:100" s="774" customFormat="1" ht="25.5" x14ac:dyDescent="0.2">
      <c r="A243" s="398" t="s">
        <v>233</v>
      </c>
      <c r="B243" s="336" t="s">
        <v>1129</v>
      </c>
      <c r="C243" s="393" t="s">
        <v>184</v>
      </c>
      <c r="D243" s="778">
        <v>0.5</v>
      </c>
      <c r="E243" s="863"/>
      <c r="F243" s="779">
        <f t="shared" si="20"/>
        <v>0</v>
      </c>
      <c r="G243" s="861"/>
      <c r="H243" s="861"/>
      <c r="I243" s="861"/>
      <c r="J243" s="861"/>
      <c r="K243" s="861"/>
      <c r="L243" s="861"/>
      <c r="M243" s="861"/>
      <c r="N243" s="1183"/>
      <c r="O243" s="1184"/>
      <c r="P243" s="1185"/>
      <c r="Q243" s="861"/>
      <c r="R243" s="861"/>
      <c r="S243" s="861"/>
      <c r="T243" s="861"/>
      <c r="U243" s="861"/>
      <c r="V243" s="861"/>
      <c r="W243" s="861"/>
      <c r="X243" s="861"/>
      <c r="Y243" s="861"/>
      <c r="Z243" s="861"/>
      <c r="AA243" s="861"/>
      <c r="AB243" s="861"/>
      <c r="AC243" s="861"/>
      <c r="AD243" s="861"/>
      <c r="AE243" s="861"/>
      <c r="AF243" s="861"/>
      <c r="AG243" s="861"/>
      <c r="AH243" s="861"/>
      <c r="AI243" s="861"/>
      <c r="AJ243" s="861"/>
      <c r="AK243" s="861"/>
      <c r="AL243" s="861"/>
      <c r="AM243" s="861"/>
      <c r="AN243" s="861"/>
      <c r="AO243" s="861"/>
      <c r="AP243" s="861"/>
      <c r="AQ243" s="861"/>
      <c r="AR243" s="861"/>
      <c r="AS243" s="861"/>
      <c r="AT243" s="861"/>
      <c r="AU243" s="861"/>
      <c r="AV243" s="861"/>
      <c r="AW243" s="861"/>
      <c r="AX243" s="861"/>
      <c r="AY243" s="861"/>
      <c r="AZ243" s="861"/>
      <c r="BA243" s="861"/>
      <c r="BB243" s="861"/>
      <c r="BC243" s="861"/>
      <c r="BD243" s="861"/>
      <c r="BE243" s="861"/>
      <c r="BF243" s="861"/>
      <c r="BG243" s="861"/>
      <c r="BH243" s="861"/>
      <c r="BI243" s="861"/>
      <c r="BJ243" s="861"/>
      <c r="BK243" s="861"/>
      <c r="BL243" s="861"/>
      <c r="BM243" s="861"/>
      <c r="BN243" s="861"/>
      <c r="BO243" s="861"/>
      <c r="BP243" s="861"/>
      <c r="BQ243" s="861"/>
      <c r="BR243" s="861"/>
      <c r="BS243" s="861"/>
      <c r="BT243" s="861"/>
      <c r="BU243" s="861"/>
      <c r="BV243" s="861"/>
      <c r="BW243" s="861"/>
      <c r="BX243" s="861"/>
      <c r="BY243" s="861"/>
      <c r="BZ243" s="861"/>
      <c r="CA243" s="861"/>
      <c r="CB243" s="861"/>
      <c r="CC243" s="861"/>
      <c r="CD243" s="861"/>
      <c r="CE243" s="861"/>
      <c r="CF243" s="861"/>
      <c r="CG243" s="861"/>
      <c r="CH243" s="861"/>
      <c r="CI243" s="861"/>
      <c r="CJ243" s="861"/>
      <c r="CK243" s="861"/>
      <c r="CL243" s="861"/>
      <c r="CM243" s="861"/>
      <c r="CN243" s="861"/>
      <c r="CO243" s="861"/>
      <c r="CP243" s="861"/>
      <c r="CQ243" s="861"/>
      <c r="CR243" s="861"/>
      <c r="CS243" s="861"/>
      <c r="CT243" s="861"/>
      <c r="CU243" s="861"/>
      <c r="CV243" s="861"/>
    </row>
    <row r="244" spans="1:100" s="774" customFormat="1" ht="25.5" x14ac:dyDescent="0.2">
      <c r="A244" s="398" t="s">
        <v>235</v>
      </c>
      <c r="B244" s="336" t="s">
        <v>324</v>
      </c>
      <c r="C244" s="783" t="s">
        <v>38</v>
      </c>
      <c r="D244" s="822">
        <v>1</v>
      </c>
      <c r="E244" s="863"/>
      <c r="F244" s="779">
        <f t="shared" si="20"/>
        <v>0</v>
      </c>
      <c r="G244" s="861"/>
      <c r="H244" s="861"/>
      <c r="I244" s="861"/>
      <c r="J244" s="861"/>
      <c r="K244" s="861"/>
      <c r="L244" s="861"/>
      <c r="M244" s="861"/>
      <c r="N244" s="1183"/>
      <c r="O244" s="1184"/>
      <c r="P244" s="1185"/>
      <c r="Q244" s="861"/>
      <c r="R244" s="861"/>
      <c r="S244" s="861"/>
      <c r="T244" s="861"/>
      <c r="U244" s="861"/>
      <c r="V244" s="861"/>
      <c r="W244" s="861"/>
      <c r="X244" s="861"/>
      <c r="Y244" s="861"/>
      <c r="Z244" s="861"/>
      <c r="AA244" s="861"/>
      <c r="AB244" s="861"/>
      <c r="AC244" s="861"/>
      <c r="AD244" s="861"/>
      <c r="AE244" s="861"/>
      <c r="AF244" s="861"/>
      <c r="AG244" s="861"/>
      <c r="AH244" s="861"/>
      <c r="AI244" s="861"/>
      <c r="AJ244" s="861"/>
      <c r="AK244" s="861"/>
      <c r="AL244" s="861"/>
      <c r="AM244" s="861"/>
      <c r="AN244" s="861"/>
      <c r="AO244" s="861"/>
      <c r="AP244" s="861"/>
      <c r="AQ244" s="861"/>
      <c r="AR244" s="861"/>
      <c r="AS244" s="861"/>
      <c r="AT244" s="861"/>
      <c r="AU244" s="861"/>
      <c r="AV244" s="861"/>
      <c r="AW244" s="861"/>
      <c r="AX244" s="861"/>
      <c r="AY244" s="861"/>
      <c r="AZ244" s="861"/>
      <c r="BA244" s="861"/>
      <c r="BB244" s="861"/>
      <c r="BC244" s="861"/>
      <c r="BD244" s="861"/>
      <c r="BE244" s="861"/>
      <c r="BF244" s="861"/>
      <c r="BG244" s="861"/>
      <c r="BH244" s="861"/>
      <c r="BI244" s="861"/>
      <c r="BJ244" s="861"/>
      <c r="BK244" s="861"/>
      <c r="BL244" s="861"/>
      <c r="BM244" s="861"/>
      <c r="BN244" s="861"/>
      <c r="BO244" s="861"/>
      <c r="BP244" s="861"/>
      <c r="BQ244" s="861"/>
      <c r="BR244" s="861"/>
      <c r="BS244" s="861"/>
      <c r="BT244" s="861"/>
      <c r="BU244" s="861"/>
      <c r="BV244" s="861"/>
      <c r="BW244" s="861"/>
      <c r="BX244" s="861"/>
      <c r="BY244" s="861"/>
      <c r="BZ244" s="861"/>
      <c r="CA244" s="861"/>
      <c r="CB244" s="861"/>
      <c r="CC244" s="861"/>
      <c r="CD244" s="861"/>
      <c r="CE244" s="861"/>
      <c r="CF244" s="861"/>
      <c r="CG244" s="861"/>
      <c r="CH244" s="861"/>
      <c r="CI244" s="861"/>
      <c r="CJ244" s="861"/>
      <c r="CK244" s="861"/>
      <c r="CL244" s="861"/>
      <c r="CM244" s="861"/>
      <c r="CN244" s="861"/>
      <c r="CO244" s="861"/>
      <c r="CP244" s="861"/>
      <c r="CQ244" s="861"/>
      <c r="CR244" s="861"/>
      <c r="CS244" s="861"/>
      <c r="CT244" s="861"/>
      <c r="CU244" s="861"/>
      <c r="CV244" s="861"/>
    </row>
    <row r="245" spans="1:100" s="771" customFormat="1" ht="38.25" x14ac:dyDescent="0.2">
      <c r="A245" s="780" t="s">
        <v>237</v>
      </c>
      <c r="B245" s="781" t="s">
        <v>1078</v>
      </c>
      <c r="C245" s="782" t="s">
        <v>101</v>
      </c>
      <c r="D245" s="778">
        <v>0.7</v>
      </c>
      <c r="E245" s="863"/>
      <c r="F245" s="779">
        <f t="shared" si="20"/>
        <v>0</v>
      </c>
      <c r="G245" s="1186"/>
      <c r="H245" s="1186"/>
      <c r="I245" s="1186"/>
      <c r="J245" s="1186"/>
      <c r="K245" s="1186"/>
      <c r="L245" s="1186"/>
      <c r="M245" s="1186"/>
      <c r="N245" s="1187"/>
      <c r="O245" s="1188"/>
      <c r="P245" s="1189"/>
      <c r="Q245" s="1186"/>
      <c r="R245" s="1186"/>
      <c r="S245" s="1186"/>
      <c r="T245" s="1186"/>
      <c r="U245" s="1186"/>
      <c r="V245" s="1186"/>
      <c r="W245" s="1186"/>
      <c r="X245" s="1186"/>
      <c r="Y245" s="1186"/>
      <c r="Z245" s="1186"/>
      <c r="AA245" s="1186"/>
      <c r="AB245" s="1186"/>
      <c r="AC245" s="1186"/>
      <c r="AD245" s="1186"/>
      <c r="AE245" s="1186"/>
      <c r="AF245" s="1186"/>
      <c r="AG245" s="1186"/>
      <c r="AH245" s="1186"/>
      <c r="AI245" s="1186"/>
      <c r="AJ245" s="1186"/>
      <c r="AK245" s="1186"/>
      <c r="AL245" s="1186"/>
      <c r="AM245" s="1186"/>
      <c r="AN245" s="1186"/>
      <c r="AO245" s="1186"/>
      <c r="AP245" s="1186"/>
      <c r="AQ245" s="1186"/>
      <c r="AR245" s="1186"/>
      <c r="AS245" s="1186"/>
      <c r="AT245" s="1186"/>
      <c r="AU245" s="1186"/>
      <c r="AV245" s="1186"/>
      <c r="AW245" s="1186"/>
      <c r="AX245" s="1186"/>
      <c r="AY245" s="1186"/>
      <c r="AZ245" s="1186"/>
      <c r="BA245" s="1186"/>
      <c r="BB245" s="1186"/>
      <c r="BC245" s="1186"/>
      <c r="BD245" s="1186"/>
      <c r="BE245" s="1186"/>
      <c r="BF245" s="1186"/>
      <c r="BG245" s="1186"/>
      <c r="BH245" s="1186"/>
      <c r="BI245" s="1186"/>
      <c r="BJ245" s="1186"/>
      <c r="BK245" s="1186"/>
      <c r="BL245" s="1186"/>
      <c r="BM245" s="1186"/>
      <c r="BN245" s="1186"/>
      <c r="BO245" s="1186"/>
      <c r="BP245" s="1186"/>
      <c r="BQ245" s="1186"/>
      <c r="BR245" s="1186"/>
      <c r="BS245" s="1186"/>
      <c r="BT245" s="1186"/>
      <c r="BU245" s="1186"/>
      <c r="BV245" s="1186"/>
      <c r="BW245" s="1186"/>
      <c r="BX245" s="1186"/>
      <c r="BY245" s="1186"/>
      <c r="BZ245" s="1186"/>
      <c r="CA245" s="1186"/>
      <c r="CB245" s="1186"/>
      <c r="CC245" s="1186"/>
      <c r="CD245" s="1186"/>
      <c r="CE245" s="1186"/>
      <c r="CF245" s="1186"/>
      <c r="CG245" s="1186"/>
      <c r="CH245" s="1186"/>
      <c r="CI245" s="1186"/>
      <c r="CJ245" s="1186"/>
      <c r="CK245" s="1186"/>
      <c r="CL245" s="1186"/>
      <c r="CM245" s="1186"/>
      <c r="CN245" s="1186"/>
      <c r="CO245" s="1186"/>
      <c r="CP245" s="1186"/>
      <c r="CQ245" s="1186"/>
      <c r="CR245" s="1186"/>
      <c r="CS245" s="1186"/>
      <c r="CT245" s="1186"/>
      <c r="CU245" s="1186"/>
      <c r="CV245" s="1186"/>
    </row>
    <row r="246" spans="1:100" s="771" customFormat="1" ht="38.25" x14ac:dyDescent="0.2">
      <c r="A246" s="780" t="s">
        <v>239</v>
      </c>
      <c r="B246" s="781" t="s">
        <v>325</v>
      </c>
      <c r="C246" s="782" t="s">
        <v>101</v>
      </c>
      <c r="D246" s="778">
        <v>12</v>
      </c>
      <c r="E246" s="863"/>
      <c r="F246" s="779">
        <f t="shared" si="20"/>
        <v>0</v>
      </c>
      <c r="G246" s="1186"/>
      <c r="H246" s="1186"/>
      <c r="I246" s="1186"/>
      <c r="J246" s="1186"/>
      <c r="K246" s="1186"/>
      <c r="L246" s="1186"/>
      <c r="M246" s="1186"/>
      <c r="N246" s="1187"/>
      <c r="O246" s="1188"/>
      <c r="P246" s="1189"/>
      <c r="Q246" s="1186"/>
      <c r="R246" s="1186"/>
      <c r="S246" s="1186"/>
      <c r="T246" s="1186"/>
      <c r="U246" s="1186"/>
      <c r="V246" s="1186"/>
      <c r="W246" s="1186"/>
      <c r="X246" s="1186"/>
      <c r="Y246" s="1186"/>
      <c r="Z246" s="1186"/>
      <c r="AA246" s="1186"/>
      <c r="AB246" s="1186"/>
      <c r="AC246" s="1186"/>
      <c r="AD246" s="1186"/>
      <c r="AE246" s="1186"/>
      <c r="AF246" s="1186"/>
      <c r="AG246" s="1186"/>
      <c r="AH246" s="1186"/>
      <c r="AI246" s="1186"/>
      <c r="AJ246" s="1186"/>
      <c r="AK246" s="1186"/>
      <c r="AL246" s="1186"/>
      <c r="AM246" s="1186"/>
      <c r="AN246" s="1186"/>
      <c r="AO246" s="1186"/>
      <c r="AP246" s="1186"/>
      <c r="AQ246" s="1186"/>
      <c r="AR246" s="1186"/>
      <c r="AS246" s="1186"/>
      <c r="AT246" s="1186"/>
      <c r="AU246" s="1186"/>
      <c r="AV246" s="1186"/>
      <c r="AW246" s="1186"/>
      <c r="AX246" s="1186"/>
      <c r="AY246" s="1186"/>
      <c r="AZ246" s="1186"/>
      <c r="BA246" s="1186"/>
      <c r="BB246" s="1186"/>
      <c r="BC246" s="1186"/>
      <c r="BD246" s="1186"/>
      <c r="BE246" s="1186"/>
      <c r="BF246" s="1186"/>
      <c r="BG246" s="1186"/>
      <c r="BH246" s="1186"/>
      <c r="BI246" s="1186"/>
      <c r="BJ246" s="1186"/>
      <c r="BK246" s="1186"/>
      <c r="BL246" s="1186"/>
      <c r="BM246" s="1186"/>
      <c r="BN246" s="1186"/>
      <c r="BO246" s="1186"/>
      <c r="BP246" s="1186"/>
      <c r="BQ246" s="1186"/>
      <c r="BR246" s="1186"/>
      <c r="BS246" s="1186"/>
      <c r="BT246" s="1186"/>
      <c r="BU246" s="1186"/>
      <c r="BV246" s="1186"/>
      <c r="BW246" s="1186"/>
      <c r="BX246" s="1186"/>
      <c r="BY246" s="1186"/>
      <c r="BZ246" s="1186"/>
      <c r="CA246" s="1186"/>
      <c r="CB246" s="1186"/>
      <c r="CC246" s="1186"/>
      <c r="CD246" s="1186"/>
      <c r="CE246" s="1186"/>
      <c r="CF246" s="1186"/>
      <c r="CG246" s="1186"/>
      <c r="CH246" s="1186"/>
      <c r="CI246" s="1186"/>
      <c r="CJ246" s="1186"/>
      <c r="CK246" s="1186"/>
      <c r="CL246" s="1186"/>
      <c r="CM246" s="1186"/>
      <c r="CN246" s="1186"/>
      <c r="CO246" s="1186"/>
      <c r="CP246" s="1186"/>
      <c r="CQ246" s="1186"/>
      <c r="CR246" s="1186"/>
      <c r="CS246" s="1186"/>
      <c r="CT246" s="1186"/>
      <c r="CU246" s="1186"/>
      <c r="CV246" s="1186"/>
    </row>
    <row r="247" spans="1:100" s="774" customFormat="1" x14ac:dyDescent="0.2">
      <c r="A247" s="398" t="s">
        <v>240</v>
      </c>
      <c r="B247" s="336" t="s">
        <v>326</v>
      </c>
      <c r="C247" s="783" t="s">
        <v>101</v>
      </c>
      <c r="D247" s="778">
        <v>25</v>
      </c>
      <c r="E247" s="863"/>
      <c r="F247" s="779">
        <f t="shared" si="20"/>
        <v>0</v>
      </c>
      <c r="G247" s="861"/>
      <c r="H247" s="861"/>
      <c r="I247" s="861"/>
      <c r="J247" s="861"/>
      <c r="K247" s="861"/>
      <c r="L247" s="861"/>
      <c r="M247" s="861"/>
      <c r="N247" s="1183"/>
      <c r="O247" s="1184"/>
      <c r="P247" s="1185"/>
      <c r="Q247" s="1185"/>
      <c r="R247" s="861"/>
      <c r="S247" s="861"/>
      <c r="T247" s="861"/>
      <c r="U247" s="861"/>
      <c r="V247" s="861"/>
      <c r="W247" s="861"/>
      <c r="X247" s="861"/>
      <c r="Y247" s="861"/>
      <c r="Z247" s="861"/>
      <c r="AA247" s="861"/>
      <c r="AB247" s="861"/>
      <c r="AC247" s="861"/>
      <c r="AD247" s="861"/>
      <c r="AE247" s="861"/>
      <c r="AF247" s="861"/>
      <c r="AG247" s="861"/>
      <c r="AH247" s="861"/>
      <c r="AI247" s="861"/>
      <c r="AJ247" s="861"/>
      <c r="AK247" s="861"/>
      <c r="AL247" s="861"/>
      <c r="AM247" s="861"/>
      <c r="AN247" s="861"/>
      <c r="AO247" s="861"/>
      <c r="AP247" s="861"/>
      <c r="AQ247" s="861"/>
      <c r="AR247" s="861"/>
      <c r="AS247" s="861"/>
      <c r="AT247" s="861"/>
      <c r="AU247" s="861"/>
      <c r="AV247" s="861"/>
      <c r="AW247" s="861"/>
      <c r="AX247" s="861"/>
      <c r="AY247" s="861"/>
      <c r="AZ247" s="861"/>
      <c r="BA247" s="861"/>
      <c r="BB247" s="861"/>
      <c r="BC247" s="861"/>
      <c r="BD247" s="861"/>
      <c r="BE247" s="861"/>
      <c r="BF247" s="861"/>
      <c r="BG247" s="861"/>
      <c r="BH247" s="861"/>
      <c r="BI247" s="861"/>
      <c r="BJ247" s="861"/>
      <c r="BK247" s="861"/>
      <c r="BL247" s="861"/>
      <c r="BM247" s="861"/>
      <c r="BN247" s="861"/>
      <c r="BO247" s="861"/>
      <c r="BP247" s="861"/>
      <c r="BQ247" s="861"/>
      <c r="BR247" s="861"/>
      <c r="BS247" s="861"/>
      <c r="BT247" s="861"/>
      <c r="BU247" s="861"/>
      <c r="BV247" s="861"/>
      <c r="BW247" s="861"/>
      <c r="BX247" s="861"/>
      <c r="BY247" s="861"/>
      <c r="BZ247" s="861"/>
      <c r="CA247" s="861"/>
      <c r="CB247" s="861"/>
      <c r="CC247" s="861"/>
      <c r="CD247" s="861"/>
      <c r="CE247" s="861"/>
      <c r="CF247" s="861"/>
      <c r="CG247" s="861"/>
      <c r="CH247" s="861"/>
      <c r="CI247" s="861"/>
      <c r="CJ247" s="861"/>
      <c r="CK247" s="861"/>
      <c r="CL247" s="861"/>
      <c r="CM247" s="861"/>
      <c r="CN247" s="861"/>
      <c r="CO247" s="861"/>
      <c r="CP247" s="861"/>
      <c r="CQ247" s="861"/>
      <c r="CR247" s="861"/>
      <c r="CS247" s="861"/>
      <c r="CT247" s="861"/>
      <c r="CU247" s="861"/>
      <c r="CV247" s="861"/>
    </row>
    <row r="248" spans="1:100" s="774" customFormat="1" x14ac:dyDescent="0.2">
      <c r="A248" s="770"/>
      <c r="B248" s="806"/>
      <c r="C248" s="807"/>
      <c r="D248" s="808"/>
      <c r="E248" s="866"/>
      <c r="F248" s="795"/>
      <c r="G248" s="861"/>
      <c r="H248" s="861"/>
      <c r="I248" s="861"/>
      <c r="J248" s="861"/>
      <c r="K248" s="861"/>
      <c r="L248" s="861"/>
      <c r="M248" s="861"/>
      <c r="N248" s="1183"/>
      <c r="O248" s="1184"/>
      <c r="P248" s="1185"/>
      <c r="Q248" s="861"/>
      <c r="R248" s="861"/>
      <c r="S248" s="861"/>
      <c r="T248" s="861"/>
      <c r="U248" s="861"/>
      <c r="V248" s="861"/>
      <c r="W248" s="861"/>
      <c r="X248" s="861"/>
      <c r="Y248" s="861"/>
      <c r="Z248" s="861"/>
      <c r="AA248" s="861"/>
      <c r="AB248" s="861"/>
      <c r="AC248" s="861"/>
      <c r="AD248" s="861"/>
      <c r="AE248" s="861"/>
      <c r="AF248" s="861"/>
      <c r="AG248" s="861"/>
      <c r="AH248" s="861"/>
      <c r="AI248" s="861"/>
      <c r="AJ248" s="861"/>
      <c r="AK248" s="861"/>
      <c r="AL248" s="861"/>
      <c r="AM248" s="861"/>
      <c r="AN248" s="861"/>
      <c r="AO248" s="861"/>
      <c r="AP248" s="861"/>
      <c r="AQ248" s="861"/>
      <c r="AR248" s="861"/>
      <c r="AS248" s="861"/>
      <c r="AT248" s="861"/>
      <c r="AU248" s="861"/>
      <c r="AV248" s="861"/>
      <c r="AW248" s="861"/>
      <c r="AX248" s="861"/>
      <c r="AY248" s="861"/>
      <c r="AZ248" s="861"/>
      <c r="BA248" s="861"/>
      <c r="BB248" s="861"/>
      <c r="BC248" s="861"/>
      <c r="BD248" s="861"/>
      <c r="BE248" s="861"/>
      <c r="BF248" s="861"/>
      <c r="BG248" s="861"/>
      <c r="BH248" s="861"/>
      <c r="BI248" s="861"/>
      <c r="BJ248" s="861"/>
      <c r="BK248" s="861"/>
      <c r="BL248" s="861"/>
      <c r="BM248" s="861"/>
      <c r="BN248" s="861"/>
      <c r="BO248" s="861"/>
      <c r="BP248" s="861"/>
      <c r="BQ248" s="861"/>
      <c r="BR248" s="861"/>
      <c r="BS248" s="861"/>
      <c r="BT248" s="861"/>
      <c r="BU248" s="861"/>
      <c r="BV248" s="861"/>
      <c r="BW248" s="861"/>
      <c r="BX248" s="861"/>
      <c r="BY248" s="861"/>
      <c r="BZ248" s="861"/>
      <c r="CA248" s="861"/>
      <c r="CB248" s="861"/>
      <c r="CC248" s="861"/>
      <c r="CD248" s="861"/>
      <c r="CE248" s="861"/>
      <c r="CF248" s="861"/>
      <c r="CG248" s="861"/>
      <c r="CH248" s="861"/>
      <c r="CI248" s="861"/>
      <c r="CJ248" s="861"/>
      <c r="CK248" s="861"/>
      <c r="CL248" s="861"/>
      <c r="CM248" s="861"/>
      <c r="CN248" s="861"/>
      <c r="CO248" s="861"/>
      <c r="CP248" s="861"/>
      <c r="CQ248" s="861"/>
      <c r="CR248" s="861"/>
      <c r="CS248" s="861"/>
      <c r="CT248" s="861"/>
      <c r="CU248" s="861"/>
      <c r="CV248" s="861"/>
    </row>
    <row r="249" spans="1:100" s="774" customFormat="1" x14ac:dyDescent="0.2">
      <c r="A249" s="770"/>
      <c r="B249" s="809" t="s">
        <v>1103</v>
      </c>
      <c r="C249" s="807"/>
      <c r="D249" s="808"/>
      <c r="E249" s="868"/>
      <c r="F249" s="805">
        <f>SUM(F241:F247)</f>
        <v>0</v>
      </c>
      <c r="G249" s="1185"/>
      <c r="H249" s="861"/>
      <c r="I249" s="861"/>
      <c r="J249" s="861"/>
      <c r="K249" s="861"/>
      <c r="L249" s="861"/>
      <c r="M249" s="861"/>
      <c r="N249" s="1183"/>
      <c r="O249" s="1184"/>
      <c r="P249" s="1185"/>
      <c r="Q249" s="861"/>
      <c r="R249" s="861"/>
      <c r="S249" s="861"/>
      <c r="T249" s="861"/>
      <c r="U249" s="861"/>
      <c r="V249" s="861"/>
      <c r="W249" s="861"/>
      <c r="X249" s="861"/>
      <c r="Y249" s="861"/>
      <c r="Z249" s="861"/>
      <c r="AA249" s="861"/>
      <c r="AB249" s="861"/>
      <c r="AC249" s="861"/>
      <c r="AD249" s="861"/>
      <c r="AE249" s="861"/>
      <c r="AF249" s="861"/>
      <c r="AG249" s="861"/>
      <c r="AH249" s="861"/>
      <c r="AI249" s="861"/>
      <c r="AJ249" s="861"/>
      <c r="AK249" s="861"/>
      <c r="AL249" s="861"/>
      <c r="AM249" s="861"/>
      <c r="AN249" s="861"/>
      <c r="AO249" s="861"/>
      <c r="AP249" s="861"/>
      <c r="AQ249" s="861"/>
      <c r="AR249" s="861"/>
      <c r="AS249" s="861"/>
      <c r="AT249" s="861"/>
      <c r="AU249" s="861"/>
      <c r="AV249" s="861"/>
      <c r="AW249" s="861"/>
      <c r="AX249" s="861"/>
      <c r="AY249" s="861"/>
      <c r="AZ249" s="861"/>
      <c r="BA249" s="861"/>
      <c r="BB249" s="861"/>
      <c r="BC249" s="861"/>
      <c r="BD249" s="861"/>
      <c r="BE249" s="861"/>
      <c r="BF249" s="861"/>
      <c r="BG249" s="861"/>
      <c r="BH249" s="861"/>
      <c r="BI249" s="861"/>
      <c r="BJ249" s="861"/>
      <c r="BK249" s="861"/>
      <c r="BL249" s="861"/>
      <c r="BM249" s="861"/>
      <c r="BN249" s="861"/>
      <c r="BO249" s="861"/>
      <c r="BP249" s="861"/>
      <c r="BQ249" s="861"/>
      <c r="BR249" s="861"/>
      <c r="BS249" s="861"/>
      <c r="BT249" s="861"/>
      <c r="BU249" s="861"/>
      <c r="BV249" s="861"/>
      <c r="BW249" s="861"/>
      <c r="BX249" s="861"/>
      <c r="BY249" s="861"/>
      <c r="BZ249" s="861"/>
      <c r="CA249" s="861"/>
      <c r="CB249" s="861"/>
      <c r="CC249" s="861"/>
      <c r="CD249" s="861"/>
      <c r="CE249" s="861"/>
      <c r="CF249" s="861"/>
      <c r="CG249" s="861"/>
      <c r="CH249" s="861"/>
      <c r="CI249" s="861"/>
      <c r="CJ249" s="861"/>
      <c r="CK249" s="861"/>
      <c r="CL249" s="861"/>
      <c r="CM249" s="861"/>
      <c r="CN249" s="861"/>
      <c r="CO249" s="861"/>
      <c r="CP249" s="861"/>
      <c r="CQ249" s="861"/>
      <c r="CR249" s="861"/>
      <c r="CS249" s="861"/>
      <c r="CT249" s="861"/>
      <c r="CU249" s="861"/>
      <c r="CV249" s="861"/>
    </row>
    <row r="250" spans="1:100" x14ac:dyDescent="0.2">
      <c r="D250" s="794"/>
      <c r="E250" s="866"/>
      <c r="F250" s="604"/>
    </row>
    <row r="251" spans="1:100" ht="15" x14ac:dyDescent="0.2">
      <c r="A251" s="767"/>
      <c r="B251" s="768" t="s">
        <v>396</v>
      </c>
      <c r="C251" s="798" t="s">
        <v>397</v>
      </c>
      <c r="D251" s="412"/>
      <c r="E251" s="866"/>
      <c r="F251" s="604"/>
    </row>
    <row r="252" spans="1:100" s="774" customFormat="1" x14ac:dyDescent="0.2">
      <c r="A252" s="770"/>
      <c r="B252" s="775"/>
      <c r="C252" s="772"/>
      <c r="D252" s="786"/>
      <c r="E252" s="866"/>
      <c r="F252" s="787"/>
      <c r="G252" s="861"/>
      <c r="H252" s="861"/>
      <c r="I252" s="861"/>
      <c r="J252" s="861"/>
      <c r="K252" s="861"/>
      <c r="L252" s="861"/>
      <c r="M252" s="861"/>
      <c r="N252" s="1183"/>
      <c r="O252" s="1184"/>
      <c r="P252" s="1185"/>
      <c r="Q252" s="861"/>
      <c r="R252" s="861"/>
      <c r="S252" s="861"/>
      <c r="T252" s="861"/>
      <c r="U252" s="861"/>
      <c r="V252" s="861"/>
      <c r="W252" s="861"/>
      <c r="X252" s="861"/>
      <c r="Y252" s="861"/>
      <c r="Z252" s="861"/>
      <c r="AA252" s="861"/>
      <c r="AB252" s="861"/>
      <c r="AC252" s="861"/>
      <c r="AD252" s="861"/>
      <c r="AE252" s="861"/>
      <c r="AF252" s="861"/>
      <c r="AG252" s="861"/>
      <c r="AH252" s="861"/>
      <c r="AI252" s="861"/>
      <c r="AJ252" s="861"/>
      <c r="AK252" s="861"/>
      <c r="AL252" s="861"/>
      <c r="AM252" s="861"/>
      <c r="AN252" s="861"/>
      <c r="AO252" s="861"/>
      <c r="AP252" s="861"/>
      <c r="AQ252" s="861"/>
      <c r="AR252" s="861"/>
      <c r="AS252" s="861"/>
      <c r="AT252" s="861"/>
      <c r="AU252" s="861"/>
      <c r="AV252" s="861"/>
      <c r="AW252" s="861"/>
      <c r="AX252" s="861"/>
      <c r="AY252" s="861"/>
      <c r="AZ252" s="861"/>
      <c r="BA252" s="861"/>
      <c r="BB252" s="861"/>
      <c r="BC252" s="861"/>
      <c r="BD252" s="861"/>
      <c r="BE252" s="861"/>
      <c r="BF252" s="861"/>
      <c r="BG252" s="861"/>
      <c r="BH252" s="861"/>
      <c r="BI252" s="861"/>
      <c r="BJ252" s="861"/>
      <c r="BK252" s="861"/>
      <c r="BL252" s="861"/>
      <c r="BM252" s="861"/>
      <c r="BN252" s="861"/>
      <c r="BO252" s="861"/>
      <c r="BP252" s="861"/>
      <c r="BQ252" s="861"/>
      <c r="BR252" s="861"/>
      <c r="BS252" s="861"/>
      <c r="BT252" s="861"/>
      <c r="BU252" s="861"/>
      <c r="BV252" s="861"/>
      <c r="BW252" s="861"/>
      <c r="BX252" s="861"/>
      <c r="BY252" s="861"/>
      <c r="BZ252" s="861"/>
      <c r="CA252" s="861"/>
      <c r="CB252" s="861"/>
      <c r="CC252" s="861"/>
      <c r="CD252" s="861"/>
      <c r="CE252" s="861"/>
      <c r="CF252" s="861"/>
      <c r="CG252" s="861"/>
      <c r="CH252" s="861"/>
      <c r="CI252" s="861"/>
      <c r="CJ252" s="861"/>
      <c r="CK252" s="861"/>
      <c r="CL252" s="861"/>
      <c r="CM252" s="861"/>
      <c r="CN252" s="861"/>
      <c r="CO252" s="861"/>
      <c r="CP252" s="861"/>
      <c r="CQ252" s="861"/>
      <c r="CR252" s="861"/>
      <c r="CS252" s="861"/>
      <c r="CT252" s="861"/>
      <c r="CU252" s="861"/>
      <c r="CV252" s="861"/>
    </row>
    <row r="253" spans="1:100" s="774" customFormat="1" ht="25.5" customHeight="1" x14ac:dyDescent="0.2">
      <c r="A253" s="776" t="s">
        <v>230</v>
      </c>
      <c r="B253" s="336" t="s">
        <v>323</v>
      </c>
      <c r="C253" s="777" t="s">
        <v>38</v>
      </c>
      <c r="D253" s="822">
        <v>1</v>
      </c>
      <c r="E253" s="863"/>
      <c r="F253" s="779">
        <f t="shared" ref="F253:F259" si="21">D253*E253</f>
        <v>0</v>
      </c>
      <c r="G253" s="861"/>
      <c r="H253" s="861"/>
      <c r="I253" s="861"/>
      <c r="J253" s="861"/>
      <c r="K253" s="861"/>
      <c r="L253" s="861"/>
      <c r="M253" s="861"/>
      <c r="N253" s="1183"/>
      <c r="O253" s="1184"/>
      <c r="P253" s="1185"/>
      <c r="Q253" s="861"/>
      <c r="R253" s="861"/>
      <c r="S253" s="861"/>
      <c r="T253" s="861"/>
      <c r="U253" s="861"/>
      <c r="V253" s="861"/>
      <c r="W253" s="861"/>
      <c r="X253" s="861"/>
      <c r="Y253" s="861"/>
      <c r="Z253" s="861"/>
      <c r="AA253" s="861"/>
      <c r="AB253" s="861"/>
      <c r="AC253" s="861"/>
      <c r="AD253" s="861"/>
      <c r="AE253" s="861"/>
      <c r="AF253" s="861"/>
      <c r="AG253" s="861"/>
      <c r="AH253" s="861"/>
      <c r="AI253" s="861"/>
      <c r="AJ253" s="861"/>
      <c r="AK253" s="861"/>
      <c r="AL253" s="861"/>
      <c r="AM253" s="861"/>
      <c r="AN253" s="861"/>
      <c r="AO253" s="861"/>
      <c r="AP253" s="861"/>
      <c r="AQ253" s="861"/>
      <c r="AR253" s="861"/>
      <c r="AS253" s="861"/>
      <c r="AT253" s="861"/>
      <c r="AU253" s="861"/>
      <c r="AV253" s="861"/>
      <c r="AW253" s="861"/>
      <c r="AX253" s="861"/>
      <c r="AY253" s="861"/>
      <c r="AZ253" s="861"/>
      <c r="BA253" s="861"/>
      <c r="BB253" s="861"/>
      <c r="BC253" s="861"/>
      <c r="BD253" s="861"/>
      <c r="BE253" s="861"/>
      <c r="BF253" s="861"/>
      <c r="BG253" s="861"/>
      <c r="BH253" s="861"/>
      <c r="BI253" s="861"/>
      <c r="BJ253" s="861"/>
      <c r="BK253" s="861"/>
      <c r="BL253" s="861"/>
      <c r="BM253" s="861"/>
      <c r="BN253" s="861"/>
      <c r="BO253" s="861"/>
      <c r="BP253" s="861"/>
      <c r="BQ253" s="861"/>
      <c r="BR253" s="861"/>
      <c r="BS253" s="861"/>
      <c r="BT253" s="861"/>
      <c r="BU253" s="861"/>
      <c r="BV253" s="861"/>
      <c r="BW253" s="861"/>
      <c r="BX253" s="861"/>
      <c r="BY253" s="861"/>
      <c r="BZ253" s="861"/>
      <c r="CA253" s="861"/>
      <c r="CB253" s="861"/>
      <c r="CC253" s="861"/>
      <c r="CD253" s="861"/>
      <c r="CE253" s="861"/>
      <c r="CF253" s="861"/>
      <c r="CG253" s="861"/>
      <c r="CH253" s="861"/>
      <c r="CI253" s="861"/>
      <c r="CJ253" s="861"/>
      <c r="CK253" s="861"/>
      <c r="CL253" s="861"/>
      <c r="CM253" s="861"/>
      <c r="CN253" s="861"/>
      <c r="CO253" s="861"/>
      <c r="CP253" s="861"/>
      <c r="CQ253" s="861"/>
      <c r="CR253" s="861"/>
      <c r="CS253" s="861"/>
      <c r="CT253" s="861"/>
      <c r="CU253" s="861"/>
      <c r="CV253" s="861"/>
    </row>
    <row r="254" spans="1:100" s="774" customFormat="1" ht="38.25" x14ac:dyDescent="0.2">
      <c r="A254" s="776" t="s">
        <v>232</v>
      </c>
      <c r="B254" s="336" t="s">
        <v>1127</v>
      </c>
      <c r="C254" s="393" t="s">
        <v>199</v>
      </c>
      <c r="D254" s="778">
        <v>36</v>
      </c>
      <c r="E254" s="863"/>
      <c r="F254" s="779">
        <f t="shared" si="21"/>
        <v>0</v>
      </c>
      <c r="G254" s="861"/>
      <c r="H254" s="861"/>
      <c r="I254" s="861"/>
      <c r="J254" s="861"/>
      <c r="K254" s="861"/>
      <c r="L254" s="861"/>
      <c r="M254" s="861"/>
      <c r="N254" s="1183"/>
      <c r="O254" s="1184"/>
      <c r="P254" s="1185"/>
      <c r="Q254" s="861"/>
      <c r="R254" s="861"/>
      <c r="S254" s="861"/>
      <c r="T254" s="861"/>
      <c r="U254" s="861"/>
      <c r="V254" s="861"/>
      <c r="W254" s="861"/>
      <c r="X254" s="861"/>
      <c r="Y254" s="861"/>
      <c r="Z254" s="861"/>
      <c r="AA254" s="861"/>
      <c r="AB254" s="861"/>
      <c r="AC254" s="861"/>
      <c r="AD254" s="861"/>
      <c r="AE254" s="861"/>
      <c r="AF254" s="861"/>
      <c r="AG254" s="861"/>
      <c r="AH254" s="861"/>
      <c r="AI254" s="861"/>
      <c r="AJ254" s="861"/>
      <c r="AK254" s="861"/>
      <c r="AL254" s="861"/>
      <c r="AM254" s="861"/>
      <c r="AN254" s="861"/>
      <c r="AO254" s="861"/>
      <c r="AP254" s="861"/>
      <c r="AQ254" s="861"/>
      <c r="AR254" s="861"/>
      <c r="AS254" s="861"/>
      <c r="AT254" s="861"/>
      <c r="AU254" s="861"/>
      <c r="AV254" s="861"/>
      <c r="AW254" s="861"/>
      <c r="AX254" s="861"/>
      <c r="AY254" s="861"/>
      <c r="AZ254" s="861"/>
      <c r="BA254" s="861"/>
      <c r="BB254" s="861"/>
      <c r="BC254" s="861"/>
      <c r="BD254" s="861"/>
      <c r="BE254" s="861"/>
      <c r="BF254" s="861"/>
      <c r="BG254" s="861"/>
      <c r="BH254" s="861"/>
      <c r="BI254" s="861"/>
      <c r="BJ254" s="861"/>
      <c r="BK254" s="861"/>
      <c r="BL254" s="861"/>
      <c r="BM254" s="861"/>
      <c r="BN254" s="861"/>
      <c r="BO254" s="861"/>
      <c r="BP254" s="861"/>
      <c r="BQ254" s="861"/>
      <c r="BR254" s="861"/>
      <c r="BS254" s="861"/>
      <c r="BT254" s="861"/>
      <c r="BU254" s="861"/>
      <c r="BV254" s="861"/>
      <c r="BW254" s="861"/>
      <c r="BX254" s="861"/>
      <c r="BY254" s="861"/>
      <c r="BZ254" s="861"/>
      <c r="CA254" s="861"/>
      <c r="CB254" s="861"/>
      <c r="CC254" s="861"/>
      <c r="CD254" s="861"/>
      <c r="CE254" s="861"/>
      <c r="CF254" s="861"/>
      <c r="CG254" s="861"/>
      <c r="CH254" s="861"/>
      <c r="CI254" s="861"/>
      <c r="CJ254" s="861"/>
      <c r="CK254" s="861"/>
      <c r="CL254" s="861"/>
      <c r="CM254" s="861"/>
      <c r="CN254" s="861"/>
      <c r="CO254" s="861"/>
      <c r="CP254" s="861"/>
      <c r="CQ254" s="861"/>
      <c r="CR254" s="861"/>
      <c r="CS254" s="861"/>
      <c r="CT254" s="861"/>
      <c r="CU254" s="861"/>
      <c r="CV254" s="861"/>
    </row>
    <row r="255" spans="1:100" s="774" customFormat="1" ht="25.5" x14ac:dyDescent="0.2">
      <c r="A255" s="398" t="s">
        <v>233</v>
      </c>
      <c r="B255" s="336" t="s">
        <v>1129</v>
      </c>
      <c r="C255" s="393" t="s">
        <v>184</v>
      </c>
      <c r="D255" s="778">
        <v>1.2</v>
      </c>
      <c r="E255" s="863"/>
      <c r="F255" s="779">
        <f t="shared" si="21"/>
        <v>0</v>
      </c>
      <c r="G255" s="861"/>
      <c r="H255" s="861"/>
      <c r="I255" s="861"/>
      <c r="J255" s="861"/>
      <c r="K255" s="861"/>
      <c r="L255" s="861"/>
      <c r="M255" s="861"/>
      <c r="N255" s="1183"/>
      <c r="O255" s="1184"/>
      <c r="P255" s="1185"/>
      <c r="Q255" s="861"/>
      <c r="R255" s="861"/>
      <c r="S255" s="861"/>
      <c r="T255" s="861"/>
      <c r="U255" s="861"/>
      <c r="V255" s="861"/>
      <c r="W255" s="861"/>
      <c r="X255" s="861"/>
      <c r="Y255" s="861"/>
      <c r="Z255" s="861"/>
      <c r="AA255" s="861"/>
      <c r="AB255" s="861"/>
      <c r="AC255" s="861"/>
      <c r="AD255" s="861"/>
      <c r="AE255" s="861"/>
      <c r="AF255" s="861"/>
      <c r="AG255" s="861"/>
      <c r="AH255" s="861"/>
      <c r="AI255" s="861"/>
      <c r="AJ255" s="861"/>
      <c r="AK255" s="861"/>
      <c r="AL255" s="861"/>
      <c r="AM255" s="861"/>
      <c r="AN255" s="861"/>
      <c r="AO255" s="861"/>
      <c r="AP255" s="861"/>
      <c r="AQ255" s="861"/>
      <c r="AR255" s="861"/>
      <c r="AS255" s="861"/>
      <c r="AT255" s="861"/>
      <c r="AU255" s="861"/>
      <c r="AV255" s="861"/>
      <c r="AW255" s="861"/>
      <c r="AX255" s="861"/>
      <c r="AY255" s="861"/>
      <c r="AZ255" s="861"/>
      <c r="BA255" s="861"/>
      <c r="BB255" s="861"/>
      <c r="BC255" s="861"/>
      <c r="BD255" s="861"/>
      <c r="BE255" s="861"/>
      <c r="BF255" s="861"/>
      <c r="BG255" s="861"/>
      <c r="BH255" s="861"/>
      <c r="BI255" s="861"/>
      <c r="BJ255" s="861"/>
      <c r="BK255" s="861"/>
      <c r="BL255" s="861"/>
      <c r="BM255" s="861"/>
      <c r="BN255" s="861"/>
      <c r="BO255" s="861"/>
      <c r="BP255" s="861"/>
      <c r="BQ255" s="861"/>
      <c r="BR255" s="861"/>
      <c r="BS255" s="861"/>
      <c r="BT255" s="861"/>
      <c r="BU255" s="861"/>
      <c r="BV255" s="861"/>
      <c r="BW255" s="861"/>
      <c r="BX255" s="861"/>
      <c r="BY255" s="861"/>
      <c r="BZ255" s="861"/>
      <c r="CA255" s="861"/>
      <c r="CB255" s="861"/>
      <c r="CC255" s="861"/>
      <c r="CD255" s="861"/>
      <c r="CE255" s="861"/>
      <c r="CF255" s="861"/>
      <c r="CG255" s="861"/>
      <c r="CH255" s="861"/>
      <c r="CI255" s="861"/>
      <c r="CJ255" s="861"/>
      <c r="CK255" s="861"/>
      <c r="CL255" s="861"/>
      <c r="CM255" s="861"/>
      <c r="CN255" s="861"/>
      <c r="CO255" s="861"/>
      <c r="CP255" s="861"/>
      <c r="CQ255" s="861"/>
      <c r="CR255" s="861"/>
      <c r="CS255" s="861"/>
      <c r="CT255" s="861"/>
      <c r="CU255" s="861"/>
      <c r="CV255" s="861"/>
    </row>
    <row r="256" spans="1:100" s="774" customFormat="1" ht="25.5" x14ac:dyDescent="0.2">
      <c r="A256" s="398" t="s">
        <v>235</v>
      </c>
      <c r="B256" s="336" t="s">
        <v>324</v>
      </c>
      <c r="C256" s="783" t="s">
        <v>38</v>
      </c>
      <c r="D256" s="822">
        <v>1</v>
      </c>
      <c r="E256" s="863"/>
      <c r="F256" s="779">
        <f t="shared" si="21"/>
        <v>0</v>
      </c>
      <c r="G256" s="861"/>
      <c r="H256" s="861"/>
      <c r="I256" s="861"/>
      <c r="J256" s="861"/>
      <c r="K256" s="861"/>
      <c r="L256" s="861"/>
      <c r="M256" s="861"/>
      <c r="N256" s="1183"/>
      <c r="O256" s="1184"/>
      <c r="P256" s="1185"/>
      <c r="Q256" s="861"/>
      <c r="R256" s="861"/>
      <c r="S256" s="861"/>
      <c r="T256" s="861"/>
      <c r="U256" s="861"/>
      <c r="V256" s="861"/>
      <c r="W256" s="861"/>
      <c r="X256" s="861"/>
      <c r="Y256" s="861"/>
      <c r="Z256" s="861"/>
      <c r="AA256" s="861"/>
      <c r="AB256" s="861"/>
      <c r="AC256" s="861"/>
      <c r="AD256" s="861"/>
      <c r="AE256" s="861"/>
      <c r="AF256" s="861"/>
      <c r="AG256" s="861"/>
      <c r="AH256" s="861"/>
      <c r="AI256" s="861"/>
      <c r="AJ256" s="861"/>
      <c r="AK256" s="861"/>
      <c r="AL256" s="861"/>
      <c r="AM256" s="861"/>
      <c r="AN256" s="861"/>
      <c r="AO256" s="861"/>
      <c r="AP256" s="861"/>
      <c r="AQ256" s="861"/>
      <c r="AR256" s="861"/>
      <c r="AS256" s="861"/>
      <c r="AT256" s="861"/>
      <c r="AU256" s="861"/>
      <c r="AV256" s="861"/>
      <c r="AW256" s="861"/>
      <c r="AX256" s="861"/>
      <c r="AY256" s="861"/>
      <c r="AZ256" s="861"/>
      <c r="BA256" s="861"/>
      <c r="BB256" s="861"/>
      <c r="BC256" s="861"/>
      <c r="BD256" s="861"/>
      <c r="BE256" s="861"/>
      <c r="BF256" s="861"/>
      <c r="BG256" s="861"/>
      <c r="BH256" s="861"/>
      <c r="BI256" s="861"/>
      <c r="BJ256" s="861"/>
      <c r="BK256" s="861"/>
      <c r="BL256" s="861"/>
      <c r="BM256" s="861"/>
      <c r="BN256" s="861"/>
      <c r="BO256" s="861"/>
      <c r="BP256" s="861"/>
      <c r="BQ256" s="861"/>
      <c r="BR256" s="861"/>
      <c r="BS256" s="861"/>
      <c r="BT256" s="861"/>
      <c r="BU256" s="861"/>
      <c r="BV256" s="861"/>
      <c r="BW256" s="861"/>
      <c r="BX256" s="861"/>
      <c r="BY256" s="861"/>
      <c r="BZ256" s="861"/>
      <c r="CA256" s="861"/>
      <c r="CB256" s="861"/>
      <c r="CC256" s="861"/>
      <c r="CD256" s="861"/>
      <c r="CE256" s="861"/>
      <c r="CF256" s="861"/>
      <c r="CG256" s="861"/>
      <c r="CH256" s="861"/>
      <c r="CI256" s="861"/>
      <c r="CJ256" s="861"/>
      <c r="CK256" s="861"/>
      <c r="CL256" s="861"/>
      <c r="CM256" s="861"/>
      <c r="CN256" s="861"/>
      <c r="CO256" s="861"/>
      <c r="CP256" s="861"/>
      <c r="CQ256" s="861"/>
      <c r="CR256" s="861"/>
      <c r="CS256" s="861"/>
      <c r="CT256" s="861"/>
      <c r="CU256" s="861"/>
      <c r="CV256" s="861"/>
    </row>
    <row r="257" spans="1:100" s="771" customFormat="1" ht="25.5" x14ac:dyDescent="0.2">
      <c r="A257" s="780" t="s">
        <v>237</v>
      </c>
      <c r="B257" s="781" t="s">
        <v>398</v>
      </c>
      <c r="C257" s="782" t="s">
        <v>199</v>
      </c>
      <c r="D257" s="778">
        <v>7.5</v>
      </c>
      <c r="E257" s="863"/>
      <c r="F257" s="779">
        <f t="shared" si="21"/>
        <v>0</v>
      </c>
      <c r="G257" s="1186"/>
      <c r="H257" s="1186"/>
      <c r="I257" s="1186"/>
      <c r="J257" s="1186"/>
      <c r="K257" s="1186"/>
      <c r="L257" s="1186"/>
      <c r="M257" s="1186"/>
      <c r="N257" s="1187"/>
      <c r="O257" s="1188"/>
      <c r="P257" s="1189"/>
      <c r="Q257" s="1186"/>
      <c r="R257" s="1186"/>
      <c r="S257" s="1186"/>
      <c r="T257" s="1186"/>
      <c r="U257" s="1186"/>
      <c r="V257" s="1186"/>
      <c r="W257" s="1186"/>
      <c r="X257" s="1186"/>
      <c r="Y257" s="1186"/>
      <c r="Z257" s="1186"/>
      <c r="AA257" s="1186"/>
      <c r="AB257" s="1186"/>
      <c r="AC257" s="1186"/>
      <c r="AD257" s="1186"/>
      <c r="AE257" s="1186"/>
      <c r="AF257" s="1186"/>
      <c r="AG257" s="1186"/>
      <c r="AH257" s="1186"/>
      <c r="AI257" s="1186"/>
      <c r="AJ257" s="1186"/>
      <c r="AK257" s="1186"/>
      <c r="AL257" s="1186"/>
      <c r="AM257" s="1186"/>
      <c r="AN257" s="1186"/>
      <c r="AO257" s="1186"/>
      <c r="AP257" s="1186"/>
      <c r="AQ257" s="1186"/>
      <c r="AR257" s="1186"/>
      <c r="AS257" s="1186"/>
      <c r="AT257" s="1186"/>
      <c r="AU257" s="1186"/>
      <c r="AV257" s="1186"/>
      <c r="AW257" s="1186"/>
      <c r="AX257" s="1186"/>
      <c r="AY257" s="1186"/>
      <c r="AZ257" s="1186"/>
      <c r="BA257" s="1186"/>
      <c r="BB257" s="1186"/>
      <c r="BC257" s="1186"/>
      <c r="BD257" s="1186"/>
      <c r="BE257" s="1186"/>
      <c r="BF257" s="1186"/>
      <c r="BG257" s="1186"/>
      <c r="BH257" s="1186"/>
      <c r="BI257" s="1186"/>
      <c r="BJ257" s="1186"/>
      <c r="BK257" s="1186"/>
      <c r="BL257" s="1186"/>
      <c r="BM257" s="1186"/>
      <c r="BN257" s="1186"/>
      <c r="BO257" s="1186"/>
      <c r="BP257" s="1186"/>
      <c r="BQ257" s="1186"/>
      <c r="BR257" s="1186"/>
      <c r="BS257" s="1186"/>
      <c r="BT257" s="1186"/>
      <c r="BU257" s="1186"/>
      <c r="BV257" s="1186"/>
      <c r="BW257" s="1186"/>
      <c r="BX257" s="1186"/>
      <c r="BY257" s="1186"/>
      <c r="BZ257" s="1186"/>
      <c r="CA257" s="1186"/>
      <c r="CB257" s="1186"/>
      <c r="CC257" s="1186"/>
      <c r="CD257" s="1186"/>
      <c r="CE257" s="1186"/>
      <c r="CF257" s="1186"/>
      <c r="CG257" s="1186"/>
      <c r="CH257" s="1186"/>
      <c r="CI257" s="1186"/>
      <c r="CJ257" s="1186"/>
      <c r="CK257" s="1186"/>
      <c r="CL257" s="1186"/>
      <c r="CM257" s="1186"/>
      <c r="CN257" s="1186"/>
      <c r="CO257" s="1186"/>
      <c r="CP257" s="1186"/>
      <c r="CQ257" s="1186"/>
      <c r="CR257" s="1186"/>
      <c r="CS257" s="1186"/>
      <c r="CT257" s="1186"/>
      <c r="CU257" s="1186"/>
      <c r="CV257" s="1186"/>
    </row>
    <row r="258" spans="1:100" s="771" customFormat="1" ht="38.25" x14ac:dyDescent="0.2">
      <c r="A258" s="780" t="s">
        <v>239</v>
      </c>
      <c r="B258" s="781" t="s">
        <v>325</v>
      </c>
      <c r="C258" s="782" t="s">
        <v>101</v>
      </c>
      <c r="D258" s="778">
        <v>14</v>
      </c>
      <c r="E258" s="863"/>
      <c r="F258" s="779">
        <f t="shared" si="21"/>
        <v>0</v>
      </c>
      <c r="G258" s="1186"/>
      <c r="H258" s="1186"/>
      <c r="I258" s="1186"/>
      <c r="J258" s="1186"/>
      <c r="K258" s="1186"/>
      <c r="L258" s="1186"/>
      <c r="M258" s="1186"/>
      <c r="N258" s="1187"/>
      <c r="O258" s="1188"/>
      <c r="P258" s="1189"/>
      <c r="Q258" s="1186"/>
      <c r="R258" s="1186"/>
      <c r="S258" s="1186"/>
      <c r="T258" s="1186"/>
      <c r="U258" s="1186"/>
      <c r="V258" s="1186"/>
      <c r="W258" s="1186"/>
      <c r="X258" s="1186"/>
      <c r="Y258" s="1186"/>
      <c r="Z258" s="1186"/>
      <c r="AA258" s="1186"/>
      <c r="AB258" s="1186"/>
      <c r="AC258" s="1186"/>
      <c r="AD258" s="1186"/>
      <c r="AE258" s="1186"/>
      <c r="AF258" s="1186"/>
      <c r="AG258" s="1186"/>
      <c r="AH258" s="1186"/>
      <c r="AI258" s="1186"/>
      <c r="AJ258" s="1186"/>
      <c r="AK258" s="1186"/>
      <c r="AL258" s="1186"/>
      <c r="AM258" s="1186"/>
      <c r="AN258" s="1186"/>
      <c r="AO258" s="1186"/>
      <c r="AP258" s="1186"/>
      <c r="AQ258" s="1186"/>
      <c r="AR258" s="1186"/>
      <c r="AS258" s="1186"/>
      <c r="AT258" s="1186"/>
      <c r="AU258" s="1186"/>
      <c r="AV258" s="1186"/>
      <c r="AW258" s="1186"/>
      <c r="AX258" s="1186"/>
      <c r="AY258" s="1186"/>
      <c r="AZ258" s="1186"/>
      <c r="BA258" s="1186"/>
      <c r="BB258" s="1186"/>
      <c r="BC258" s="1186"/>
      <c r="BD258" s="1186"/>
      <c r="BE258" s="1186"/>
      <c r="BF258" s="1186"/>
      <c r="BG258" s="1186"/>
      <c r="BH258" s="1186"/>
      <c r="BI258" s="1186"/>
      <c r="BJ258" s="1186"/>
      <c r="BK258" s="1186"/>
      <c r="BL258" s="1186"/>
      <c r="BM258" s="1186"/>
      <c r="BN258" s="1186"/>
      <c r="BO258" s="1186"/>
      <c r="BP258" s="1186"/>
      <c r="BQ258" s="1186"/>
      <c r="BR258" s="1186"/>
      <c r="BS258" s="1186"/>
      <c r="BT258" s="1186"/>
      <c r="BU258" s="1186"/>
      <c r="BV258" s="1186"/>
      <c r="BW258" s="1186"/>
      <c r="BX258" s="1186"/>
      <c r="BY258" s="1186"/>
      <c r="BZ258" s="1186"/>
      <c r="CA258" s="1186"/>
      <c r="CB258" s="1186"/>
      <c r="CC258" s="1186"/>
      <c r="CD258" s="1186"/>
      <c r="CE258" s="1186"/>
      <c r="CF258" s="1186"/>
      <c r="CG258" s="1186"/>
      <c r="CH258" s="1186"/>
      <c r="CI258" s="1186"/>
      <c r="CJ258" s="1186"/>
      <c r="CK258" s="1186"/>
      <c r="CL258" s="1186"/>
      <c r="CM258" s="1186"/>
      <c r="CN258" s="1186"/>
      <c r="CO258" s="1186"/>
      <c r="CP258" s="1186"/>
      <c r="CQ258" s="1186"/>
      <c r="CR258" s="1186"/>
      <c r="CS258" s="1186"/>
      <c r="CT258" s="1186"/>
      <c r="CU258" s="1186"/>
      <c r="CV258" s="1186"/>
    </row>
    <row r="259" spans="1:100" s="774" customFormat="1" x14ac:dyDescent="0.2">
      <c r="A259" s="398" t="s">
        <v>240</v>
      </c>
      <c r="B259" s="336" t="s">
        <v>326</v>
      </c>
      <c r="C259" s="783" t="s">
        <v>101</v>
      </c>
      <c r="D259" s="778">
        <v>30</v>
      </c>
      <c r="E259" s="863"/>
      <c r="F259" s="779">
        <f t="shared" si="21"/>
        <v>0</v>
      </c>
      <c r="G259" s="861"/>
      <c r="H259" s="861"/>
      <c r="I259" s="861"/>
      <c r="J259" s="861"/>
      <c r="K259" s="861"/>
      <c r="L259" s="861"/>
      <c r="M259" s="861"/>
      <c r="N259" s="1183"/>
      <c r="O259" s="1184"/>
      <c r="P259" s="1185"/>
      <c r="Q259" s="1185"/>
      <c r="R259" s="861"/>
      <c r="S259" s="861"/>
      <c r="T259" s="861"/>
      <c r="U259" s="861"/>
      <c r="V259" s="861"/>
      <c r="W259" s="861"/>
      <c r="X259" s="861"/>
      <c r="Y259" s="861"/>
      <c r="Z259" s="861"/>
      <c r="AA259" s="861"/>
      <c r="AB259" s="861"/>
      <c r="AC259" s="861"/>
      <c r="AD259" s="861"/>
      <c r="AE259" s="861"/>
      <c r="AF259" s="861"/>
      <c r="AG259" s="861"/>
      <c r="AH259" s="861"/>
      <c r="AI259" s="861"/>
      <c r="AJ259" s="861"/>
      <c r="AK259" s="861"/>
      <c r="AL259" s="861"/>
      <c r="AM259" s="861"/>
      <c r="AN259" s="861"/>
      <c r="AO259" s="861"/>
      <c r="AP259" s="861"/>
      <c r="AQ259" s="861"/>
      <c r="AR259" s="861"/>
      <c r="AS259" s="861"/>
      <c r="AT259" s="861"/>
      <c r="AU259" s="861"/>
      <c r="AV259" s="861"/>
      <c r="AW259" s="861"/>
      <c r="AX259" s="861"/>
      <c r="AY259" s="861"/>
      <c r="AZ259" s="861"/>
      <c r="BA259" s="861"/>
      <c r="BB259" s="861"/>
      <c r="BC259" s="861"/>
      <c r="BD259" s="861"/>
      <c r="BE259" s="861"/>
      <c r="BF259" s="861"/>
      <c r="BG259" s="861"/>
      <c r="BH259" s="861"/>
      <c r="BI259" s="861"/>
      <c r="BJ259" s="861"/>
      <c r="BK259" s="861"/>
      <c r="BL259" s="861"/>
      <c r="BM259" s="861"/>
      <c r="BN259" s="861"/>
      <c r="BO259" s="861"/>
      <c r="BP259" s="861"/>
      <c r="BQ259" s="861"/>
      <c r="BR259" s="861"/>
      <c r="BS259" s="861"/>
      <c r="BT259" s="861"/>
      <c r="BU259" s="861"/>
      <c r="BV259" s="861"/>
      <c r="BW259" s="861"/>
      <c r="BX259" s="861"/>
      <c r="BY259" s="861"/>
      <c r="BZ259" s="861"/>
      <c r="CA259" s="861"/>
      <c r="CB259" s="861"/>
      <c r="CC259" s="861"/>
      <c r="CD259" s="861"/>
      <c r="CE259" s="861"/>
      <c r="CF259" s="861"/>
      <c r="CG259" s="861"/>
      <c r="CH259" s="861"/>
      <c r="CI259" s="861"/>
      <c r="CJ259" s="861"/>
      <c r="CK259" s="861"/>
      <c r="CL259" s="861"/>
      <c r="CM259" s="861"/>
      <c r="CN259" s="861"/>
      <c r="CO259" s="861"/>
      <c r="CP259" s="861"/>
      <c r="CQ259" s="861"/>
      <c r="CR259" s="861"/>
      <c r="CS259" s="861"/>
      <c r="CT259" s="861"/>
      <c r="CU259" s="861"/>
      <c r="CV259" s="861"/>
    </row>
    <row r="260" spans="1:100" s="774" customFormat="1" x14ac:dyDescent="0.2">
      <c r="A260" s="770"/>
      <c r="B260" s="806"/>
      <c r="C260" s="807"/>
      <c r="D260" s="808"/>
      <c r="E260" s="866"/>
      <c r="F260" s="795"/>
      <c r="G260" s="861"/>
      <c r="H260" s="861"/>
      <c r="I260" s="861"/>
      <c r="J260" s="861"/>
      <c r="K260" s="861"/>
      <c r="L260" s="861"/>
      <c r="M260" s="861"/>
      <c r="N260" s="1183"/>
      <c r="O260" s="1184"/>
      <c r="P260" s="1185"/>
      <c r="Q260" s="861"/>
      <c r="R260" s="861"/>
      <c r="S260" s="861"/>
      <c r="T260" s="861"/>
      <c r="U260" s="861"/>
      <c r="V260" s="861"/>
      <c r="W260" s="861"/>
      <c r="X260" s="861"/>
      <c r="Y260" s="861"/>
      <c r="Z260" s="861"/>
      <c r="AA260" s="861"/>
      <c r="AB260" s="861"/>
      <c r="AC260" s="861"/>
      <c r="AD260" s="861"/>
      <c r="AE260" s="861"/>
      <c r="AF260" s="861"/>
      <c r="AG260" s="861"/>
      <c r="AH260" s="861"/>
      <c r="AI260" s="861"/>
      <c r="AJ260" s="861"/>
      <c r="AK260" s="861"/>
      <c r="AL260" s="861"/>
      <c r="AM260" s="861"/>
      <c r="AN260" s="861"/>
      <c r="AO260" s="861"/>
      <c r="AP260" s="861"/>
      <c r="AQ260" s="861"/>
      <c r="AR260" s="861"/>
      <c r="AS260" s="861"/>
      <c r="AT260" s="861"/>
      <c r="AU260" s="861"/>
      <c r="AV260" s="861"/>
      <c r="AW260" s="861"/>
      <c r="AX260" s="861"/>
      <c r="AY260" s="861"/>
      <c r="AZ260" s="861"/>
      <c r="BA260" s="861"/>
      <c r="BB260" s="861"/>
      <c r="BC260" s="861"/>
      <c r="BD260" s="861"/>
      <c r="BE260" s="861"/>
      <c r="BF260" s="861"/>
      <c r="BG260" s="861"/>
      <c r="BH260" s="861"/>
      <c r="BI260" s="861"/>
      <c r="BJ260" s="861"/>
      <c r="BK260" s="861"/>
      <c r="BL260" s="861"/>
      <c r="BM260" s="861"/>
      <c r="BN260" s="861"/>
      <c r="BO260" s="861"/>
      <c r="BP260" s="861"/>
      <c r="BQ260" s="861"/>
      <c r="BR260" s="861"/>
      <c r="BS260" s="861"/>
      <c r="BT260" s="861"/>
      <c r="BU260" s="861"/>
      <c r="BV260" s="861"/>
      <c r="BW260" s="861"/>
      <c r="BX260" s="861"/>
      <c r="BY260" s="861"/>
      <c r="BZ260" s="861"/>
      <c r="CA260" s="861"/>
      <c r="CB260" s="861"/>
      <c r="CC260" s="861"/>
      <c r="CD260" s="861"/>
      <c r="CE260" s="861"/>
      <c r="CF260" s="861"/>
      <c r="CG260" s="861"/>
      <c r="CH260" s="861"/>
      <c r="CI260" s="861"/>
      <c r="CJ260" s="861"/>
      <c r="CK260" s="861"/>
      <c r="CL260" s="861"/>
      <c r="CM260" s="861"/>
      <c r="CN260" s="861"/>
      <c r="CO260" s="861"/>
      <c r="CP260" s="861"/>
      <c r="CQ260" s="861"/>
      <c r="CR260" s="861"/>
      <c r="CS260" s="861"/>
      <c r="CT260" s="861"/>
      <c r="CU260" s="861"/>
      <c r="CV260" s="861"/>
    </row>
    <row r="261" spans="1:100" s="774" customFormat="1" x14ac:dyDescent="0.2">
      <c r="A261" s="770"/>
      <c r="B261" s="809" t="s">
        <v>1104</v>
      </c>
      <c r="C261" s="807"/>
      <c r="D261" s="808"/>
      <c r="E261" s="868"/>
      <c r="F261" s="805">
        <f>SUM(F253:F259)</f>
        <v>0</v>
      </c>
      <c r="G261" s="861"/>
      <c r="H261" s="861"/>
      <c r="I261" s="861"/>
      <c r="J261" s="861"/>
      <c r="K261" s="861"/>
      <c r="L261" s="861"/>
      <c r="M261" s="861"/>
      <c r="N261" s="1183"/>
      <c r="O261" s="1184"/>
      <c r="P261" s="1185"/>
      <c r="Q261" s="861"/>
      <c r="R261" s="861"/>
      <c r="S261" s="861"/>
      <c r="T261" s="861"/>
      <c r="U261" s="861"/>
      <c r="V261" s="861"/>
      <c r="W261" s="861"/>
      <c r="X261" s="861"/>
      <c r="Y261" s="861"/>
      <c r="Z261" s="861"/>
      <c r="AA261" s="861"/>
      <c r="AB261" s="861"/>
      <c r="AC261" s="861"/>
      <c r="AD261" s="861"/>
      <c r="AE261" s="861"/>
      <c r="AF261" s="861"/>
      <c r="AG261" s="861"/>
      <c r="AH261" s="861"/>
      <c r="AI261" s="861"/>
      <c r="AJ261" s="861"/>
      <c r="AK261" s="861"/>
      <c r="AL261" s="861"/>
      <c r="AM261" s="861"/>
      <c r="AN261" s="861"/>
      <c r="AO261" s="861"/>
      <c r="AP261" s="861"/>
      <c r="AQ261" s="861"/>
      <c r="AR261" s="861"/>
      <c r="AS261" s="861"/>
      <c r="AT261" s="861"/>
      <c r="AU261" s="861"/>
      <c r="AV261" s="861"/>
      <c r="AW261" s="861"/>
      <c r="AX261" s="861"/>
      <c r="AY261" s="861"/>
      <c r="AZ261" s="861"/>
      <c r="BA261" s="861"/>
      <c r="BB261" s="861"/>
      <c r="BC261" s="861"/>
      <c r="BD261" s="861"/>
      <c r="BE261" s="861"/>
      <c r="BF261" s="861"/>
      <c r="BG261" s="861"/>
      <c r="BH261" s="861"/>
      <c r="BI261" s="861"/>
      <c r="BJ261" s="861"/>
      <c r="BK261" s="861"/>
      <c r="BL261" s="861"/>
      <c r="BM261" s="861"/>
      <c r="BN261" s="861"/>
      <c r="BO261" s="861"/>
      <c r="BP261" s="861"/>
      <c r="BQ261" s="861"/>
      <c r="BR261" s="861"/>
      <c r="BS261" s="861"/>
      <c r="BT261" s="861"/>
      <c r="BU261" s="861"/>
      <c r="BV261" s="861"/>
      <c r="BW261" s="861"/>
      <c r="BX261" s="861"/>
      <c r="BY261" s="861"/>
      <c r="BZ261" s="861"/>
      <c r="CA261" s="861"/>
      <c r="CB261" s="861"/>
      <c r="CC261" s="861"/>
      <c r="CD261" s="861"/>
      <c r="CE261" s="861"/>
      <c r="CF261" s="861"/>
      <c r="CG261" s="861"/>
      <c r="CH261" s="861"/>
      <c r="CI261" s="861"/>
      <c r="CJ261" s="861"/>
      <c r="CK261" s="861"/>
      <c r="CL261" s="861"/>
      <c r="CM261" s="861"/>
      <c r="CN261" s="861"/>
      <c r="CO261" s="861"/>
      <c r="CP261" s="861"/>
      <c r="CQ261" s="861"/>
      <c r="CR261" s="861"/>
      <c r="CS261" s="861"/>
      <c r="CT261" s="861"/>
      <c r="CU261" s="861"/>
      <c r="CV261" s="861"/>
    </row>
    <row r="262" spans="1:100" x14ac:dyDescent="0.2">
      <c r="D262" s="794"/>
      <c r="E262" s="866"/>
      <c r="F262" s="604"/>
    </row>
    <row r="263" spans="1:100" ht="15" x14ac:dyDescent="0.2">
      <c r="A263" s="767"/>
      <c r="B263" s="768" t="s">
        <v>399</v>
      </c>
      <c r="C263" s="798" t="s">
        <v>328</v>
      </c>
      <c r="D263" s="412"/>
      <c r="E263" s="866"/>
      <c r="F263" s="604"/>
    </row>
    <row r="264" spans="1:100" s="774" customFormat="1" x14ac:dyDescent="0.2">
      <c r="A264" s="770"/>
      <c r="B264" s="775"/>
      <c r="C264" s="772"/>
      <c r="D264" s="786"/>
      <c r="E264" s="866"/>
      <c r="F264" s="787"/>
      <c r="G264" s="861"/>
      <c r="H264" s="861"/>
      <c r="I264" s="861"/>
      <c r="J264" s="861"/>
      <c r="K264" s="861"/>
      <c r="L264" s="861"/>
      <c r="M264" s="861"/>
      <c r="N264" s="1183"/>
      <c r="O264" s="1184"/>
      <c r="P264" s="1185"/>
      <c r="Q264" s="861"/>
      <c r="R264" s="861"/>
      <c r="S264" s="861"/>
      <c r="T264" s="861"/>
      <c r="U264" s="861"/>
      <c r="V264" s="861"/>
      <c r="W264" s="861"/>
      <c r="X264" s="861"/>
      <c r="Y264" s="861"/>
      <c r="Z264" s="861"/>
      <c r="AA264" s="861"/>
      <c r="AB264" s="861"/>
      <c r="AC264" s="861"/>
      <c r="AD264" s="861"/>
      <c r="AE264" s="861"/>
      <c r="AF264" s="861"/>
      <c r="AG264" s="861"/>
      <c r="AH264" s="861"/>
      <c r="AI264" s="861"/>
      <c r="AJ264" s="861"/>
      <c r="AK264" s="861"/>
      <c r="AL264" s="861"/>
      <c r="AM264" s="861"/>
      <c r="AN264" s="861"/>
      <c r="AO264" s="861"/>
      <c r="AP264" s="861"/>
      <c r="AQ264" s="861"/>
      <c r="AR264" s="861"/>
      <c r="AS264" s="861"/>
      <c r="AT264" s="861"/>
      <c r="AU264" s="861"/>
      <c r="AV264" s="861"/>
      <c r="AW264" s="861"/>
      <c r="AX264" s="861"/>
      <c r="AY264" s="861"/>
      <c r="AZ264" s="861"/>
      <c r="BA264" s="861"/>
      <c r="BB264" s="861"/>
      <c r="BC264" s="861"/>
      <c r="BD264" s="861"/>
      <c r="BE264" s="861"/>
      <c r="BF264" s="861"/>
      <c r="BG264" s="861"/>
      <c r="BH264" s="861"/>
      <c r="BI264" s="861"/>
      <c r="BJ264" s="861"/>
      <c r="BK264" s="861"/>
      <c r="BL264" s="861"/>
      <c r="BM264" s="861"/>
      <c r="BN264" s="861"/>
      <c r="BO264" s="861"/>
      <c r="BP264" s="861"/>
      <c r="BQ264" s="861"/>
      <c r="BR264" s="861"/>
      <c r="BS264" s="861"/>
      <c r="BT264" s="861"/>
      <c r="BU264" s="861"/>
      <c r="BV264" s="861"/>
      <c r="BW264" s="861"/>
      <c r="BX264" s="861"/>
      <c r="BY264" s="861"/>
      <c r="BZ264" s="861"/>
      <c r="CA264" s="861"/>
      <c r="CB264" s="861"/>
      <c r="CC264" s="861"/>
      <c r="CD264" s="861"/>
      <c r="CE264" s="861"/>
      <c r="CF264" s="861"/>
      <c r="CG264" s="861"/>
      <c r="CH264" s="861"/>
      <c r="CI264" s="861"/>
      <c r="CJ264" s="861"/>
      <c r="CK264" s="861"/>
      <c r="CL264" s="861"/>
      <c r="CM264" s="861"/>
      <c r="CN264" s="861"/>
      <c r="CO264" s="861"/>
      <c r="CP264" s="861"/>
      <c r="CQ264" s="861"/>
      <c r="CR264" s="861"/>
      <c r="CS264" s="861"/>
      <c r="CT264" s="861"/>
      <c r="CU264" s="861"/>
      <c r="CV264" s="861"/>
    </row>
    <row r="265" spans="1:100" s="774" customFormat="1" ht="25.5" customHeight="1" x14ac:dyDescent="0.2">
      <c r="A265" s="776" t="s">
        <v>230</v>
      </c>
      <c r="B265" s="336" t="s">
        <v>323</v>
      </c>
      <c r="C265" s="777" t="s">
        <v>38</v>
      </c>
      <c r="D265" s="822">
        <v>1</v>
      </c>
      <c r="E265" s="863"/>
      <c r="F265" s="779">
        <f t="shared" ref="F265:F271" si="22">D265*E265</f>
        <v>0</v>
      </c>
      <c r="G265" s="861"/>
      <c r="H265" s="861"/>
      <c r="I265" s="861"/>
      <c r="J265" s="861"/>
      <c r="K265" s="861"/>
      <c r="L265" s="861"/>
      <c r="M265" s="861"/>
      <c r="N265" s="1183"/>
      <c r="O265" s="1184"/>
      <c r="P265" s="1185"/>
      <c r="Q265" s="861"/>
      <c r="R265" s="861"/>
      <c r="S265" s="861"/>
      <c r="T265" s="861"/>
      <c r="U265" s="861"/>
      <c r="V265" s="861"/>
      <c r="W265" s="861"/>
      <c r="X265" s="861"/>
      <c r="Y265" s="861"/>
      <c r="Z265" s="861"/>
      <c r="AA265" s="861"/>
      <c r="AB265" s="861"/>
      <c r="AC265" s="861"/>
      <c r="AD265" s="861"/>
      <c r="AE265" s="861"/>
      <c r="AF265" s="861"/>
      <c r="AG265" s="861"/>
      <c r="AH265" s="861"/>
      <c r="AI265" s="861"/>
      <c r="AJ265" s="861"/>
      <c r="AK265" s="861"/>
      <c r="AL265" s="861"/>
      <c r="AM265" s="861"/>
      <c r="AN265" s="861"/>
      <c r="AO265" s="861"/>
      <c r="AP265" s="861"/>
      <c r="AQ265" s="861"/>
      <c r="AR265" s="861"/>
      <c r="AS265" s="861"/>
      <c r="AT265" s="861"/>
      <c r="AU265" s="861"/>
      <c r="AV265" s="861"/>
      <c r="AW265" s="861"/>
      <c r="AX265" s="861"/>
      <c r="AY265" s="861"/>
      <c r="AZ265" s="861"/>
      <c r="BA265" s="861"/>
      <c r="BB265" s="861"/>
      <c r="BC265" s="861"/>
      <c r="BD265" s="861"/>
      <c r="BE265" s="861"/>
      <c r="BF265" s="861"/>
      <c r="BG265" s="861"/>
      <c r="BH265" s="861"/>
      <c r="BI265" s="861"/>
      <c r="BJ265" s="861"/>
      <c r="BK265" s="861"/>
      <c r="BL265" s="861"/>
      <c r="BM265" s="861"/>
      <c r="BN265" s="861"/>
      <c r="BO265" s="861"/>
      <c r="BP265" s="861"/>
      <c r="BQ265" s="861"/>
      <c r="BR265" s="861"/>
      <c r="BS265" s="861"/>
      <c r="BT265" s="861"/>
      <c r="BU265" s="861"/>
      <c r="BV265" s="861"/>
      <c r="BW265" s="861"/>
      <c r="BX265" s="861"/>
      <c r="BY265" s="861"/>
      <c r="BZ265" s="861"/>
      <c r="CA265" s="861"/>
      <c r="CB265" s="861"/>
      <c r="CC265" s="861"/>
      <c r="CD265" s="861"/>
      <c r="CE265" s="861"/>
      <c r="CF265" s="861"/>
      <c r="CG265" s="861"/>
      <c r="CH265" s="861"/>
      <c r="CI265" s="861"/>
      <c r="CJ265" s="861"/>
      <c r="CK265" s="861"/>
      <c r="CL265" s="861"/>
      <c r="CM265" s="861"/>
      <c r="CN265" s="861"/>
      <c r="CO265" s="861"/>
      <c r="CP265" s="861"/>
      <c r="CQ265" s="861"/>
      <c r="CR265" s="861"/>
      <c r="CS265" s="861"/>
      <c r="CT265" s="861"/>
      <c r="CU265" s="861"/>
      <c r="CV265" s="861"/>
    </row>
    <row r="266" spans="1:100" s="774" customFormat="1" ht="38.25" x14ac:dyDescent="0.2">
      <c r="A266" s="776" t="s">
        <v>232</v>
      </c>
      <c r="B266" s="336" t="s">
        <v>1127</v>
      </c>
      <c r="C266" s="393" t="s">
        <v>199</v>
      </c>
      <c r="D266" s="778">
        <v>4.5</v>
      </c>
      <c r="E266" s="863"/>
      <c r="F266" s="779">
        <f t="shared" si="22"/>
        <v>0</v>
      </c>
      <c r="G266" s="861"/>
      <c r="H266" s="861"/>
      <c r="I266" s="861"/>
      <c r="J266" s="861"/>
      <c r="K266" s="861"/>
      <c r="L266" s="861"/>
      <c r="M266" s="861"/>
      <c r="N266" s="1183"/>
      <c r="O266" s="1184"/>
      <c r="P266" s="1185"/>
      <c r="Q266" s="861"/>
      <c r="R266" s="861"/>
      <c r="S266" s="861"/>
      <c r="T266" s="861"/>
      <c r="U266" s="861"/>
      <c r="V266" s="861"/>
      <c r="W266" s="861"/>
      <c r="X266" s="861"/>
      <c r="Y266" s="861"/>
      <c r="Z266" s="861"/>
      <c r="AA266" s="861"/>
      <c r="AB266" s="861"/>
      <c r="AC266" s="861"/>
      <c r="AD266" s="861"/>
      <c r="AE266" s="861"/>
      <c r="AF266" s="861"/>
      <c r="AG266" s="861"/>
      <c r="AH266" s="861"/>
      <c r="AI266" s="861"/>
      <c r="AJ266" s="861"/>
      <c r="AK266" s="861"/>
      <c r="AL266" s="861"/>
      <c r="AM266" s="861"/>
      <c r="AN266" s="861"/>
      <c r="AO266" s="861"/>
      <c r="AP266" s="861"/>
      <c r="AQ266" s="861"/>
      <c r="AR266" s="861"/>
      <c r="AS266" s="861"/>
      <c r="AT266" s="861"/>
      <c r="AU266" s="861"/>
      <c r="AV266" s="861"/>
      <c r="AW266" s="861"/>
      <c r="AX266" s="861"/>
      <c r="AY266" s="861"/>
      <c r="AZ266" s="861"/>
      <c r="BA266" s="861"/>
      <c r="BB266" s="861"/>
      <c r="BC266" s="861"/>
      <c r="BD266" s="861"/>
      <c r="BE266" s="861"/>
      <c r="BF266" s="861"/>
      <c r="BG266" s="861"/>
      <c r="BH266" s="861"/>
      <c r="BI266" s="861"/>
      <c r="BJ266" s="861"/>
      <c r="BK266" s="861"/>
      <c r="BL266" s="861"/>
      <c r="BM266" s="861"/>
      <c r="BN266" s="861"/>
      <c r="BO266" s="861"/>
      <c r="BP266" s="861"/>
      <c r="BQ266" s="861"/>
      <c r="BR266" s="861"/>
      <c r="BS266" s="861"/>
      <c r="BT266" s="861"/>
      <c r="BU266" s="861"/>
      <c r="BV266" s="861"/>
      <c r="BW266" s="861"/>
      <c r="BX266" s="861"/>
      <c r="BY266" s="861"/>
      <c r="BZ266" s="861"/>
      <c r="CA266" s="861"/>
      <c r="CB266" s="861"/>
      <c r="CC266" s="861"/>
      <c r="CD266" s="861"/>
      <c r="CE266" s="861"/>
      <c r="CF266" s="861"/>
      <c r="CG266" s="861"/>
      <c r="CH266" s="861"/>
      <c r="CI266" s="861"/>
      <c r="CJ266" s="861"/>
      <c r="CK266" s="861"/>
      <c r="CL266" s="861"/>
      <c r="CM266" s="861"/>
      <c r="CN266" s="861"/>
      <c r="CO266" s="861"/>
      <c r="CP266" s="861"/>
      <c r="CQ266" s="861"/>
      <c r="CR266" s="861"/>
      <c r="CS266" s="861"/>
      <c r="CT266" s="861"/>
      <c r="CU266" s="861"/>
      <c r="CV266" s="861"/>
    </row>
    <row r="267" spans="1:100" s="774" customFormat="1" ht="25.5" x14ac:dyDescent="0.2">
      <c r="A267" s="398" t="s">
        <v>233</v>
      </c>
      <c r="B267" s="336" t="s">
        <v>1129</v>
      </c>
      <c r="C267" s="393" t="s">
        <v>184</v>
      </c>
      <c r="D267" s="778">
        <v>0.5</v>
      </c>
      <c r="E267" s="863"/>
      <c r="F267" s="779">
        <f t="shared" si="22"/>
        <v>0</v>
      </c>
      <c r="G267" s="861"/>
      <c r="H267" s="861"/>
      <c r="I267" s="861"/>
      <c r="J267" s="861"/>
      <c r="K267" s="861"/>
      <c r="L267" s="861"/>
      <c r="M267" s="861"/>
      <c r="N267" s="1183"/>
      <c r="O267" s="1184"/>
      <c r="P267" s="1185"/>
      <c r="Q267" s="861"/>
      <c r="R267" s="861"/>
      <c r="S267" s="861"/>
      <c r="T267" s="861"/>
      <c r="U267" s="861"/>
      <c r="V267" s="861"/>
      <c r="W267" s="861"/>
      <c r="X267" s="861"/>
      <c r="Y267" s="861"/>
      <c r="Z267" s="861"/>
      <c r="AA267" s="861"/>
      <c r="AB267" s="861"/>
      <c r="AC267" s="861"/>
      <c r="AD267" s="861"/>
      <c r="AE267" s="861"/>
      <c r="AF267" s="861"/>
      <c r="AG267" s="861"/>
      <c r="AH267" s="861"/>
      <c r="AI267" s="861"/>
      <c r="AJ267" s="861"/>
      <c r="AK267" s="861"/>
      <c r="AL267" s="861"/>
      <c r="AM267" s="861"/>
      <c r="AN267" s="861"/>
      <c r="AO267" s="861"/>
      <c r="AP267" s="861"/>
      <c r="AQ267" s="861"/>
      <c r="AR267" s="861"/>
      <c r="AS267" s="861"/>
      <c r="AT267" s="861"/>
      <c r="AU267" s="861"/>
      <c r="AV267" s="861"/>
      <c r="AW267" s="861"/>
      <c r="AX267" s="861"/>
      <c r="AY267" s="861"/>
      <c r="AZ267" s="861"/>
      <c r="BA267" s="861"/>
      <c r="BB267" s="861"/>
      <c r="BC267" s="861"/>
      <c r="BD267" s="861"/>
      <c r="BE267" s="861"/>
      <c r="BF267" s="861"/>
      <c r="BG267" s="861"/>
      <c r="BH267" s="861"/>
      <c r="BI267" s="861"/>
      <c r="BJ267" s="861"/>
      <c r="BK267" s="861"/>
      <c r="BL267" s="861"/>
      <c r="BM267" s="861"/>
      <c r="BN267" s="861"/>
      <c r="BO267" s="861"/>
      <c r="BP267" s="861"/>
      <c r="BQ267" s="861"/>
      <c r="BR267" s="861"/>
      <c r="BS267" s="861"/>
      <c r="BT267" s="861"/>
      <c r="BU267" s="861"/>
      <c r="BV267" s="861"/>
      <c r="BW267" s="861"/>
      <c r="BX267" s="861"/>
      <c r="BY267" s="861"/>
      <c r="BZ267" s="861"/>
      <c r="CA267" s="861"/>
      <c r="CB267" s="861"/>
      <c r="CC267" s="861"/>
      <c r="CD267" s="861"/>
      <c r="CE267" s="861"/>
      <c r="CF267" s="861"/>
      <c r="CG267" s="861"/>
      <c r="CH267" s="861"/>
      <c r="CI267" s="861"/>
      <c r="CJ267" s="861"/>
      <c r="CK267" s="861"/>
      <c r="CL267" s="861"/>
      <c r="CM267" s="861"/>
      <c r="CN267" s="861"/>
      <c r="CO267" s="861"/>
      <c r="CP267" s="861"/>
      <c r="CQ267" s="861"/>
      <c r="CR267" s="861"/>
      <c r="CS267" s="861"/>
      <c r="CT267" s="861"/>
      <c r="CU267" s="861"/>
      <c r="CV267" s="861"/>
    </row>
    <row r="268" spans="1:100" s="774" customFormat="1" ht="25.5" customHeight="1" x14ac:dyDescent="0.2">
      <c r="A268" s="398" t="s">
        <v>235</v>
      </c>
      <c r="B268" s="336" t="s">
        <v>324</v>
      </c>
      <c r="C268" s="783" t="s">
        <v>38</v>
      </c>
      <c r="D268" s="822">
        <v>1</v>
      </c>
      <c r="E268" s="863"/>
      <c r="F268" s="779">
        <f t="shared" si="22"/>
        <v>0</v>
      </c>
      <c r="G268" s="861"/>
      <c r="H268" s="861"/>
      <c r="I268" s="861"/>
      <c r="J268" s="861"/>
      <c r="K268" s="861"/>
      <c r="L268" s="861"/>
      <c r="M268" s="861"/>
      <c r="N268" s="1183"/>
      <c r="O268" s="1184"/>
      <c r="P268" s="1185"/>
      <c r="Q268" s="861"/>
      <c r="R268" s="861"/>
      <c r="S268" s="861"/>
      <c r="T268" s="861"/>
      <c r="U268" s="861"/>
      <c r="V268" s="861"/>
      <c r="W268" s="861"/>
      <c r="X268" s="861"/>
      <c r="Y268" s="861"/>
      <c r="Z268" s="861"/>
      <c r="AA268" s="861"/>
      <c r="AB268" s="861"/>
      <c r="AC268" s="861"/>
      <c r="AD268" s="861"/>
      <c r="AE268" s="861"/>
      <c r="AF268" s="861"/>
      <c r="AG268" s="861"/>
      <c r="AH268" s="861"/>
      <c r="AI268" s="861"/>
      <c r="AJ268" s="861"/>
      <c r="AK268" s="861"/>
      <c r="AL268" s="861"/>
      <c r="AM268" s="861"/>
      <c r="AN268" s="861"/>
      <c r="AO268" s="861"/>
      <c r="AP268" s="861"/>
      <c r="AQ268" s="861"/>
      <c r="AR268" s="861"/>
      <c r="AS268" s="861"/>
      <c r="AT268" s="861"/>
      <c r="AU268" s="861"/>
      <c r="AV268" s="861"/>
      <c r="AW268" s="861"/>
      <c r="AX268" s="861"/>
      <c r="AY268" s="861"/>
      <c r="AZ268" s="861"/>
      <c r="BA268" s="861"/>
      <c r="BB268" s="861"/>
      <c r="BC268" s="861"/>
      <c r="BD268" s="861"/>
      <c r="BE268" s="861"/>
      <c r="BF268" s="861"/>
      <c r="BG268" s="861"/>
      <c r="BH268" s="861"/>
      <c r="BI268" s="861"/>
      <c r="BJ268" s="861"/>
      <c r="BK268" s="861"/>
      <c r="BL268" s="861"/>
      <c r="BM268" s="861"/>
      <c r="BN268" s="861"/>
      <c r="BO268" s="861"/>
      <c r="BP268" s="861"/>
      <c r="BQ268" s="861"/>
      <c r="BR268" s="861"/>
      <c r="BS268" s="861"/>
      <c r="BT268" s="861"/>
      <c r="BU268" s="861"/>
      <c r="BV268" s="861"/>
      <c r="BW268" s="861"/>
      <c r="BX268" s="861"/>
      <c r="BY268" s="861"/>
      <c r="BZ268" s="861"/>
      <c r="CA268" s="861"/>
      <c r="CB268" s="861"/>
      <c r="CC268" s="861"/>
      <c r="CD268" s="861"/>
      <c r="CE268" s="861"/>
      <c r="CF268" s="861"/>
      <c r="CG268" s="861"/>
      <c r="CH268" s="861"/>
      <c r="CI268" s="861"/>
      <c r="CJ268" s="861"/>
      <c r="CK268" s="861"/>
      <c r="CL268" s="861"/>
      <c r="CM268" s="861"/>
      <c r="CN268" s="861"/>
      <c r="CO268" s="861"/>
      <c r="CP268" s="861"/>
      <c r="CQ268" s="861"/>
      <c r="CR268" s="861"/>
      <c r="CS268" s="861"/>
      <c r="CT268" s="861"/>
      <c r="CU268" s="861"/>
      <c r="CV268" s="861"/>
    </row>
    <row r="269" spans="1:100" s="771" customFormat="1" ht="38.25" x14ac:dyDescent="0.2">
      <c r="A269" s="780" t="s">
        <v>237</v>
      </c>
      <c r="B269" s="781" t="s">
        <v>1078</v>
      </c>
      <c r="C269" s="782" t="s">
        <v>101</v>
      </c>
      <c r="D269" s="778">
        <v>0.7</v>
      </c>
      <c r="E269" s="863"/>
      <c r="F269" s="779">
        <f t="shared" si="22"/>
        <v>0</v>
      </c>
      <c r="G269" s="1186"/>
      <c r="H269" s="1186"/>
      <c r="I269" s="1186"/>
      <c r="J269" s="1186"/>
      <c r="K269" s="1186"/>
      <c r="L269" s="1186"/>
      <c r="M269" s="1186"/>
      <c r="N269" s="1187"/>
      <c r="O269" s="1188"/>
      <c r="P269" s="1189"/>
      <c r="Q269" s="1186"/>
      <c r="R269" s="1186"/>
      <c r="S269" s="1186"/>
      <c r="T269" s="1186"/>
      <c r="U269" s="1186"/>
      <c r="V269" s="1186"/>
      <c r="W269" s="1186"/>
      <c r="X269" s="1186"/>
      <c r="Y269" s="1186"/>
      <c r="Z269" s="1186"/>
      <c r="AA269" s="1186"/>
      <c r="AB269" s="1186"/>
      <c r="AC269" s="1186"/>
      <c r="AD269" s="1186"/>
      <c r="AE269" s="1186"/>
      <c r="AF269" s="1186"/>
      <c r="AG269" s="1186"/>
      <c r="AH269" s="1186"/>
      <c r="AI269" s="1186"/>
      <c r="AJ269" s="1186"/>
      <c r="AK269" s="1186"/>
      <c r="AL269" s="1186"/>
      <c r="AM269" s="1186"/>
      <c r="AN269" s="1186"/>
      <c r="AO269" s="1186"/>
      <c r="AP269" s="1186"/>
      <c r="AQ269" s="1186"/>
      <c r="AR269" s="1186"/>
      <c r="AS269" s="1186"/>
      <c r="AT269" s="1186"/>
      <c r="AU269" s="1186"/>
      <c r="AV269" s="1186"/>
      <c r="AW269" s="1186"/>
      <c r="AX269" s="1186"/>
      <c r="AY269" s="1186"/>
      <c r="AZ269" s="1186"/>
      <c r="BA269" s="1186"/>
      <c r="BB269" s="1186"/>
      <c r="BC269" s="1186"/>
      <c r="BD269" s="1186"/>
      <c r="BE269" s="1186"/>
      <c r="BF269" s="1186"/>
      <c r="BG269" s="1186"/>
      <c r="BH269" s="1186"/>
      <c r="BI269" s="1186"/>
      <c r="BJ269" s="1186"/>
      <c r="BK269" s="1186"/>
      <c r="BL269" s="1186"/>
      <c r="BM269" s="1186"/>
      <c r="BN269" s="1186"/>
      <c r="BO269" s="1186"/>
      <c r="BP269" s="1186"/>
      <c r="BQ269" s="1186"/>
      <c r="BR269" s="1186"/>
      <c r="BS269" s="1186"/>
      <c r="BT269" s="1186"/>
      <c r="BU269" s="1186"/>
      <c r="BV269" s="1186"/>
      <c r="BW269" s="1186"/>
      <c r="BX269" s="1186"/>
      <c r="BY269" s="1186"/>
      <c r="BZ269" s="1186"/>
      <c r="CA269" s="1186"/>
      <c r="CB269" s="1186"/>
      <c r="CC269" s="1186"/>
      <c r="CD269" s="1186"/>
      <c r="CE269" s="1186"/>
      <c r="CF269" s="1186"/>
      <c r="CG269" s="1186"/>
      <c r="CH269" s="1186"/>
      <c r="CI269" s="1186"/>
      <c r="CJ269" s="1186"/>
      <c r="CK269" s="1186"/>
      <c r="CL269" s="1186"/>
      <c r="CM269" s="1186"/>
      <c r="CN269" s="1186"/>
      <c r="CO269" s="1186"/>
      <c r="CP269" s="1186"/>
      <c r="CQ269" s="1186"/>
      <c r="CR269" s="1186"/>
      <c r="CS269" s="1186"/>
      <c r="CT269" s="1186"/>
      <c r="CU269" s="1186"/>
      <c r="CV269" s="1186"/>
    </row>
    <row r="270" spans="1:100" s="771" customFormat="1" ht="38.25" x14ac:dyDescent="0.2">
      <c r="A270" s="780" t="s">
        <v>239</v>
      </c>
      <c r="B270" s="781" t="s">
        <v>325</v>
      </c>
      <c r="C270" s="782" t="s">
        <v>101</v>
      </c>
      <c r="D270" s="778">
        <v>7.5</v>
      </c>
      <c r="E270" s="863"/>
      <c r="F270" s="779">
        <f t="shared" si="22"/>
        <v>0</v>
      </c>
      <c r="G270" s="1186"/>
      <c r="H270" s="1186"/>
      <c r="I270" s="1186"/>
      <c r="J270" s="1186"/>
      <c r="K270" s="1186"/>
      <c r="L270" s="1186"/>
      <c r="M270" s="1186"/>
      <c r="N270" s="1187"/>
      <c r="O270" s="1188"/>
      <c r="P270" s="1189"/>
      <c r="Q270" s="1186"/>
      <c r="R270" s="1186"/>
      <c r="S270" s="1186"/>
      <c r="T270" s="1186"/>
      <c r="U270" s="1186"/>
      <c r="V270" s="1186"/>
      <c r="W270" s="1186"/>
      <c r="X270" s="1186"/>
      <c r="Y270" s="1186"/>
      <c r="Z270" s="1186"/>
      <c r="AA270" s="1186"/>
      <c r="AB270" s="1186"/>
      <c r="AC270" s="1186"/>
      <c r="AD270" s="1186"/>
      <c r="AE270" s="1186"/>
      <c r="AF270" s="1186"/>
      <c r="AG270" s="1186"/>
      <c r="AH270" s="1186"/>
      <c r="AI270" s="1186"/>
      <c r="AJ270" s="1186"/>
      <c r="AK270" s="1186"/>
      <c r="AL270" s="1186"/>
      <c r="AM270" s="1186"/>
      <c r="AN270" s="1186"/>
      <c r="AO270" s="1186"/>
      <c r="AP270" s="1186"/>
      <c r="AQ270" s="1186"/>
      <c r="AR270" s="1186"/>
      <c r="AS270" s="1186"/>
      <c r="AT270" s="1186"/>
      <c r="AU270" s="1186"/>
      <c r="AV270" s="1186"/>
      <c r="AW270" s="1186"/>
      <c r="AX270" s="1186"/>
      <c r="AY270" s="1186"/>
      <c r="AZ270" s="1186"/>
      <c r="BA270" s="1186"/>
      <c r="BB270" s="1186"/>
      <c r="BC270" s="1186"/>
      <c r="BD270" s="1186"/>
      <c r="BE270" s="1186"/>
      <c r="BF270" s="1186"/>
      <c r="BG270" s="1186"/>
      <c r="BH270" s="1186"/>
      <c r="BI270" s="1186"/>
      <c r="BJ270" s="1186"/>
      <c r="BK270" s="1186"/>
      <c r="BL270" s="1186"/>
      <c r="BM270" s="1186"/>
      <c r="BN270" s="1186"/>
      <c r="BO270" s="1186"/>
      <c r="BP270" s="1186"/>
      <c r="BQ270" s="1186"/>
      <c r="BR270" s="1186"/>
      <c r="BS270" s="1186"/>
      <c r="BT270" s="1186"/>
      <c r="BU270" s="1186"/>
      <c r="BV270" s="1186"/>
      <c r="BW270" s="1186"/>
      <c r="BX270" s="1186"/>
      <c r="BY270" s="1186"/>
      <c r="BZ270" s="1186"/>
      <c r="CA270" s="1186"/>
      <c r="CB270" s="1186"/>
      <c r="CC270" s="1186"/>
      <c r="CD270" s="1186"/>
      <c r="CE270" s="1186"/>
      <c r="CF270" s="1186"/>
      <c r="CG270" s="1186"/>
      <c r="CH270" s="1186"/>
      <c r="CI270" s="1186"/>
      <c r="CJ270" s="1186"/>
      <c r="CK270" s="1186"/>
      <c r="CL270" s="1186"/>
      <c r="CM270" s="1186"/>
      <c r="CN270" s="1186"/>
      <c r="CO270" s="1186"/>
      <c r="CP270" s="1186"/>
      <c r="CQ270" s="1186"/>
      <c r="CR270" s="1186"/>
      <c r="CS270" s="1186"/>
      <c r="CT270" s="1186"/>
      <c r="CU270" s="1186"/>
      <c r="CV270" s="1186"/>
    </row>
    <row r="271" spans="1:100" s="774" customFormat="1" x14ac:dyDescent="0.2">
      <c r="A271" s="398" t="s">
        <v>240</v>
      </c>
      <c r="B271" s="336" t="s">
        <v>326</v>
      </c>
      <c r="C271" s="783" t="s">
        <v>101</v>
      </c>
      <c r="D271" s="778">
        <v>15</v>
      </c>
      <c r="E271" s="863"/>
      <c r="F271" s="779">
        <f t="shared" si="22"/>
        <v>0</v>
      </c>
      <c r="G271" s="861"/>
      <c r="H271" s="861"/>
      <c r="I271" s="861"/>
      <c r="J271" s="861"/>
      <c r="K271" s="861"/>
      <c r="L271" s="861"/>
      <c r="M271" s="861"/>
      <c r="N271" s="1183"/>
      <c r="O271" s="1184"/>
      <c r="P271" s="1185"/>
      <c r="Q271" s="1185"/>
      <c r="R271" s="861"/>
      <c r="S271" s="861"/>
      <c r="T271" s="861"/>
      <c r="U271" s="861"/>
      <c r="V271" s="861"/>
      <c r="W271" s="861"/>
      <c r="X271" s="861"/>
      <c r="Y271" s="861"/>
      <c r="Z271" s="861"/>
      <c r="AA271" s="861"/>
      <c r="AB271" s="861"/>
      <c r="AC271" s="861"/>
      <c r="AD271" s="861"/>
      <c r="AE271" s="861"/>
      <c r="AF271" s="861"/>
      <c r="AG271" s="861"/>
      <c r="AH271" s="861"/>
      <c r="AI271" s="861"/>
      <c r="AJ271" s="861"/>
      <c r="AK271" s="861"/>
      <c r="AL271" s="861"/>
      <c r="AM271" s="861"/>
      <c r="AN271" s="861"/>
      <c r="AO271" s="861"/>
      <c r="AP271" s="861"/>
      <c r="AQ271" s="861"/>
      <c r="AR271" s="861"/>
      <c r="AS271" s="861"/>
      <c r="AT271" s="861"/>
      <c r="AU271" s="861"/>
      <c r="AV271" s="861"/>
      <c r="AW271" s="861"/>
      <c r="AX271" s="861"/>
      <c r="AY271" s="861"/>
      <c r="AZ271" s="861"/>
      <c r="BA271" s="861"/>
      <c r="BB271" s="861"/>
      <c r="BC271" s="861"/>
      <c r="BD271" s="861"/>
      <c r="BE271" s="861"/>
      <c r="BF271" s="861"/>
      <c r="BG271" s="861"/>
      <c r="BH271" s="861"/>
      <c r="BI271" s="861"/>
      <c r="BJ271" s="861"/>
      <c r="BK271" s="861"/>
      <c r="BL271" s="861"/>
      <c r="BM271" s="861"/>
      <c r="BN271" s="861"/>
      <c r="BO271" s="861"/>
      <c r="BP271" s="861"/>
      <c r="BQ271" s="861"/>
      <c r="BR271" s="861"/>
      <c r="BS271" s="861"/>
      <c r="BT271" s="861"/>
      <c r="BU271" s="861"/>
      <c r="BV271" s="861"/>
      <c r="BW271" s="861"/>
      <c r="BX271" s="861"/>
      <c r="BY271" s="861"/>
      <c r="BZ271" s="861"/>
      <c r="CA271" s="861"/>
      <c r="CB271" s="861"/>
      <c r="CC271" s="861"/>
      <c r="CD271" s="861"/>
      <c r="CE271" s="861"/>
      <c r="CF271" s="861"/>
      <c r="CG271" s="861"/>
      <c r="CH271" s="861"/>
      <c r="CI271" s="861"/>
      <c r="CJ271" s="861"/>
      <c r="CK271" s="861"/>
      <c r="CL271" s="861"/>
      <c r="CM271" s="861"/>
      <c r="CN271" s="861"/>
      <c r="CO271" s="861"/>
      <c r="CP271" s="861"/>
      <c r="CQ271" s="861"/>
      <c r="CR271" s="861"/>
      <c r="CS271" s="861"/>
      <c r="CT271" s="861"/>
      <c r="CU271" s="861"/>
      <c r="CV271" s="861"/>
    </row>
    <row r="272" spans="1:100" s="774" customFormat="1" x14ac:dyDescent="0.2">
      <c r="A272" s="770"/>
      <c r="B272" s="806"/>
      <c r="C272" s="807"/>
      <c r="D272" s="808"/>
      <c r="E272" s="866"/>
      <c r="F272" s="795"/>
      <c r="G272" s="861"/>
      <c r="H272" s="861"/>
      <c r="I272" s="861"/>
      <c r="J272" s="861"/>
      <c r="K272" s="861"/>
      <c r="L272" s="861"/>
      <c r="M272" s="861"/>
      <c r="N272" s="1183"/>
      <c r="O272" s="1184"/>
      <c r="P272" s="1185"/>
      <c r="Q272" s="861"/>
      <c r="R272" s="861"/>
      <c r="S272" s="861"/>
      <c r="T272" s="861"/>
      <c r="U272" s="861"/>
      <c r="V272" s="861"/>
      <c r="W272" s="861"/>
      <c r="X272" s="861"/>
      <c r="Y272" s="861"/>
      <c r="Z272" s="861"/>
      <c r="AA272" s="861"/>
      <c r="AB272" s="861"/>
      <c r="AC272" s="861"/>
      <c r="AD272" s="861"/>
      <c r="AE272" s="861"/>
      <c r="AF272" s="861"/>
      <c r="AG272" s="861"/>
      <c r="AH272" s="861"/>
      <c r="AI272" s="861"/>
      <c r="AJ272" s="861"/>
      <c r="AK272" s="861"/>
      <c r="AL272" s="861"/>
      <c r="AM272" s="861"/>
      <c r="AN272" s="861"/>
      <c r="AO272" s="861"/>
      <c r="AP272" s="861"/>
      <c r="AQ272" s="861"/>
      <c r="AR272" s="861"/>
      <c r="AS272" s="861"/>
      <c r="AT272" s="861"/>
      <c r="AU272" s="861"/>
      <c r="AV272" s="861"/>
      <c r="AW272" s="861"/>
      <c r="AX272" s="861"/>
      <c r="AY272" s="861"/>
      <c r="AZ272" s="861"/>
      <c r="BA272" s="861"/>
      <c r="BB272" s="861"/>
      <c r="BC272" s="861"/>
      <c r="BD272" s="861"/>
      <c r="BE272" s="861"/>
      <c r="BF272" s="861"/>
      <c r="BG272" s="861"/>
      <c r="BH272" s="861"/>
      <c r="BI272" s="861"/>
      <c r="BJ272" s="861"/>
      <c r="BK272" s="861"/>
      <c r="BL272" s="861"/>
      <c r="BM272" s="861"/>
      <c r="BN272" s="861"/>
      <c r="BO272" s="861"/>
      <c r="BP272" s="861"/>
      <c r="BQ272" s="861"/>
      <c r="BR272" s="861"/>
      <c r="BS272" s="861"/>
      <c r="BT272" s="861"/>
      <c r="BU272" s="861"/>
      <c r="BV272" s="861"/>
      <c r="BW272" s="861"/>
      <c r="BX272" s="861"/>
      <c r="BY272" s="861"/>
      <c r="BZ272" s="861"/>
      <c r="CA272" s="861"/>
      <c r="CB272" s="861"/>
      <c r="CC272" s="861"/>
      <c r="CD272" s="861"/>
      <c r="CE272" s="861"/>
      <c r="CF272" s="861"/>
      <c r="CG272" s="861"/>
      <c r="CH272" s="861"/>
      <c r="CI272" s="861"/>
      <c r="CJ272" s="861"/>
      <c r="CK272" s="861"/>
      <c r="CL272" s="861"/>
      <c r="CM272" s="861"/>
      <c r="CN272" s="861"/>
      <c r="CO272" s="861"/>
      <c r="CP272" s="861"/>
      <c r="CQ272" s="861"/>
      <c r="CR272" s="861"/>
      <c r="CS272" s="861"/>
      <c r="CT272" s="861"/>
      <c r="CU272" s="861"/>
      <c r="CV272" s="861"/>
    </row>
    <row r="273" spans="1:100" s="774" customFormat="1" x14ac:dyDescent="0.2">
      <c r="A273" s="770"/>
      <c r="B273" s="809" t="s">
        <v>1105</v>
      </c>
      <c r="C273" s="807"/>
      <c r="D273" s="808"/>
      <c r="E273" s="868"/>
      <c r="F273" s="805">
        <f>SUM(F265:F271)</f>
        <v>0</v>
      </c>
      <c r="G273" s="861"/>
      <c r="H273" s="861"/>
      <c r="I273" s="861"/>
      <c r="J273" s="861"/>
      <c r="K273" s="861"/>
      <c r="L273" s="861"/>
      <c r="M273" s="861"/>
      <c r="N273" s="1183"/>
      <c r="O273" s="1184"/>
      <c r="P273" s="1185"/>
      <c r="Q273" s="861"/>
      <c r="R273" s="861"/>
      <c r="S273" s="861"/>
      <c r="T273" s="861"/>
      <c r="U273" s="861"/>
      <c r="V273" s="861"/>
      <c r="W273" s="861"/>
      <c r="X273" s="861"/>
      <c r="Y273" s="861"/>
      <c r="Z273" s="861"/>
      <c r="AA273" s="861"/>
      <c r="AB273" s="861"/>
      <c r="AC273" s="861"/>
      <c r="AD273" s="861"/>
      <c r="AE273" s="861"/>
      <c r="AF273" s="861"/>
      <c r="AG273" s="861"/>
      <c r="AH273" s="861"/>
      <c r="AI273" s="861"/>
      <c r="AJ273" s="861"/>
      <c r="AK273" s="861"/>
      <c r="AL273" s="861"/>
      <c r="AM273" s="861"/>
      <c r="AN273" s="861"/>
      <c r="AO273" s="861"/>
      <c r="AP273" s="861"/>
      <c r="AQ273" s="861"/>
      <c r="AR273" s="861"/>
      <c r="AS273" s="861"/>
      <c r="AT273" s="861"/>
      <c r="AU273" s="861"/>
      <c r="AV273" s="861"/>
      <c r="AW273" s="861"/>
      <c r="AX273" s="861"/>
      <c r="AY273" s="861"/>
      <c r="AZ273" s="861"/>
      <c r="BA273" s="861"/>
      <c r="BB273" s="861"/>
      <c r="BC273" s="861"/>
      <c r="BD273" s="861"/>
      <c r="BE273" s="861"/>
      <c r="BF273" s="861"/>
      <c r="BG273" s="861"/>
      <c r="BH273" s="861"/>
      <c r="BI273" s="861"/>
      <c r="BJ273" s="861"/>
      <c r="BK273" s="861"/>
      <c r="BL273" s="861"/>
      <c r="BM273" s="861"/>
      <c r="BN273" s="861"/>
      <c r="BO273" s="861"/>
      <c r="BP273" s="861"/>
      <c r="BQ273" s="861"/>
      <c r="BR273" s="861"/>
      <c r="BS273" s="861"/>
      <c r="BT273" s="861"/>
      <c r="BU273" s="861"/>
      <c r="BV273" s="861"/>
      <c r="BW273" s="861"/>
      <c r="BX273" s="861"/>
      <c r="BY273" s="861"/>
      <c r="BZ273" s="861"/>
      <c r="CA273" s="861"/>
      <c r="CB273" s="861"/>
      <c r="CC273" s="861"/>
      <c r="CD273" s="861"/>
      <c r="CE273" s="861"/>
      <c r="CF273" s="861"/>
      <c r="CG273" s="861"/>
      <c r="CH273" s="861"/>
      <c r="CI273" s="861"/>
      <c r="CJ273" s="861"/>
      <c r="CK273" s="861"/>
      <c r="CL273" s="861"/>
      <c r="CM273" s="861"/>
      <c r="CN273" s="861"/>
      <c r="CO273" s="861"/>
      <c r="CP273" s="861"/>
      <c r="CQ273" s="861"/>
      <c r="CR273" s="861"/>
      <c r="CS273" s="861"/>
      <c r="CT273" s="861"/>
      <c r="CU273" s="861"/>
      <c r="CV273" s="861"/>
    </row>
    <row r="274" spans="1:100" x14ac:dyDescent="0.2">
      <c r="B274" s="615"/>
      <c r="C274" s="807"/>
      <c r="D274" s="808"/>
      <c r="E274" s="868"/>
      <c r="F274" s="853"/>
    </row>
    <row r="275" spans="1:100" x14ac:dyDescent="0.2">
      <c r="A275" s="764"/>
      <c r="B275" s="764"/>
      <c r="C275" s="796"/>
      <c r="D275" s="797"/>
      <c r="E275" s="866"/>
      <c r="F275" s="604"/>
    </row>
    <row r="276" spans="1:100" ht="15" x14ac:dyDescent="0.2">
      <c r="A276" s="767"/>
      <c r="B276" s="768" t="s">
        <v>400</v>
      </c>
      <c r="C276" s="798" t="s">
        <v>328</v>
      </c>
      <c r="D276" s="412"/>
      <c r="E276" s="866"/>
      <c r="F276" s="604"/>
    </row>
    <row r="277" spans="1:100" s="774" customFormat="1" x14ac:dyDescent="0.2">
      <c r="A277" s="770"/>
      <c r="B277" s="775"/>
      <c r="C277" s="772"/>
      <c r="D277" s="786"/>
      <c r="E277" s="866"/>
      <c r="F277" s="787"/>
      <c r="G277" s="861"/>
      <c r="H277" s="861"/>
      <c r="I277" s="861"/>
      <c r="J277" s="861"/>
      <c r="K277" s="861"/>
      <c r="L277" s="861"/>
      <c r="M277" s="861"/>
      <c r="N277" s="1183"/>
      <c r="O277" s="1184"/>
      <c r="P277" s="1185"/>
      <c r="Q277" s="861"/>
      <c r="R277" s="861"/>
      <c r="S277" s="861"/>
      <c r="T277" s="861"/>
      <c r="U277" s="861"/>
      <c r="V277" s="861"/>
      <c r="W277" s="861"/>
      <c r="X277" s="861"/>
      <c r="Y277" s="861"/>
      <c r="Z277" s="861"/>
      <c r="AA277" s="861"/>
      <c r="AB277" s="861"/>
      <c r="AC277" s="861"/>
      <c r="AD277" s="861"/>
      <c r="AE277" s="861"/>
      <c r="AF277" s="861"/>
      <c r="AG277" s="861"/>
      <c r="AH277" s="861"/>
      <c r="AI277" s="861"/>
      <c r="AJ277" s="861"/>
      <c r="AK277" s="861"/>
      <c r="AL277" s="861"/>
      <c r="AM277" s="861"/>
      <c r="AN277" s="861"/>
      <c r="AO277" s="861"/>
      <c r="AP277" s="861"/>
      <c r="AQ277" s="861"/>
      <c r="AR277" s="861"/>
      <c r="AS277" s="861"/>
      <c r="AT277" s="861"/>
      <c r="AU277" s="861"/>
      <c r="AV277" s="861"/>
      <c r="AW277" s="861"/>
      <c r="AX277" s="861"/>
      <c r="AY277" s="861"/>
      <c r="AZ277" s="861"/>
      <c r="BA277" s="861"/>
      <c r="BB277" s="861"/>
      <c r="BC277" s="861"/>
      <c r="BD277" s="861"/>
      <c r="BE277" s="861"/>
      <c r="BF277" s="861"/>
      <c r="BG277" s="861"/>
      <c r="BH277" s="861"/>
      <c r="BI277" s="861"/>
      <c r="BJ277" s="861"/>
      <c r="BK277" s="861"/>
      <c r="BL277" s="861"/>
      <c r="BM277" s="861"/>
      <c r="BN277" s="861"/>
      <c r="BO277" s="861"/>
      <c r="BP277" s="861"/>
      <c r="BQ277" s="861"/>
      <c r="BR277" s="861"/>
      <c r="BS277" s="861"/>
      <c r="BT277" s="861"/>
      <c r="BU277" s="861"/>
      <c r="BV277" s="861"/>
      <c r="BW277" s="861"/>
      <c r="BX277" s="861"/>
      <c r="BY277" s="861"/>
      <c r="BZ277" s="861"/>
      <c r="CA277" s="861"/>
      <c r="CB277" s="861"/>
      <c r="CC277" s="861"/>
      <c r="CD277" s="861"/>
      <c r="CE277" s="861"/>
      <c r="CF277" s="861"/>
      <c r="CG277" s="861"/>
      <c r="CH277" s="861"/>
      <c r="CI277" s="861"/>
      <c r="CJ277" s="861"/>
      <c r="CK277" s="861"/>
      <c r="CL277" s="861"/>
      <c r="CM277" s="861"/>
      <c r="CN277" s="861"/>
      <c r="CO277" s="861"/>
      <c r="CP277" s="861"/>
      <c r="CQ277" s="861"/>
      <c r="CR277" s="861"/>
      <c r="CS277" s="861"/>
      <c r="CT277" s="861"/>
      <c r="CU277" s="861"/>
      <c r="CV277" s="861"/>
    </row>
    <row r="278" spans="1:100" s="774" customFormat="1" ht="25.5" customHeight="1" x14ac:dyDescent="0.2">
      <c r="A278" s="776" t="s">
        <v>230</v>
      </c>
      <c r="B278" s="336" t="s">
        <v>323</v>
      </c>
      <c r="C278" s="777" t="s">
        <v>38</v>
      </c>
      <c r="D278" s="822">
        <v>1</v>
      </c>
      <c r="E278" s="863"/>
      <c r="F278" s="779">
        <f t="shared" ref="F278:F284" si="23">D278*E278</f>
        <v>0</v>
      </c>
      <c r="G278" s="861"/>
      <c r="H278" s="861"/>
      <c r="I278" s="861"/>
      <c r="J278" s="861"/>
      <c r="K278" s="861"/>
      <c r="L278" s="861"/>
      <c r="M278" s="861"/>
      <c r="N278" s="1183"/>
      <c r="O278" s="1184"/>
      <c r="P278" s="1185"/>
      <c r="Q278" s="861"/>
      <c r="R278" s="861"/>
      <c r="S278" s="861"/>
      <c r="T278" s="861"/>
      <c r="U278" s="861"/>
      <c r="V278" s="861"/>
      <c r="W278" s="861"/>
      <c r="X278" s="861"/>
      <c r="Y278" s="861"/>
      <c r="Z278" s="861"/>
      <c r="AA278" s="861"/>
      <c r="AB278" s="861"/>
      <c r="AC278" s="861"/>
      <c r="AD278" s="861"/>
      <c r="AE278" s="861"/>
      <c r="AF278" s="861"/>
      <c r="AG278" s="861"/>
      <c r="AH278" s="861"/>
      <c r="AI278" s="861"/>
      <c r="AJ278" s="861"/>
      <c r="AK278" s="861"/>
      <c r="AL278" s="861"/>
      <c r="AM278" s="861"/>
      <c r="AN278" s="861"/>
      <c r="AO278" s="861"/>
      <c r="AP278" s="861"/>
      <c r="AQ278" s="861"/>
      <c r="AR278" s="861"/>
      <c r="AS278" s="861"/>
      <c r="AT278" s="861"/>
      <c r="AU278" s="861"/>
      <c r="AV278" s="861"/>
      <c r="AW278" s="861"/>
      <c r="AX278" s="861"/>
      <c r="AY278" s="861"/>
      <c r="AZ278" s="861"/>
      <c r="BA278" s="861"/>
      <c r="BB278" s="861"/>
      <c r="BC278" s="861"/>
      <c r="BD278" s="861"/>
      <c r="BE278" s="861"/>
      <c r="BF278" s="861"/>
      <c r="BG278" s="861"/>
      <c r="BH278" s="861"/>
      <c r="BI278" s="861"/>
      <c r="BJ278" s="861"/>
      <c r="BK278" s="861"/>
      <c r="BL278" s="861"/>
      <c r="BM278" s="861"/>
      <c r="BN278" s="861"/>
      <c r="BO278" s="861"/>
      <c r="BP278" s="861"/>
      <c r="BQ278" s="861"/>
      <c r="BR278" s="861"/>
      <c r="BS278" s="861"/>
      <c r="BT278" s="861"/>
      <c r="BU278" s="861"/>
      <c r="BV278" s="861"/>
      <c r="BW278" s="861"/>
      <c r="BX278" s="861"/>
      <c r="BY278" s="861"/>
      <c r="BZ278" s="861"/>
      <c r="CA278" s="861"/>
      <c r="CB278" s="861"/>
      <c r="CC278" s="861"/>
      <c r="CD278" s="861"/>
      <c r="CE278" s="861"/>
      <c r="CF278" s="861"/>
      <c r="CG278" s="861"/>
      <c r="CH278" s="861"/>
      <c r="CI278" s="861"/>
      <c r="CJ278" s="861"/>
      <c r="CK278" s="861"/>
      <c r="CL278" s="861"/>
      <c r="CM278" s="861"/>
      <c r="CN278" s="861"/>
      <c r="CO278" s="861"/>
      <c r="CP278" s="861"/>
      <c r="CQ278" s="861"/>
      <c r="CR278" s="861"/>
      <c r="CS278" s="861"/>
      <c r="CT278" s="861"/>
      <c r="CU278" s="861"/>
      <c r="CV278" s="861"/>
    </row>
    <row r="279" spans="1:100" s="774" customFormat="1" ht="38.25" x14ac:dyDescent="0.2">
      <c r="A279" s="776" t="s">
        <v>232</v>
      </c>
      <c r="B279" s="336" t="s">
        <v>1127</v>
      </c>
      <c r="C279" s="393" t="s">
        <v>199</v>
      </c>
      <c r="D279" s="778">
        <v>4.5</v>
      </c>
      <c r="E279" s="863"/>
      <c r="F279" s="779">
        <f t="shared" si="23"/>
        <v>0</v>
      </c>
      <c r="G279" s="861"/>
      <c r="H279" s="861"/>
      <c r="I279" s="861"/>
      <c r="J279" s="861"/>
      <c r="K279" s="861"/>
      <c r="L279" s="861"/>
      <c r="M279" s="861"/>
      <c r="N279" s="1183"/>
      <c r="O279" s="1184"/>
      <c r="P279" s="1185"/>
      <c r="Q279" s="861"/>
      <c r="R279" s="861"/>
      <c r="S279" s="861"/>
      <c r="T279" s="861"/>
      <c r="U279" s="861"/>
      <c r="V279" s="861"/>
      <c r="W279" s="861"/>
      <c r="X279" s="861"/>
      <c r="Y279" s="861"/>
      <c r="Z279" s="861"/>
      <c r="AA279" s="861"/>
      <c r="AB279" s="861"/>
      <c r="AC279" s="861"/>
      <c r="AD279" s="861"/>
      <c r="AE279" s="861"/>
      <c r="AF279" s="861"/>
      <c r="AG279" s="861"/>
      <c r="AH279" s="861"/>
      <c r="AI279" s="861"/>
      <c r="AJ279" s="861"/>
      <c r="AK279" s="861"/>
      <c r="AL279" s="861"/>
      <c r="AM279" s="861"/>
      <c r="AN279" s="861"/>
      <c r="AO279" s="861"/>
      <c r="AP279" s="861"/>
      <c r="AQ279" s="861"/>
      <c r="AR279" s="861"/>
      <c r="AS279" s="861"/>
      <c r="AT279" s="861"/>
      <c r="AU279" s="861"/>
      <c r="AV279" s="861"/>
      <c r="AW279" s="861"/>
      <c r="AX279" s="861"/>
      <c r="AY279" s="861"/>
      <c r="AZ279" s="861"/>
      <c r="BA279" s="861"/>
      <c r="BB279" s="861"/>
      <c r="BC279" s="861"/>
      <c r="BD279" s="861"/>
      <c r="BE279" s="861"/>
      <c r="BF279" s="861"/>
      <c r="BG279" s="861"/>
      <c r="BH279" s="861"/>
      <c r="BI279" s="861"/>
      <c r="BJ279" s="861"/>
      <c r="BK279" s="861"/>
      <c r="BL279" s="861"/>
      <c r="BM279" s="861"/>
      <c r="BN279" s="861"/>
      <c r="BO279" s="861"/>
      <c r="BP279" s="861"/>
      <c r="BQ279" s="861"/>
      <c r="BR279" s="861"/>
      <c r="BS279" s="861"/>
      <c r="BT279" s="861"/>
      <c r="BU279" s="861"/>
      <c r="BV279" s="861"/>
      <c r="BW279" s="861"/>
      <c r="BX279" s="861"/>
      <c r="BY279" s="861"/>
      <c r="BZ279" s="861"/>
      <c r="CA279" s="861"/>
      <c r="CB279" s="861"/>
      <c r="CC279" s="861"/>
      <c r="CD279" s="861"/>
      <c r="CE279" s="861"/>
      <c r="CF279" s="861"/>
      <c r="CG279" s="861"/>
      <c r="CH279" s="861"/>
      <c r="CI279" s="861"/>
      <c r="CJ279" s="861"/>
      <c r="CK279" s="861"/>
      <c r="CL279" s="861"/>
      <c r="CM279" s="861"/>
      <c r="CN279" s="861"/>
      <c r="CO279" s="861"/>
      <c r="CP279" s="861"/>
      <c r="CQ279" s="861"/>
      <c r="CR279" s="861"/>
      <c r="CS279" s="861"/>
      <c r="CT279" s="861"/>
      <c r="CU279" s="861"/>
      <c r="CV279" s="861"/>
    </row>
    <row r="280" spans="1:100" s="774" customFormat="1" ht="25.5" x14ac:dyDescent="0.2">
      <c r="A280" s="398" t="s">
        <v>233</v>
      </c>
      <c r="B280" s="336" t="s">
        <v>1129</v>
      </c>
      <c r="C280" s="393" t="s">
        <v>184</v>
      </c>
      <c r="D280" s="778">
        <v>0.5</v>
      </c>
      <c r="E280" s="863"/>
      <c r="F280" s="779">
        <f t="shared" si="23"/>
        <v>0</v>
      </c>
      <c r="G280" s="861"/>
      <c r="H280" s="861"/>
      <c r="I280" s="861"/>
      <c r="J280" s="861"/>
      <c r="K280" s="861"/>
      <c r="L280" s="861"/>
      <c r="M280" s="861"/>
      <c r="N280" s="1183"/>
      <c r="O280" s="1184"/>
      <c r="P280" s="1185"/>
      <c r="Q280" s="861"/>
      <c r="R280" s="861"/>
      <c r="S280" s="861"/>
      <c r="T280" s="861"/>
      <c r="U280" s="861"/>
      <c r="V280" s="861"/>
      <c r="W280" s="861"/>
      <c r="X280" s="861"/>
      <c r="Y280" s="861"/>
      <c r="Z280" s="861"/>
      <c r="AA280" s="861"/>
      <c r="AB280" s="861"/>
      <c r="AC280" s="861"/>
      <c r="AD280" s="861"/>
      <c r="AE280" s="861"/>
      <c r="AF280" s="861"/>
      <c r="AG280" s="861"/>
      <c r="AH280" s="861"/>
      <c r="AI280" s="861"/>
      <c r="AJ280" s="861"/>
      <c r="AK280" s="861"/>
      <c r="AL280" s="861"/>
      <c r="AM280" s="861"/>
      <c r="AN280" s="861"/>
      <c r="AO280" s="861"/>
      <c r="AP280" s="861"/>
      <c r="AQ280" s="861"/>
      <c r="AR280" s="861"/>
      <c r="AS280" s="861"/>
      <c r="AT280" s="861"/>
      <c r="AU280" s="861"/>
      <c r="AV280" s="861"/>
      <c r="AW280" s="861"/>
      <c r="AX280" s="861"/>
      <c r="AY280" s="861"/>
      <c r="AZ280" s="861"/>
      <c r="BA280" s="861"/>
      <c r="BB280" s="861"/>
      <c r="BC280" s="861"/>
      <c r="BD280" s="861"/>
      <c r="BE280" s="861"/>
      <c r="BF280" s="861"/>
      <c r="BG280" s="861"/>
      <c r="BH280" s="861"/>
      <c r="BI280" s="861"/>
      <c r="BJ280" s="861"/>
      <c r="BK280" s="861"/>
      <c r="BL280" s="861"/>
      <c r="BM280" s="861"/>
      <c r="BN280" s="861"/>
      <c r="BO280" s="861"/>
      <c r="BP280" s="861"/>
      <c r="BQ280" s="861"/>
      <c r="BR280" s="861"/>
      <c r="BS280" s="861"/>
      <c r="BT280" s="861"/>
      <c r="BU280" s="861"/>
      <c r="BV280" s="861"/>
      <c r="BW280" s="861"/>
      <c r="BX280" s="861"/>
      <c r="BY280" s="861"/>
      <c r="BZ280" s="861"/>
      <c r="CA280" s="861"/>
      <c r="CB280" s="861"/>
      <c r="CC280" s="861"/>
      <c r="CD280" s="861"/>
      <c r="CE280" s="861"/>
      <c r="CF280" s="861"/>
      <c r="CG280" s="861"/>
      <c r="CH280" s="861"/>
      <c r="CI280" s="861"/>
      <c r="CJ280" s="861"/>
      <c r="CK280" s="861"/>
      <c r="CL280" s="861"/>
      <c r="CM280" s="861"/>
      <c r="CN280" s="861"/>
      <c r="CO280" s="861"/>
      <c r="CP280" s="861"/>
      <c r="CQ280" s="861"/>
      <c r="CR280" s="861"/>
      <c r="CS280" s="861"/>
      <c r="CT280" s="861"/>
      <c r="CU280" s="861"/>
      <c r="CV280" s="861"/>
    </row>
    <row r="281" spans="1:100" s="774" customFormat="1" ht="25.5" x14ac:dyDescent="0.2">
      <c r="A281" s="398" t="s">
        <v>235</v>
      </c>
      <c r="B281" s="336" t="s">
        <v>324</v>
      </c>
      <c r="C281" s="783" t="s">
        <v>38</v>
      </c>
      <c r="D281" s="822">
        <v>1</v>
      </c>
      <c r="E281" s="863"/>
      <c r="F281" s="779">
        <f t="shared" si="23"/>
        <v>0</v>
      </c>
      <c r="G281" s="861"/>
      <c r="H281" s="861"/>
      <c r="I281" s="861"/>
      <c r="J281" s="861"/>
      <c r="K281" s="861"/>
      <c r="L281" s="861"/>
      <c r="M281" s="861"/>
      <c r="N281" s="1183"/>
      <c r="O281" s="1184"/>
      <c r="P281" s="1185"/>
      <c r="Q281" s="861"/>
      <c r="R281" s="861"/>
      <c r="S281" s="861"/>
      <c r="T281" s="861"/>
      <c r="U281" s="861"/>
      <c r="V281" s="861"/>
      <c r="W281" s="861"/>
      <c r="X281" s="861"/>
      <c r="Y281" s="861"/>
      <c r="Z281" s="861"/>
      <c r="AA281" s="861"/>
      <c r="AB281" s="861"/>
      <c r="AC281" s="861"/>
      <c r="AD281" s="861"/>
      <c r="AE281" s="861"/>
      <c r="AF281" s="861"/>
      <c r="AG281" s="861"/>
      <c r="AH281" s="861"/>
      <c r="AI281" s="861"/>
      <c r="AJ281" s="861"/>
      <c r="AK281" s="861"/>
      <c r="AL281" s="861"/>
      <c r="AM281" s="861"/>
      <c r="AN281" s="861"/>
      <c r="AO281" s="861"/>
      <c r="AP281" s="861"/>
      <c r="AQ281" s="861"/>
      <c r="AR281" s="861"/>
      <c r="AS281" s="861"/>
      <c r="AT281" s="861"/>
      <c r="AU281" s="861"/>
      <c r="AV281" s="861"/>
      <c r="AW281" s="861"/>
      <c r="AX281" s="861"/>
      <c r="AY281" s="861"/>
      <c r="AZ281" s="861"/>
      <c r="BA281" s="861"/>
      <c r="BB281" s="861"/>
      <c r="BC281" s="861"/>
      <c r="BD281" s="861"/>
      <c r="BE281" s="861"/>
      <c r="BF281" s="861"/>
      <c r="BG281" s="861"/>
      <c r="BH281" s="861"/>
      <c r="BI281" s="861"/>
      <c r="BJ281" s="861"/>
      <c r="BK281" s="861"/>
      <c r="BL281" s="861"/>
      <c r="BM281" s="861"/>
      <c r="BN281" s="861"/>
      <c r="BO281" s="861"/>
      <c r="BP281" s="861"/>
      <c r="BQ281" s="861"/>
      <c r="BR281" s="861"/>
      <c r="BS281" s="861"/>
      <c r="BT281" s="861"/>
      <c r="BU281" s="861"/>
      <c r="BV281" s="861"/>
      <c r="BW281" s="861"/>
      <c r="BX281" s="861"/>
      <c r="BY281" s="861"/>
      <c r="BZ281" s="861"/>
      <c r="CA281" s="861"/>
      <c r="CB281" s="861"/>
      <c r="CC281" s="861"/>
      <c r="CD281" s="861"/>
      <c r="CE281" s="861"/>
      <c r="CF281" s="861"/>
      <c r="CG281" s="861"/>
      <c r="CH281" s="861"/>
      <c r="CI281" s="861"/>
      <c r="CJ281" s="861"/>
      <c r="CK281" s="861"/>
      <c r="CL281" s="861"/>
      <c r="CM281" s="861"/>
      <c r="CN281" s="861"/>
      <c r="CO281" s="861"/>
      <c r="CP281" s="861"/>
      <c r="CQ281" s="861"/>
      <c r="CR281" s="861"/>
      <c r="CS281" s="861"/>
      <c r="CT281" s="861"/>
      <c r="CU281" s="861"/>
      <c r="CV281" s="861"/>
    </row>
    <row r="282" spans="1:100" s="771" customFormat="1" ht="38.25" x14ac:dyDescent="0.2">
      <c r="A282" s="780" t="s">
        <v>237</v>
      </c>
      <c r="B282" s="781" t="s">
        <v>1078</v>
      </c>
      <c r="C282" s="782" t="s">
        <v>101</v>
      </c>
      <c r="D282" s="778">
        <v>0.7</v>
      </c>
      <c r="E282" s="863"/>
      <c r="F282" s="779">
        <f t="shared" si="23"/>
        <v>0</v>
      </c>
      <c r="G282" s="1186"/>
      <c r="H282" s="1186"/>
      <c r="I282" s="1186"/>
      <c r="J282" s="1186"/>
      <c r="K282" s="1186"/>
      <c r="L282" s="1186"/>
      <c r="M282" s="1186"/>
      <c r="N282" s="1187"/>
      <c r="O282" s="1188"/>
      <c r="P282" s="1189"/>
      <c r="Q282" s="1186"/>
      <c r="R282" s="1186"/>
      <c r="S282" s="1186"/>
      <c r="T282" s="1186"/>
      <c r="U282" s="1186"/>
      <c r="V282" s="1186"/>
      <c r="W282" s="1186"/>
      <c r="X282" s="1186"/>
      <c r="Y282" s="1186"/>
      <c r="Z282" s="1186"/>
      <c r="AA282" s="1186"/>
      <c r="AB282" s="1186"/>
      <c r="AC282" s="1186"/>
      <c r="AD282" s="1186"/>
      <c r="AE282" s="1186"/>
      <c r="AF282" s="1186"/>
      <c r="AG282" s="1186"/>
      <c r="AH282" s="1186"/>
      <c r="AI282" s="1186"/>
      <c r="AJ282" s="1186"/>
      <c r="AK282" s="1186"/>
      <c r="AL282" s="1186"/>
      <c r="AM282" s="1186"/>
      <c r="AN282" s="1186"/>
      <c r="AO282" s="1186"/>
      <c r="AP282" s="1186"/>
      <c r="AQ282" s="1186"/>
      <c r="AR282" s="1186"/>
      <c r="AS282" s="1186"/>
      <c r="AT282" s="1186"/>
      <c r="AU282" s="1186"/>
      <c r="AV282" s="1186"/>
      <c r="AW282" s="1186"/>
      <c r="AX282" s="1186"/>
      <c r="AY282" s="1186"/>
      <c r="AZ282" s="1186"/>
      <c r="BA282" s="1186"/>
      <c r="BB282" s="1186"/>
      <c r="BC282" s="1186"/>
      <c r="BD282" s="1186"/>
      <c r="BE282" s="1186"/>
      <c r="BF282" s="1186"/>
      <c r="BG282" s="1186"/>
      <c r="BH282" s="1186"/>
      <c r="BI282" s="1186"/>
      <c r="BJ282" s="1186"/>
      <c r="BK282" s="1186"/>
      <c r="BL282" s="1186"/>
      <c r="BM282" s="1186"/>
      <c r="BN282" s="1186"/>
      <c r="BO282" s="1186"/>
      <c r="BP282" s="1186"/>
      <c r="BQ282" s="1186"/>
      <c r="BR282" s="1186"/>
      <c r="BS282" s="1186"/>
      <c r="BT282" s="1186"/>
      <c r="BU282" s="1186"/>
      <c r="BV282" s="1186"/>
      <c r="BW282" s="1186"/>
      <c r="BX282" s="1186"/>
      <c r="BY282" s="1186"/>
      <c r="BZ282" s="1186"/>
      <c r="CA282" s="1186"/>
      <c r="CB282" s="1186"/>
      <c r="CC282" s="1186"/>
      <c r="CD282" s="1186"/>
      <c r="CE282" s="1186"/>
      <c r="CF282" s="1186"/>
      <c r="CG282" s="1186"/>
      <c r="CH282" s="1186"/>
      <c r="CI282" s="1186"/>
      <c r="CJ282" s="1186"/>
      <c r="CK282" s="1186"/>
      <c r="CL282" s="1186"/>
      <c r="CM282" s="1186"/>
      <c r="CN282" s="1186"/>
      <c r="CO282" s="1186"/>
      <c r="CP282" s="1186"/>
      <c r="CQ282" s="1186"/>
      <c r="CR282" s="1186"/>
      <c r="CS282" s="1186"/>
      <c r="CT282" s="1186"/>
      <c r="CU282" s="1186"/>
      <c r="CV282" s="1186"/>
    </row>
    <row r="283" spans="1:100" s="771" customFormat="1" ht="38.25" x14ac:dyDescent="0.2">
      <c r="A283" s="780" t="s">
        <v>239</v>
      </c>
      <c r="B283" s="781" t="s">
        <v>325</v>
      </c>
      <c r="C283" s="782" t="s">
        <v>101</v>
      </c>
      <c r="D283" s="778">
        <v>8</v>
      </c>
      <c r="E283" s="863"/>
      <c r="F283" s="779">
        <f t="shared" si="23"/>
        <v>0</v>
      </c>
      <c r="G283" s="1186"/>
      <c r="H283" s="1186"/>
      <c r="I283" s="1186"/>
      <c r="J283" s="1186"/>
      <c r="K283" s="1186"/>
      <c r="L283" s="1186"/>
      <c r="M283" s="1186"/>
      <c r="N283" s="1187"/>
      <c r="O283" s="1188"/>
      <c r="P283" s="1189"/>
      <c r="Q283" s="1186"/>
      <c r="R283" s="1186"/>
      <c r="S283" s="1186"/>
      <c r="T283" s="1186"/>
      <c r="U283" s="1186"/>
      <c r="V283" s="1186"/>
      <c r="W283" s="1186"/>
      <c r="X283" s="1186"/>
      <c r="Y283" s="1186"/>
      <c r="Z283" s="1186"/>
      <c r="AA283" s="1186"/>
      <c r="AB283" s="1186"/>
      <c r="AC283" s="1186"/>
      <c r="AD283" s="1186"/>
      <c r="AE283" s="1186"/>
      <c r="AF283" s="1186"/>
      <c r="AG283" s="1186"/>
      <c r="AH283" s="1186"/>
      <c r="AI283" s="1186"/>
      <c r="AJ283" s="1186"/>
      <c r="AK283" s="1186"/>
      <c r="AL283" s="1186"/>
      <c r="AM283" s="1186"/>
      <c r="AN283" s="1186"/>
      <c r="AO283" s="1186"/>
      <c r="AP283" s="1186"/>
      <c r="AQ283" s="1186"/>
      <c r="AR283" s="1186"/>
      <c r="AS283" s="1186"/>
      <c r="AT283" s="1186"/>
      <c r="AU283" s="1186"/>
      <c r="AV283" s="1186"/>
      <c r="AW283" s="1186"/>
      <c r="AX283" s="1186"/>
      <c r="AY283" s="1186"/>
      <c r="AZ283" s="1186"/>
      <c r="BA283" s="1186"/>
      <c r="BB283" s="1186"/>
      <c r="BC283" s="1186"/>
      <c r="BD283" s="1186"/>
      <c r="BE283" s="1186"/>
      <c r="BF283" s="1186"/>
      <c r="BG283" s="1186"/>
      <c r="BH283" s="1186"/>
      <c r="BI283" s="1186"/>
      <c r="BJ283" s="1186"/>
      <c r="BK283" s="1186"/>
      <c r="BL283" s="1186"/>
      <c r="BM283" s="1186"/>
      <c r="BN283" s="1186"/>
      <c r="BO283" s="1186"/>
      <c r="BP283" s="1186"/>
      <c r="BQ283" s="1186"/>
      <c r="BR283" s="1186"/>
      <c r="BS283" s="1186"/>
      <c r="BT283" s="1186"/>
      <c r="BU283" s="1186"/>
      <c r="BV283" s="1186"/>
      <c r="BW283" s="1186"/>
      <c r="BX283" s="1186"/>
      <c r="BY283" s="1186"/>
      <c r="BZ283" s="1186"/>
      <c r="CA283" s="1186"/>
      <c r="CB283" s="1186"/>
      <c r="CC283" s="1186"/>
      <c r="CD283" s="1186"/>
      <c r="CE283" s="1186"/>
      <c r="CF283" s="1186"/>
      <c r="CG283" s="1186"/>
      <c r="CH283" s="1186"/>
      <c r="CI283" s="1186"/>
      <c r="CJ283" s="1186"/>
      <c r="CK283" s="1186"/>
      <c r="CL283" s="1186"/>
      <c r="CM283" s="1186"/>
      <c r="CN283" s="1186"/>
      <c r="CO283" s="1186"/>
      <c r="CP283" s="1186"/>
      <c r="CQ283" s="1186"/>
      <c r="CR283" s="1186"/>
      <c r="CS283" s="1186"/>
      <c r="CT283" s="1186"/>
      <c r="CU283" s="1186"/>
      <c r="CV283" s="1186"/>
    </row>
    <row r="284" spans="1:100" s="774" customFormat="1" x14ac:dyDescent="0.2">
      <c r="A284" s="398" t="s">
        <v>240</v>
      </c>
      <c r="B284" s="336" t="s">
        <v>326</v>
      </c>
      <c r="C284" s="783" t="s">
        <v>101</v>
      </c>
      <c r="D284" s="778">
        <v>16</v>
      </c>
      <c r="E284" s="863"/>
      <c r="F284" s="779">
        <f t="shared" si="23"/>
        <v>0</v>
      </c>
      <c r="G284" s="861"/>
      <c r="H284" s="861"/>
      <c r="I284" s="861"/>
      <c r="J284" s="861"/>
      <c r="K284" s="861"/>
      <c r="L284" s="861"/>
      <c r="M284" s="861"/>
      <c r="N284" s="1183"/>
      <c r="O284" s="1184"/>
      <c r="P284" s="1185"/>
      <c r="Q284" s="1185"/>
      <c r="R284" s="861"/>
      <c r="S284" s="861"/>
      <c r="T284" s="861"/>
      <c r="U284" s="861"/>
      <c r="V284" s="861"/>
      <c r="W284" s="861"/>
      <c r="X284" s="861"/>
      <c r="Y284" s="861"/>
      <c r="Z284" s="861"/>
      <c r="AA284" s="861"/>
      <c r="AB284" s="861"/>
      <c r="AC284" s="861"/>
      <c r="AD284" s="861"/>
      <c r="AE284" s="861"/>
      <c r="AF284" s="861"/>
      <c r="AG284" s="861"/>
      <c r="AH284" s="861"/>
      <c r="AI284" s="861"/>
      <c r="AJ284" s="861"/>
      <c r="AK284" s="861"/>
      <c r="AL284" s="861"/>
      <c r="AM284" s="861"/>
      <c r="AN284" s="861"/>
      <c r="AO284" s="861"/>
      <c r="AP284" s="861"/>
      <c r="AQ284" s="861"/>
      <c r="AR284" s="861"/>
      <c r="AS284" s="861"/>
      <c r="AT284" s="861"/>
      <c r="AU284" s="861"/>
      <c r="AV284" s="861"/>
      <c r="AW284" s="861"/>
      <c r="AX284" s="861"/>
      <c r="AY284" s="861"/>
      <c r="AZ284" s="861"/>
      <c r="BA284" s="861"/>
      <c r="BB284" s="861"/>
      <c r="BC284" s="861"/>
      <c r="BD284" s="861"/>
      <c r="BE284" s="861"/>
      <c r="BF284" s="861"/>
      <c r="BG284" s="861"/>
      <c r="BH284" s="861"/>
      <c r="BI284" s="861"/>
      <c r="BJ284" s="861"/>
      <c r="BK284" s="861"/>
      <c r="BL284" s="861"/>
      <c r="BM284" s="861"/>
      <c r="BN284" s="861"/>
      <c r="BO284" s="861"/>
      <c r="BP284" s="861"/>
      <c r="BQ284" s="861"/>
      <c r="BR284" s="861"/>
      <c r="BS284" s="861"/>
      <c r="BT284" s="861"/>
      <c r="BU284" s="861"/>
      <c r="BV284" s="861"/>
      <c r="BW284" s="861"/>
      <c r="BX284" s="861"/>
      <c r="BY284" s="861"/>
      <c r="BZ284" s="861"/>
      <c r="CA284" s="861"/>
      <c r="CB284" s="861"/>
      <c r="CC284" s="861"/>
      <c r="CD284" s="861"/>
      <c r="CE284" s="861"/>
      <c r="CF284" s="861"/>
      <c r="CG284" s="861"/>
      <c r="CH284" s="861"/>
      <c r="CI284" s="861"/>
      <c r="CJ284" s="861"/>
      <c r="CK284" s="861"/>
      <c r="CL284" s="861"/>
      <c r="CM284" s="861"/>
      <c r="CN284" s="861"/>
      <c r="CO284" s="861"/>
      <c r="CP284" s="861"/>
      <c r="CQ284" s="861"/>
      <c r="CR284" s="861"/>
      <c r="CS284" s="861"/>
      <c r="CT284" s="861"/>
      <c r="CU284" s="861"/>
      <c r="CV284" s="861"/>
    </row>
    <row r="285" spans="1:100" s="774" customFormat="1" x14ac:dyDescent="0.2">
      <c r="A285" s="770"/>
      <c r="B285" s="806"/>
      <c r="C285" s="807"/>
      <c r="D285" s="808"/>
      <c r="E285" s="866"/>
      <c r="F285" s="795"/>
      <c r="G285" s="861"/>
      <c r="H285" s="861"/>
      <c r="I285" s="861"/>
      <c r="J285" s="861"/>
      <c r="K285" s="861"/>
      <c r="L285" s="861"/>
      <c r="M285" s="861"/>
      <c r="N285" s="1183"/>
      <c r="O285" s="1184"/>
      <c r="P285" s="1185"/>
      <c r="Q285" s="861"/>
      <c r="R285" s="861"/>
      <c r="S285" s="861"/>
      <c r="T285" s="861"/>
      <c r="U285" s="861"/>
      <c r="V285" s="861"/>
      <c r="W285" s="861"/>
      <c r="X285" s="861"/>
      <c r="Y285" s="861"/>
      <c r="Z285" s="861"/>
      <c r="AA285" s="861"/>
      <c r="AB285" s="861"/>
      <c r="AC285" s="861"/>
      <c r="AD285" s="861"/>
      <c r="AE285" s="861"/>
      <c r="AF285" s="861"/>
      <c r="AG285" s="861"/>
      <c r="AH285" s="861"/>
      <c r="AI285" s="861"/>
      <c r="AJ285" s="861"/>
      <c r="AK285" s="861"/>
      <c r="AL285" s="861"/>
      <c r="AM285" s="861"/>
      <c r="AN285" s="861"/>
      <c r="AO285" s="861"/>
      <c r="AP285" s="861"/>
      <c r="AQ285" s="861"/>
      <c r="AR285" s="861"/>
      <c r="AS285" s="861"/>
      <c r="AT285" s="861"/>
      <c r="AU285" s="861"/>
      <c r="AV285" s="861"/>
      <c r="AW285" s="861"/>
      <c r="AX285" s="861"/>
      <c r="AY285" s="861"/>
      <c r="AZ285" s="861"/>
      <c r="BA285" s="861"/>
      <c r="BB285" s="861"/>
      <c r="BC285" s="861"/>
      <c r="BD285" s="861"/>
      <c r="BE285" s="861"/>
      <c r="BF285" s="861"/>
      <c r="BG285" s="861"/>
      <c r="BH285" s="861"/>
      <c r="BI285" s="861"/>
      <c r="BJ285" s="861"/>
      <c r="BK285" s="861"/>
      <c r="BL285" s="861"/>
      <c r="BM285" s="861"/>
      <c r="BN285" s="861"/>
      <c r="BO285" s="861"/>
      <c r="BP285" s="861"/>
      <c r="BQ285" s="861"/>
      <c r="BR285" s="861"/>
      <c r="BS285" s="861"/>
      <c r="BT285" s="861"/>
      <c r="BU285" s="861"/>
      <c r="BV285" s="861"/>
      <c r="BW285" s="861"/>
      <c r="BX285" s="861"/>
      <c r="BY285" s="861"/>
      <c r="BZ285" s="861"/>
      <c r="CA285" s="861"/>
      <c r="CB285" s="861"/>
      <c r="CC285" s="861"/>
      <c r="CD285" s="861"/>
      <c r="CE285" s="861"/>
      <c r="CF285" s="861"/>
      <c r="CG285" s="861"/>
      <c r="CH285" s="861"/>
      <c r="CI285" s="861"/>
      <c r="CJ285" s="861"/>
      <c r="CK285" s="861"/>
      <c r="CL285" s="861"/>
      <c r="CM285" s="861"/>
      <c r="CN285" s="861"/>
      <c r="CO285" s="861"/>
      <c r="CP285" s="861"/>
      <c r="CQ285" s="861"/>
      <c r="CR285" s="861"/>
      <c r="CS285" s="861"/>
      <c r="CT285" s="861"/>
      <c r="CU285" s="861"/>
      <c r="CV285" s="861"/>
    </row>
    <row r="286" spans="1:100" s="774" customFormat="1" x14ac:dyDescent="0.2">
      <c r="A286" s="770"/>
      <c r="B286" s="809" t="s">
        <v>1106</v>
      </c>
      <c r="C286" s="807"/>
      <c r="D286" s="808"/>
      <c r="E286" s="868"/>
      <c r="F286" s="805">
        <f>SUM(F278:F284)</f>
        <v>0</v>
      </c>
      <c r="G286" s="861"/>
      <c r="H286" s="861"/>
      <c r="I286" s="861"/>
      <c r="J286" s="861"/>
      <c r="K286" s="861"/>
      <c r="L286" s="861"/>
      <c r="M286" s="861"/>
      <c r="N286" s="1183"/>
      <c r="O286" s="1184"/>
      <c r="P286" s="1185"/>
      <c r="Q286" s="861"/>
      <c r="R286" s="861"/>
      <c r="S286" s="861"/>
      <c r="T286" s="861"/>
      <c r="U286" s="861"/>
      <c r="V286" s="861"/>
      <c r="W286" s="861"/>
      <c r="X286" s="861"/>
      <c r="Y286" s="861"/>
      <c r="Z286" s="861"/>
      <c r="AA286" s="861"/>
      <c r="AB286" s="861"/>
      <c r="AC286" s="861"/>
      <c r="AD286" s="861"/>
      <c r="AE286" s="861"/>
      <c r="AF286" s="861"/>
      <c r="AG286" s="861"/>
      <c r="AH286" s="861"/>
      <c r="AI286" s="861"/>
      <c r="AJ286" s="861"/>
      <c r="AK286" s="861"/>
      <c r="AL286" s="861"/>
      <c r="AM286" s="861"/>
      <c r="AN286" s="861"/>
      <c r="AO286" s="861"/>
      <c r="AP286" s="861"/>
      <c r="AQ286" s="861"/>
      <c r="AR286" s="861"/>
      <c r="AS286" s="861"/>
      <c r="AT286" s="861"/>
      <c r="AU286" s="861"/>
      <c r="AV286" s="861"/>
      <c r="AW286" s="861"/>
      <c r="AX286" s="861"/>
      <c r="AY286" s="861"/>
      <c r="AZ286" s="861"/>
      <c r="BA286" s="861"/>
      <c r="BB286" s="861"/>
      <c r="BC286" s="861"/>
      <c r="BD286" s="861"/>
      <c r="BE286" s="861"/>
      <c r="BF286" s="861"/>
      <c r="BG286" s="861"/>
      <c r="BH286" s="861"/>
      <c r="BI286" s="861"/>
      <c r="BJ286" s="861"/>
      <c r="BK286" s="861"/>
      <c r="BL286" s="861"/>
      <c r="BM286" s="861"/>
      <c r="BN286" s="861"/>
      <c r="BO286" s="861"/>
      <c r="BP286" s="861"/>
      <c r="BQ286" s="861"/>
      <c r="BR286" s="861"/>
      <c r="BS286" s="861"/>
      <c r="BT286" s="861"/>
      <c r="BU286" s="861"/>
      <c r="BV286" s="861"/>
      <c r="BW286" s="861"/>
      <c r="BX286" s="861"/>
      <c r="BY286" s="861"/>
      <c r="BZ286" s="861"/>
      <c r="CA286" s="861"/>
      <c r="CB286" s="861"/>
      <c r="CC286" s="861"/>
      <c r="CD286" s="861"/>
      <c r="CE286" s="861"/>
      <c r="CF286" s="861"/>
      <c r="CG286" s="861"/>
      <c r="CH286" s="861"/>
      <c r="CI286" s="861"/>
      <c r="CJ286" s="861"/>
      <c r="CK286" s="861"/>
      <c r="CL286" s="861"/>
      <c r="CM286" s="861"/>
      <c r="CN286" s="861"/>
      <c r="CO286" s="861"/>
      <c r="CP286" s="861"/>
      <c r="CQ286" s="861"/>
      <c r="CR286" s="861"/>
      <c r="CS286" s="861"/>
      <c r="CT286" s="861"/>
      <c r="CU286" s="861"/>
      <c r="CV286" s="861"/>
    </row>
    <row r="287" spans="1:100" s="774" customFormat="1" x14ac:dyDescent="0.2">
      <c r="A287" s="770"/>
      <c r="B287" s="792"/>
      <c r="C287" s="793"/>
      <c r="D287" s="794"/>
      <c r="E287" s="866"/>
      <c r="F287" s="790"/>
      <c r="G287" s="861"/>
      <c r="H287" s="861"/>
      <c r="I287" s="861"/>
      <c r="J287" s="861"/>
      <c r="K287" s="861"/>
      <c r="L287" s="861"/>
      <c r="M287" s="861"/>
      <c r="N287" s="1183"/>
      <c r="O287" s="1184"/>
      <c r="P287" s="1185"/>
      <c r="Q287" s="861"/>
      <c r="R287" s="861"/>
      <c r="S287" s="861"/>
      <c r="T287" s="861"/>
      <c r="U287" s="861"/>
      <c r="V287" s="861"/>
      <c r="W287" s="861"/>
      <c r="X287" s="861"/>
      <c r="Y287" s="861"/>
      <c r="Z287" s="861"/>
      <c r="AA287" s="861"/>
      <c r="AB287" s="861"/>
      <c r="AC287" s="861"/>
      <c r="AD287" s="861"/>
      <c r="AE287" s="861"/>
      <c r="AF287" s="861"/>
      <c r="AG287" s="861"/>
      <c r="AH287" s="861"/>
      <c r="AI287" s="861"/>
      <c r="AJ287" s="861"/>
      <c r="AK287" s="861"/>
      <c r="AL287" s="861"/>
      <c r="AM287" s="861"/>
      <c r="AN287" s="861"/>
      <c r="AO287" s="861"/>
      <c r="AP287" s="861"/>
      <c r="AQ287" s="861"/>
      <c r="AR287" s="861"/>
      <c r="AS287" s="861"/>
      <c r="AT287" s="861"/>
      <c r="AU287" s="861"/>
      <c r="AV287" s="861"/>
      <c r="AW287" s="861"/>
      <c r="AX287" s="861"/>
      <c r="AY287" s="861"/>
      <c r="AZ287" s="861"/>
      <c r="BA287" s="861"/>
      <c r="BB287" s="861"/>
      <c r="BC287" s="861"/>
      <c r="BD287" s="861"/>
      <c r="BE287" s="861"/>
      <c r="BF287" s="861"/>
      <c r="BG287" s="861"/>
      <c r="BH287" s="861"/>
      <c r="BI287" s="861"/>
      <c r="BJ287" s="861"/>
      <c r="BK287" s="861"/>
      <c r="BL287" s="861"/>
      <c r="BM287" s="861"/>
      <c r="BN287" s="861"/>
      <c r="BO287" s="861"/>
      <c r="BP287" s="861"/>
      <c r="BQ287" s="861"/>
      <c r="BR287" s="861"/>
      <c r="BS287" s="861"/>
      <c r="BT287" s="861"/>
      <c r="BU287" s="861"/>
      <c r="BV287" s="861"/>
      <c r="BW287" s="861"/>
      <c r="BX287" s="861"/>
      <c r="BY287" s="861"/>
      <c r="BZ287" s="861"/>
      <c r="CA287" s="861"/>
      <c r="CB287" s="861"/>
      <c r="CC287" s="861"/>
      <c r="CD287" s="861"/>
      <c r="CE287" s="861"/>
      <c r="CF287" s="861"/>
      <c r="CG287" s="861"/>
      <c r="CH287" s="861"/>
      <c r="CI287" s="861"/>
      <c r="CJ287" s="861"/>
      <c r="CK287" s="861"/>
      <c r="CL287" s="861"/>
      <c r="CM287" s="861"/>
      <c r="CN287" s="861"/>
      <c r="CO287" s="861"/>
      <c r="CP287" s="861"/>
      <c r="CQ287" s="861"/>
      <c r="CR287" s="861"/>
      <c r="CS287" s="861"/>
      <c r="CT287" s="861"/>
      <c r="CU287" s="861"/>
      <c r="CV287" s="861"/>
    </row>
    <row r="288" spans="1:100" x14ac:dyDescent="0.2">
      <c r="D288" s="794"/>
      <c r="E288" s="866"/>
      <c r="F288" s="604"/>
    </row>
    <row r="289" spans="1:100" ht="15" x14ac:dyDescent="0.2">
      <c r="A289" s="767"/>
      <c r="B289" s="768" t="s">
        <v>401</v>
      </c>
      <c r="C289" s="798" t="s">
        <v>385</v>
      </c>
      <c r="D289" s="412"/>
      <c r="E289" s="866"/>
      <c r="F289" s="604"/>
    </row>
    <row r="290" spans="1:100" x14ac:dyDescent="0.2">
      <c r="B290" s="775"/>
      <c r="C290" s="772"/>
      <c r="D290" s="786"/>
      <c r="E290" s="866"/>
      <c r="F290" s="604"/>
    </row>
    <row r="291" spans="1:100" s="774" customFormat="1" ht="25.5" customHeight="1" x14ac:dyDescent="0.2">
      <c r="A291" s="776" t="s">
        <v>230</v>
      </c>
      <c r="B291" s="336" t="s">
        <v>323</v>
      </c>
      <c r="C291" s="777" t="s">
        <v>38</v>
      </c>
      <c r="D291" s="822">
        <v>1</v>
      </c>
      <c r="E291" s="863"/>
      <c r="F291" s="779">
        <f t="shared" ref="F291:F297" si="24">D291*E291</f>
        <v>0</v>
      </c>
      <c r="G291" s="861"/>
      <c r="H291" s="861"/>
      <c r="I291" s="861"/>
      <c r="J291" s="861"/>
      <c r="K291" s="861"/>
      <c r="L291" s="861"/>
      <c r="M291" s="861"/>
      <c r="N291" s="1183"/>
      <c r="O291" s="1184"/>
      <c r="P291" s="1185"/>
      <c r="Q291" s="861"/>
      <c r="R291" s="861"/>
      <c r="S291" s="861"/>
      <c r="T291" s="861"/>
      <c r="U291" s="861"/>
      <c r="V291" s="861"/>
      <c r="W291" s="861"/>
      <c r="X291" s="861"/>
      <c r="Y291" s="861"/>
      <c r="Z291" s="861"/>
      <c r="AA291" s="861"/>
      <c r="AB291" s="861"/>
      <c r="AC291" s="861"/>
      <c r="AD291" s="861"/>
      <c r="AE291" s="861"/>
      <c r="AF291" s="861"/>
      <c r="AG291" s="861"/>
      <c r="AH291" s="861"/>
      <c r="AI291" s="861"/>
      <c r="AJ291" s="861"/>
      <c r="AK291" s="861"/>
      <c r="AL291" s="861"/>
      <c r="AM291" s="861"/>
      <c r="AN291" s="861"/>
      <c r="AO291" s="861"/>
      <c r="AP291" s="861"/>
      <c r="AQ291" s="861"/>
      <c r="AR291" s="861"/>
      <c r="AS291" s="861"/>
      <c r="AT291" s="861"/>
      <c r="AU291" s="861"/>
      <c r="AV291" s="861"/>
      <c r="AW291" s="861"/>
      <c r="AX291" s="861"/>
      <c r="AY291" s="861"/>
      <c r="AZ291" s="861"/>
      <c r="BA291" s="861"/>
      <c r="BB291" s="861"/>
      <c r="BC291" s="861"/>
      <c r="BD291" s="861"/>
      <c r="BE291" s="861"/>
      <c r="BF291" s="861"/>
      <c r="BG291" s="861"/>
      <c r="BH291" s="861"/>
      <c r="BI291" s="861"/>
      <c r="BJ291" s="861"/>
      <c r="BK291" s="861"/>
      <c r="BL291" s="861"/>
      <c r="BM291" s="861"/>
      <c r="BN291" s="861"/>
      <c r="BO291" s="861"/>
      <c r="BP291" s="861"/>
      <c r="BQ291" s="861"/>
      <c r="BR291" s="861"/>
      <c r="BS291" s="861"/>
      <c r="BT291" s="861"/>
      <c r="BU291" s="861"/>
      <c r="BV291" s="861"/>
      <c r="BW291" s="861"/>
      <c r="BX291" s="861"/>
      <c r="BY291" s="861"/>
      <c r="BZ291" s="861"/>
      <c r="CA291" s="861"/>
      <c r="CB291" s="861"/>
      <c r="CC291" s="861"/>
      <c r="CD291" s="861"/>
      <c r="CE291" s="861"/>
      <c r="CF291" s="861"/>
      <c r="CG291" s="861"/>
      <c r="CH291" s="861"/>
      <c r="CI291" s="861"/>
      <c r="CJ291" s="861"/>
      <c r="CK291" s="861"/>
      <c r="CL291" s="861"/>
      <c r="CM291" s="861"/>
      <c r="CN291" s="861"/>
      <c r="CO291" s="861"/>
      <c r="CP291" s="861"/>
      <c r="CQ291" s="861"/>
      <c r="CR291" s="861"/>
      <c r="CS291" s="861"/>
      <c r="CT291" s="861"/>
      <c r="CU291" s="861"/>
      <c r="CV291" s="861"/>
    </row>
    <row r="292" spans="1:100" s="774" customFormat="1" ht="38.25" x14ac:dyDescent="0.2">
      <c r="A292" s="776" t="s">
        <v>232</v>
      </c>
      <c r="B292" s="336" t="s">
        <v>1127</v>
      </c>
      <c r="C292" s="393" t="s">
        <v>199</v>
      </c>
      <c r="D292" s="778">
        <v>8.1</v>
      </c>
      <c r="E292" s="863"/>
      <c r="F292" s="779">
        <f t="shared" si="24"/>
        <v>0</v>
      </c>
      <c r="G292" s="861"/>
      <c r="H292" s="861"/>
      <c r="I292" s="861"/>
      <c r="J292" s="861"/>
      <c r="K292" s="861"/>
      <c r="L292" s="861"/>
      <c r="M292" s="861"/>
      <c r="N292" s="1183"/>
      <c r="O292" s="1184"/>
      <c r="P292" s="1185"/>
      <c r="Q292" s="861"/>
      <c r="R292" s="861"/>
      <c r="S292" s="861"/>
      <c r="T292" s="861"/>
      <c r="U292" s="861"/>
      <c r="V292" s="861"/>
      <c r="W292" s="861"/>
      <c r="X292" s="861"/>
      <c r="Y292" s="861"/>
      <c r="Z292" s="861"/>
      <c r="AA292" s="861"/>
      <c r="AB292" s="861"/>
      <c r="AC292" s="861"/>
      <c r="AD292" s="861"/>
      <c r="AE292" s="861"/>
      <c r="AF292" s="861"/>
      <c r="AG292" s="861"/>
      <c r="AH292" s="861"/>
      <c r="AI292" s="861"/>
      <c r="AJ292" s="861"/>
      <c r="AK292" s="861"/>
      <c r="AL292" s="861"/>
      <c r="AM292" s="861"/>
      <c r="AN292" s="861"/>
      <c r="AO292" s="861"/>
      <c r="AP292" s="861"/>
      <c r="AQ292" s="861"/>
      <c r="AR292" s="861"/>
      <c r="AS292" s="861"/>
      <c r="AT292" s="861"/>
      <c r="AU292" s="861"/>
      <c r="AV292" s="861"/>
      <c r="AW292" s="861"/>
      <c r="AX292" s="861"/>
      <c r="AY292" s="861"/>
      <c r="AZ292" s="861"/>
      <c r="BA292" s="861"/>
      <c r="BB292" s="861"/>
      <c r="BC292" s="861"/>
      <c r="BD292" s="861"/>
      <c r="BE292" s="861"/>
      <c r="BF292" s="861"/>
      <c r="BG292" s="861"/>
      <c r="BH292" s="861"/>
      <c r="BI292" s="861"/>
      <c r="BJ292" s="861"/>
      <c r="BK292" s="861"/>
      <c r="BL292" s="861"/>
      <c r="BM292" s="861"/>
      <c r="BN292" s="861"/>
      <c r="BO292" s="861"/>
      <c r="BP292" s="861"/>
      <c r="BQ292" s="861"/>
      <c r="BR292" s="861"/>
      <c r="BS292" s="861"/>
      <c r="BT292" s="861"/>
      <c r="BU292" s="861"/>
      <c r="BV292" s="861"/>
      <c r="BW292" s="861"/>
      <c r="BX292" s="861"/>
      <c r="BY292" s="861"/>
      <c r="BZ292" s="861"/>
      <c r="CA292" s="861"/>
      <c r="CB292" s="861"/>
      <c r="CC292" s="861"/>
      <c r="CD292" s="861"/>
      <c r="CE292" s="861"/>
      <c r="CF292" s="861"/>
      <c r="CG292" s="861"/>
      <c r="CH292" s="861"/>
      <c r="CI292" s="861"/>
      <c r="CJ292" s="861"/>
      <c r="CK292" s="861"/>
      <c r="CL292" s="861"/>
      <c r="CM292" s="861"/>
      <c r="CN292" s="861"/>
      <c r="CO292" s="861"/>
      <c r="CP292" s="861"/>
      <c r="CQ292" s="861"/>
      <c r="CR292" s="861"/>
      <c r="CS292" s="861"/>
      <c r="CT292" s="861"/>
      <c r="CU292" s="861"/>
      <c r="CV292" s="861"/>
    </row>
    <row r="293" spans="1:100" s="774" customFormat="1" ht="25.5" x14ac:dyDescent="0.2">
      <c r="A293" s="398" t="s">
        <v>233</v>
      </c>
      <c r="B293" s="336" t="s">
        <v>1129</v>
      </c>
      <c r="C293" s="393" t="s">
        <v>184</v>
      </c>
      <c r="D293" s="778">
        <v>1.2</v>
      </c>
      <c r="E293" s="863"/>
      <c r="F293" s="779">
        <f t="shared" si="24"/>
        <v>0</v>
      </c>
      <c r="G293" s="861"/>
      <c r="H293" s="861"/>
      <c r="I293" s="861"/>
      <c r="J293" s="861"/>
      <c r="K293" s="861"/>
      <c r="L293" s="861"/>
      <c r="M293" s="861"/>
      <c r="N293" s="1183"/>
      <c r="O293" s="1184"/>
      <c r="P293" s="1185"/>
      <c r="Q293" s="861"/>
      <c r="R293" s="861"/>
      <c r="S293" s="861"/>
      <c r="T293" s="861"/>
      <c r="U293" s="861"/>
      <c r="V293" s="861"/>
      <c r="W293" s="861"/>
      <c r="X293" s="861"/>
      <c r="Y293" s="861"/>
      <c r="Z293" s="861"/>
      <c r="AA293" s="861"/>
      <c r="AB293" s="861"/>
      <c r="AC293" s="861"/>
      <c r="AD293" s="861"/>
      <c r="AE293" s="861"/>
      <c r="AF293" s="861"/>
      <c r="AG293" s="861"/>
      <c r="AH293" s="861"/>
      <c r="AI293" s="861"/>
      <c r="AJ293" s="861"/>
      <c r="AK293" s="861"/>
      <c r="AL293" s="861"/>
      <c r="AM293" s="861"/>
      <c r="AN293" s="861"/>
      <c r="AO293" s="861"/>
      <c r="AP293" s="861"/>
      <c r="AQ293" s="861"/>
      <c r="AR293" s="861"/>
      <c r="AS293" s="861"/>
      <c r="AT293" s="861"/>
      <c r="AU293" s="861"/>
      <c r="AV293" s="861"/>
      <c r="AW293" s="861"/>
      <c r="AX293" s="861"/>
      <c r="AY293" s="861"/>
      <c r="AZ293" s="861"/>
      <c r="BA293" s="861"/>
      <c r="BB293" s="861"/>
      <c r="BC293" s="861"/>
      <c r="BD293" s="861"/>
      <c r="BE293" s="861"/>
      <c r="BF293" s="861"/>
      <c r="BG293" s="861"/>
      <c r="BH293" s="861"/>
      <c r="BI293" s="861"/>
      <c r="BJ293" s="861"/>
      <c r="BK293" s="861"/>
      <c r="BL293" s="861"/>
      <c r="BM293" s="861"/>
      <c r="BN293" s="861"/>
      <c r="BO293" s="861"/>
      <c r="BP293" s="861"/>
      <c r="BQ293" s="861"/>
      <c r="BR293" s="861"/>
      <c r="BS293" s="861"/>
      <c r="BT293" s="861"/>
      <c r="BU293" s="861"/>
      <c r="BV293" s="861"/>
      <c r="BW293" s="861"/>
      <c r="BX293" s="861"/>
      <c r="BY293" s="861"/>
      <c r="BZ293" s="861"/>
      <c r="CA293" s="861"/>
      <c r="CB293" s="861"/>
      <c r="CC293" s="861"/>
      <c r="CD293" s="861"/>
      <c r="CE293" s="861"/>
      <c r="CF293" s="861"/>
      <c r="CG293" s="861"/>
      <c r="CH293" s="861"/>
      <c r="CI293" s="861"/>
      <c r="CJ293" s="861"/>
      <c r="CK293" s="861"/>
      <c r="CL293" s="861"/>
      <c r="CM293" s="861"/>
      <c r="CN293" s="861"/>
      <c r="CO293" s="861"/>
      <c r="CP293" s="861"/>
      <c r="CQ293" s="861"/>
      <c r="CR293" s="861"/>
      <c r="CS293" s="861"/>
      <c r="CT293" s="861"/>
      <c r="CU293" s="861"/>
      <c r="CV293" s="861"/>
    </row>
    <row r="294" spans="1:100" s="774" customFormat="1" ht="25.5" x14ac:dyDescent="0.2">
      <c r="A294" s="398" t="s">
        <v>235</v>
      </c>
      <c r="B294" s="336" t="s">
        <v>324</v>
      </c>
      <c r="C294" s="783" t="s">
        <v>38</v>
      </c>
      <c r="D294" s="822">
        <v>1</v>
      </c>
      <c r="E294" s="863"/>
      <c r="F294" s="779">
        <f t="shared" si="24"/>
        <v>0</v>
      </c>
      <c r="G294" s="861"/>
      <c r="H294" s="861"/>
      <c r="I294" s="861"/>
      <c r="J294" s="861"/>
      <c r="K294" s="861"/>
      <c r="L294" s="861"/>
      <c r="M294" s="861"/>
      <c r="N294" s="1183"/>
      <c r="O294" s="1184"/>
      <c r="P294" s="1185"/>
      <c r="Q294" s="861"/>
      <c r="R294" s="861"/>
      <c r="S294" s="861"/>
      <c r="T294" s="861"/>
      <c r="U294" s="861"/>
      <c r="V294" s="861"/>
      <c r="W294" s="861"/>
      <c r="X294" s="861"/>
      <c r="Y294" s="861"/>
      <c r="Z294" s="861"/>
      <c r="AA294" s="861"/>
      <c r="AB294" s="861"/>
      <c r="AC294" s="861"/>
      <c r="AD294" s="861"/>
      <c r="AE294" s="861"/>
      <c r="AF294" s="861"/>
      <c r="AG294" s="861"/>
      <c r="AH294" s="861"/>
      <c r="AI294" s="861"/>
      <c r="AJ294" s="861"/>
      <c r="AK294" s="861"/>
      <c r="AL294" s="861"/>
      <c r="AM294" s="861"/>
      <c r="AN294" s="861"/>
      <c r="AO294" s="861"/>
      <c r="AP294" s="861"/>
      <c r="AQ294" s="861"/>
      <c r="AR294" s="861"/>
      <c r="AS294" s="861"/>
      <c r="AT294" s="861"/>
      <c r="AU294" s="861"/>
      <c r="AV294" s="861"/>
      <c r="AW294" s="861"/>
      <c r="AX294" s="861"/>
      <c r="AY294" s="861"/>
      <c r="AZ294" s="861"/>
      <c r="BA294" s="861"/>
      <c r="BB294" s="861"/>
      <c r="BC294" s="861"/>
      <c r="BD294" s="861"/>
      <c r="BE294" s="861"/>
      <c r="BF294" s="861"/>
      <c r="BG294" s="861"/>
      <c r="BH294" s="861"/>
      <c r="BI294" s="861"/>
      <c r="BJ294" s="861"/>
      <c r="BK294" s="861"/>
      <c r="BL294" s="861"/>
      <c r="BM294" s="861"/>
      <c r="BN294" s="861"/>
      <c r="BO294" s="861"/>
      <c r="BP294" s="861"/>
      <c r="BQ294" s="861"/>
      <c r="BR294" s="861"/>
      <c r="BS294" s="861"/>
      <c r="BT294" s="861"/>
      <c r="BU294" s="861"/>
      <c r="BV294" s="861"/>
      <c r="BW294" s="861"/>
      <c r="BX294" s="861"/>
      <c r="BY294" s="861"/>
      <c r="BZ294" s="861"/>
      <c r="CA294" s="861"/>
      <c r="CB294" s="861"/>
      <c r="CC294" s="861"/>
      <c r="CD294" s="861"/>
      <c r="CE294" s="861"/>
      <c r="CF294" s="861"/>
      <c r="CG294" s="861"/>
      <c r="CH294" s="861"/>
      <c r="CI294" s="861"/>
      <c r="CJ294" s="861"/>
      <c r="CK294" s="861"/>
      <c r="CL294" s="861"/>
      <c r="CM294" s="861"/>
      <c r="CN294" s="861"/>
      <c r="CO294" s="861"/>
      <c r="CP294" s="861"/>
      <c r="CQ294" s="861"/>
      <c r="CR294" s="861"/>
      <c r="CS294" s="861"/>
      <c r="CT294" s="861"/>
      <c r="CU294" s="861"/>
      <c r="CV294" s="861"/>
    </row>
    <row r="295" spans="1:100" s="774" customFormat="1" ht="38.25" x14ac:dyDescent="0.2">
      <c r="A295" s="780" t="s">
        <v>237</v>
      </c>
      <c r="B295" s="781" t="s">
        <v>1078</v>
      </c>
      <c r="C295" s="782" t="s">
        <v>101</v>
      </c>
      <c r="D295" s="778">
        <v>1.5</v>
      </c>
      <c r="E295" s="863"/>
      <c r="F295" s="779">
        <f t="shared" si="24"/>
        <v>0</v>
      </c>
      <c r="G295" s="861"/>
      <c r="H295" s="861"/>
      <c r="I295" s="861"/>
      <c r="J295" s="861"/>
      <c r="K295" s="861"/>
      <c r="L295" s="861"/>
      <c r="M295" s="861"/>
      <c r="N295" s="1183"/>
      <c r="O295" s="1184"/>
      <c r="P295" s="1185"/>
      <c r="Q295" s="861"/>
      <c r="R295" s="861"/>
      <c r="S295" s="861"/>
      <c r="T295" s="861"/>
      <c r="U295" s="861"/>
      <c r="V295" s="861"/>
      <c r="W295" s="861"/>
      <c r="X295" s="861"/>
      <c r="Y295" s="861"/>
      <c r="Z295" s="861"/>
      <c r="AA295" s="861"/>
      <c r="AB295" s="861"/>
      <c r="AC295" s="861"/>
      <c r="AD295" s="861"/>
      <c r="AE295" s="861"/>
      <c r="AF295" s="861"/>
      <c r="AG295" s="861"/>
      <c r="AH295" s="861"/>
      <c r="AI295" s="861"/>
      <c r="AJ295" s="861"/>
      <c r="AK295" s="861"/>
      <c r="AL295" s="861"/>
      <c r="AM295" s="861"/>
      <c r="AN295" s="861"/>
      <c r="AO295" s="861"/>
      <c r="AP295" s="861"/>
      <c r="AQ295" s="861"/>
      <c r="AR295" s="861"/>
      <c r="AS295" s="861"/>
      <c r="AT295" s="861"/>
      <c r="AU295" s="861"/>
      <c r="AV295" s="861"/>
      <c r="AW295" s="861"/>
      <c r="AX295" s="861"/>
      <c r="AY295" s="861"/>
      <c r="AZ295" s="861"/>
      <c r="BA295" s="861"/>
      <c r="BB295" s="861"/>
      <c r="BC295" s="861"/>
      <c r="BD295" s="861"/>
      <c r="BE295" s="861"/>
      <c r="BF295" s="861"/>
      <c r="BG295" s="861"/>
      <c r="BH295" s="861"/>
      <c r="BI295" s="861"/>
      <c r="BJ295" s="861"/>
      <c r="BK295" s="861"/>
      <c r="BL295" s="861"/>
      <c r="BM295" s="861"/>
      <c r="BN295" s="861"/>
      <c r="BO295" s="861"/>
      <c r="BP295" s="861"/>
      <c r="BQ295" s="861"/>
      <c r="BR295" s="861"/>
      <c r="BS295" s="861"/>
      <c r="BT295" s="861"/>
      <c r="BU295" s="861"/>
      <c r="BV295" s="861"/>
      <c r="BW295" s="861"/>
      <c r="BX295" s="861"/>
      <c r="BY295" s="861"/>
      <c r="BZ295" s="861"/>
      <c r="CA295" s="861"/>
      <c r="CB295" s="861"/>
      <c r="CC295" s="861"/>
      <c r="CD295" s="861"/>
      <c r="CE295" s="861"/>
      <c r="CF295" s="861"/>
      <c r="CG295" s="861"/>
      <c r="CH295" s="861"/>
      <c r="CI295" s="861"/>
      <c r="CJ295" s="861"/>
      <c r="CK295" s="861"/>
      <c r="CL295" s="861"/>
      <c r="CM295" s="861"/>
      <c r="CN295" s="861"/>
      <c r="CO295" s="861"/>
      <c r="CP295" s="861"/>
      <c r="CQ295" s="861"/>
      <c r="CR295" s="861"/>
      <c r="CS295" s="861"/>
      <c r="CT295" s="861"/>
      <c r="CU295" s="861"/>
      <c r="CV295" s="861"/>
    </row>
    <row r="296" spans="1:100" s="771" customFormat="1" ht="38.25" x14ac:dyDescent="0.2">
      <c r="A296" s="780" t="s">
        <v>239</v>
      </c>
      <c r="B296" s="781" t="s">
        <v>325</v>
      </c>
      <c r="C296" s="782" t="s">
        <v>101</v>
      </c>
      <c r="D296" s="778">
        <v>11</v>
      </c>
      <c r="E296" s="863"/>
      <c r="F296" s="779">
        <f t="shared" si="24"/>
        <v>0</v>
      </c>
      <c r="G296" s="1186"/>
      <c r="H296" s="1186"/>
      <c r="I296" s="1186"/>
      <c r="J296" s="1186"/>
      <c r="K296" s="1186"/>
      <c r="L296" s="1186"/>
      <c r="M296" s="1186"/>
      <c r="N296" s="1187"/>
      <c r="O296" s="1188"/>
      <c r="P296" s="1189"/>
      <c r="Q296" s="1186"/>
      <c r="R296" s="1186"/>
      <c r="S296" s="1186"/>
      <c r="T296" s="1186"/>
      <c r="U296" s="1186"/>
      <c r="V296" s="1186"/>
      <c r="W296" s="1186"/>
      <c r="X296" s="1186"/>
      <c r="Y296" s="1186"/>
      <c r="Z296" s="1186"/>
      <c r="AA296" s="1186"/>
      <c r="AB296" s="1186"/>
      <c r="AC296" s="1186"/>
      <c r="AD296" s="1186"/>
      <c r="AE296" s="1186"/>
      <c r="AF296" s="1186"/>
      <c r="AG296" s="1186"/>
      <c r="AH296" s="1186"/>
      <c r="AI296" s="1186"/>
      <c r="AJ296" s="1186"/>
      <c r="AK296" s="1186"/>
      <c r="AL296" s="1186"/>
      <c r="AM296" s="1186"/>
      <c r="AN296" s="1186"/>
      <c r="AO296" s="1186"/>
      <c r="AP296" s="1186"/>
      <c r="AQ296" s="1186"/>
      <c r="AR296" s="1186"/>
      <c r="AS296" s="1186"/>
      <c r="AT296" s="1186"/>
      <c r="AU296" s="1186"/>
      <c r="AV296" s="1186"/>
      <c r="AW296" s="1186"/>
      <c r="AX296" s="1186"/>
      <c r="AY296" s="1186"/>
      <c r="AZ296" s="1186"/>
      <c r="BA296" s="1186"/>
      <c r="BB296" s="1186"/>
      <c r="BC296" s="1186"/>
      <c r="BD296" s="1186"/>
      <c r="BE296" s="1186"/>
      <c r="BF296" s="1186"/>
      <c r="BG296" s="1186"/>
      <c r="BH296" s="1186"/>
      <c r="BI296" s="1186"/>
      <c r="BJ296" s="1186"/>
      <c r="BK296" s="1186"/>
      <c r="BL296" s="1186"/>
      <c r="BM296" s="1186"/>
      <c r="BN296" s="1186"/>
      <c r="BO296" s="1186"/>
      <c r="BP296" s="1186"/>
      <c r="BQ296" s="1186"/>
      <c r="BR296" s="1186"/>
      <c r="BS296" s="1186"/>
      <c r="BT296" s="1186"/>
      <c r="BU296" s="1186"/>
      <c r="BV296" s="1186"/>
      <c r="BW296" s="1186"/>
      <c r="BX296" s="1186"/>
      <c r="BY296" s="1186"/>
      <c r="BZ296" s="1186"/>
      <c r="CA296" s="1186"/>
      <c r="CB296" s="1186"/>
      <c r="CC296" s="1186"/>
      <c r="CD296" s="1186"/>
      <c r="CE296" s="1186"/>
      <c r="CF296" s="1186"/>
      <c r="CG296" s="1186"/>
      <c r="CH296" s="1186"/>
      <c r="CI296" s="1186"/>
      <c r="CJ296" s="1186"/>
      <c r="CK296" s="1186"/>
      <c r="CL296" s="1186"/>
      <c r="CM296" s="1186"/>
      <c r="CN296" s="1186"/>
      <c r="CO296" s="1186"/>
      <c r="CP296" s="1186"/>
      <c r="CQ296" s="1186"/>
      <c r="CR296" s="1186"/>
      <c r="CS296" s="1186"/>
      <c r="CT296" s="1186"/>
      <c r="CU296" s="1186"/>
      <c r="CV296" s="1186"/>
    </row>
    <row r="297" spans="1:100" s="771" customFormat="1" x14ac:dyDescent="0.2">
      <c r="A297" s="398" t="s">
        <v>240</v>
      </c>
      <c r="B297" s="336" t="s">
        <v>326</v>
      </c>
      <c r="C297" s="783" t="s">
        <v>101</v>
      </c>
      <c r="D297" s="778">
        <v>22</v>
      </c>
      <c r="E297" s="863"/>
      <c r="F297" s="779">
        <f t="shared" si="24"/>
        <v>0</v>
      </c>
      <c r="G297" s="1186"/>
      <c r="H297" s="1186"/>
      <c r="I297" s="1186"/>
      <c r="J297" s="1186"/>
      <c r="K297" s="1186"/>
      <c r="L297" s="1186"/>
      <c r="M297" s="1186"/>
      <c r="N297" s="1187"/>
      <c r="O297" s="1188"/>
      <c r="P297" s="1189"/>
      <c r="Q297" s="1186"/>
      <c r="R297" s="1186"/>
      <c r="S297" s="1186"/>
      <c r="T297" s="1186"/>
      <c r="U297" s="1186"/>
      <c r="V297" s="1186"/>
      <c r="W297" s="1186"/>
      <c r="X297" s="1186"/>
      <c r="Y297" s="1186"/>
      <c r="Z297" s="1186"/>
      <c r="AA297" s="1186"/>
      <c r="AB297" s="1186"/>
      <c r="AC297" s="1186"/>
      <c r="AD297" s="1186"/>
      <c r="AE297" s="1186"/>
      <c r="AF297" s="1186"/>
      <c r="AG297" s="1186"/>
      <c r="AH297" s="1186"/>
      <c r="AI297" s="1186"/>
      <c r="AJ297" s="1186"/>
      <c r="AK297" s="1186"/>
      <c r="AL297" s="1186"/>
      <c r="AM297" s="1186"/>
      <c r="AN297" s="1186"/>
      <c r="AO297" s="1186"/>
      <c r="AP297" s="1186"/>
      <c r="AQ297" s="1186"/>
      <c r="AR297" s="1186"/>
      <c r="AS297" s="1186"/>
      <c r="AT297" s="1186"/>
      <c r="AU297" s="1186"/>
      <c r="AV297" s="1186"/>
      <c r="AW297" s="1186"/>
      <c r="AX297" s="1186"/>
      <c r="AY297" s="1186"/>
      <c r="AZ297" s="1186"/>
      <c r="BA297" s="1186"/>
      <c r="BB297" s="1186"/>
      <c r="BC297" s="1186"/>
      <c r="BD297" s="1186"/>
      <c r="BE297" s="1186"/>
      <c r="BF297" s="1186"/>
      <c r="BG297" s="1186"/>
      <c r="BH297" s="1186"/>
      <c r="BI297" s="1186"/>
      <c r="BJ297" s="1186"/>
      <c r="BK297" s="1186"/>
      <c r="BL297" s="1186"/>
      <c r="BM297" s="1186"/>
      <c r="BN297" s="1186"/>
      <c r="BO297" s="1186"/>
      <c r="BP297" s="1186"/>
      <c r="BQ297" s="1186"/>
      <c r="BR297" s="1186"/>
      <c r="BS297" s="1186"/>
      <c r="BT297" s="1186"/>
      <c r="BU297" s="1186"/>
      <c r="BV297" s="1186"/>
      <c r="BW297" s="1186"/>
      <c r="BX297" s="1186"/>
      <c r="BY297" s="1186"/>
      <c r="BZ297" s="1186"/>
      <c r="CA297" s="1186"/>
      <c r="CB297" s="1186"/>
      <c r="CC297" s="1186"/>
      <c r="CD297" s="1186"/>
      <c r="CE297" s="1186"/>
      <c r="CF297" s="1186"/>
      <c r="CG297" s="1186"/>
      <c r="CH297" s="1186"/>
      <c r="CI297" s="1186"/>
      <c r="CJ297" s="1186"/>
      <c r="CK297" s="1186"/>
      <c r="CL297" s="1186"/>
      <c r="CM297" s="1186"/>
      <c r="CN297" s="1186"/>
      <c r="CO297" s="1186"/>
      <c r="CP297" s="1186"/>
      <c r="CQ297" s="1186"/>
      <c r="CR297" s="1186"/>
      <c r="CS297" s="1186"/>
      <c r="CT297" s="1186"/>
      <c r="CU297" s="1186"/>
      <c r="CV297" s="1186"/>
    </row>
    <row r="298" spans="1:100" s="774" customFormat="1" x14ac:dyDescent="0.2">
      <c r="A298" s="770"/>
      <c r="B298" s="806"/>
      <c r="C298" s="807"/>
      <c r="D298" s="808"/>
      <c r="E298" s="866"/>
      <c r="F298" s="787"/>
      <c r="G298" s="861"/>
      <c r="H298" s="861"/>
      <c r="I298" s="861"/>
      <c r="J298" s="861"/>
      <c r="K298" s="861"/>
      <c r="L298" s="861"/>
      <c r="M298" s="861"/>
      <c r="N298" s="1183"/>
      <c r="O298" s="1184"/>
      <c r="P298" s="1185"/>
      <c r="Q298" s="861"/>
      <c r="R298" s="861"/>
      <c r="S298" s="861"/>
      <c r="T298" s="861"/>
      <c r="U298" s="861"/>
      <c r="V298" s="861"/>
      <c r="W298" s="861"/>
      <c r="X298" s="861"/>
      <c r="Y298" s="861"/>
      <c r="Z298" s="861"/>
      <c r="AA298" s="861"/>
      <c r="AB298" s="861"/>
      <c r="AC298" s="861"/>
      <c r="AD298" s="861"/>
      <c r="AE298" s="861"/>
      <c r="AF298" s="861"/>
      <c r="AG298" s="861"/>
      <c r="AH298" s="861"/>
      <c r="AI298" s="861"/>
      <c r="AJ298" s="861"/>
      <c r="AK298" s="861"/>
      <c r="AL298" s="861"/>
      <c r="AM298" s="861"/>
      <c r="AN298" s="861"/>
      <c r="AO298" s="861"/>
      <c r="AP298" s="861"/>
      <c r="AQ298" s="861"/>
      <c r="AR298" s="861"/>
      <c r="AS298" s="861"/>
      <c r="AT298" s="861"/>
      <c r="AU298" s="861"/>
      <c r="AV298" s="861"/>
      <c r="AW298" s="861"/>
      <c r="AX298" s="861"/>
      <c r="AY298" s="861"/>
      <c r="AZ298" s="861"/>
      <c r="BA298" s="861"/>
      <c r="BB298" s="861"/>
      <c r="BC298" s="861"/>
      <c r="BD298" s="861"/>
      <c r="BE298" s="861"/>
      <c r="BF298" s="861"/>
      <c r="BG298" s="861"/>
      <c r="BH298" s="861"/>
      <c r="BI298" s="861"/>
      <c r="BJ298" s="861"/>
      <c r="BK298" s="861"/>
      <c r="BL298" s="861"/>
      <c r="BM298" s="861"/>
      <c r="BN298" s="861"/>
      <c r="BO298" s="861"/>
      <c r="BP298" s="861"/>
      <c r="BQ298" s="861"/>
      <c r="BR298" s="861"/>
      <c r="BS298" s="861"/>
      <c r="BT298" s="861"/>
      <c r="BU298" s="861"/>
      <c r="BV298" s="861"/>
      <c r="BW298" s="861"/>
      <c r="BX298" s="861"/>
      <c r="BY298" s="861"/>
      <c r="BZ298" s="861"/>
      <c r="CA298" s="861"/>
      <c r="CB298" s="861"/>
      <c r="CC298" s="861"/>
      <c r="CD298" s="861"/>
      <c r="CE298" s="861"/>
      <c r="CF298" s="861"/>
      <c r="CG298" s="861"/>
      <c r="CH298" s="861"/>
      <c r="CI298" s="861"/>
      <c r="CJ298" s="861"/>
      <c r="CK298" s="861"/>
      <c r="CL298" s="861"/>
      <c r="CM298" s="861"/>
      <c r="CN298" s="861"/>
      <c r="CO298" s="861"/>
      <c r="CP298" s="861"/>
      <c r="CQ298" s="861"/>
      <c r="CR298" s="861"/>
      <c r="CS298" s="861"/>
      <c r="CT298" s="861"/>
      <c r="CU298" s="861"/>
      <c r="CV298" s="861"/>
    </row>
    <row r="299" spans="1:100" s="774" customFormat="1" x14ac:dyDescent="0.2">
      <c r="A299" s="770"/>
      <c r="B299" s="809" t="s">
        <v>1107</v>
      </c>
      <c r="C299" s="807"/>
      <c r="D299" s="808"/>
      <c r="E299" s="868"/>
      <c r="F299" s="805">
        <f>SUM(F291:F297)</f>
        <v>0</v>
      </c>
      <c r="G299" s="861"/>
      <c r="H299" s="861"/>
      <c r="I299" s="861"/>
      <c r="J299" s="861"/>
      <c r="K299" s="861"/>
      <c r="L299" s="861"/>
      <c r="M299" s="861"/>
      <c r="N299" s="1183"/>
      <c r="O299" s="1184"/>
      <c r="P299" s="1185"/>
      <c r="Q299" s="861"/>
      <c r="R299" s="861"/>
      <c r="S299" s="861"/>
      <c r="T299" s="861"/>
      <c r="U299" s="861"/>
      <c r="V299" s="861"/>
      <c r="W299" s="861"/>
      <c r="X299" s="861"/>
      <c r="Y299" s="861"/>
      <c r="Z299" s="861"/>
      <c r="AA299" s="861"/>
      <c r="AB299" s="861"/>
      <c r="AC299" s="861"/>
      <c r="AD299" s="861"/>
      <c r="AE299" s="861"/>
      <c r="AF299" s="861"/>
      <c r="AG299" s="861"/>
      <c r="AH299" s="861"/>
      <c r="AI299" s="861"/>
      <c r="AJ299" s="861"/>
      <c r="AK299" s="861"/>
      <c r="AL299" s="861"/>
      <c r="AM299" s="861"/>
      <c r="AN299" s="861"/>
      <c r="AO299" s="861"/>
      <c r="AP299" s="861"/>
      <c r="AQ299" s="861"/>
      <c r="AR299" s="861"/>
      <c r="AS299" s="861"/>
      <c r="AT299" s="861"/>
      <c r="AU299" s="861"/>
      <c r="AV299" s="861"/>
      <c r="AW299" s="861"/>
      <c r="AX299" s="861"/>
      <c r="AY299" s="861"/>
      <c r="AZ299" s="861"/>
      <c r="BA299" s="861"/>
      <c r="BB299" s="861"/>
      <c r="BC299" s="861"/>
      <c r="BD299" s="861"/>
      <c r="BE299" s="861"/>
      <c r="BF299" s="861"/>
      <c r="BG299" s="861"/>
      <c r="BH299" s="861"/>
      <c r="BI299" s="861"/>
      <c r="BJ299" s="861"/>
      <c r="BK299" s="861"/>
      <c r="BL299" s="861"/>
      <c r="BM299" s="861"/>
      <c r="BN299" s="861"/>
      <c r="BO299" s="861"/>
      <c r="BP299" s="861"/>
      <c r="BQ299" s="861"/>
      <c r="BR299" s="861"/>
      <c r="BS299" s="861"/>
      <c r="BT299" s="861"/>
      <c r="BU299" s="861"/>
      <c r="BV299" s="861"/>
      <c r="BW299" s="861"/>
      <c r="BX299" s="861"/>
      <c r="BY299" s="861"/>
      <c r="BZ299" s="861"/>
      <c r="CA299" s="861"/>
      <c r="CB299" s="861"/>
      <c r="CC299" s="861"/>
      <c r="CD299" s="861"/>
      <c r="CE299" s="861"/>
      <c r="CF299" s="861"/>
      <c r="CG299" s="861"/>
      <c r="CH299" s="861"/>
      <c r="CI299" s="861"/>
      <c r="CJ299" s="861"/>
      <c r="CK299" s="861"/>
      <c r="CL299" s="861"/>
      <c r="CM299" s="861"/>
      <c r="CN299" s="861"/>
      <c r="CO299" s="861"/>
      <c r="CP299" s="861"/>
      <c r="CQ299" s="861"/>
      <c r="CR299" s="861"/>
      <c r="CS299" s="861"/>
      <c r="CT299" s="861"/>
      <c r="CU299" s="861"/>
      <c r="CV299" s="861"/>
    </row>
    <row r="300" spans="1:100" s="774" customFormat="1" x14ac:dyDescent="0.2">
      <c r="A300" s="770"/>
      <c r="B300" s="809"/>
      <c r="C300" s="807"/>
      <c r="D300" s="808"/>
      <c r="E300" s="868"/>
      <c r="F300" s="805"/>
      <c r="G300" s="861"/>
      <c r="H300" s="861"/>
      <c r="I300" s="861"/>
      <c r="J300" s="861"/>
      <c r="K300" s="861"/>
      <c r="L300" s="861"/>
      <c r="M300" s="861"/>
      <c r="N300" s="1183"/>
      <c r="O300" s="1184"/>
      <c r="P300" s="1185"/>
      <c r="Q300" s="861"/>
      <c r="R300" s="861"/>
      <c r="S300" s="861"/>
      <c r="T300" s="861"/>
      <c r="U300" s="861"/>
      <c r="V300" s="861"/>
      <c r="W300" s="861"/>
      <c r="X300" s="861"/>
      <c r="Y300" s="861"/>
      <c r="Z300" s="861"/>
      <c r="AA300" s="861"/>
      <c r="AB300" s="861"/>
      <c r="AC300" s="861"/>
      <c r="AD300" s="861"/>
      <c r="AE300" s="861"/>
      <c r="AF300" s="861"/>
      <c r="AG300" s="861"/>
      <c r="AH300" s="861"/>
      <c r="AI300" s="861"/>
      <c r="AJ300" s="861"/>
      <c r="AK300" s="861"/>
      <c r="AL300" s="861"/>
      <c r="AM300" s="861"/>
      <c r="AN300" s="861"/>
      <c r="AO300" s="861"/>
      <c r="AP300" s="861"/>
      <c r="AQ300" s="861"/>
      <c r="AR300" s="861"/>
      <c r="AS300" s="861"/>
      <c r="AT300" s="861"/>
      <c r="AU300" s="861"/>
      <c r="AV300" s="861"/>
      <c r="AW300" s="861"/>
      <c r="AX300" s="861"/>
      <c r="AY300" s="861"/>
      <c r="AZ300" s="861"/>
      <c r="BA300" s="861"/>
      <c r="BB300" s="861"/>
      <c r="BC300" s="861"/>
      <c r="BD300" s="861"/>
      <c r="BE300" s="861"/>
      <c r="BF300" s="861"/>
      <c r="BG300" s="861"/>
      <c r="BH300" s="861"/>
      <c r="BI300" s="861"/>
      <c r="BJ300" s="861"/>
      <c r="BK300" s="861"/>
      <c r="BL300" s="861"/>
      <c r="BM300" s="861"/>
      <c r="BN300" s="861"/>
      <c r="BO300" s="861"/>
      <c r="BP300" s="861"/>
      <c r="BQ300" s="861"/>
      <c r="BR300" s="861"/>
      <c r="BS300" s="861"/>
      <c r="BT300" s="861"/>
      <c r="BU300" s="861"/>
      <c r="BV300" s="861"/>
      <c r="BW300" s="861"/>
      <c r="BX300" s="861"/>
      <c r="BY300" s="861"/>
      <c r="BZ300" s="861"/>
      <c r="CA300" s="861"/>
      <c r="CB300" s="861"/>
      <c r="CC300" s="861"/>
      <c r="CD300" s="861"/>
      <c r="CE300" s="861"/>
      <c r="CF300" s="861"/>
      <c r="CG300" s="861"/>
      <c r="CH300" s="861"/>
      <c r="CI300" s="861"/>
      <c r="CJ300" s="861"/>
      <c r="CK300" s="861"/>
      <c r="CL300" s="861"/>
      <c r="CM300" s="861"/>
      <c r="CN300" s="861"/>
      <c r="CO300" s="861"/>
      <c r="CP300" s="861"/>
      <c r="CQ300" s="861"/>
      <c r="CR300" s="861"/>
      <c r="CS300" s="861"/>
      <c r="CT300" s="861"/>
      <c r="CU300" s="861"/>
      <c r="CV300" s="861"/>
    </row>
    <row r="301" spans="1:100" x14ac:dyDescent="0.2">
      <c r="D301" s="794"/>
      <c r="E301" s="866"/>
      <c r="F301" s="604"/>
    </row>
    <row r="302" spans="1:100" ht="15" x14ac:dyDescent="0.2">
      <c r="A302" s="767"/>
      <c r="B302" s="768" t="s">
        <v>402</v>
      </c>
      <c r="C302" s="798" t="s">
        <v>328</v>
      </c>
      <c r="D302" s="412"/>
      <c r="E302" s="866"/>
      <c r="F302" s="604"/>
    </row>
    <row r="303" spans="1:100" s="774" customFormat="1" x14ac:dyDescent="0.2">
      <c r="A303" s="770"/>
      <c r="B303" s="775"/>
      <c r="C303" s="772"/>
      <c r="D303" s="786"/>
      <c r="E303" s="866"/>
      <c r="F303" s="787"/>
      <c r="G303" s="861"/>
      <c r="H303" s="861"/>
      <c r="I303" s="861"/>
      <c r="J303" s="861"/>
      <c r="K303" s="861"/>
      <c r="L303" s="861"/>
      <c r="M303" s="861"/>
      <c r="N303" s="1183"/>
      <c r="O303" s="1184"/>
      <c r="P303" s="1185"/>
      <c r="Q303" s="861"/>
      <c r="R303" s="861"/>
      <c r="S303" s="861"/>
      <c r="T303" s="861"/>
      <c r="U303" s="861"/>
      <c r="V303" s="861"/>
      <c r="W303" s="861"/>
      <c r="X303" s="861"/>
      <c r="Y303" s="861"/>
      <c r="Z303" s="861"/>
      <c r="AA303" s="861"/>
      <c r="AB303" s="861"/>
      <c r="AC303" s="861"/>
      <c r="AD303" s="861"/>
      <c r="AE303" s="861"/>
      <c r="AF303" s="861"/>
      <c r="AG303" s="861"/>
      <c r="AH303" s="861"/>
      <c r="AI303" s="861"/>
      <c r="AJ303" s="861"/>
      <c r="AK303" s="861"/>
      <c r="AL303" s="861"/>
      <c r="AM303" s="861"/>
      <c r="AN303" s="861"/>
      <c r="AO303" s="861"/>
      <c r="AP303" s="861"/>
      <c r="AQ303" s="861"/>
      <c r="AR303" s="861"/>
      <c r="AS303" s="861"/>
      <c r="AT303" s="861"/>
      <c r="AU303" s="861"/>
      <c r="AV303" s="861"/>
      <c r="AW303" s="861"/>
      <c r="AX303" s="861"/>
      <c r="AY303" s="861"/>
      <c r="AZ303" s="861"/>
      <c r="BA303" s="861"/>
      <c r="BB303" s="861"/>
      <c r="BC303" s="861"/>
      <c r="BD303" s="861"/>
      <c r="BE303" s="861"/>
      <c r="BF303" s="861"/>
      <c r="BG303" s="861"/>
      <c r="BH303" s="861"/>
      <c r="BI303" s="861"/>
      <c r="BJ303" s="861"/>
      <c r="BK303" s="861"/>
      <c r="BL303" s="861"/>
      <c r="BM303" s="861"/>
      <c r="BN303" s="861"/>
      <c r="BO303" s="861"/>
      <c r="BP303" s="861"/>
      <c r="BQ303" s="861"/>
      <c r="BR303" s="861"/>
      <c r="BS303" s="861"/>
      <c r="BT303" s="861"/>
      <c r="BU303" s="861"/>
      <c r="BV303" s="861"/>
      <c r="BW303" s="861"/>
      <c r="BX303" s="861"/>
      <c r="BY303" s="861"/>
      <c r="BZ303" s="861"/>
      <c r="CA303" s="861"/>
      <c r="CB303" s="861"/>
      <c r="CC303" s="861"/>
      <c r="CD303" s="861"/>
      <c r="CE303" s="861"/>
      <c r="CF303" s="861"/>
      <c r="CG303" s="861"/>
      <c r="CH303" s="861"/>
      <c r="CI303" s="861"/>
      <c r="CJ303" s="861"/>
      <c r="CK303" s="861"/>
      <c r="CL303" s="861"/>
      <c r="CM303" s="861"/>
      <c r="CN303" s="861"/>
      <c r="CO303" s="861"/>
      <c r="CP303" s="861"/>
      <c r="CQ303" s="861"/>
      <c r="CR303" s="861"/>
      <c r="CS303" s="861"/>
      <c r="CT303" s="861"/>
      <c r="CU303" s="861"/>
      <c r="CV303" s="861"/>
    </row>
    <row r="304" spans="1:100" s="774" customFormat="1" ht="25.5" customHeight="1" x14ac:dyDescent="0.2">
      <c r="A304" s="776" t="s">
        <v>230</v>
      </c>
      <c r="B304" s="336" t="s">
        <v>323</v>
      </c>
      <c r="C304" s="777" t="s">
        <v>38</v>
      </c>
      <c r="D304" s="822">
        <v>1</v>
      </c>
      <c r="E304" s="863"/>
      <c r="F304" s="779">
        <f t="shared" ref="F304:F310" si="25">D304*E304</f>
        <v>0</v>
      </c>
      <c r="G304" s="861"/>
      <c r="H304" s="861"/>
      <c r="I304" s="861"/>
      <c r="J304" s="861"/>
      <c r="K304" s="861"/>
      <c r="L304" s="861"/>
      <c r="M304" s="861"/>
      <c r="N304" s="1183"/>
      <c r="O304" s="1184"/>
      <c r="P304" s="1185"/>
      <c r="Q304" s="861"/>
      <c r="R304" s="861"/>
      <c r="S304" s="861"/>
      <c r="T304" s="861"/>
      <c r="U304" s="861"/>
      <c r="V304" s="861"/>
      <c r="W304" s="861"/>
      <c r="X304" s="861"/>
      <c r="Y304" s="861"/>
      <c r="Z304" s="861"/>
      <c r="AA304" s="861"/>
      <c r="AB304" s="861"/>
      <c r="AC304" s="861"/>
      <c r="AD304" s="861"/>
      <c r="AE304" s="861"/>
      <c r="AF304" s="861"/>
      <c r="AG304" s="861"/>
      <c r="AH304" s="861"/>
      <c r="AI304" s="861"/>
      <c r="AJ304" s="861"/>
      <c r="AK304" s="861"/>
      <c r="AL304" s="861"/>
      <c r="AM304" s="861"/>
      <c r="AN304" s="861"/>
      <c r="AO304" s="861"/>
      <c r="AP304" s="861"/>
      <c r="AQ304" s="861"/>
      <c r="AR304" s="861"/>
      <c r="AS304" s="861"/>
      <c r="AT304" s="861"/>
      <c r="AU304" s="861"/>
      <c r="AV304" s="861"/>
      <c r="AW304" s="861"/>
      <c r="AX304" s="861"/>
      <c r="AY304" s="861"/>
      <c r="AZ304" s="861"/>
      <c r="BA304" s="861"/>
      <c r="BB304" s="861"/>
      <c r="BC304" s="861"/>
      <c r="BD304" s="861"/>
      <c r="BE304" s="861"/>
      <c r="BF304" s="861"/>
      <c r="BG304" s="861"/>
      <c r="BH304" s="861"/>
      <c r="BI304" s="861"/>
      <c r="BJ304" s="861"/>
      <c r="BK304" s="861"/>
      <c r="BL304" s="861"/>
      <c r="BM304" s="861"/>
      <c r="BN304" s="861"/>
      <c r="BO304" s="861"/>
      <c r="BP304" s="861"/>
      <c r="BQ304" s="861"/>
      <c r="BR304" s="861"/>
      <c r="BS304" s="861"/>
      <c r="BT304" s="861"/>
      <c r="BU304" s="861"/>
      <c r="BV304" s="861"/>
      <c r="BW304" s="861"/>
      <c r="BX304" s="861"/>
      <c r="BY304" s="861"/>
      <c r="BZ304" s="861"/>
      <c r="CA304" s="861"/>
      <c r="CB304" s="861"/>
      <c r="CC304" s="861"/>
      <c r="CD304" s="861"/>
      <c r="CE304" s="861"/>
      <c r="CF304" s="861"/>
      <c r="CG304" s="861"/>
      <c r="CH304" s="861"/>
      <c r="CI304" s="861"/>
      <c r="CJ304" s="861"/>
      <c r="CK304" s="861"/>
      <c r="CL304" s="861"/>
      <c r="CM304" s="861"/>
      <c r="CN304" s="861"/>
      <c r="CO304" s="861"/>
      <c r="CP304" s="861"/>
      <c r="CQ304" s="861"/>
      <c r="CR304" s="861"/>
      <c r="CS304" s="861"/>
      <c r="CT304" s="861"/>
      <c r="CU304" s="861"/>
      <c r="CV304" s="861"/>
    </row>
    <row r="305" spans="1:100" s="774" customFormat="1" ht="38.25" x14ac:dyDescent="0.2">
      <c r="A305" s="776" t="s">
        <v>232</v>
      </c>
      <c r="B305" s="336" t="s">
        <v>1127</v>
      </c>
      <c r="C305" s="393" t="s">
        <v>199</v>
      </c>
      <c r="D305" s="778">
        <v>9.1999999999999993</v>
      </c>
      <c r="E305" s="863"/>
      <c r="F305" s="779">
        <f t="shared" si="25"/>
        <v>0</v>
      </c>
      <c r="G305" s="861"/>
      <c r="H305" s="861"/>
      <c r="I305" s="861"/>
      <c r="J305" s="861"/>
      <c r="K305" s="861"/>
      <c r="L305" s="861"/>
      <c r="M305" s="861"/>
      <c r="N305" s="1183"/>
      <c r="O305" s="1184"/>
      <c r="P305" s="1185"/>
      <c r="Q305" s="861"/>
      <c r="R305" s="861"/>
      <c r="S305" s="861"/>
      <c r="T305" s="861"/>
      <c r="U305" s="861"/>
      <c r="V305" s="861"/>
      <c r="W305" s="861"/>
      <c r="X305" s="861"/>
      <c r="Y305" s="861"/>
      <c r="Z305" s="861"/>
      <c r="AA305" s="861"/>
      <c r="AB305" s="861"/>
      <c r="AC305" s="861"/>
      <c r="AD305" s="861"/>
      <c r="AE305" s="861"/>
      <c r="AF305" s="861"/>
      <c r="AG305" s="861"/>
      <c r="AH305" s="861"/>
      <c r="AI305" s="861"/>
      <c r="AJ305" s="861"/>
      <c r="AK305" s="861"/>
      <c r="AL305" s="861"/>
      <c r="AM305" s="861"/>
      <c r="AN305" s="861"/>
      <c r="AO305" s="861"/>
      <c r="AP305" s="861"/>
      <c r="AQ305" s="861"/>
      <c r="AR305" s="861"/>
      <c r="AS305" s="861"/>
      <c r="AT305" s="861"/>
      <c r="AU305" s="861"/>
      <c r="AV305" s="861"/>
      <c r="AW305" s="861"/>
      <c r="AX305" s="861"/>
      <c r="AY305" s="861"/>
      <c r="AZ305" s="861"/>
      <c r="BA305" s="861"/>
      <c r="BB305" s="861"/>
      <c r="BC305" s="861"/>
      <c r="BD305" s="861"/>
      <c r="BE305" s="861"/>
      <c r="BF305" s="861"/>
      <c r="BG305" s="861"/>
      <c r="BH305" s="861"/>
      <c r="BI305" s="861"/>
      <c r="BJ305" s="861"/>
      <c r="BK305" s="861"/>
      <c r="BL305" s="861"/>
      <c r="BM305" s="861"/>
      <c r="BN305" s="861"/>
      <c r="BO305" s="861"/>
      <c r="BP305" s="861"/>
      <c r="BQ305" s="861"/>
      <c r="BR305" s="861"/>
      <c r="BS305" s="861"/>
      <c r="BT305" s="861"/>
      <c r="BU305" s="861"/>
      <c r="BV305" s="861"/>
      <c r="BW305" s="861"/>
      <c r="BX305" s="861"/>
      <c r="BY305" s="861"/>
      <c r="BZ305" s="861"/>
      <c r="CA305" s="861"/>
      <c r="CB305" s="861"/>
      <c r="CC305" s="861"/>
      <c r="CD305" s="861"/>
      <c r="CE305" s="861"/>
      <c r="CF305" s="861"/>
      <c r="CG305" s="861"/>
      <c r="CH305" s="861"/>
      <c r="CI305" s="861"/>
      <c r="CJ305" s="861"/>
      <c r="CK305" s="861"/>
      <c r="CL305" s="861"/>
      <c r="CM305" s="861"/>
      <c r="CN305" s="861"/>
      <c r="CO305" s="861"/>
      <c r="CP305" s="861"/>
      <c r="CQ305" s="861"/>
      <c r="CR305" s="861"/>
      <c r="CS305" s="861"/>
      <c r="CT305" s="861"/>
      <c r="CU305" s="861"/>
      <c r="CV305" s="861"/>
    </row>
    <row r="306" spans="1:100" s="774" customFormat="1" ht="25.5" x14ac:dyDescent="0.2">
      <c r="A306" s="398" t="s">
        <v>233</v>
      </c>
      <c r="B306" s="336" t="s">
        <v>1129</v>
      </c>
      <c r="C306" s="393" t="s">
        <v>184</v>
      </c>
      <c r="D306" s="778">
        <v>0.5</v>
      </c>
      <c r="E306" s="863"/>
      <c r="F306" s="779">
        <f t="shared" si="25"/>
        <v>0</v>
      </c>
      <c r="G306" s="861"/>
      <c r="H306" s="861"/>
      <c r="I306" s="861"/>
      <c r="J306" s="861"/>
      <c r="K306" s="861"/>
      <c r="L306" s="861"/>
      <c r="M306" s="861"/>
      <c r="N306" s="1183"/>
      <c r="O306" s="1184"/>
      <c r="P306" s="1185"/>
      <c r="Q306" s="861"/>
      <c r="R306" s="861"/>
      <c r="S306" s="861"/>
      <c r="T306" s="861"/>
      <c r="U306" s="861"/>
      <c r="V306" s="861"/>
      <c r="W306" s="861"/>
      <c r="X306" s="861"/>
      <c r="Y306" s="861"/>
      <c r="Z306" s="861"/>
      <c r="AA306" s="861"/>
      <c r="AB306" s="861"/>
      <c r="AC306" s="861"/>
      <c r="AD306" s="861"/>
      <c r="AE306" s="861"/>
      <c r="AF306" s="861"/>
      <c r="AG306" s="861"/>
      <c r="AH306" s="861"/>
      <c r="AI306" s="861"/>
      <c r="AJ306" s="861"/>
      <c r="AK306" s="861"/>
      <c r="AL306" s="861"/>
      <c r="AM306" s="861"/>
      <c r="AN306" s="861"/>
      <c r="AO306" s="861"/>
      <c r="AP306" s="861"/>
      <c r="AQ306" s="861"/>
      <c r="AR306" s="861"/>
      <c r="AS306" s="861"/>
      <c r="AT306" s="861"/>
      <c r="AU306" s="861"/>
      <c r="AV306" s="861"/>
      <c r="AW306" s="861"/>
      <c r="AX306" s="861"/>
      <c r="AY306" s="861"/>
      <c r="AZ306" s="861"/>
      <c r="BA306" s="861"/>
      <c r="BB306" s="861"/>
      <c r="BC306" s="861"/>
      <c r="BD306" s="861"/>
      <c r="BE306" s="861"/>
      <c r="BF306" s="861"/>
      <c r="BG306" s="861"/>
      <c r="BH306" s="861"/>
      <c r="BI306" s="861"/>
      <c r="BJ306" s="861"/>
      <c r="BK306" s="861"/>
      <c r="BL306" s="861"/>
      <c r="BM306" s="861"/>
      <c r="BN306" s="861"/>
      <c r="BO306" s="861"/>
      <c r="BP306" s="861"/>
      <c r="BQ306" s="861"/>
      <c r="BR306" s="861"/>
      <c r="BS306" s="861"/>
      <c r="BT306" s="861"/>
      <c r="BU306" s="861"/>
      <c r="BV306" s="861"/>
      <c r="BW306" s="861"/>
      <c r="BX306" s="861"/>
      <c r="BY306" s="861"/>
      <c r="BZ306" s="861"/>
      <c r="CA306" s="861"/>
      <c r="CB306" s="861"/>
      <c r="CC306" s="861"/>
      <c r="CD306" s="861"/>
      <c r="CE306" s="861"/>
      <c r="CF306" s="861"/>
      <c r="CG306" s="861"/>
      <c r="CH306" s="861"/>
      <c r="CI306" s="861"/>
      <c r="CJ306" s="861"/>
      <c r="CK306" s="861"/>
      <c r="CL306" s="861"/>
      <c r="CM306" s="861"/>
      <c r="CN306" s="861"/>
      <c r="CO306" s="861"/>
      <c r="CP306" s="861"/>
      <c r="CQ306" s="861"/>
      <c r="CR306" s="861"/>
      <c r="CS306" s="861"/>
      <c r="CT306" s="861"/>
      <c r="CU306" s="861"/>
      <c r="CV306" s="861"/>
    </row>
    <row r="307" spans="1:100" s="774" customFormat="1" ht="25.5" x14ac:dyDescent="0.2">
      <c r="A307" s="398" t="s">
        <v>235</v>
      </c>
      <c r="B307" s="336" t="s">
        <v>324</v>
      </c>
      <c r="C307" s="783" t="s">
        <v>38</v>
      </c>
      <c r="D307" s="822">
        <v>1</v>
      </c>
      <c r="E307" s="863"/>
      <c r="F307" s="779">
        <f t="shared" si="25"/>
        <v>0</v>
      </c>
      <c r="G307" s="861"/>
      <c r="H307" s="861"/>
      <c r="I307" s="861"/>
      <c r="J307" s="861"/>
      <c r="K307" s="861"/>
      <c r="L307" s="861"/>
      <c r="M307" s="861"/>
      <c r="N307" s="1183"/>
      <c r="O307" s="1184"/>
      <c r="P307" s="1185"/>
      <c r="Q307" s="861"/>
      <c r="R307" s="861"/>
      <c r="S307" s="861"/>
      <c r="T307" s="861"/>
      <c r="U307" s="861"/>
      <c r="V307" s="861"/>
      <c r="W307" s="861"/>
      <c r="X307" s="861"/>
      <c r="Y307" s="861"/>
      <c r="Z307" s="861"/>
      <c r="AA307" s="861"/>
      <c r="AB307" s="861"/>
      <c r="AC307" s="861"/>
      <c r="AD307" s="861"/>
      <c r="AE307" s="861"/>
      <c r="AF307" s="861"/>
      <c r="AG307" s="861"/>
      <c r="AH307" s="861"/>
      <c r="AI307" s="861"/>
      <c r="AJ307" s="861"/>
      <c r="AK307" s="861"/>
      <c r="AL307" s="861"/>
      <c r="AM307" s="861"/>
      <c r="AN307" s="861"/>
      <c r="AO307" s="861"/>
      <c r="AP307" s="861"/>
      <c r="AQ307" s="861"/>
      <c r="AR307" s="861"/>
      <c r="AS307" s="861"/>
      <c r="AT307" s="861"/>
      <c r="AU307" s="861"/>
      <c r="AV307" s="861"/>
      <c r="AW307" s="861"/>
      <c r="AX307" s="861"/>
      <c r="AY307" s="861"/>
      <c r="AZ307" s="861"/>
      <c r="BA307" s="861"/>
      <c r="BB307" s="861"/>
      <c r="BC307" s="861"/>
      <c r="BD307" s="861"/>
      <c r="BE307" s="861"/>
      <c r="BF307" s="861"/>
      <c r="BG307" s="861"/>
      <c r="BH307" s="861"/>
      <c r="BI307" s="861"/>
      <c r="BJ307" s="861"/>
      <c r="BK307" s="861"/>
      <c r="BL307" s="861"/>
      <c r="BM307" s="861"/>
      <c r="BN307" s="861"/>
      <c r="BO307" s="861"/>
      <c r="BP307" s="861"/>
      <c r="BQ307" s="861"/>
      <c r="BR307" s="861"/>
      <c r="BS307" s="861"/>
      <c r="BT307" s="861"/>
      <c r="BU307" s="861"/>
      <c r="BV307" s="861"/>
      <c r="BW307" s="861"/>
      <c r="BX307" s="861"/>
      <c r="BY307" s="861"/>
      <c r="BZ307" s="861"/>
      <c r="CA307" s="861"/>
      <c r="CB307" s="861"/>
      <c r="CC307" s="861"/>
      <c r="CD307" s="861"/>
      <c r="CE307" s="861"/>
      <c r="CF307" s="861"/>
      <c r="CG307" s="861"/>
      <c r="CH307" s="861"/>
      <c r="CI307" s="861"/>
      <c r="CJ307" s="861"/>
      <c r="CK307" s="861"/>
      <c r="CL307" s="861"/>
      <c r="CM307" s="861"/>
      <c r="CN307" s="861"/>
      <c r="CO307" s="861"/>
      <c r="CP307" s="861"/>
      <c r="CQ307" s="861"/>
      <c r="CR307" s="861"/>
      <c r="CS307" s="861"/>
      <c r="CT307" s="861"/>
      <c r="CU307" s="861"/>
      <c r="CV307" s="861"/>
    </row>
    <row r="308" spans="1:100" s="771" customFormat="1" ht="38.25" x14ac:dyDescent="0.2">
      <c r="A308" s="780" t="s">
        <v>237</v>
      </c>
      <c r="B308" s="781" t="s">
        <v>1078</v>
      </c>
      <c r="C308" s="782" t="s">
        <v>101</v>
      </c>
      <c r="D308" s="778">
        <v>0.7</v>
      </c>
      <c r="E308" s="863"/>
      <c r="F308" s="779">
        <f t="shared" si="25"/>
        <v>0</v>
      </c>
      <c r="G308" s="1186"/>
      <c r="H308" s="1186"/>
      <c r="I308" s="1186"/>
      <c r="J308" s="1186"/>
      <c r="K308" s="1186"/>
      <c r="L308" s="1186"/>
      <c r="M308" s="1186"/>
      <c r="N308" s="1187"/>
      <c r="O308" s="1188"/>
      <c r="P308" s="1189"/>
      <c r="Q308" s="1186"/>
      <c r="R308" s="1186"/>
      <c r="S308" s="1186"/>
      <c r="T308" s="1186"/>
      <c r="U308" s="1186"/>
      <c r="V308" s="1186"/>
      <c r="W308" s="1186"/>
      <c r="X308" s="1186"/>
      <c r="Y308" s="1186"/>
      <c r="Z308" s="1186"/>
      <c r="AA308" s="1186"/>
      <c r="AB308" s="1186"/>
      <c r="AC308" s="1186"/>
      <c r="AD308" s="1186"/>
      <c r="AE308" s="1186"/>
      <c r="AF308" s="1186"/>
      <c r="AG308" s="1186"/>
      <c r="AH308" s="1186"/>
      <c r="AI308" s="1186"/>
      <c r="AJ308" s="1186"/>
      <c r="AK308" s="1186"/>
      <c r="AL308" s="1186"/>
      <c r="AM308" s="1186"/>
      <c r="AN308" s="1186"/>
      <c r="AO308" s="1186"/>
      <c r="AP308" s="1186"/>
      <c r="AQ308" s="1186"/>
      <c r="AR308" s="1186"/>
      <c r="AS308" s="1186"/>
      <c r="AT308" s="1186"/>
      <c r="AU308" s="1186"/>
      <c r="AV308" s="1186"/>
      <c r="AW308" s="1186"/>
      <c r="AX308" s="1186"/>
      <c r="AY308" s="1186"/>
      <c r="AZ308" s="1186"/>
      <c r="BA308" s="1186"/>
      <c r="BB308" s="1186"/>
      <c r="BC308" s="1186"/>
      <c r="BD308" s="1186"/>
      <c r="BE308" s="1186"/>
      <c r="BF308" s="1186"/>
      <c r="BG308" s="1186"/>
      <c r="BH308" s="1186"/>
      <c r="BI308" s="1186"/>
      <c r="BJ308" s="1186"/>
      <c r="BK308" s="1186"/>
      <c r="BL308" s="1186"/>
      <c r="BM308" s="1186"/>
      <c r="BN308" s="1186"/>
      <c r="BO308" s="1186"/>
      <c r="BP308" s="1186"/>
      <c r="BQ308" s="1186"/>
      <c r="BR308" s="1186"/>
      <c r="BS308" s="1186"/>
      <c r="BT308" s="1186"/>
      <c r="BU308" s="1186"/>
      <c r="BV308" s="1186"/>
      <c r="BW308" s="1186"/>
      <c r="BX308" s="1186"/>
      <c r="BY308" s="1186"/>
      <c r="BZ308" s="1186"/>
      <c r="CA308" s="1186"/>
      <c r="CB308" s="1186"/>
      <c r="CC308" s="1186"/>
      <c r="CD308" s="1186"/>
      <c r="CE308" s="1186"/>
      <c r="CF308" s="1186"/>
      <c r="CG308" s="1186"/>
      <c r="CH308" s="1186"/>
      <c r="CI308" s="1186"/>
      <c r="CJ308" s="1186"/>
      <c r="CK308" s="1186"/>
      <c r="CL308" s="1186"/>
      <c r="CM308" s="1186"/>
      <c r="CN308" s="1186"/>
      <c r="CO308" s="1186"/>
      <c r="CP308" s="1186"/>
      <c r="CQ308" s="1186"/>
      <c r="CR308" s="1186"/>
      <c r="CS308" s="1186"/>
      <c r="CT308" s="1186"/>
      <c r="CU308" s="1186"/>
      <c r="CV308" s="1186"/>
    </row>
    <row r="309" spans="1:100" s="771" customFormat="1" ht="38.25" x14ac:dyDescent="0.2">
      <c r="A309" s="780" t="s">
        <v>239</v>
      </c>
      <c r="B309" s="781" t="s">
        <v>325</v>
      </c>
      <c r="C309" s="782" t="s">
        <v>101</v>
      </c>
      <c r="D309" s="778">
        <v>13</v>
      </c>
      <c r="E309" s="863"/>
      <c r="F309" s="779">
        <f t="shared" si="25"/>
        <v>0</v>
      </c>
      <c r="G309" s="1186"/>
      <c r="H309" s="1186"/>
      <c r="I309" s="1186"/>
      <c r="J309" s="1186"/>
      <c r="K309" s="1186"/>
      <c r="L309" s="1186"/>
      <c r="M309" s="1186"/>
      <c r="N309" s="1187"/>
      <c r="O309" s="1188"/>
      <c r="P309" s="1189"/>
      <c r="Q309" s="1186"/>
      <c r="R309" s="1186"/>
      <c r="S309" s="1186"/>
      <c r="T309" s="1186"/>
      <c r="U309" s="1186"/>
      <c r="V309" s="1186"/>
      <c r="W309" s="1186"/>
      <c r="X309" s="1186"/>
      <c r="Y309" s="1186"/>
      <c r="Z309" s="1186"/>
      <c r="AA309" s="1186"/>
      <c r="AB309" s="1186"/>
      <c r="AC309" s="1186"/>
      <c r="AD309" s="1186"/>
      <c r="AE309" s="1186"/>
      <c r="AF309" s="1186"/>
      <c r="AG309" s="1186"/>
      <c r="AH309" s="1186"/>
      <c r="AI309" s="1186"/>
      <c r="AJ309" s="1186"/>
      <c r="AK309" s="1186"/>
      <c r="AL309" s="1186"/>
      <c r="AM309" s="1186"/>
      <c r="AN309" s="1186"/>
      <c r="AO309" s="1186"/>
      <c r="AP309" s="1186"/>
      <c r="AQ309" s="1186"/>
      <c r="AR309" s="1186"/>
      <c r="AS309" s="1186"/>
      <c r="AT309" s="1186"/>
      <c r="AU309" s="1186"/>
      <c r="AV309" s="1186"/>
      <c r="AW309" s="1186"/>
      <c r="AX309" s="1186"/>
      <c r="AY309" s="1186"/>
      <c r="AZ309" s="1186"/>
      <c r="BA309" s="1186"/>
      <c r="BB309" s="1186"/>
      <c r="BC309" s="1186"/>
      <c r="BD309" s="1186"/>
      <c r="BE309" s="1186"/>
      <c r="BF309" s="1186"/>
      <c r="BG309" s="1186"/>
      <c r="BH309" s="1186"/>
      <c r="BI309" s="1186"/>
      <c r="BJ309" s="1186"/>
      <c r="BK309" s="1186"/>
      <c r="BL309" s="1186"/>
      <c r="BM309" s="1186"/>
      <c r="BN309" s="1186"/>
      <c r="BO309" s="1186"/>
      <c r="BP309" s="1186"/>
      <c r="BQ309" s="1186"/>
      <c r="BR309" s="1186"/>
      <c r="BS309" s="1186"/>
      <c r="BT309" s="1186"/>
      <c r="BU309" s="1186"/>
      <c r="BV309" s="1186"/>
      <c r="BW309" s="1186"/>
      <c r="BX309" s="1186"/>
      <c r="BY309" s="1186"/>
      <c r="BZ309" s="1186"/>
      <c r="CA309" s="1186"/>
      <c r="CB309" s="1186"/>
      <c r="CC309" s="1186"/>
      <c r="CD309" s="1186"/>
      <c r="CE309" s="1186"/>
      <c r="CF309" s="1186"/>
      <c r="CG309" s="1186"/>
      <c r="CH309" s="1186"/>
      <c r="CI309" s="1186"/>
      <c r="CJ309" s="1186"/>
      <c r="CK309" s="1186"/>
      <c r="CL309" s="1186"/>
      <c r="CM309" s="1186"/>
      <c r="CN309" s="1186"/>
      <c r="CO309" s="1186"/>
      <c r="CP309" s="1186"/>
      <c r="CQ309" s="1186"/>
      <c r="CR309" s="1186"/>
      <c r="CS309" s="1186"/>
      <c r="CT309" s="1186"/>
      <c r="CU309" s="1186"/>
      <c r="CV309" s="1186"/>
    </row>
    <row r="310" spans="1:100" s="774" customFormat="1" x14ac:dyDescent="0.2">
      <c r="A310" s="398" t="s">
        <v>240</v>
      </c>
      <c r="B310" s="336" t="s">
        <v>326</v>
      </c>
      <c r="C310" s="783" t="s">
        <v>101</v>
      </c>
      <c r="D310" s="778">
        <v>25</v>
      </c>
      <c r="E310" s="863"/>
      <c r="F310" s="779">
        <f t="shared" si="25"/>
        <v>0</v>
      </c>
      <c r="G310" s="861"/>
      <c r="H310" s="861"/>
      <c r="I310" s="861"/>
      <c r="J310" s="861"/>
      <c r="K310" s="861"/>
      <c r="L310" s="861"/>
      <c r="M310" s="861"/>
      <c r="N310" s="1183"/>
      <c r="O310" s="1184"/>
      <c r="P310" s="1185"/>
      <c r="Q310" s="1185"/>
      <c r="R310" s="861"/>
      <c r="S310" s="861"/>
      <c r="T310" s="861"/>
      <c r="U310" s="861"/>
      <c r="V310" s="861"/>
      <c r="W310" s="861"/>
      <c r="X310" s="861"/>
      <c r="Y310" s="861"/>
      <c r="Z310" s="861"/>
      <c r="AA310" s="861"/>
      <c r="AB310" s="861"/>
      <c r="AC310" s="861"/>
      <c r="AD310" s="861"/>
      <c r="AE310" s="861"/>
      <c r="AF310" s="861"/>
      <c r="AG310" s="861"/>
      <c r="AH310" s="861"/>
      <c r="AI310" s="861"/>
      <c r="AJ310" s="861"/>
      <c r="AK310" s="861"/>
      <c r="AL310" s="861"/>
      <c r="AM310" s="861"/>
      <c r="AN310" s="861"/>
      <c r="AO310" s="861"/>
      <c r="AP310" s="861"/>
      <c r="AQ310" s="861"/>
      <c r="AR310" s="861"/>
      <c r="AS310" s="861"/>
      <c r="AT310" s="861"/>
      <c r="AU310" s="861"/>
      <c r="AV310" s="861"/>
      <c r="AW310" s="861"/>
      <c r="AX310" s="861"/>
      <c r="AY310" s="861"/>
      <c r="AZ310" s="861"/>
      <c r="BA310" s="861"/>
      <c r="BB310" s="861"/>
      <c r="BC310" s="861"/>
      <c r="BD310" s="861"/>
      <c r="BE310" s="861"/>
      <c r="BF310" s="861"/>
      <c r="BG310" s="861"/>
      <c r="BH310" s="861"/>
      <c r="BI310" s="861"/>
      <c r="BJ310" s="861"/>
      <c r="BK310" s="861"/>
      <c r="BL310" s="861"/>
      <c r="BM310" s="861"/>
      <c r="BN310" s="861"/>
      <c r="BO310" s="861"/>
      <c r="BP310" s="861"/>
      <c r="BQ310" s="861"/>
      <c r="BR310" s="861"/>
      <c r="BS310" s="861"/>
      <c r="BT310" s="861"/>
      <c r="BU310" s="861"/>
      <c r="BV310" s="861"/>
      <c r="BW310" s="861"/>
      <c r="BX310" s="861"/>
      <c r="BY310" s="861"/>
      <c r="BZ310" s="861"/>
      <c r="CA310" s="861"/>
      <c r="CB310" s="861"/>
      <c r="CC310" s="861"/>
      <c r="CD310" s="861"/>
      <c r="CE310" s="861"/>
      <c r="CF310" s="861"/>
      <c r="CG310" s="861"/>
      <c r="CH310" s="861"/>
      <c r="CI310" s="861"/>
      <c r="CJ310" s="861"/>
      <c r="CK310" s="861"/>
      <c r="CL310" s="861"/>
      <c r="CM310" s="861"/>
      <c r="CN310" s="861"/>
      <c r="CO310" s="861"/>
      <c r="CP310" s="861"/>
      <c r="CQ310" s="861"/>
      <c r="CR310" s="861"/>
      <c r="CS310" s="861"/>
      <c r="CT310" s="861"/>
      <c r="CU310" s="861"/>
      <c r="CV310" s="861"/>
    </row>
    <row r="311" spans="1:100" s="774" customFormat="1" x14ac:dyDescent="0.2">
      <c r="A311" s="770"/>
      <c r="B311" s="806"/>
      <c r="C311" s="807"/>
      <c r="D311" s="808"/>
      <c r="E311" s="866"/>
      <c r="F311" s="795"/>
      <c r="G311" s="861"/>
      <c r="H311" s="861"/>
      <c r="I311" s="861"/>
      <c r="J311" s="861"/>
      <c r="K311" s="861"/>
      <c r="L311" s="861"/>
      <c r="M311" s="861"/>
      <c r="N311" s="1183"/>
      <c r="O311" s="1184"/>
      <c r="P311" s="1185"/>
      <c r="Q311" s="861"/>
      <c r="R311" s="861"/>
      <c r="S311" s="861"/>
      <c r="T311" s="861"/>
      <c r="U311" s="861"/>
      <c r="V311" s="861"/>
      <c r="W311" s="861"/>
      <c r="X311" s="861"/>
      <c r="Y311" s="861"/>
      <c r="Z311" s="861"/>
      <c r="AA311" s="861"/>
      <c r="AB311" s="861"/>
      <c r="AC311" s="861"/>
      <c r="AD311" s="861"/>
      <c r="AE311" s="861"/>
      <c r="AF311" s="861"/>
      <c r="AG311" s="861"/>
      <c r="AH311" s="861"/>
      <c r="AI311" s="861"/>
      <c r="AJ311" s="861"/>
      <c r="AK311" s="861"/>
      <c r="AL311" s="861"/>
      <c r="AM311" s="861"/>
      <c r="AN311" s="861"/>
      <c r="AO311" s="861"/>
      <c r="AP311" s="861"/>
      <c r="AQ311" s="861"/>
      <c r="AR311" s="861"/>
      <c r="AS311" s="861"/>
      <c r="AT311" s="861"/>
      <c r="AU311" s="861"/>
      <c r="AV311" s="861"/>
      <c r="AW311" s="861"/>
      <c r="AX311" s="861"/>
      <c r="AY311" s="861"/>
      <c r="AZ311" s="861"/>
      <c r="BA311" s="861"/>
      <c r="BB311" s="861"/>
      <c r="BC311" s="861"/>
      <c r="BD311" s="861"/>
      <c r="BE311" s="861"/>
      <c r="BF311" s="861"/>
      <c r="BG311" s="861"/>
      <c r="BH311" s="861"/>
      <c r="BI311" s="861"/>
      <c r="BJ311" s="861"/>
      <c r="BK311" s="861"/>
      <c r="BL311" s="861"/>
      <c r="BM311" s="861"/>
      <c r="BN311" s="861"/>
      <c r="BO311" s="861"/>
      <c r="BP311" s="861"/>
      <c r="BQ311" s="861"/>
      <c r="BR311" s="861"/>
      <c r="BS311" s="861"/>
      <c r="BT311" s="861"/>
      <c r="BU311" s="861"/>
      <c r="BV311" s="861"/>
      <c r="BW311" s="861"/>
      <c r="BX311" s="861"/>
      <c r="BY311" s="861"/>
      <c r="BZ311" s="861"/>
      <c r="CA311" s="861"/>
      <c r="CB311" s="861"/>
      <c r="CC311" s="861"/>
      <c r="CD311" s="861"/>
      <c r="CE311" s="861"/>
      <c r="CF311" s="861"/>
      <c r="CG311" s="861"/>
      <c r="CH311" s="861"/>
      <c r="CI311" s="861"/>
      <c r="CJ311" s="861"/>
      <c r="CK311" s="861"/>
      <c r="CL311" s="861"/>
      <c r="CM311" s="861"/>
      <c r="CN311" s="861"/>
      <c r="CO311" s="861"/>
      <c r="CP311" s="861"/>
      <c r="CQ311" s="861"/>
      <c r="CR311" s="861"/>
      <c r="CS311" s="861"/>
      <c r="CT311" s="861"/>
      <c r="CU311" s="861"/>
      <c r="CV311" s="861"/>
    </row>
    <row r="312" spans="1:100" s="774" customFormat="1" x14ac:dyDescent="0.2">
      <c r="A312" s="770"/>
      <c r="B312" s="809" t="s">
        <v>1108</v>
      </c>
      <c r="C312" s="807"/>
      <c r="D312" s="808"/>
      <c r="E312" s="868"/>
      <c r="F312" s="805">
        <f>SUM(F304:F310)</f>
        <v>0</v>
      </c>
      <c r="G312" s="861"/>
      <c r="H312" s="861"/>
      <c r="I312" s="861"/>
      <c r="J312" s="861"/>
      <c r="K312" s="861"/>
      <c r="L312" s="861"/>
      <c r="M312" s="861"/>
      <c r="N312" s="1183"/>
      <c r="O312" s="1184"/>
      <c r="P312" s="1185"/>
      <c r="Q312" s="861"/>
      <c r="R312" s="861"/>
      <c r="S312" s="861"/>
      <c r="T312" s="861"/>
      <c r="U312" s="861"/>
      <c r="V312" s="861"/>
      <c r="W312" s="861"/>
      <c r="X312" s="861"/>
      <c r="Y312" s="861"/>
      <c r="Z312" s="861"/>
      <c r="AA312" s="861"/>
      <c r="AB312" s="861"/>
      <c r="AC312" s="861"/>
      <c r="AD312" s="861"/>
      <c r="AE312" s="861"/>
      <c r="AF312" s="861"/>
      <c r="AG312" s="861"/>
      <c r="AH312" s="861"/>
      <c r="AI312" s="861"/>
      <c r="AJ312" s="861"/>
      <c r="AK312" s="861"/>
      <c r="AL312" s="861"/>
      <c r="AM312" s="861"/>
      <c r="AN312" s="861"/>
      <c r="AO312" s="861"/>
      <c r="AP312" s="861"/>
      <c r="AQ312" s="861"/>
      <c r="AR312" s="861"/>
      <c r="AS312" s="861"/>
      <c r="AT312" s="861"/>
      <c r="AU312" s="861"/>
      <c r="AV312" s="861"/>
      <c r="AW312" s="861"/>
      <c r="AX312" s="861"/>
      <c r="AY312" s="861"/>
      <c r="AZ312" s="861"/>
      <c r="BA312" s="861"/>
      <c r="BB312" s="861"/>
      <c r="BC312" s="861"/>
      <c r="BD312" s="861"/>
      <c r="BE312" s="861"/>
      <c r="BF312" s="861"/>
      <c r="BG312" s="861"/>
      <c r="BH312" s="861"/>
      <c r="BI312" s="861"/>
      <c r="BJ312" s="861"/>
      <c r="BK312" s="861"/>
      <c r="BL312" s="861"/>
      <c r="BM312" s="861"/>
      <c r="BN312" s="861"/>
      <c r="BO312" s="861"/>
      <c r="BP312" s="861"/>
      <c r="BQ312" s="861"/>
      <c r="BR312" s="861"/>
      <c r="BS312" s="861"/>
      <c r="BT312" s="861"/>
      <c r="BU312" s="861"/>
      <c r="BV312" s="861"/>
      <c r="BW312" s="861"/>
      <c r="BX312" s="861"/>
      <c r="BY312" s="861"/>
      <c r="BZ312" s="861"/>
      <c r="CA312" s="861"/>
      <c r="CB312" s="861"/>
      <c r="CC312" s="861"/>
      <c r="CD312" s="861"/>
      <c r="CE312" s="861"/>
      <c r="CF312" s="861"/>
      <c r="CG312" s="861"/>
      <c r="CH312" s="861"/>
      <c r="CI312" s="861"/>
      <c r="CJ312" s="861"/>
      <c r="CK312" s="861"/>
      <c r="CL312" s="861"/>
      <c r="CM312" s="861"/>
      <c r="CN312" s="861"/>
      <c r="CO312" s="861"/>
      <c r="CP312" s="861"/>
      <c r="CQ312" s="861"/>
      <c r="CR312" s="861"/>
      <c r="CS312" s="861"/>
      <c r="CT312" s="861"/>
      <c r="CU312" s="861"/>
      <c r="CV312" s="861"/>
    </row>
    <row r="313" spans="1:100" s="774" customFormat="1" x14ac:dyDescent="0.2">
      <c r="A313" s="770"/>
      <c r="B313" s="792"/>
      <c r="C313" s="793"/>
      <c r="D313" s="794"/>
      <c r="E313" s="866"/>
      <c r="F313" s="790"/>
      <c r="G313" s="861"/>
      <c r="H313" s="861"/>
      <c r="I313" s="861"/>
      <c r="J313" s="861"/>
      <c r="K313" s="861"/>
      <c r="L313" s="861"/>
      <c r="M313" s="861"/>
      <c r="N313" s="1183"/>
      <c r="O313" s="1184"/>
      <c r="P313" s="1185"/>
      <c r="Q313" s="861"/>
      <c r="R313" s="861"/>
      <c r="S313" s="861"/>
      <c r="T313" s="861"/>
      <c r="U313" s="861"/>
      <c r="V313" s="861"/>
      <c r="W313" s="861"/>
      <c r="X313" s="861"/>
      <c r="Y313" s="861"/>
      <c r="Z313" s="861"/>
      <c r="AA313" s="861"/>
      <c r="AB313" s="861"/>
      <c r="AC313" s="861"/>
      <c r="AD313" s="861"/>
      <c r="AE313" s="861"/>
      <c r="AF313" s="861"/>
      <c r="AG313" s="861"/>
      <c r="AH313" s="861"/>
      <c r="AI313" s="861"/>
      <c r="AJ313" s="861"/>
      <c r="AK313" s="861"/>
      <c r="AL313" s="861"/>
      <c r="AM313" s="861"/>
      <c r="AN313" s="861"/>
      <c r="AO313" s="861"/>
      <c r="AP313" s="861"/>
      <c r="AQ313" s="861"/>
      <c r="AR313" s="861"/>
      <c r="AS313" s="861"/>
      <c r="AT313" s="861"/>
      <c r="AU313" s="861"/>
      <c r="AV313" s="861"/>
      <c r="AW313" s="861"/>
      <c r="AX313" s="861"/>
      <c r="AY313" s="861"/>
      <c r="AZ313" s="861"/>
      <c r="BA313" s="861"/>
      <c r="BB313" s="861"/>
      <c r="BC313" s="861"/>
      <c r="BD313" s="861"/>
      <c r="BE313" s="861"/>
      <c r="BF313" s="861"/>
      <c r="BG313" s="861"/>
      <c r="BH313" s="861"/>
      <c r="BI313" s="861"/>
      <c r="BJ313" s="861"/>
      <c r="BK313" s="861"/>
      <c r="BL313" s="861"/>
      <c r="BM313" s="861"/>
      <c r="BN313" s="861"/>
      <c r="BO313" s="861"/>
      <c r="BP313" s="861"/>
      <c r="BQ313" s="861"/>
      <c r="BR313" s="861"/>
      <c r="BS313" s="861"/>
      <c r="BT313" s="861"/>
      <c r="BU313" s="861"/>
      <c r="BV313" s="861"/>
      <c r="BW313" s="861"/>
      <c r="BX313" s="861"/>
      <c r="BY313" s="861"/>
      <c r="BZ313" s="861"/>
      <c r="CA313" s="861"/>
      <c r="CB313" s="861"/>
      <c r="CC313" s="861"/>
      <c r="CD313" s="861"/>
      <c r="CE313" s="861"/>
      <c r="CF313" s="861"/>
      <c r="CG313" s="861"/>
      <c r="CH313" s="861"/>
      <c r="CI313" s="861"/>
      <c r="CJ313" s="861"/>
      <c r="CK313" s="861"/>
      <c r="CL313" s="861"/>
      <c r="CM313" s="861"/>
      <c r="CN313" s="861"/>
      <c r="CO313" s="861"/>
      <c r="CP313" s="861"/>
      <c r="CQ313" s="861"/>
      <c r="CR313" s="861"/>
      <c r="CS313" s="861"/>
      <c r="CT313" s="861"/>
      <c r="CU313" s="861"/>
      <c r="CV313" s="861"/>
    </row>
    <row r="314" spans="1:100" x14ac:dyDescent="0.2">
      <c r="D314" s="794"/>
      <c r="E314" s="866"/>
      <c r="F314" s="604"/>
    </row>
    <row r="315" spans="1:100" ht="15" x14ac:dyDescent="0.2">
      <c r="A315" s="767"/>
      <c r="B315" s="768" t="s">
        <v>403</v>
      </c>
      <c r="C315" s="798" t="s">
        <v>322</v>
      </c>
      <c r="D315" s="412"/>
      <c r="E315" s="866"/>
      <c r="F315" s="604"/>
    </row>
    <row r="316" spans="1:100" s="774" customFormat="1" x14ac:dyDescent="0.2">
      <c r="A316" s="770"/>
      <c r="B316" s="775"/>
      <c r="C316" s="772"/>
      <c r="D316" s="786"/>
      <c r="E316" s="866"/>
      <c r="F316" s="787"/>
      <c r="G316" s="861"/>
      <c r="H316" s="861"/>
      <c r="I316" s="861"/>
      <c r="J316" s="861"/>
      <c r="K316" s="861"/>
      <c r="L316" s="861"/>
      <c r="M316" s="861"/>
      <c r="N316" s="1183"/>
      <c r="O316" s="1184"/>
      <c r="P316" s="1185"/>
      <c r="Q316" s="861"/>
      <c r="R316" s="861"/>
      <c r="S316" s="861"/>
      <c r="T316" s="861"/>
      <c r="U316" s="861"/>
      <c r="V316" s="861"/>
      <c r="W316" s="861"/>
      <c r="X316" s="861"/>
      <c r="Y316" s="861"/>
      <c r="Z316" s="861"/>
      <c r="AA316" s="861"/>
      <c r="AB316" s="861"/>
      <c r="AC316" s="861"/>
      <c r="AD316" s="861"/>
      <c r="AE316" s="861"/>
      <c r="AF316" s="861"/>
      <c r="AG316" s="861"/>
      <c r="AH316" s="861"/>
      <c r="AI316" s="861"/>
      <c r="AJ316" s="861"/>
      <c r="AK316" s="861"/>
      <c r="AL316" s="861"/>
      <c r="AM316" s="861"/>
      <c r="AN316" s="861"/>
      <c r="AO316" s="861"/>
      <c r="AP316" s="861"/>
      <c r="AQ316" s="861"/>
      <c r="AR316" s="861"/>
      <c r="AS316" s="861"/>
      <c r="AT316" s="861"/>
      <c r="AU316" s="861"/>
      <c r="AV316" s="861"/>
      <c r="AW316" s="861"/>
      <c r="AX316" s="861"/>
      <c r="AY316" s="861"/>
      <c r="AZ316" s="861"/>
      <c r="BA316" s="861"/>
      <c r="BB316" s="861"/>
      <c r="BC316" s="861"/>
      <c r="BD316" s="861"/>
      <c r="BE316" s="861"/>
      <c r="BF316" s="861"/>
      <c r="BG316" s="861"/>
      <c r="BH316" s="861"/>
      <c r="BI316" s="861"/>
      <c r="BJ316" s="861"/>
      <c r="BK316" s="861"/>
      <c r="BL316" s="861"/>
      <c r="BM316" s="861"/>
      <c r="BN316" s="861"/>
      <c r="BO316" s="861"/>
      <c r="BP316" s="861"/>
      <c r="BQ316" s="861"/>
      <c r="BR316" s="861"/>
      <c r="BS316" s="861"/>
      <c r="BT316" s="861"/>
      <c r="BU316" s="861"/>
      <c r="BV316" s="861"/>
      <c r="BW316" s="861"/>
      <c r="BX316" s="861"/>
      <c r="BY316" s="861"/>
      <c r="BZ316" s="861"/>
      <c r="CA316" s="861"/>
      <c r="CB316" s="861"/>
      <c r="CC316" s="861"/>
      <c r="CD316" s="861"/>
      <c r="CE316" s="861"/>
      <c r="CF316" s="861"/>
      <c r="CG316" s="861"/>
      <c r="CH316" s="861"/>
      <c r="CI316" s="861"/>
      <c r="CJ316" s="861"/>
      <c r="CK316" s="861"/>
      <c r="CL316" s="861"/>
      <c r="CM316" s="861"/>
      <c r="CN316" s="861"/>
      <c r="CO316" s="861"/>
      <c r="CP316" s="861"/>
      <c r="CQ316" s="861"/>
      <c r="CR316" s="861"/>
      <c r="CS316" s="861"/>
      <c r="CT316" s="861"/>
      <c r="CU316" s="861"/>
      <c r="CV316" s="861"/>
    </row>
    <row r="317" spans="1:100" s="774" customFormat="1" ht="25.5" customHeight="1" x14ac:dyDescent="0.2">
      <c r="A317" s="776" t="s">
        <v>230</v>
      </c>
      <c r="B317" s="336" t="s">
        <v>323</v>
      </c>
      <c r="C317" s="777" t="s">
        <v>38</v>
      </c>
      <c r="D317" s="822">
        <v>1</v>
      </c>
      <c r="E317" s="863"/>
      <c r="F317" s="779">
        <f t="shared" ref="F317:F323" si="26">D317*E317</f>
        <v>0</v>
      </c>
      <c r="G317" s="861"/>
      <c r="H317" s="861"/>
      <c r="I317" s="861"/>
      <c r="J317" s="861"/>
      <c r="K317" s="861"/>
      <c r="L317" s="861"/>
      <c r="M317" s="861"/>
      <c r="N317" s="1183"/>
      <c r="O317" s="1184"/>
      <c r="P317" s="1185"/>
      <c r="Q317" s="861"/>
      <c r="R317" s="861"/>
      <c r="S317" s="861"/>
      <c r="T317" s="861"/>
      <c r="U317" s="861"/>
      <c r="V317" s="861"/>
      <c r="W317" s="861"/>
      <c r="X317" s="861"/>
      <c r="Y317" s="861"/>
      <c r="Z317" s="861"/>
      <c r="AA317" s="861"/>
      <c r="AB317" s="861"/>
      <c r="AC317" s="861"/>
      <c r="AD317" s="861"/>
      <c r="AE317" s="861"/>
      <c r="AF317" s="861"/>
      <c r="AG317" s="861"/>
      <c r="AH317" s="861"/>
      <c r="AI317" s="861"/>
      <c r="AJ317" s="861"/>
      <c r="AK317" s="861"/>
      <c r="AL317" s="861"/>
      <c r="AM317" s="861"/>
      <c r="AN317" s="861"/>
      <c r="AO317" s="861"/>
      <c r="AP317" s="861"/>
      <c r="AQ317" s="861"/>
      <c r="AR317" s="861"/>
      <c r="AS317" s="861"/>
      <c r="AT317" s="861"/>
      <c r="AU317" s="861"/>
      <c r="AV317" s="861"/>
      <c r="AW317" s="861"/>
      <c r="AX317" s="861"/>
      <c r="AY317" s="861"/>
      <c r="AZ317" s="861"/>
      <c r="BA317" s="861"/>
      <c r="BB317" s="861"/>
      <c r="BC317" s="861"/>
      <c r="BD317" s="861"/>
      <c r="BE317" s="861"/>
      <c r="BF317" s="861"/>
      <c r="BG317" s="861"/>
      <c r="BH317" s="861"/>
      <c r="BI317" s="861"/>
      <c r="BJ317" s="861"/>
      <c r="BK317" s="861"/>
      <c r="BL317" s="861"/>
      <c r="BM317" s="861"/>
      <c r="BN317" s="861"/>
      <c r="BO317" s="861"/>
      <c r="BP317" s="861"/>
      <c r="BQ317" s="861"/>
      <c r="BR317" s="861"/>
      <c r="BS317" s="861"/>
      <c r="BT317" s="861"/>
      <c r="BU317" s="861"/>
      <c r="BV317" s="861"/>
      <c r="BW317" s="861"/>
      <c r="BX317" s="861"/>
      <c r="BY317" s="861"/>
      <c r="BZ317" s="861"/>
      <c r="CA317" s="861"/>
      <c r="CB317" s="861"/>
      <c r="CC317" s="861"/>
      <c r="CD317" s="861"/>
      <c r="CE317" s="861"/>
      <c r="CF317" s="861"/>
      <c r="CG317" s="861"/>
      <c r="CH317" s="861"/>
      <c r="CI317" s="861"/>
      <c r="CJ317" s="861"/>
      <c r="CK317" s="861"/>
      <c r="CL317" s="861"/>
      <c r="CM317" s="861"/>
      <c r="CN317" s="861"/>
      <c r="CO317" s="861"/>
      <c r="CP317" s="861"/>
      <c r="CQ317" s="861"/>
      <c r="CR317" s="861"/>
      <c r="CS317" s="861"/>
      <c r="CT317" s="861"/>
      <c r="CU317" s="861"/>
      <c r="CV317" s="861"/>
    </row>
    <row r="318" spans="1:100" s="774" customFormat="1" ht="38.25" x14ac:dyDescent="0.2">
      <c r="A318" s="776" t="s">
        <v>232</v>
      </c>
      <c r="B318" s="336" t="s">
        <v>1127</v>
      </c>
      <c r="C318" s="393" t="s">
        <v>199</v>
      </c>
      <c r="D318" s="778">
        <v>1</v>
      </c>
      <c r="E318" s="863"/>
      <c r="F318" s="779">
        <f t="shared" si="26"/>
        <v>0</v>
      </c>
      <c r="G318" s="861"/>
      <c r="H318" s="861"/>
      <c r="I318" s="861"/>
      <c r="J318" s="861"/>
      <c r="K318" s="861"/>
      <c r="L318" s="861"/>
      <c r="M318" s="861"/>
      <c r="N318" s="1183"/>
      <c r="O318" s="1184"/>
      <c r="P318" s="1185"/>
      <c r="Q318" s="861"/>
      <c r="R318" s="861"/>
      <c r="S318" s="861"/>
      <c r="T318" s="861"/>
      <c r="U318" s="861"/>
      <c r="V318" s="861"/>
      <c r="W318" s="861"/>
      <c r="X318" s="861"/>
      <c r="Y318" s="861"/>
      <c r="Z318" s="861"/>
      <c r="AA318" s="861"/>
      <c r="AB318" s="861"/>
      <c r="AC318" s="861"/>
      <c r="AD318" s="861"/>
      <c r="AE318" s="861"/>
      <c r="AF318" s="861"/>
      <c r="AG318" s="861"/>
      <c r="AH318" s="861"/>
      <c r="AI318" s="861"/>
      <c r="AJ318" s="861"/>
      <c r="AK318" s="861"/>
      <c r="AL318" s="861"/>
      <c r="AM318" s="861"/>
      <c r="AN318" s="861"/>
      <c r="AO318" s="861"/>
      <c r="AP318" s="861"/>
      <c r="AQ318" s="861"/>
      <c r="AR318" s="861"/>
      <c r="AS318" s="861"/>
      <c r="AT318" s="861"/>
      <c r="AU318" s="861"/>
      <c r="AV318" s="861"/>
      <c r="AW318" s="861"/>
      <c r="AX318" s="861"/>
      <c r="AY318" s="861"/>
      <c r="AZ318" s="861"/>
      <c r="BA318" s="861"/>
      <c r="BB318" s="861"/>
      <c r="BC318" s="861"/>
      <c r="BD318" s="861"/>
      <c r="BE318" s="861"/>
      <c r="BF318" s="861"/>
      <c r="BG318" s="861"/>
      <c r="BH318" s="861"/>
      <c r="BI318" s="861"/>
      <c r="BJ318" s="861"/>
      <c r="BK318" s="861"/>
      <c r="BL318" s="861"/>
      <c r="BM318" s="861"/>
      <c r="BN318" s="861"/>
      <c r="BO318" s="861"/>
      <c r="BP318" s="861"/>
      <c r="BQ318" s="861"/>
      <c r="BR318" s="861"/>
      <c r="BS318" s="861"/>
      <c r="BT318" s="861"/>
      <c r="BU318" s="861"/>
      <c r="BV318" s="861"/>
      <c r="BW318" s="861"/>
      <c r="BX318" s="861"/>
      <c r="BY318" s="861"/>
      <c r="BZ318" s="861"/>
      <c r="CA318" s="861"/>
      <c r="CB318" s="861"/>
      <c r="CC318" s="861"/>
      <c r="CD318" s="861"/>
      <c r="CE318" s="861"/>
      <c r="CF318" s="861"/>
      <c r="CG318" s="861"/>
      <c r="CH318" s="861"/>
      <c r="CI318" s="861"/>
      <c r="CJ318" s="861"/>
      <c r="CK318" s="861"/>
      <c r="CL318" s="861"/>
      <c r="CM318" s="861"/>
      <c r="CN318" s="861"/>
      <c r="CO318" s="861"/>
      <c r="CP318" s="861"/>
      <c r="CQ318" s="861"/>
      <c r="CR318" s="861"/>
      <c r="CS318" s="861"/>
      <c r="CT318" s="861"/>
      <c r="CU318" s="861"/>
      <c r="CV318" s="861"/>
    </row>
    <row r="319" spans="1:100" s="774" customFormat="1" ht="25.5" x14ac:dyDescent="0.2">
      <c r="A319" s="398" t="s">
        <v>233</v>
      </c>
      <c r="B319" s="336" t="s">
        <v>1129</v>
      </c>
      <c r="C319" s="393" t="s">
        <v>184</v>
      </c>
      <c r="D319" s="778">
        <v>1.2</v>
      </c>
      <c r="E319" s="863"/>
      <c r="F319" s="779">
        <f t="shared" si="26"/>
        <v>0</v>
      </c>
      <c r="G319" s="861"/>
      <c r="H319" s="861"/>
      <c r="I319" s="861"/>
      <c r="J319" s="861"/>
      <c r="K319" s="861"/>
      <c r="L319" s="861"/>
      <c r="M319" s="861"/>
      <c r="N319" s="1183"/>
      <c r="O319" s="1184"/>
      <c r="P319" s="1185"/>
      <c r="Q319" s="861"/>
      <c r="R319" s="861"/>
      <c r="S319" s="861"/>
      <c r="T319" s="861"/>
      <c r="U319" s="861"/>
      <c r="V319" s="861"/>
      <c r="W319" s="861"/>
      <c r="X319" s="861"/>
      <c r="Y319" s="861"/>
      <c r="Z319" s="861"/>
      <c r="AA319" s="861"/>
      <c r="AB319" s="861"/>
      <c r="AC319" s="861"/>
      <c r="AD319" s="861"/>
      <c r="AE319" s="861"/>
      <c r="AF319" s="861"/>
      <c r="AG319" s="861"/>
      <c r="AH319" s="861"/>
      <c r="AI319" s="861"/>
      <c r="AJ319" s="861"/>
      <c r="AK319" s="861"/>
      <c r="AL319" s="861"/>
      <c r="AM319" s="861"/>
      <c r="AN319" s="861"/>
      <c r="AO319" s="861"/>
      <c r="AP319" s="861"/>
      <c r="AQ319" s="861"/>
      <c r="AR319" s="861"/>
      <c r="AS319" s="861"/>
      <c r="AT319" s="861"/>
      <c r="AU319" s="861"/>
      <c r="AV319" s="861"/>
      <c r="AW319" s="861"/>
      <c r="AX319" s="861"/>
      <c r="AY319" s="861"/>
      <c r="AZ319" s="861"/>
      <c r="BA319" s="861"/>
      <c r="BB319" s="861"/>
      <c r="BC319" s="861"/>
      <c r="BD319" s="861"/>
      <c r="BE319" s="861"/>
      <c r="BF319" s="861"/>
      <c r="BG319" s="861"/>
      <c r="BH319" s="861"/>
      <c r="BI319" s="861"/>
      <c r="BJ319" s="861"/>
      <c r="BK319" s="861"/>
      <c r="BL319" s="861"/>
      <c r="BM319" s="861"/>
      <c r="BN319" s="861"/>
      <c r="BO319" s="861"/>
      <c r="BP319" s="861"/>
      <c r="BQ319" s="861"/>
      <c r="BR319" s="861"/>
      <c r="BS319" s="861"/>
      <c r="BT319" s="861"/>
      <c r="BU319" s="861"/>
      <c r="BV319" s="861"/>
      <c r="BW319" s="861"/>
      <c r="BX319" s="861"/>
      <c r="BY319" s="861"/>
      <c r="BZ319" s="861"/>
      <c r="CA319" s="861"/>
      <c r="CB319" s="861"/>
      <c r="CC319" s="861"/>
      <c r="CD319" s="861"/>
      <c r="CE319" s="861"/>
      <c r="CF319" s="861"/>
      <c r="CG319" s="861"/>
      <c r="CH319" s="861"/>
      <c r="CI319" s="861"/>
      <c r="CJ319" s="861"/>
      <c r="CK319" s="861"/>
      <c r="CL319" s="861"/>
      <c r="CM319" s="861"/>
      <c r="CN319" s="861"/>
      <c r="CO319" s="861"/>
      <c r="CP319" s="861"/>
      <c r="CQ319" s="861"/>
      <c r="CR319" s="861"/>
      <c r="CS319" s="861"/>
      <c r="CT319" s="861"/>
      <c r="CU319" s="861"/>
      <c r="CV319" s="861"/>
    </row>
    <row r="320" spans="1:100" s="774" customFormat="1" ht="25.5" x14ac:dyDescent="0.2">
      <c r="A320" s="398" t="s">
        <v>235</v>
      </c>
      <c r="B320" s="336" t="s">
        <v>324</v>
      </c>
      <c r="C320" s="783" t="s">
        <v>38</v>
      </c>
      <c r="D320" s="822">
        <v>1</v>
      </c>
      <c r="E320" s="863"/>
      <c r="F320" s="779">
        <f t="shared" si="26"/>
        <v>0</v>
      </c>
      <c r="G320" s="861"/>
      <c r="H320" s="861"/>
      <c r="I320" s="861"/>
      <c r="J320" s="861"/>
      <c r="K320" s="861"/>
      <c r="L320" s="861"/>
      <c r="M320" s="861"/>
      <c r="N320" s="1183"/>
      <c r="O320" s="1184"/>
      <c r="P320" s="1185"/>
      <c r="Q320" s="861"/>
      <c r="R320" s="861"/>
      <c r="S320" s="861"/>
      <c r="T320" s="861"/>
      <c r="U320" s="861"/>
      <c r="V320" s="861"/>
      <c r="W320" s="861"/>
      <c r="X320" s="861"/>
      <c r="Y320" s="861"/>
      <c r="Z320" s="861"/>
      <c r="AA320" s="861"/>
      <c r="AB320" s="861"/>
      <c r="AC320" s="861"/>
      <c r="AD320" s="861"/>
      <c r="AE320" s="861"/>
      <c r="AF320" s="861"/>
      <c r="AG320" s="861"/>
      <c r="AH320" s="861"/>
      <c r="AI320" s="861"/>
      <c r="AJ320" s="861"/>
      <c r="AK320" s="861"/>
      <c r="AL320" s="861"/>
      <c r="AM320" s="861"/>
      <c r="AN320" s="861"/>
      <c r="AO320" s="861"/>
      <c r="AP320" s="861"/>
      <c r="AQ320" s="861"/>
      <c r="AR320" s="861"/>
      <c r="AS320" s="861"/>
      <c r="AT320" s="861"/>
      <c r="AU320" s="861"/>
      <c r="AV320" s="861"/>
      <c r="AW320" s="861"/>
      <c r="AX320" s="861"/>
      <c r="AY320" s="861"/>
      <c r="AZ320" s="861"/>
      <c r="BA320" s="861"/>
      <c r="BB320" s="861"/>
      <c r="BC320" s="861"/>
      <c r="BD320" s="861"/>
      <c r="BE320" s="861"/>
      <c r="BF320" s="861"/>
      <c r="BG320" s="861"/>
      <c r="BH320" s="861"/>
      <c r="BI320" s="861"/>
      <c r="BJ320" s="861"/>
      <c r="BK320" s="861"/>
      <c r="BL320" s="861"/>
      <c r="BM320" s="861"/>
      <c r="BN320" s="861"/>
      <c r="BO320" s="861"/>
      <c r="BP320" s="861"/>
      <c r="BQ320" s="861"/>
      <c r="BR320" s="861"/>
      <c r="BS320" s="861"/>
      <c r="BT320" s="861"/>
      <c r="BU320" s="861"/>
      <c r="BV320" s="861"/>
      <c r="BW320" s="861"/>
      <c r="BX320" s="861"/>
      <c r="BY320" s="861"/>
      <c r="BZ320" s="861"/>
      <c r="CA320" s="861"/>
      <c r="CB320" s="861"/>
      <c r="CC320" s="861"/>
      <c r="CD320" s="861"/>
      <c r="CE320" s="861"/>
      <c r="CF320" s="861"/>
      <c r="CG320" s="861"/>
      <c r="CH320" s="861"/>
      <c r="CI320" s="861"/>
      <c r="CJ320" s="861"/>
      <c r="CK320" s="861"/>
      <c r="CL320" s="861"/>
      <c r="CM320" s="861"/>
      <c r="CN320" s="861"/>
      <c r="CO320" s="861"/>
      <c r="CP320" s="861"/>
      <c r="CQ320" s="861"/>
      <c r="CR320" s="861"/>
      <c r="CS320" s="861"/>
      <c r="CT320" s="861"/>
      <c r="CU320" s="861"/>
      <c r="CV320" s="861"/>
    </row>
    <row r="321" spans="1:100" s="771" customFormat="1" ht="38.25" x14ac:dyDescent="0.2">
      <c r="A321" s="780" t="s">
        <v>237</v>
      </c>
      <c r="B321" s="781" t="s">
        <v>1078</v>
      </c>
      <c r="C321" s="782" t="s">
        <v>101</v>
      </c>
      <c r="D321" s="778">
        <v>2</v>
      </c>
      <c r="E321" s="863"/>
      <c r="F321" s="779">
        <f t="shared" si="26"/>
        <v>0</v>
      </c>
      <c r="G321" s="1186"/>
      <c r="H321" s="1186"/>
      <c r="I321" s="1186"/>
      <c r="J321" s="1186"/>
      <c r="K321" s="1186"/>
      <c r="L321" s="1186"/>
      <c r="M321" s="1186"/>
      <c r="N321" s="1187"/>
      <c r="O321" s="1188"/>
      <c r="P321" s="1189"/>
      <c r="Q321" s="1186"/>
      <c r="R321" s="1186"/>
      <c r="S321" s="1186"/>
      <c r="T321" s="1186"/>
      <c r="U321" s="1186"/>
      <c r="V321" s="1186"/>
      <c r="W321" s="1186"/>
      <c r="X321" s="1186"/>
      <c r="Y321" s="1186"/>
      <c r="Z321" s="1186"/>
      <c r="AA321" s="1186"/>
      <c r="AB321" s="1186"/>
      <c r="AC321" s="1186"/>
      <c r="AD321" s="1186"/>
      <c r="AE321" s="1186"/>
      <c r="AF321" s="1186"/>
      <c r="AG321" s="1186"/>
      <c r="AH321" s="1186"/>
      <c r="AI321" s="1186"/>
      <c r="AJ321" s="1186"/>
      <c r="AK321" s="1186"/>
      <c r="AL321" s="1186"/>
      <c r="AM321" s="1186"/>
      <c r="AN321" s="1186"/>
      <c r="AO321" s="1186"/>
      <c r="AP321" s="1186"/>
      <c r="AQ321" s="1186"/>
      <c r="AR321" s="1186"/>
      <c r="AS321" s="1186"/>
      <c r="AT321" s="1186"/>
      <c r="AU321" s="1186"/>
      <c r="AV321" s="1186"/>
      <c r="AW321" s="1186"/>
      <c r="AX321" s="1186"/>
      <c r="AY321" s="1186"/>
      <c r="AZ321" s="1186"/>
      <c r="BA321" s="1186"/>
      <c r="BB321" s="1186"/>
      <c r="BC321" s="1186"/>
      <c r="BD321" s="1186"/>
      <c r="BE321" s="1186"/>
      <c r="BF321" s="1186"/>
      <c r="BG321" s="1186"/>
      <c r="BH321" s="1186"/>
      <c r="BI321" s="1186"/>
      <c r="BJ321" s="1186"/>
      <c r="BK321" s="1186"/>
      <c r="BL321" s="1186"/>
      <c r="BM321" s="1186"/>
      <c r="BN321" s="1186"/>
      <c r="BO321" s="1186"/>
      <c r="BP321" s="1186"/>
      <c r="BQ321" s="1186"/>
      <c r="BR321" s="1186"/>
      <c r="BS321" s="1186"/>
      <c r="BT321" s="1186"/>
      <c r="BU321" s="1186"/>
      <c r="BV321" s="1186"/>
      <c r="BW321" s="1186"/>
      <c r="BX321" s="1186"/>
      <c r="BY321" s="1186"/>
      <c r="BZ321" s="1186"/>
      <c r="CA321" s="1186"/>
      <c r="CB321" s="1186"/>
      <c r="CC321" s="1186"/>
      <c r="CD321" s="1186"/>
      <c r="CE321" s="1186"/>
      <c r="CF321" s="1186"/>
      <c r="CG321" s="1186"/>
      <c r="CH321" s="1186"/>
      <c r="CI321" s="1186"/>
      <c r="CJ321" s="1186"/>
      <c r="CK321" s="1186"/>
      <c r="CL321" s="1186"/>
      <c r="CM321" s="1186"/>
      <c r="CN321" s="1186"/>
      <c r="CO321" s="1186"/>
      <c r="CP321" s="1186"/>
      <c r="CQ321" s="1186"/>
      <c r="CR321" s="1186"/>
      <c r="CS321" s="1186"/>
      <c r="CT321" s="1186"/>
      <c r="CU321" s="1186"/>
      <c r="CV321" s="1186"/>
    </row>
    <row r="322" spans="1:100" s="771" customFormat="1" ht="38.25" x14ac:dyDescent="0.2">
      <c r="A322" s="780" t="s">
        <v>239</v>
      </c>
      <c r="B322" s="781" t="s">
        <v>325</v>
      </c>
      <c r="C322" s="782" t="s">
        <v>101</v>
      </c>
      <c r="D322" s="778">
        <v>2.2999999999999998</v>
      </c>
      <c r="E322" s="863"/>
      <c r="F322" s="779">
        <f t="shared" si="26"/>
        <v>0</v>
      </c>
      <c r="G322" s="1186"/>
      <c r="H322" s="1186"/>
      <c r="I322" s="1186"/>
      <c r="J322" s="1186"/>
      <c r="K322" s="1186"/>
      <c r="L322" s="1186"/>
      <c r="M322" s="1186"/>
      <c r="N322" s="1187"/>
      <c r="O322" s="1188"/>
      <c r="P322" s="1189"/>
      <c r="Q322" s="1186"/>
      <c r="R322" s="1186"/>
      <c r="S322" s="1186"/>
      <c r="T322" s="1186"/>
      <c r="U322" s="1186"/>
      <c r="V322" s="1186"/>
      <c r="W322" s="1186"/>
      <c r="X322" s="1186"/>
      <c r="Y322" s="1186"/>
      <c r="Z322" s="1186"/>
      <c r="AA322" s="1186"/>
      <c r="AB322" s="1186"/>
      <c r="AC322" s="1186"/>
      <c r="AD322" s="1186"/>
      <c r="AE322" s="1186"/>
      <c r="AF322" s="1186"/>
      <c r="AG322" s="1186"/>
      <c r="AH322" s="1186"/>
      <c r="AI322" s="1186"/>
      <c r="AJ322" s="1186"/>
      <c r="AK322" s="1186"/>
      <c r="AL322" s="1186"/>
      <c r="AM322" s="1186"/>
      <c r="AN322" s="1186"/>
      <c r="AO322" s="1186"/>
      <c r="AP322" s="1186"/>
      <c r="AQ322" s="1186"/>
      <c r="AR322" s="1186"/>
      <c r="AS322" s="1186"/>
      <c r="AT322" s="1186"/>
      <c r="AU322" s="1186"/>
      <c r="AV322" s="1186"/>
      <c r="AW322" s="1186"/>
      <c r="AX322" s="1186"/>
      <c r="AY322" s="1186"/>
      <c r="AZ322" s="1186"/>
      <c r="BA322" s="1186"/>
      <c r="BB322" s="1186"/>
      <c r="BC322" s="1186"/>
      <c r="BD322" s="1186"/>
      <c r="BE322" s="1186"/>
      <c r="BF322" s="1186"/>
      <c r="BG322" s="1186"/>
      <c r="BH322" s="1186"/>
      <c r="BI322" s="1186"/>
      <c r="BJ322" s="1186"/>
      <c r="BK322" s="1186"/>
      <c r="BL322" s="1186"/>
      <c r="BM322" s="1186"/>
      <c r="BN322" s="1186"/>
      <c r="BO322" s="1186"/>
      <c r="BP322" s="1186"/>
      <c r="BQ322" s="1186"/>
      <c r="BR322" s="1186"/>
      <c r="BS322" s="1186"/>
      <c r="BT322" s="1186"/>
      <c r="BU322" s="1186"/>
      <c r="BV322" s="1186"/>
      <c r="BW322" s="1186"/>
      <c r="BX322" s="1186"/>
      <c r="BY322" s="1186"/>
      <c r="BZ322" s="1186"/>
      <c r="CA322" s="1186"/>
      <c r="CB322" s="1186"/>
      <c r="CC322" s="1186"/>
      <c r="CD322" s="1186"/>
      <c r="CE322" s="1186"/>
      <c r="CF322" s="1186"/>
      <c r="CG322" s="1186"/>
      <c r="CH322" s="1186"/>
      <c r="CI322" s="1186"/>
      <c r="CJ322" s="1186"/>
      <c r="CK322" s="1186"/>
      <c r="CL322" s="1186"/>
      <c r="CM322" s="1186"/>
      <c r="CN322" s="1186"/>
      <c r="CO322" s="1186"/>
      <c r="CP322" s="1186"/>
      <c r="CQ322" s="1186"/>
      <c r="CR322" s="1186"/>
      <c r="CS322" s="1186"/>
      <c r="CT322" s="1186"/>
      <c r="CU322" s="1186"/>
      <c r="CV322" s="1186"/>
    </row>
    <row r="323" spans="1:100" s="774" customFormat="1" x14ac:dyDescent="0.2">
      <c r="A323" s="398" t="s">
        <v>240</v>
      </c>
      <c r="B323" s="336" t="s">
        <v>326</v>
      </c>
      <c r="C323" s="783" t="s">
        <v>101</v>
      </c>
      <c r="D323" s="778">
        <v>5</v>
      </c>
      <c r="E323" s="863"/>
      <c r="F323" s="779">
        <f t="shared" si="26"/>
        <v>0</v>
      </c>
      <c r="G323" s="861"/>
      <c r="H323" s="861"/>
      <c r="I323" s="861"/>
      <c r="J323" s="861"/>
      <c r="K323" s="861"/>
      <c r="L323" s="861"/>
      <c r="M323" s="861"/>
      <c r="N323" s="1183"/>
      <c r="O323" s="1184"/>
      <c r="P323" s="1185"/>
      <c r="Q323" s="1185"/>
      <c r="R323" s="861"/>
      <c r="S323" s="861"/>
      <c r="T323" s="861"/>
      <c r="U323" s="861"/>
      <c r="V323" s="861"/>
      <c r="W323" s="861"/>
      <c r="X323" s="861"/>
      <c r="Y323" s="861"/>
      <c r="Z323" s="861"/>
      <c r="AA323" s="861"/>
      <c r="AB323" s="861"/>
      <c r="AC323" s="861"/>
      <c r="AD323" s="861"/>
      <c r="AE323" s="861"/>
      <c r="AF323" s="861"/>
      <c r="AG323" s="861"/>
      <c r="AH323" s="861"/>
      <c r="AI323" s="861"/>
      <c r="AJ323" s="861"/>
      <c r="AK323" s="861"/>
      <c r="AL323" s="861"/>
      <c r="AM323" s="861"/>
      <c r="AN323" s="861"/>
      <c r="AO323" s="861"/>
      <c r="AP323" s="861"/>
      <c r="AQ323" s="861"/>
      <c r="AR323" s="861"/>
      <c r="AS323" s="861"/>
      <c r="AT323" s="861"/>
      <c r="AU323" s="861"/>
      <c r="AV323" s="861"/>
      <c r="AW323" s="861"/>
      <c r="AX323" s="861"/>
      <c r="AY323" s="861"/>
      <c r="AZ323" s="861"/>
      <c r="BA323" s="861"/>
      <c r="BB323" s="861"/>
      <c r="BC323" s="861"/>
      <c r="BD323" s="861"/>
      <c r="BE323" s="861"/>
      <c r="BF323" s="861"/>
      <c r="BG323" s="861"/>
      <c r="BH323" s="861"/>
      <c r="BI323" s="861"/>
      <c r="BJ323" s="861"/>
      <c r="BK323" s="861"/>
      <c r="BL323" s="861"/>
      <c r="BM323" s="861"/>
      <c r="BN323" s="861"/>
      <c r="BO323" s="861"/>
      <c r="BP323" s="861"/>
      <c r="BQ323" s="861"/>
      <c r="BR323" s="861"/>
      <c r="BS323" s="861"/>
      <c r="BT323" s="861"/>
      <c r="BU323" s="861"/>
      <c r="BV323" s="861"/>
      <c r="BW323" s="861"/>
      <c r="BX323" s="861"/>
      <c r="BY323" s="861"/>
      <c r="BZ323" s="861"/>
      <c r="CA323" s="861"/>
      <c r="CB323" s="861"/>
      <c r="CC323" s="861"/>
      <c r="CD323" s="861"/>
      <c r="CE323" s="861"/>
      <c r="CF323" s="861"/>
      <c r="CG323" s="861"/>
      <c r="CH323" s="861"/>
      <c r="CI323" s="861"/>
      <c r="CJ323" s="861"/>
      <c r="CK323" s="861"/>
      <c r="CL323" s="861"/>
      <c r="CM323" s="861"/>
      <c r="CN323" s="861"/>
      <c r="CO323" s="861"/>
      <c r="CP323" s="861"/>
      <c r="CQ323" s="861"/>
      <c r="CR323" s="861"/>
      <c r="CS323" s="861"/>
      <c r="CT323" s="861"/>
      <c r="CU323" s="861"/>
      <c r="CV323" s="861"/>
    </row>
    <row r="324" spans="1:100" s="774" customFormat="1" x14ac:dyDescent="0.2">
      <c r="A324" s="770"/>
      <c r="B324" s="806"/>
      <c r="C324" s="807"/>
      <c r="D324" s="808"/>
      <c r="E324" s="866"/>
      <c r="F324" s="795"/>
      <c r="G324" s="861"/>
      <c r="H324" s="861"/>
      <c r="I324" s="861"/>
      <c r="J324" s="861"/>
      <c r="K324" s="861"/>
      <c r="L324" s="861"/>
      <c r="M324" s="861"/>
      <c r="N324" s="1183"/>
      <c r="O324" s="1184"/>
      <c r="P324" s="1185"/>
      <c r="Q324" s="861"/>
      <c r="R324" s="861"/>
      <c r="S324" s="861"/>
      <c r="T324" s="861"/>
      <c r="U324" s="861"/>
      <c r="V324" s="861"/>
      <c r="W324" s="861"/>
      <c r="X324" s="861"/>
      <c r="Y324" s="861"/>
      <c r="Z324" s="861"/>
      <c r="AA324" s="861"/>
      <c r="AB324" s="861"/>
      <c r="AC324" s="861"/>
      <c r="AD324" s="861"/>
      <c r="AE324" s="861"/>
      <c r="AF324" s="861"/>
      <c r="AG324" s="861"/>
      <c r="AH324" s="861"/>
      <c r="AI324" s="861"/>
      <c r="AJ324" s="861"/>
      <c r="AK324" s="861"/>
      <c r="AL324" s="861"/>
      <c r="AM324" s="861"/>
      <c r="AN324" s="861"/>
      <c r="AO324" s="861"/>
      <c r="AP324" s="861"/>
      <c r="AQ324" s="861"/>
      <c r="AR324" s="861"/>
      <c r="AS324" s="861"/>
      <c r="AT324" s="861"/>
      <c r="AU324" s="861"/>
      <c r="AV324" s="861"/>
      <c r="AW324" s="861"/>
      <c r="AX324" s="861"/>
      <c r="AY324" s="861"/>
      <c r="AZ324" s="861"/>
      <c r="BA324" s="861"/>
      <c r="BB324" s="861"/>
      <c r="BC324" s="861"/>
      <c r="BD324" s="861"/>
      <c r="BE324" s="861"/>
      <c r="BF324" s="861"/>
      <c r="BG324" s="861"/>
      <c r="BH324" s="861"/>
      <c r="BI324" s="861"/>
      <c r="BJ324" s="861"/>
      <c r="BK324" s="861"/>
      <c r="BL324" s="861"/>
      <c r="BM324" s="861"/>
      <c r="BN324" s="861"/>
      <c r="BO324" s="861"/>
      <c r="BP324" s="861"/>
      <c r="BQ324" s="861"/>
      <c r="BR324" s="861"/>
      <c r="BS324" s="861"/>
      <c r="BT324" s="861"/>
      <c r="BU324" s="861"/>
      <c r="BV324" s="861"/>
      <c r="BW324" s="861"/>
      <c r="BX324" s="861"/>
      <c r="BY324" s="861"/>
      <c r="BZ324" s="861"/>
      <c r="CA324" s="861"/>
      <c r="CB324" s="861"/>
      <c r="CC324" s="861"/>
      <c r="CD324" s="861"/>
      <c r="CE324" s="861"/>
      <c r="CF324" s="861"/>
      <c r="CG324" s="861"/>
      <c r="CH324" s="861"/>
      <c r="CI324" s="861"/>
      <c r="CJ324" s="861"/>
      <c r="CK324" s="861"/>
      <c r="CL324" s="861"/>
      <c r="CM324" s="861"/>
      <c r="CN324" s="861"/>
      <c r="CO324" s="861"/>
      <c r="CP324" s="861"/>
      <c r="CQ324" s="861"/>
      <c r="CR324" s="861"/>
      <c r="CS324" s="861"/>
      <c r="CT324" s="861"/>
      <c r="CU324" s="861"/>
      <c r="CV324" s="861"/>
    </row>
    <row r="325" spans="1:100" s="774" customFormat="1" x14ac:dyDescent="0.2">
      <c r="A325" s="770"/>
      <c r="B325" s="809" t="s">
        <v>1109</v>
      </c>
      <c r="C325" s="807"/>
      <c r="D325" s="808"/>
      <c r="E325" s="868"/>
      <c r="F325" s="805">
        <f>SUM(F317:F323)</f>
        <v>0</v>
      </c>
      <c r="G325" s="861"/>
      <c r="H325" s="861"/>
      <c r="I325" s="861"/>
      <c r="J325" s="861"/>
      <c r="K325" s="861"/>
      <c r="L325" s="861"/>
      <c r="M325" s="861"/>
      <c r="N325" s="1183"/>
      <c r="O325" s="1184"/>
      <c r="P325" s="1185"/>
      <c r="Q325" s="861"/>
      <c r="R325" s="861"/>
      <c r="S325" s="861"/>
      <c r="T325" s="861"/>
      <c r="U325" s="861"/>
      <c r="V325" s="861"/>
      <c r="W325" s="861"/>
      <c r="X325" s="861"/>
      <c r="Y325" s="861"/>
      <c r="Z325" s="861"/>
      <c r="AA325" s="861"/>
      <c r="AB325" s="861"/>
      <c r="AC325" s="861"/>
      <c r="AD325" s="861"/>
      <c r="AE325" s="861"/>
      <c r="AF325" s="861"/>
      <c r="AG325" s="861"/>
      <c r="AH325" s="861"/>
      <c r="AI325" s="861"/>
      <c r="AJ325" s="861"/>
      <c r="AK325" s="861"/>
      <c r="AL325" s="861"/>
      <c r="AM325" s="861"/>
      <c r="AN325" s="861"/>
      <c r="AO325" s="861"/>
      <c r="AP325" s="861"/>
      <c r="AQ325" s="861"/>
      <c r="AR325" s="861"/>
      <c r="AS325" s="861"/>
      <c r="AT325" s="861"/>
      <c r="AU325" s="861"/>
      <c r="AV325" s="861"/>
      <c r="AW325" s="861"/>
      <c r="AX325" s="861"/>
      <c r="AY325" s="861"/>
      <c r="AZ325" s="861"/>
      <c r="BA325" s="861"/>
      <c r="BB325" s="861"/>
      <c r="BC325" s="861"/>
      <c r="BD325" s="861"/>
      <c r="BE325" s="861"/>
      <c r="BF325" s="861"/>
      <c r="BG325" s="861"/>
      <c r="BH325" s="861"/>
      <c r="BI325" s="861"/>
      <c r="BJ325" s="861"/>
      <c r="BK325" s="861"/>
      <c r="BL325" s="861"/>
      <c r="BM325" s="861"/>
      <c r="BN325" s="861"/>
      <c r="BO325" s="861"/>
      <c r="BP325" s="861"/>
      <c r="BQ325" s="861"/>
      <c r="BR325" s="861"/>
      <c r="BS325" s="861"/>
      <c r="BT325" s="861"/>
      <c r="BU325" s="861"/>
      <c r="BV325" s="861"/>
      <c r="BW325" s="861"/>
      <c r="BX325" s="861"/>
      <c r="BY325" s="861"/>
      <c r="BZ325" s="861"/>
      <c r="CA325" s="861"/>
      <c r="CB325" s="861"/>
      <c r="CC325" s="861"/>
      <c r="CD325" s="861"/>
      <c r="CE325" s="861"/>
      <c r="CF325" s="861"/>
      <c r="CG325" s="861"/>
      <c r="CH325" s="861"/>
      <c r="CI325" s="861"/>
      <c r="CJ325" s="861"/>
      <c r="CK325" s="861"/>
      <c r="CL325" s="861"/>
      <c r="CM325" s="861"/>
      <c r="CN325" s="861"/>
      <c r="CO325" s="861"/>
      <c r="CP325" s="861"/>
      <c r="CQ325" s="861"/>
      <c r="CR325" s="861"/>
      <c r="CS325" s="861"/>
      <c r="CT325" s="861"/>
      <c r="CU325" s="861"/>
      <c r="CV325" s="861"/>
    </row>
    <row r="326" spans="1:100" s="774" customFormat="1" x14ac:dyDescent="0.2">
      <c r="A326" s="770"/>
      <c r="B326" s="792"/>
      <c r="C326" s="793"/>
      <c r="D326" s="794"/>
      <c r="E326" s="866"/>
      <c r="F326" s="790"/>
      <c r="G326" s="861"/>
      <c r="H326" s="861"/>
      <c r="I326" s="861"/>
      <c r="J326" s="861"/>
      <c r="K326" s="861"/>
      <c r="L326" s="861"/>
      <c r="M326" s="861"/>
      <c r="N326" s="1183"/>
      <c r="O326" s="1184"/>
      <c r="P326" s="1185"/>
      <c r="Q326" s="861"/>
      <c r="R326" s="861"/>
      <c r="S326" s="861"/>
      <c r="T326" s="861"/>
      <c r="U326" s="861"/>
      <c r="V326" s="861"/>
      <c r="W326" s="861"/>
      <c r="X326" s="861"/>
      <c r="Y326" s="861"/>
      <c r="Z326" s="861"/>
      <c r="AA326" s="861"/>
      <c r="AB326" s="861"/>
      <c r="AC326" s="861"/>
      <c r="AD326" s="861"/>
      <c r="AE326" s="861"/>
      <c r="AF326" s="861"/>
      <c r="AG326" s="861"/>
      <c r="AH326" s="861"/>
      <c r="AI326" s="861"/>
      <c r="AJ326" s="861"/>
      <c r="AK326" s="861"/>
      <c r="AL326" s="861"/>
      <c r="AM326" s="861"/>
      <c r="AN326" s="861"/>
      <c r="AO326" s="861"/>
      <c r="AP326" s="861"/>
      <c r="AQ326" s="861"/>
      <c r="AR326" s="861"/>
      <c r="AS326" s="861"/>
      <c r="AT326" s="861"/>
      <c r="AU326" s="861"/>
      <c r="AV326" s="861"/>
      <c r="AW326" s="861"/>
      <c r="AX326" s="861"/>
      <c r="AY326" s="861"/>
      <c r="AZ326" s="861"/>
      <c r="BA326" s="861"/>
      <c r="BB326" s="861"/>
      <c r="BC326" s="861"/>
      <c r="BD326" s="861"/>
      <c r="BE326" s="861"/>
      <c r="BF326" s="861"/>
      <c r="BG326" s="861"/>
      <c r="BH326" s="861"/>
      <c r="BI326" s="861"/>
      <c r="BJ326" s="861"/>
      <c r="BK326" s="861"/>
      <c r="BL326" s="861"/>
      <c r="BM326" s="861"/>
      <c r="BN326" s="861"/>
      <c r="BO326" s="861"/>
      <c r="BP326" s="861"/>
      <c r="BQ326" s="861"/>
      <c r="BR326" s="861"/>
      <c r="BS326" s="861"/>
      <c r="BT326" s="861"/>
      <c r="BU326" s="861"/>
      <c r="BV326" s="861"/>
      <c r="BW326" s="861"/>
      <c r="BX326" s="861"/>
      <c r="BY326" s="861"/>
      <c r="BZ326" s="861"/>
      <c r="CA326" s="861"/>
      <c r="CB326" s="861"/>
      <c r="CC326" s="861"/>
      <c r="CD326" s="861"/>
      <c r="CE326" s="861"/>
      <c r="CF326" s="861"/>
      <c r="CG326" s="861"/>
      <c r="CH326" s="861"/>
      <c r="CI326" s="861"/>
      <c r="CJ326" s="861"/>
      <c r="CK326" s="861"/>
      <c r="CL326" s="861"/>
      <c r="CM326" s="861"/>
      <c r="CN326" s="861"/>
      <c r="CO326" s="861"/>
      <c r="CP326" s="861"/>
      <c r="CQ326" s="861"/>
      <c r="CR326" s="861"/>
      <c r="CS326" s="861"/>
      <c r="CT326" s="861"/>
      <c r="CU326" s="861"/>
      <c r="CV326" s="861"/>
    </row>
    <row r="327" spans="1:100" x14ac:dyDescent="0.2">
      <c r="D327" s="794"/>
      <c r="E327" s="866"/>
      <c r="F327" s="604"/>
    </row>
    <row r="328" spans="1:100" ht="15" x14ac:dyDescent="0.2">
      <c r="A328" s="767"/>
      <c r="B328" s="768" t="s">
        <v>404</v>
      </c>
      <c r="C328" s="798" t="s">
        <v>405</v>
      </c>
      <c r="D328" s="412"/>
      <c r="E328" s="866"/>
      <c r="F328" s="604"/>
    </row>
    <row r="329" spans="1:100" s="774" customFormat="1" x14ac:dyDescent="0.2">
      <c r="A329" s="770"/>
      <c r="B329" s="771"/>
      <c r="C329" s="772"/>
      <c r="D329" s="786"/>
      <c r="E329" s="866"/>
      <c r="F329" s="787"/>
      <c r="G329" s="861"/>
      <c r="H329" s="861"/>
      <c r="I329" s="861"/>
      <c r="J329" s="861"/>
      <c r="K329" s="861"/>
      <c r="L329" s="861"/>
      <c r="M329" s="861"/>
      <c r="N329" s="1183"/>
      <c r="O329" s="1184"/>
      <c r="P329" s="1185"/>
      <c r="Q329" s="861"/>
      <c r="R329" s="861"/>
      <c r="S329" s="861"/>
      <c r="T329" s="861"/>
      <c r="U329" s="861"/>
      <c r="V329" s="861"/>
      <c r="W329" s="861"/>
      <c r="X329" s="861"/>
      <c r="Y329" s="861"/>
      <c r="Z329" s="861"/>
      <c r="AA329" s="861"/>
      <c r="AB329" s="861"/>
      <c r="AC329" s="861"/>
      <c r="AD329" s="861"/>
      <c r="AE329" s="861"/>
      <c r="AF329" s="861"/>
      <c r="AG329" s="861"/>
      <c r="AH329" s="861"/>
      <c r="AI329" s="861"/>
      <c r="AJ329" s="861"/>
      <c r="AK329" s="861"/>
      <c r="AL329" s="861"/>
      <c r="AM329" s="861"/>
      <c r="AN329" s="861"/>
      <c r="AO329" s="861"/>
      <c r="AP329" s="861"/>
      <c r="AQ329" s="861"/>
      <c r="AR329" s="861"/>
      <c r="AS329" s="861"/>
      <c r="AT329" s="861"/>
      <c r="AU329" s="861"/>
      <c r="AV329" s="861"/>
      <c r="AW329" s="861"/>
      <c r="AX329" s="861"/>
      <c r="AY329" s="861"/>
      <c r="AZ329" s="861"/>
      <c r="BA329" s="861"/>
      <c r="BB329" s="861"/>
      <c r="BC329" s="861"/>
      <c r="BD329" s="861"/>
      <c r="BE329" s="861"/>
      <c r="BF329" s="861"/>
      <c r="BG329" s="861"/>
      <c r="BH329" s="861"/>
      <c r="BI329" s="861"/>
      <c r="BJ329" s="861"/>
      <c r="BK329" s="861"/>
      <c r="BL329" s="861"/>
      <c r="BM329" s="861"/>
      <c r="BN329" s="861"/>
      <c r="BO329" s="861"/>
      <c r="BP329" s="861"/>
      <c r="BQ329" s="861"/>
      <c r="BR329" s="861"/>
      <c r="BS329" s="861"/>
      <c r="BT329" s="861"/>
      <c r="BU329" s="861"/>
      <c r="BV329" s="861"/>
      <c r="BW329" s="861"/>
      <c r="BX329" s="861"/>
      <c r="BY329" s="861"/>
      <c r="BZ329" s="861"/>
      <c r="CA329" s="861"/>
      <c r="CB329" s="861"/>
      <c r="CC329" s="861"/>
      <c r="CD329" s="861"/>
      <c r="CE329" s="861"/>
      <c r="CF329" s="861"/>
      <c r="CG329" s="861"/>
      <c r="CH329" s="861"/>
      <c r="CI329" s="861"/>
      <c r="CJ329" s="861"/>
      <c r="CK329" s="861"/>
      <c r="CL329" s="861"/>
      <c r="CM329" s="861"/>
      <c r="CN329" s="861"/>
      <c r="CO329" s="861"/>
      <c r="CP329" s="861"/>
      <c r="CQ329" s="861"/>
      <c r="CR329" s="861"/>
      <c r="CS329" s="861"/>
      <c r="CT329" s="861"/>
      <c r="CU329" s="861"/>
      <c r="CV329" s="861"/>
    </row>
    <row r="330" spans="1:100" s="774" customFormat="1" ht="14.25" x14ac:dyDescent="0.2">
      <c r="A330" s="770"/>
      <c r="B330" s="1225" t="s">
        <v>1110</v>
      </c>
      <c r="C330" s="1226"/>
      <c r="D330" s="1226"/>
      <c r="E330" s="866"/>
      <c r="F330" s="787"/>
      <c r="G330" s="861"/>
      <c r="H330" s="861"/>
      <c r="I330" s="861"/>
      <c r="J330" s="861"/>
      <c r="K330" s="861"/>
      <c r="L330" s="861"/>
      <c r="M330" s="861"/>
      <c r="N330" s="1183"/>
      <c r="O330" s="1184"/>
      <c r="P330" s="1185"/>
      <c r="Q330" s="861"/>
      <c r="R330" s="861"/>
      <c r="S330" s="861"/>
      <c r="T330" s="861"/>
      <c r="U330" s="861"/>
      <c r="V330" s="861"/>
      <c r="W330" s="861"/>
      <c r="X330" s="861"/>
      <c r="Y330" s="861"/>
      <c r="Z330" s="861"/>
      <c r="AA330" s="861"/>
      <c r="AB330" s="861"/>
      <c r="AC330" s="861"/>
      <c r="AD330" s="861"/>
      <c r="AE330" s="861"/>
      <c r="AF330" s="861"/>
      <c r="AG330" s="861"/>
      <c r="AH330" s="861"/>
      <c r="AI330" s="861"/>
      <c r="AJ330" s="861"/>
      <c r="AK330" s="861"/>
      <c r="AL330" s="861"/>
      <c r="AM330" s="861"/>
      <c r="AN330" s="861"/>
      <c r="AO330" s="861"/>
      <c r="AP330" s="861"/>
      <c r="AQ330" s="861"/>
      <c r="AR330" s="861"/>
      <c r="AS330" s="861"/>
      <c r="AT330" s="861"/>
      <c r="AU330" s="861"/>
      <c r="AV330" s="861"/>
      <c r="AW330" s="861"/>
      <c r="AX330" s="861"/>
      <c r="AY330" s="861"/>
      <c r="AZ330" s="861"/>
      <c r="BA330" s="861"/>
      <c r="BB330" s="861"/>
      <c r="BC330" s="861"/>
      <c r="BD330" s="861"/>
      <c r="BE330" s="861"/>
      <c r="BF330" s="861"/>
      <c r="BG330" s="861"/>
      <c r="BH330" s="861"/>
      <c r="BI330" s="861"/>
      <c r="BJ330" s="861"/>
      <c r="BK330" s="861"/>
      <c r="BL330" s="861"/>
      <c r="BM330" s="861"/>
      <c r="BN330" s="861"/>
      <c r="BO330" s="861"/>
      <c r="BP330" s="861"/>
      <c r="BQ330" s="861"/>
      <c r="BR330" s="861"/>
      <c r="BS330" s="861"/>
      <c r="BT330" s="861"/>
      <c r="BU330" s="861"/>
      <c r="BV330" s="861"/>
      <c r="BW330" s="861"/>
      <c r="BX330" s="861"/>
      <c r="BY330" s="861"/>
      <c r="BZ330" s="861"/>
      <c r="CA330" s="861"/>
      <c r="CB330" s="861"/>
      <c r="CC330" s="861"/>
      <c r="CD330" s="861"/>
      <c r="CE330" s="861"/>
      <c r="CF330" s="861"/>
      <c r="CG330" s="861"/>
      <c r="CH330" s="861"/>
      <c r="CI330" s="861"/>
      <c r="CJ330" s="861"/>
      <c r="CK330" s="861"/>
      <c r="CL330" s="861"/>
      <c r="CM330" s="861"/>
      <c r="CN330" s="861"/>
      <c r="CO330" s="861"/>
      <c r="CP330" s="861"/>
      <c r="CQ330" s="861"/>
      <c r="CR330" s="861"/>
      <c r="CS330" s="861"/>
      <c r="CT330" s="861"/>
      <c r="CU330" s="861"/>
      <c r="CV330" s="861"/>
    </row>
    <row r="331" spans="1:100" s="774" customFormat="1" ht="14.25" x14ac:dyDescent="0.2">
      <c r="A331" s="770"/>
      <c r="B331" s="854"/>
      <c r="C331" s="855"/>
      <c r="D331" s="298"/>
      <c r="E331" s="866"/>
      <c r="F331" s="787"/>
      <c r="G331" s="861"/>
      <c r="H331" s="861"/>
      <c r="I331" s="861"/>
      <c r="J331" s="861"/>
      <c r="K331" s="861"/>
      <c r="L331" s="861"/>
      <c r="M331" s="861"/>
      <c r="N331" s="1183"/>
      <c r="O331" s="1184"/>
      <c r="P331" s="1185"/>
      <c r="Q331" s="861"/>
      <c r="R331" s="861"/>
      <c r="S331" s="861"/>
      <c r="T331" s="861"/>
      <c r="U331" s="861"/>
      <c r="V331" s="861"/>
      <c r="W331" s="861"/>
      <c r="X331" s="861"/>
      <c r="Y331" s="861"/>
      <c r="Z331" s="861"/>
      <c r="AA331" s="861"/>
      <c r="AB331" s="861"/>
      <c r="AC331" s="861"/>
      <c r="AD331" s="861"/>
      <c r="AE331" s="861"/>
      <c r="AF331" s="861"/>
      <c r="AG331" s="861"/>
      <c r="AH331" s="861"/>
      <c r="AI331" s="861"/>
      <c r="AJ331" s="861"/>
      <c r="AK331" s="861"/>
      <c r="AL331" s="861"/>
      <c r="AM331" s="861"/>
      <c r="AN331" s="861"/>
      <c r="AO331" s="861"/>
      <c r="AP331" s="861"/>
      <c r="AQ331" s="861"/>
      <c r="AR331" s="861"/>
      <c r="AS331" s="861"/>
      <c r="AT331" s="861"/>
      <c r="AU331" s="861"/>
      <c r="AV331" s="861"/>
      <c r="AW331" s="861"/>
      <c r="AX331" s="861"/>
      <c r="AY331" s="861"/>
      <c r="AZ331" s="861"/>
      <c r="BA331" s="861"/>
      <c r="BB331" s="861"/>
      <c r="BC331" s="861"/>
      <c r="BD331" s="861"/>
      <c r="BE331" s="861"/>
      <c r="BF331" s="861"/>
      <c r="BG331" s="861"/>
      <c r="BH331" s="861"/>
      <c r="BI331" s="861"/>
      <c r="BJ331" s="861"/>
      <c r="BK331" s="861"/>
      <c r="BL331" s="861"/>
      <c r="BM331" s="861"/>
      <c r="BN331" s="861"/>
      <c r="BO331" s="861"/>
      <c r="BP331" s="861"/>
      <c r="BQ331" s="861"/>
      <c r="BR331" s="861"/>
      <c r="BS331" s="861"/>
      <c r="BT331" s="861"/>
      <c r="BU331" s="861"/>
      <c r="BV331" s="861"/>
      <c r="BW331" s="861"/>
      <c r="BX331" s="861"/>
      <c r="BY331" s="861"/>
      <c r="BZ331" s="861"/>
      <c r="CA331" s="861"/>
      <c r="CB331" s="861"/>
      <c r="CC331" s="861"/>
      <c r="CD331" s="861"/>
      <c r="CE331" s="861"/>
      <c r="CF331" s="861"/>
      <c r="CG331" s="861"/>
      <c r="CH331" s="861"/>
      <c r="CI331" s="861"/>
      <c r="CJ331" s="861"/>
      <c r="CK331" s="861"/>
      <c r="CL331" s="861"/>
      <c r="CM331" s="861"/>
      <c r="CN331" s="861"/>
      <c r="CO331" s="861"/>
      <c r="CP331" s="861"/>
      <c r="CQ331" s="861"/>
      <c r="CR331" s="861"/>
      <c r="CS331" s="861"/>
      <c r="CT331" s="861"/>
      <c r="CU331" s="861"/>
      <c r="CV331" s="861"/>
    </row>
    <row r="332" spans="1:100" x14ac:dyDescent="0.2">
      <c r="D332" s="794"/>
      <c r="E332" s="866"/>
      <c r="F332" s="604"/>
    </row>
    <row r="333" spans="1:100" ht="15" x14ac:dyDescent="0.2">
      <c r="A333" s="767"/>
      <c r="B333" s="768" t="s">
        <v>406</v>
      </c>
      <c r="C333" s="798" t="s">
        <v>385</v>
      </c>
      <c r="D333" s="412"/>
      <c r="E333" s="866"/>
      <c r="F333" s="604"/>
    </row>
    <row r="334" spans="1:100" x14ac:dyDescent="0.2">
      <c r="B334" s="775"/>
      <c r="C334" s="772"/>
      <c r="D334" s="786"/>
      <c r="E334" s="866"/>
      <c r="F334" s="604"/>
    </row>
    <row r="335" spans="1:100" s="774" customFormat="1" ht="25.5" customHeight="1" x14ac:dyDescent="0.2">
      <c r="A335" s="776" t="s">
        <v>230</v>
      </c>
      <c r="B335" s="336" t="s">
        <v>323</v>
      </c>
      <c r="C335" s="777" t="s">
        <v>38</v>
      </c>
      <c r="D335" s="822">
        <v>1</v>
      </c>
      <c r="E335" s="863"/>
      <c r="F335" s="779">
        <f t="shared" ref="F335:F341" si="27">D335*E335</f>
        <v>0</v>
      </c>
      <c r="G335" s="861"/>
      <c r="H335" s="861"/>
      <c r="I335" s="861"/>
      <c r="J335" s="861"/>
      <c r="K335" s="861"/>
      <c r="L335" s="861"/>
      <c r="M335" s="861"/>
      <c r="N335" s="1183"/>
      <c r="O335" s="1184"/>
      <c r="P335" s="1185"/>
      <c r="Q335" s="861"/>
      <c r="R335" s="861"/>
      <c r="S335" s="861"/>
      <c r="T335" s="861"/>
      <c r="U335" s="861"/>
      <c r="V335" s="861"/>
      <c r="W335" s="861"/>
      <c r="X335" s="861"/>
      <c r="Y335" s="861"/>
      <c r="Z335" s="861"/>
      <c r="AA335" s="861"/>
      <c r="AB335" s="861"/>
      <c r="AC335" s="861"/>
      <c r="AD335" s="861"/>
      <c r="AE335" s="861"/>
      <c r="AF335" s="861"/>
      <c r="AG335" s="861"/>
      <c r="AH335" s="861"/>
      <c r="AI335" s="861"/>
      <c r="AJ335" s="861"/>
      <c r="AK335" s="861"/>
      <c r="AL335" s="861"/>
      <c r="AM335" s="861"/>
      <c r="AN335" s="861"/>
      <c r="AO335" s="861"/>
      <c r="AP335" s="861"/>
      <c r="AQ335" s="861"/>
      <c r="AR335" s="861"/>
      <c r="AS335" s="861"/>
      <c r="AT335" s="861"/>
      <c r="AU335" s="861"/>
      <c r="AV335" s="861"/>
      <c r="AW335" s="861"/>
      <c r="AX335" s="861"/>
      <c r="AY335" s="861"/>
      <c r="AZ335" s="861"/>
      <c r="BA335" s="861"/>
      <c r="BB335" s="861"/>
      <c r="BC335" s="861"/>
      <c r="BD335" s="861"/>
      <c r="BE335" s="861"/>
      <c r="BF335" s="861"/>
      <c r="BG335" s="861"/>
      <c r="BH335" s="861"/>
      <c r="BI335" s="861"/>
      <c r="BJ335" s="861"/>
      <c r="BK335" s="861"/>
      <c r="BL335" s="861"/>
      <c r="BM335" s="861"/>
      <c r="BN335" s="861"/>
      <c r="BO335" s="861"/>
      <c r="BP335" s="861"/>
      <c r="BQ335" s="861"/>
      <c r="BR335" s="861"/>
      <c r="BS335" s="861"/>
      <c r="BT335" s="861"/>
      <c r="BU335" s="861"/>
      <c r="BV335" s="861"/>
      <c r="BW335" s="861"/>
      <c r="BX335" s="861"/>
      <c r="BY335" s="861"/>
      <c r="BZ335" s="861"/>
      <c r="CA335" s="861"/>
      <c r="CB335" s="861"/>
      <c r="CC335" s="861"/>
      <c r="CD335" s="861"/>
      <c r="CE335" s="861"/>
      <c r="CF335" s="861"/>
      <c r="CG335" s="861"/>
      <c r="CH335" s="861"/>
      <c r="CI335" s="861"/>
      <c r="CJ335" s="861"/>
      <c r="CK335" s="861"/>
      <c r="CL335" s="861"/>
      <c r="CM335" s="861"/>
      <c r="CN335" s="861"/>
      <c r="CO335" s="861"/>
      <c r="CP335" s="861"/>
      <c r="CQ335" s="861"/>
      <c r="CR335" s="861"/>
      <c r="CS335" s="861"/>
      <c r="CT335" s="861"/>
      <c r="CU335" s="861"/>
      <c r="CV335" s="861"/>
    </row>
    <row r="336" spans="1:100" s="774" customFormat="1" ht="38.25" x14ac:dyDescent="0.2">
      <c r="A336" s="776" t="s">
        <v>232</v>
      </c>
      <c r="B336" s="336" t="s">
        <v>1127</v>
      </c>
      <c r="C336" s="393" t="s">
        <v>199</v>
      </c>
      <c r="D336" s="778">
        <v>8.3000000000000007</v>
      </c>
      <c r="E336" s="863"/>
      <c r="F336" s="779">
        <f t="shared" si="27"/>
        <v>0</v>
      </c>
      <c r="G336" s="861"/>
      <c r="H336" s="861"/>
      <c r="I336" s="861"/>
      <c r="J336" s="861"/>
      <c r="K336" s="861"/>
      <c r="L336" s="861"/>
      <c r="M336" s="861"/>
      <c r="N336" s="1183"/>
      <c r="O336" s="1184"/>
      <c r="P336" s="1185"/>
      <c r="Q336" s="861"/>
      <c r="R336" s="861"/>
      <c r="S336" s="861"/>
      <c r="T336" s="861"/>
      <c r="U336" s="861"/>
      <c r="V336" s="861"/>
      <c r="W336" s="861"/>
      <c r="X336" s="861"/>
      <c r="Y336" s="861"/>
      <c r="Z336" s="861"/>
      <c r="AA336" s="861"/>
      <c r="AB336" s="861"/>
      <c r="AC336" s="861"/>
      <c r="AD336" s="861"/>
      <c r="AE336" s="861"/>
      <c r="AF336" s="861"/>
      <c r="AG336" s="861"/>
      <c r="AH336" s="861"/>
      <c r="AI336" s="861"/>
      <c r="AJ336" s="861"/>
      <c r="AK336" s="861"/>
      <c r="AL336" s="861"/>
      <c r="AM336" s="861"/>
      <c r="AN336" s="861"/>
      <c r="AO336" s="861"/>
      <c r="AP336" s="861"/>
      <c r="AQ336" s="861"/>
      <c r="AR336" s="861"/>
      <c r="AS336" s="861"/>
      <c r="AT336" s="861"/>
      <c r="AU336" s="861"/>
      <c r="AV336" s="861"/>
      <c r="AW336" s="861"/>
      <c r="AX336" s="861"/>
      <c r="AY336" s="861"/>
      <c r="AZ336" s="861"/>
      <c r="BA336" s="861"/>
      <c r="BB336" s="861"/>
      <c r="BC336" s="861"/>
      <c r="BD336" s="861"/>
      <c r="BE336" s="861"/>
      <c r="BF336" s="861"/>
      <c r="BG336" s="861"/>
      <c r="BH336" s="861"/>
      <c r="BI336" s="861"/>
      <c r="BJ336" s="861"/>
      <c r="BK336" s="861"/>
      <c r="BL336" s="861"/>
      <c r="BM336" s="861"/>
      <c r="BN336" s="861"/>
      <c r="BO336" s="861"/>
      <c r="BP336" s="861"/>
      <c r="BQ336" s="861"/>
      <c r="BR336" s="861"/>
      <c r="BS336" s="861"/>
      <c r="BT336" s="861"/>
      <c r="BU336" s="861"/>
      <c r="BV336" s="861"/>
      <c r="BW336" s="861"/>
      <c r="BX336" s="861"/>
      <c r="BY336" s="861"/>
      <c r="BZ336" s="861"/>
      <c r="CA336" s="861"/>
      <c r="CB336" s="861"/>
      <c r="CC336" s="861"/>
      <c r="CD336" s="861"/>
      <c r="CE336" s="861"/>
      <c r="CF336" s="861"/>
      <c r="CG336" s="861"/>
      <c r="CH336" s="861"/>
      <c r="CI336" s="861"/>
      <c r="CJ336" s="861"/>
      <c r="CK336" s="861"/>
      <c r="CL336" s="861"/>
      <c r="CM336" s="861"/>
      <c r="CN336" s="861"/>
      <c r="CO336" s="861"/>
      <c r="CP336" s="861"/>
      <c r="CQ336" s="861"/>
      <c r="CR336" s="861"/>
      <c r="CS336" s="861"/>
      <c r="CT336" s="861"/>
      <c r="CU336" s="861"/>
      <c r="CV336" s="861"/>
    </row>
    <row r="337" spans="1:100" s="774" customFormat="1" ht="25.5" x14ac:dyDescent="0.2">
      <c r="A337" s="398" t="s">
        <v>233</v>
      </c>
      <c r="B337" s="336" t="s">
        <v>1129</v>
      </c>
      <c r="C337" s="393" t="s">
        <v>184</v>
      </c>
      <c r="D337" s="778">
        <v>1.2</v>
      </c>
      <c r="E337" s="863"/>
      <c r="F337" s="779">
        <f t="shared" si="27"/>
        <v>0</v>
      </c>
      <c r="G337" s="861"/>
      <c r="H337" s="861"/>
      <c r="I337" s="861"/>
      <c r="J337" s="861"/>
      <c r="K337" s="861"/>
      <c r="L337" s="861"/>
      <c r="M337" s="861"/>
      <c r="N337" s="1183"/>
      <c r="O337" s="1184"/>
      <c r="P337" s="1185"/>
      <c r="Q337" s="861"/>
      <c r="R337" s="861"/>
      <c r="S337" s="861"/>
      <c r="T337" s="861"/>
      <c r="U337" s="861"/>
      <c r="V337" s="861"/>
      <c r="W337" s="861"/>
      <c r="X337" s="861"/>
      <c r="Y337" s="861"/>
      <c r="Z337" s="861"/>
      <c r="AA337" s="861"/>
      <c r="AB337" s="861"/>
      <c r="AC337" s="861"/>
      <c r="AD337" s="861"/>
      <c r="AE337" s="861"/>
      <c r="AF337" s="861"/>
      <c r="AG337" s="861"/>
      <c r="AH337" s="861"/>
      <c r="AI337" s="861"/>
      <c r="AJ337" s="861"/>
      <c r="AK337" s="861"/>
      <c r="AL337" s="861"/>
      <c r="AM337" s="861"/>
      <c r="AN337" s="861"/>
      <c r="AO337" s="861"/>
      <c r="AP337" s="861"/>
      <c r="AQ337" s="861"/>
      <c r="AR337" s="861"/>
      <c r="AS337" s="861"/>
      <c r="AT337" s="861"/>
      <c r="AU337" s="861"/>
      <c r="AV337" s="861"/>
      <c r="AW337" s="861"/>
      <c r="AX337" s="861"/>
      <c r="AY337" s="861"/>
      <c r="AZ337" s="861"/>
      <c r="BA337" s="861"/>
      <c r="BB337" s="861"/>
      <c r="BC337" s="861"/>
      <c r="BD337" s="861"/>
      <c r="BE337" s="861"/>
      <c r="BF337" s="861"/>
      <c r="BG337" s="861"/>
      <c r="BH337" s="861"/>
      <c r="BI337" s="861"/>
      <c r="BJ337" s="861"/>
      <c r="BK337" s="861"/>
      <c r="BL337" s="861"/>
      <c r="BM337" s="861"/>
      <c r="BN337" s="861"/>
      <c r="BO337" s="861"/>
      <c r="BP337" s="861"/>
      <c r="BQ337" s="861"/>
      <c r="BR337" s="861"/>
      <c r="BS337" s="861"/>
      <c r="BT337" s="861"/>
      <c r="BU337" s="861"/>
      <c r="BV337" s="861"/>
      <c r="BW337" s="861"/>
      <c r="BX337" s="861"/>
      <c r="BY337" s="861"/>
      <c r="BZ337" s="861"/>
      <c r="CA337" s="861"/>
      <c r="CB337" s="861"/>
      <c r="CC337" s="861"/>
      <c r="CD337" s="861"/>
      <c r="CE337" s="861"/>
      <c r="CF337" s="861"/>
      <c r="CG337" s="861"/>
      <c r="CH337" s="861"/>
      <c r="CI337" s="861"/>
      <c r="CJ337" s="861"/>
      <c r="CK337" s="861"/>
      <c r="CL337" s="861"/>
      <c r="CM337" s="861"/>
      <c r="CN337" s="861"/>
      <c r="CO337" s="861"/>
      <c r="CP337" s="861"/>
      <c r="CQ337" s="861"/>
      <c r="CR337" s="861"/>
      <c r="CS337" s="861"/>
      <c r="CT337" s="861"/>
      <c r="CU337" s="861"/>
      <c r="CV337" s="861"/>
    </row>
    <row r="338" spans="1:100" s="774" customFormat="1" ht="25.5" x14ac:dyDescent="0.2">
      <c r="A338" s="398" t="s">
        <v>235</v>
      </c>
      <c r="B338" s="336" t="s">
        <v>324</v>
      </c>
      <c r="C338" s="783" t="s">
        <v>38</v>
      </c>
      <c r="D338" s="822">
        <v>1</v>
      </c>
      <c r="E338" s="863"/>
      <c r="F338" s="779">
        <f t="shared" si="27"/>
        <v>0</v>
      </c>
      <c r="G338" s="861"/>
      <c r="H338" s="861"/>
      <c r="I338" s="861"/>
      <c r="J338" s="861"/>
      <c r="K338" s="861"/>
      <c r="L338" s="861"/>
      <c r="M338" s="861"/>
      <c r="N338" s="1183"/>
      <c r="O338" s="1184"/>
      <c r="P338" s="1185"/>
      <c r="Q338" s="861"/>
      <c r="R338" s="861"/>
      <c r="S338" s="861"/>
      <c r="T338" s="861"/>
      <c r="U338" s="861"/>
      <c r="V338" s="861"/>
      <c r="W338" s="861"/>
      <c r="X338" s="861"/>
      <c r="Y338" s="861"/>
      <c r="Z338" s="861"/>
      <c r="AA338" s="861"/>
      <c r="AB338" s="861"/>
      <c r="AC338" s="861"/>
      <c r="AD338" s="861"/>
      <c r="AE338" s="861"/>
      <c r="AF338" s="861"/>
      <c r="AG338" s="861"/>
      <c r="AH338" s="861"/>
      <c r="AI338" s="861"/>
      <c r="AJ338" s="861"/>
      <c r="AK338" s="861"/>
      <c r="AL338" s="861"/>
      <c r="AM338" s="861"/>
      <c r="AN338" s="861"/>
      <c r="AO338" s="861"/>
      <c r="AP338" s="861"/>
      <c r="AQ338" s="861"/>
      <c r="AR338" s="861"/>
      <c r="AS338" s="861"/>
      <c r="AT338" s="861"/>
      <c r="AU338" s="861"/>
      <c r="AV338" s="861"/>
      <c r="AW338" s="861"/>
      <c r="AX338" s="861"/>
      <c r="AY338" s="861"/>
      <c r="AZ338" s="861"/>
      <c r="BA338" s="861"/>
      <c r="BB338" s="861"/>
      <c r="BC338" s="861"/>
      <c r="BD338" s="861"/>
      <c r="BE338" s="861"/>
      <c r="BF338" s="861"/>
      <c r="BG338" s="861"/>
      <c r="BH338" s="861"/>
      <c r="BI338" s="861"/>
      <c r="BJ338" s="861"/>
      <c r="BK338" s="861"/>
      <c r="BL338" s="861"/>
      <c r="BM338" s="861"/>
      <c r="BN338" s="861"/>
      <c r="BO338" s="861"/>
      <c r="BP338" s="861"/>
      <c r="BQ338" s="861"/>
      <c r="BR338" s="861"/>
      <c r="BS338" s="861"/>
      <c r="BT338" s="861"/>
      <c r="BU338" s="861"/>
      <c r="BV338" s="861"/>
      <c r="BW338" s="861"/>
      <c r="BX338" s="861"/>
      <c r="BY338" s="861"/>
      <c r="BZ338" s="861"/>
      <c r="CA338" s="861"/>
      <c r="CB338" s="861"/>
      <c r="CC338" s="861"/>
      <c r="CD338" s="861"/>
      <c r="CE338" s="861"/>
      <c r="CF338" s="861"/>
      <c r="CG338" s="861"/>
      <c r="CH338" s="861"/>
      <c r="CI338" s="861"/>
      <c r="CJ338" s="861"/>
      <c r="CK338" s="861"/>
      <c r="CL338" s="861"/>
      <c r="CM338" s="861"/>
      <c r="CN338" s="861"/>
      <c r="CO338" s="861"/>
      <c r="CP338" s="861"/>
      <c r="CQ338" s="861"/>
      <c r="CR338" s="861"/>
      <c r="CS338" s="861"/>
      <c r="CT338" s="861"/>
      <c r="CU338" s="861"/>
      <c r="CV338" s="861"/>
    </row>
    <row r="339" spans="1:100" s="774" customFormat="1" ht="38.25" x14ac:dyDescent="0.2">
      <c r="A339" s="780" t="s">
        <v>237</v>
      </c>
      <c r="B339" s="781" t="s">
        <v>1078</v>
      </c>
      <c r="C339" s="782" t="s">
        <v>101</v>
      </c>
      <c r="D339" s="778">
        <v>1.5</v>
      </c>
      <c r="E339" s="863"/>
      <c r="F339" s="779">
        <f t="shared" si="27"/>
        <v>0</v>
      </c>
      <c r="G339" s="861"/>
      <c r="H339" s="861"/>
      <c r="I339" s="861"/>
      <c r="J339" s="861"/>
      <c r="K339" s="861"/>
      <c r="L339" s="861"/>
      <c r="M339" s="861"/>
      <c r="N339" s="1183"/>
      <c r="O339" s="1184"/>
      <c r="P339" s="1185"/>
      <c r="Q339" s="861"/>
      <c r="R339" s="861"/>
      <c r="S339" s="861"/>
      <c r="T339" s="861"/>
      <c r="U339" s="861"/>
      <c r="V339" s="861"/>
      <c r="W339" s="861"/>
      <c r="X339" s="861"/>
      <c r="Y339" s="861"/>
      <c r="Z339" s="861"/>
      <c r="AA339" s="861"/>
      <c r="AB339" s="861"/>
      <c r="AC339" s="861"/>
      <c r="AD339" s="861"/>
      <c r="AE339" s="861"/>
      <c r="AF339" s="861"/>
      <c r="AG339" s="861"/>
      <c r="AH339" s="861"/>
      <c r="AI339" s="861"/>
      <c r="AJ339" s="861"/>
      <c r="AK339" s="861"/>
      <c r="AL339" s="861"/>
      <c r="AM339" s="861"/>
      <c r="AN339" s="861"/>
      <c r="AO339" s="861"/>
      <c r="AP339" s="861"/>
      <c r="AQ339" s="861"/>
      <c r="AR339" s="861"/>
      <c r="AS339" s="861"/>
      <c r="AT339" s="861"/>
      <c r="AU339" s="861"/>
      <c r="AV339" s="861"/>
      <c r="AW339" s="861"/>
      <c r="AX339" s="861"/>
      <c r="AY339" s="861"/>
      <c r="AZ339" s="861"/>
      <c r="BA339" s="861"/>
      <c r="BB339" s="861"/>
      <c r="BC339" s="861"/>
      <c r="BD339" s="861"/>
      <c r="BE339" s="861"/>
      <c r="BF339" s="861"/>
      <c r="BG339" s="861"/>
      <c r="BH339" s="861"/>
      <c r="BI339" s="861"/>
      <c r="BJ339" s="861"/>
      <c r="BK339" s="861"/>
      <c r="BL339" s="861"/>
      <c r="BM339" s="861"/>
      <c r="BN339" s="861"/>
      <c r="BO339" s="861"/>
      <c r="BP339" s="861"/>
      <c r="BQ339" s="861"/>
      <c r="BR339" s="861"/>
      <c r="BS339" s="861"/>
      <c r="BT339" s="861"/>
      <c r="BU339" s="861"/>
      <c r="BV339" s="861"/>
      <c r="BW339" s="861"/>
      <c r="BX339" s="861"/>
      <c r="BY339" s="861"/>
      <c r="BZ339" s="861"/>
      <c r="CA339" s="861"/>
      <c r="CB339" s="861"/>
      <c r="CC339" s="861"/>
      <c r="CD339" s="861"/>
      <c r="CE339" s="861"/>
      <c r="CF339" s="861"/>
      <c r="CG339" s="861"/>
      <c r="CH339" s="861"/>
      <c r="CI339" s="861"/>
      <c r="CJ339" s="861"/>
      <c r="CK339" s="861"/>
      <c r="CL339" s="861"/>
      <c r="CM339" s="861"/>
      <c r="CN339" s="861"/>
      <c r="CO339" s="861"/>
      <c r="CP339" s="861"/>
      <c r="CQ339" s="861"/>
      <c r="CR339" s="861"/>
      <c r="CS339" s="861"/>
      <c r="CT339" s="861"/>
      <c r="CU339" s="861"/>
      <c r="CV339" s="861"/>
    </row>
    <row r="340" spans="1:100" s="771" customFormat="1" ht="38.25" x14ac:dyDescent="0.2">
      <c r="A340" s="780" t="s">
        <v>239</v>
      </c>
      <c r="B340" s="781" t="s">
        <v>325</v>
      </c>
      <c r="C340" s="782" t="s">
        <v>101</v>
      </c>
      <c r="D340" s="778">
        <v>8</v>
      </c>
      <c r="E340" s="863"/>
      <c r="F340" s="779">
        <f t="shared" si="27"/>
        <v>0</v>
      </c>
      <c r="G340" s="1186"/>
      <c r="H340" s="1186"/>
      <c r="I340" s="1186"/>
      <c r="J340" s="1186"/>
      <c r="K340" s="1186"/>
      <c r="L340" s="1186"/>
      <c r="M340" s="1186"/>
      <c r="N340" s="1187"/>
      <c r="O340" s="1188"/>
      <c r="P340" s="1189"/>
      <c r="Q340" s="1186"/>
      <c r="R340" s="1186"/>
      <c r="S340" s="1186"/>
      <c r="T340" s="1186"/>
      <c r="U340" s="1186"/>
      <c r="V340" s="1186"/>
      <c r="W340" s="1186"/>
      <c r="X340" s="1186"/>
      <c r="Y340" s="1186"/>
      <c r="Z340" s="1186"/>
      <c r="AA340" s="1186"/>
      <c r="AB340" s="1186"/>
      <c r="AC340" s="1186"/>
      <c r="AD340" s="1186"/>
      <c r="AE340" s="1186"/>
      <c r="AF340" s="1186"/>
      <c r="AG340" s="1186"/>
      <c r="AH340" s="1186"/>
      <c r="AI340" s="1186"/>
      <c r="AJ340" s="1186"/>
      <c r="AK340" s="1186"/>
      <c r="AL340" s="1186"/>
      <c r="AM340" s="1186"/>
      <c r="AN340" s="1186"/>
      <c r="AO340" s="1186"/>
      <c r="AP340" s="1186"/>
      <c r="AQ340" s="1186"/>
      <c r="AR340" s="1186"/>
      <c r="AS340" s="1186"/>
      <c r="AT340" s="1186"/>
      <c r="AU340" s="1186"/>
      <c r="AV340" s="1186"/>
      <c r="AW340" s="1186"/>
      <c r="AX340" s="1186"/>
      <c r="AY340" s="1186"/>
      <c r="AZ340" s="1186"/>
      <c r="BA340" s="1186"/>
      <c r="BB340" s="1186"/>
      <c r="BC340" s="1186"/>
      <c r="BD340" s="1186"/>
      <c r="BE340" s="1186"/>
      <c r="BF340" s="1186"/>
      <c r="BG340" s="1186"/>
      <c r="BH340" s="1186"/>
      <c r="BI340" s="1186"/>
      <c r="BJ340" s="1186"/>
      <c r="BK340" s="1186"/>
      <c r="BL340" s="1186"/>
      <c r="BM340" s="1186"/>
      <c r="BN340" s="1186"/>
      <c r="BO340" s="1186"/>
      <c r="BP340" s="1186"/>
      <c r="BQ340" s="1186"/>
      <c r="BR340" s="1186"/>
      <c r="BS340" s="1186"/>
      <c r="BT340" s="1186"/>
      <c r="BU340" s="1186"/>
      <c r="BV340" s="1186"/>
      <c r="BW340" s="1186"/>
      <c r="BX340" s="1186"/>
      <c r="BY340" s="1186"/>
      <c r="BZ340" s="1186"/>
      <c r="CA340" s="1186"/>
      <c r="CB340" s="1186"/>
      <c r="CC340" s="1186"/>
      <c r="CD340" s="1186"/>
      <c r="CE340" s="1186"/>
      <c r="CF340" s="1186"/>
      <c r="CG340" s="1186"/>
      <c r="CH340" s="1186"/>
      <c r="CI340" s="1186"/>
      <c r="CJ340" s="1186"/>
      <c r="CK340" s="1186"/>
      <c r="CL340" s="1186"/>
      <c r="CM340" s="1186"/>
      <c r="CN340" s="1186"/>
      <c r="CO340" s="1186"/>
      <c r="CP340" s="1186"/>
      <c r="CQ340" s="1186"/>
      <c r="CR340" s="1186"/>
      <c r="CS340" s="1186"/>
      <c r="CT340" s="1186"/>
      <c r="CU340" s="1186"/>
      <c r="CV340" s="1186"/>
    </row>
    <row r="341" spans="1:100" s="771" customFormat="1" x14ac:dyDescent="0.2">
      <c r="A341" s="398" t="s">
        <v>240</v>
      </c>
      <c r="B341" s="336" t="s">
        <v>326</v>
      </c>
      <c r="C341" s="783" t="s">
        <v>101</v>
      </c>
      <c r="D341" s="778">
        <v>16</v>
      </c>
      <c r="E341" s="863"/>
      <c r="F341" s="779">
        <f t="shared" si="27"/>
        <v>0</v>
      </c>
      <c r="G341" s="1186"/>
      <c r="H341" s="1186"/>
      <c r="I341" s="1186"/>
      <c r="J341" s="1186"/>
      <c r="K341" s="1186"/>
      <c r="L341" s="1186"/>
      <c r="M341" s="1186"/>
      <c r="N341" s="1187"/>
      <c r="O341" s="1188"/>
      <c r="P341" s="1189"/>
      <c r="Q341" s="1186"/>
      <c r="R341" s="1186"/>
      <c r="S341" s="1186"/>
      <c r="T341" s="1186"/>
      <c r="U341" s="1186"/>
      <c r="V341" s="1186"/>
      <c r="W341" s="1186"/>
      <c r="X341" s="1186"/>
      <c r="Y341" s="1186"/>
      <c r="Z341" s="1186"/>
      <c r="AA341" s="1186"/>
      <c r="AB341" s="1186"/>
      <c r="AC341" s="1186"/>
      <c r="AD341" s="1186"/>
      <c r="AE341" s="1186"/>
      <c r="AF341" s="1186"/>
      <c r="AG341" s="1186"/>
      <c r="AH341" s="1186"/>
      <c r="AI341" s="1186"/>
      <c r="AJ341" s="1186"/>
      <c r="AK341" s="1186"/>
      <c r="AL341" s="1186"/>
      <c r="AM341" s="1186"/>
      <c r="AN341" s="1186"/>
      <c r="AO341" s="1186"/>
      <c r="AP341" s="1186"/>
      <c r="AQ341" s="1186"/>
      <c r="AR341" s="1186"/>
      <c r="AS341" s="1186"/>
      <c r="AT341" s="1186"/>
      <c r="AU341" s="1186"/>
      <c r="AV341" s="1186"/>
      <c r="AW341" s="1186"/>
      <c r="AX341" s="1186"/>
      <c r="AY341" s="1186"/>
      <c r="AZ341" s="1186"/>
      <c r="BA341" s="1186"/>
      <c r="BB341" s="1186"/>
      <c r="BC341" s="1186"/>
      <c r="BD341" s="1186"/>
      <c r="BE341" s="1186"/>
      <c r="BF341" s="1186"/>
      <c r="BG341" s="1186"/>
      <c r="BH341" s="1186"/>
      <c r="BI341" s="1186"/>
      <c r="BJ341" s="1186"/>
      <c r="BK341" s="1186"/>
      <c r="BL341" s="1186"/>
      <c r="BM341" s="1186"/>
      <c r="BN341" s="1186"/>
      <c r="BO341" s="1186"/>
      <c r="BP341" s="1186"/>
      <c r="BQ341" s="1186"/>
      <c r="BR341" s="1186"/>
      <c r="BS341" s="1186"/>
      <c r="BT341" s="1186"/>
      <c r="BU341" s="1186"/>
      <c r="BV341" s="1186"/>
      <c r="BW341" s="1186"/>
      <c r="BX341" s="1186"/>
      <c r="BY341" s="1186"/>
      <c r="BZ341" s="1186"/>
      <c r="CA341" s="1186"/>
      <c r="CB341" s="1186"/>
      <c r="CC341" s="1186"/>
      <c r="CD341" s="1186"/>
      <c r="CE341" s="1186"/>
      <c r="CF341" s="1186"/>
      <c r="CG341" s="1186"/>
      <c r="CH341" s="1186"/>
      <c r="CI341" s="1186"/>
      <c r="CJ341" s="1186"/>
      <c r="CK341" s="1186"/>
      <c r="CL341" s="1186"/>
      <c r="CM341" s="1186"/>
      <c r="CN341" s="1186"/>
      <c r="CO341" s="1186"/>
      <c r="CP341" s="1186"/>
      <c r="CQ341" s="1186"/>
      <c r="CR341" s="1186"/>
      <c r="CS341" s="1186"/>
      <c r="CT341" s="1186"/>
      <c r="CU341" s="1186"/>
      <c r="CV341" s="1186"/>
    </row>
    <row r="342" spans="1:100" s="774" customFormat="1" x14ac:dyDescent="0.2">
      <c r="A342" s="770"/>
      <c r="B342" s="806"/>
      <c r="C342" s="807"/>
      <c r="D342" s="808"/>
      <c r="E342" s="866"/>
      <c r="F342" s="787"/>
      <c r="G342" s="861"/>
      <c r="H342" s="861"/>
      <c r="I342" s="861"/>
      <c r="J342" s="861"/>
      <c r="K342" s="861"/>
      <c r="L342" s="861"/>
      <c r="M342" s="861"/>
      <c r="N342" s="1183"/>
      <c r="O342" s="1184"/>
      <c r="P342" s="1185"/>
      <c r="Q342" s="861"/>
      <c r="R342" s="861"/>
      <c r="S342" s="861"/>
      <c r="T342" s="861"/>
      <c r="U342" s="861"/>
      <c r="V342" s="861"/>
      <c r="W342" s="861"/>
      <c r="X342" s="861"/>
      <c r="Y342" s="861"/>
      <c r="Z342" s="861"/>
      <c r="AA342" s="861"/>
      <c r="AB342" s="861"/>
      <c r="AC342" s="861"/>
      <c r="AD342" s="861"/>
      <c r="AE342" s="861"/>
      <c r="AF342" s="861"/>
      <c r="AG342" s="861"/>
      <c r="AH342" s="861"/>
      <c r="AI342" s="861"/>
      <c r="AJ342" s="861"/>
      <c r="AK342" s="861"/>
      <c r="AL342" s="861"/>
      <c r="AM342" s="861"/>
      <c r="AN342" s="861"/>
      <c r="AO342" s="861"/>
      <c r="AP342" s="861"/>
      <c r="AQ342" s="861"/>
      <c r="AR342" s="861"/>
      <c r="AS342" s="861"/>
      <c r="AT342" s="861"/>
      <c r="AU342" s="861"/>
      <c r="AV342" s="861"/>
      <c r="AW342" s="861"/>
      <c r="AX342" s="861"/>
      <c r="AY342" s="861"/>
      <c r="AZ342" s="861"/>
      <c r="BA342" s="861"/>
      <c r="BB342" s="861"/>
      <c r="BC342" s="861"/>
      <c r="BD342" s="861"/>
      <c r="BE342" s="861"/>
      <c r="BF342" s="861"/>
      <c r="BG342" s="861"/>
      <c r="BH342" s="861"/>
      <c r="BI342" s="861"/>
      <c r="BJ342" s="861"/>
      <c r="BK342" s="861"/>
      <c r="BL342" s="861"/>
      <c r="BM342" s="861"/>
      <c r="BN342" s="861"/>
      <c r="BO342" s="861"/>
      <c r="BP342" s="861"/>
      <c r="BQ342" s="861"/>
      <c r="BR342" s="861"/>
      <c r="BS342" s="861"/>
      <c r="BT342" s="861"/>
      <c r="BU342" s="861"/>
      <c r="BV342" s="861"/>
      <c r="BW342" s="861"/>
      <c r="BX342" s="861"/>
      <c r="BY342" s="861"/>
      <c r="BZ342" s="861"/>
      <c r="CA342" s="861"/>
      <c r="CB342" s="861"/>
      <c r="CC342" s="861"/>
      <c r="CD342" s="861"/>
      <c r="CE342" s="861"/>
      <c r="CF342" s="861"/>
      <c r="CG342" s="861"/>
      <c r="CH342" s="861"/>
      <c r="CI342" s="861"/>
      <c r="CJ342" s="861"/>
      <c r="CK342" s="861"/>
      <c r="CL342" s="861"/>
      <c r="CM342" s="861"/>
      <c r="CN342" s="861"/>
      <c r="CO342" s="861"/>
      <c r="CP342" s="861"/>
      <c r="CQ342" s="861"/>
      <c r="CR342" s="861"/>
      <c r="CS342" s="861"/>
      <c r="CT342" s="861"/>
      <c r="CU342" s="861"/>
      <c r="CV342" s="861"/>
    </row>
    <row r="343" spans="1:100" s="774" customFormat="1" x14ac:dyDescent="0.2">
      <c r="A343" s="770"/>
      <c r="B343" s="809" t="s">
        <v>1111</v>
      </c>
      <c r="C343" s="807"/>
      <c r="D343" s="808"/>
      <c r="E343" s="868"/>
      <c r="F343" s="805">
        <f>SUM(F335:F341)</f>
        <v>0</v>
      </c>
      <c r="G343" s="861"/>
      <c r="H343" s="861"/>
      <c r="I343" s="861"/>
      <c r="J343" s="861"/>
      <c r="K343" s="861"/>
      <c r="L343" s="861"/>
      <c r="M343" s="861"/>
      <c r="N343" s="1183"/>
      <c r="O343" s="1184"/>
      <c r="P343" s="1185"/>
      <c r="Q343" s="861"/>
      <c r="R343" s="861"/>
      <c r="S343" s="861"/>
      <c r="T343" s="861"/>
      <c r="U343" s="861"/>
      <c r="V343" s="861"/>
      <c r="W343" s="861"/>
      <c r="X343" s="861"/>
      <c r="Y343" s="861"/>
      <c r="Z343" s="861"/>
      <c r="AA343" s="861"/>
      <c r="AB343" s="861"/>
      <c r="AC343" s="861"/>
      <c r="AD343" s="861"/>
      <c r="AE343" s="861"/>
      <c r="AF343" s="861"/>
      <c r="AG343" s="861"/>
      <c r="AH343" s="861"/>
      <c r="AI343" s="861"/>
      <c r="AJ343" s="861"/>
      <c r="AK343" s="861"/>
      <c r="AL343" s="861"/>
      <c r="AM343" s="861"/>
      <c r="AN343" s="861"/>
      <c r="AO343" s="861"/>
      <c r="AP343" s="861"/>
      <c r="AQ343" s="861"/>
      <c r="AR343" s="861"/>
      <c r="AS343" s="861"/>
      <c r="AT343" s="861"/>
      <c r="AU343" s="861"/>
      <c r="AV343" s="861"/>
      <c r="AW343" s="861"/>
      <c r="AX343" s="861"/>
      <c r="AY343" s="861"/>
      <c r="AZ343" s="861"/>
      <c r="BA343" s="861"/>
      <c r="BB343" s="861"/>
      <c r="BC343" s="861"/>
      <c r="BD343" s="861"/>
      <c r="BE343" s="861"/>
      <c r="BF343" s="861"/>
      <c r="BG343" s="861"/>
      <c r="BH343" s="861"/>
      <c r="BI343" s="861"/>
      <c r="BJ343" s="861"/>
      <c r="BK343" s="861"/>
      <c r="BL343" s="861"/>
      <c r="BM343" s="861"/>
      <c r="BN343" s="861"/>
      <c r="BO343" s="861"/>
      <c r="BP343" s="861"/>
      <c r="BQ343" s="861"/>
      <c r="BR343" s="861"/>
      <c r="BS343" s="861"/>
      <c r="BT343" s="861"/>
      <c r="BU343" s="861"/>
      <c r="BV343" s="861"/>
      <c r="BW343" s="861"/>
      <c r="BX343" s="861"/>
      <c r="BY343" s="861"/>
      <c r="BZ343" s="861"/>
      <c r="CA343" s="861"/>
      <c r="CB343" s="861"/>
      <c r="CC343" s="861"/>
      <c r="CD343" s="861"/>
      <c r="CE343" s="861"/>
      <c r="CF343" s="861"/>
      <c r="CG343" s="861"/>
      <c r="CH343" s="861"/>
      <c r="CI343" s="861"/>
      <c r="CJ343" s="861"/>
      <c r="CK343" s="861"/>
      <c r="CL343" s="861"/>
      <c r="CM343" s="861"/>
      <c r="CN343" s="861"/>
      <c r="CO343" s="861"/>
      <c r="CP343" s="861"/>
      <c r="CQ343" s="861"/>
      <c r="CR343" s="861"/>
      <c r="CS343" s="861"/>
      <c r="CT343" s="861"/>
      <c r="CU343" s="861"/>
      <c r="CV343" s="861"/>
    </row>
    <row r="344" spans="1:100" s="774" customFormat="1" x14ac:dyDescent="0.2">
      <c r="A344" s="770"/>
      <c r="B344" s="792"/>
      <c r="C344" s="793"/>
      <c r="D344" s="794"/>
      <c r="E344" s="866"/>
      <c r="F344" s="790"/>
      <c r="G344" s="861"/>
      <c r="H344" s="861"/>
      <c r="I344" s="861"/>
      <c r="J344" s="861"/>
      <c r="K344" s="861"/>
      <c r="L344" s="861"/>
      <c r="M344" s="861"/>
      <c r="N344" s="1183"/>
      <c r="O344" s="1184"/>
      <c r="P344" s="1185"/>
      <c r="Q344" s="861"/>
      <c r="R344" s="861"/>
      <c r="S344" s="861"/>
      <c r="T344" s="861"/>
      <c r="U344" s="861"/>
      <c r="V344" s="861"/>
      <c r="W344" s="861"/>
      <c r="X344" s="861"/>
      <c r="Y344" s="861"/>
      <c r="Z344" s="861"/>
      <c r="AA344" s="861"/>
      <c r="AB344" s="861"/>
      <c r="AC344" s="861"/>
      <c r="AD344" s="861"/>
      <c r="AE344" s="861"/>
      <c r="AF344" s="861"/>
      <c r="AG344" s="861"/>
      <c r="AH344" s="861"/>
      <c r="AI344" s="861"/>
      <c r="AJ344" s="861"/>
      <c r="AK344" s="861"/>
      <c r="AL344" s="861"/>
      <c r="AM344" s="861"/>
      <c r="AN344" s="861"/>
      <c r="AO344" s="861"/>
      <c r="AP344" s="861"/>
      <c r="AQ344" s="861"/>
      <c r="AR344" s="861"/>
      <c r="AS344" s="861"/>
      <c r="AT344" s="861"/>
      <c r="AU344" s="861"/>
      <c r="AV344" s="861"/>
      <c r="AW344" s="861"/>
      <c r="AX344" s="861"/>
      <c r="AY344" s="861"/>
      <c r="AZ344" s="861"/>
      <c r="BA344" s="861"/>
      <c r="BB344" s="861"/>
      <c r="BC344" s="861"/>
      <c r="BD344" s="861"/>
      <c r="BE344" s="861"/>
      <c r="BF344" s="861"/>
      <c r="BG344" s="861"/>
      <c r="BH344" s="861"/>
      <c r="BI344" s="861"/>
      <c r="BJ344" s="861"/>
      <c r="BK344" s="861"/>
      <c r="BL344" s="861"/>
      <c r="BM344" s="861"/>
      <c r="BN344" s="861"/>
      <c r="BO344" s="861"/>
      <c r="BP344" s="861"/>
      <c r="BQ344" s="861"/>
      <c r="BR344" s="861"/>
      <c r="BS344" s="861"/>
      <c r="BT344" s="861"/>
      <c r="BU344" s="861"/>
      <c r="BV344" s="861"/>
      <c r="BW344" s="861"/>
      <c r="BX344" s="861"/>
      <c r="BY344" s="861"/>
      <c r="BZ344" s="861"/>
      <c r="CA344" s="861"/>
      <c r="CB344" s="861"/>
      <c r="CC344" s="861"/>
      <c r="CD344" s="861"/>
      <c r="CE344" s="861"/>
      <c r="CF344" s="861"/>
      <c r="CG344" s="861"/>
      <c r="CH344" s="861"/>
      <c r="CI344" s="861"/>
      <c r="CJ344" s="861"/>
      <c r="CK344" s="861"/>
      <c r="CL344" s="861"/>
      <c r="CM344" s="861"/>
      <c r="CN344" s="861"/>
      <c r="CO344" s="861"/>
      <c r="CP344" s="861"/>
      <c r="CQ344" s="861"/>
      <c r="CR344" s="861"/>
      <c r="CS344" s="861"/>
      <c r="CT344" s="861"/>
      <c r="CU344" s="861"/>
      <c r="CV344" s="861"/>
    </row>
    <row r="345" spans="1:100" x14ac:dyDescent="0.2">
      <c r="D345" s="794"/>
      <c r="E345" s="866"/>
      <c r="F345" s="604"/>
    </row>
    <row r="346" spans="1:100" ht="15" x14ac:dyDescent="0.2">
      <c r="A346" s="767"/>
      <c r="B346" s="768" t="s">
        <v>407</v>
      </c>
      <c r="C346" s="798" t="s">
        <v>408</v>
      </c>
      <c r="D346" s="412"/>
      <c r="E346" s="866"/>
      <c r="F346" s="604"/>
    </row>
    <row r="347" spans="1:100" s="774" customFormat="1" x14ac:dyDescent="0.2">
      <c r="A347" s="770"/>
      <c r="B347" s="775"/>
      <c r="C347" s="772"/>
      <c r="D347" s="786"/>
      <c r="E347" s="866"/>
      <c r="F347" s="787"/>
      <c r="G347" s="861"/>
      <c r="H347" s="861"/>
      <c r="I347" s="861"/>
      <c r="J347" s="861"/>
      <c r="K347" s="861"/>
      <c r="L347" s="861"/>
      <c r="M347" s="861"/>
      <c r="N347" s="1183"/>
      <c r="O347" s="1184"/>
      <c r="P347" s="1185"/>
      <c r="Q347" s="861"/>
      <c r="R347" s="861"/>
      <c r="S347" s="861"/>
      <c r="T347" s="861"/>
      <c r="U347" s="861"/>
      <c r="V347" s="861"/>
      <c r="W347" s="861"/>
      <c r="X347" s="861"/>
      <c r="Y347" s="861"/>
      <c r="Z347" s="861"/>
      <c r="AA347" s="861"/>
      <c r="AB347" s="861"/>
      <c r="AC347" s="861"/>
      <c r="AD347" s="861"/>
      <c r="AE347" s="861"/>
      <c r="AF347" s="861"/>
      <c r="AG347" s="861"/>
      <c r="AH347" s="861"/>
      <c r="AI347" s="861"/>
      <c r="AJ347" s="861"/>
      <c r="AK347" s="861"/>
      <c r="AL347" s="861"/>
      <c r="AM347" s="861"/>
      <c r="AN347" s="861"/>
      <c r="AO347" s="861"/>
      <c r="AP347" s="861"/>
      <c r="AQ347" s="861"/>
      <c r="AR347" s="861"/>
      <c r="AS347" s="861"/>
      <c r="AT347" s="861"/>
      <c r="AU347" s="861"/>
      <c r="AV347" s="861"/>
      <c r="AW347" s="861"/>
      <c r="AX347" s="861"/>
      <c r="AY347" s="861"/>
      <c r="AZ347" s="861"/>
      <c r="BA347" s="861"/>
      <c r="BB347" s="861"/>
      <c r="BC347" s="861"/>
      <c r="BD347" s="861"/>
      <c r="BE347" s="861"/>
      <c r="BF347" s="861"/>
      <c r="BG347" s="861"/>
      <c r="BH347" s="861"/>
      <c r="BI347" s="861"/>
      <c r="BJ347" s="861"/>
      <c r="BK347" s="861"/>
      <c r="BL347" s="861"/>
      <c r="BM347" s="861"/>
      <c r="BN347" s="861"/>
      <c r="BO347" s="861"/>
      <c r="BP347" s="861"/>
      <c r="BQ347" s="861"/>
      <c r="BR347" s="861"/>
      <c r="BS347" s="861"/>
      <c r="BT347" s="861"/>
      <c r="BU347" s="861"/>
      <c r="BV347" s="861"/>
      <c r="BW347" s="861"/>
      <c r="BX347" s="861"/>
      <c r="BY347" s="861"/>
      <c r="BZ347" s="861"/>
      <c r="CA347" s="861"/>
      <c r="CB347" s="861"/>
      <c r="CC347" s="861"/>
      <c r="CD347" s="861"/>
      <c r="CE347" s="861"/>
      <c r="CF347" s="861"/>
      <c r="CG347" s="861"/>
      <c r="CH347" s="861"/>
      <c r="CI347" s="861"/>
      <c r="CJ347" s="861"/>
      <c r="CK347" s="861"/>
      <c r="CL347" s="861"/>
      <c r="CM347" s="861"/>
      <c r="CN347" s="861"/>
      <c r="CO347" s="861"/>
      <c r="CP347" s="861"/>
      <c r="CQ347" s="861"/>
      <c r="CR347" s="861"/>
      <c r="CS347" s="861"/>
      <c r="CT347" s="861"/>
      <c r="CU347" s="861"/>
      <c r="CV347" s="861"/>
    </row>
    <row r="348" spans="1:100" s="774" customFormat="1" ht="14.25" x14ac:dyDescent="0.2">
      <c r="A348" s="770"/>
      <c r="B348" s="1227" t="s">
        <v>1112</v>
      </c>
      <c r="C348" s="1228"/>
      <c r="D348" s="1228"/>
      <c r="E348" s="866"/>
      <c r="F348" s="787"/>
      <c r="G348" s="861"/>
      <c r="H348" s="861"/>
      <c r="I348" s="861"/>
      <c r="J348" s="861"/>
      <c r="K348" s="861"/>
      <c r="L348" s="861"/>
      <c r="M348" s="861"/>
      <c r="N348" s="1183"/>
      <c r="O348" s="1184"/>
      <c r="P348" s="1185"/>
      <c r="Q348" s="861"/>
      <c r="R348" s="861"/>
      <c r="S348" s="861"/>
      <c r="T348" s="861"/>
      <c r="U348" s="861"/>
      <c r="V348" s="861"/>
      <c r="W348" s="861"/>
      <c r="X348" s="861"/>
      <c r="Y348" s="861"/>
      <c r="Z348" s="861"/>
      <c r="AA348" s="861"/>
      <c r="AB348" s="861"/>
      <c r="AC348" s="861"/>
      <c r="AD348" s="861"/>
      <c r="AE348" s="861"/>
      <c r="AF348" s="861"/>
      <c r="AG348" s="861"/>
      <c r="AH348" s="861"/>
      <c r="AI348" s="861"/>
      <c r="AJ348" s="861"/>
      <c r="AK348" s="861"/>
      <c r="AL348" s="861"/>
      <c r="AM348" s="861"/>
      <c r="AN348" s="861"/>
      <c r="AO348" s="861"/>
      <c r="AP348" s="861"/>
      <c r="AQ348" s="861"/>
      <c r="AR348" s="861"/>
      <c r="AS348" s="861"/>
      <c r="AT348" s="861"/>
      <c r="AU348" s="861"/>
      <c r="AV348" s="861"/>
      <c r="AW348" s="861"/>
      <c r="AX348" s="861"/>
      <c r="AY348" s="861"/>
      <c r="AZ348" s="861"/>
      <c r="BA348" s="861"/>
      <c r="BB348" s="861"/>
      <c r="BC348" s="861"/>
      <c r="BD348" s="861"/>
      <c r="BE348" s="861"/>
      <c r="BF348" s="861"/>
      <c r="BG348" s="861"/>
      <c r="BH348" s="861"/>
      <c r="BI348" s="861"/>
      <c r="BJ348" s="861"/>
      <c r="BK348" s="861"/>
      <c r="BL348" s="861"/>
      <c r="BM348" s="861"/>
      <c r="BN348" s="861"/>
      <c r="BO348" s="861"/>
      <c r="BP348" s="861"/>
      <c r="BQ348" s="861"/>
      <c r="BR348" s="861"/>
      <c r="BS348" s="861"/>
      <c r="BT348" s="861"/>
      <c r="BU348" s="861"/>
      <c r="BV348" s="861"/>
      <c r="BW348" s="861"/>
      <c r="BX348" s="861"/>
      <c r="BY348" s="861"/>
      <c r="BZ348" s="861"/>
      <c r="CA348" s="861"/>
      <c r="CB348" s="861"/>
      <c r="CC348" s="861"/>
      <c r="CD348" s="861"/>
      <c r="CE348" s="861"/>
      <c r="CF348" s="861"/>
      <c r="CG348" s="861"/>
      <c r="CH348" s="861"/>
      <c r="CI348" s="861"/>
      <c r="CJ348" s="861"/>
      <c r="CK348" s="861"/>
      <c r="CL348" s="861"/>
      <c r="CM348" s="861"/>
      <c r="CN348" s="861"/>
      <c r="CO348" s="861"/>
      <c r="CP348" s="861"/>
      <c r="CQ348" s="861"/>
      <c r="CR348" s="861"/>
      <c r="CS348" s="861"/>
      <c r="CT348" s="861"/>
      <c r="CU348" s="861"/>
      <c r="CV348" s="861"/>
    </row>
    <row r="349" spans="1:100" s="774" customFormat="1" ht="14.25" x14ac:dyDescent="0.2">
      <c r="A349" s="770"/>
      <c r="B349" s="854"/>
      <c r="C349" s="855"/>
      <c r="D349" s="298"/>
      <c r="E349" s="866"/>
      <c r="F349" s="787"/>
      <c r="G349" s="861"/>
      <c r="H349" s="861"/>
      <c r="I349" s="861"/>
      <c r="J349" s="861"/>
      <c r="K349" s="861"/>
      <c r="L349" s="861"/>
      <c r="M349" s="861"/>
      <c r="N349" s="1183"/>
      <c r="O349" s="1184"/>
      <c r="P349" s="1185"/>
      <c r="Q349" s="861"/>
      <c r="R349" s="861"/>
      <c r="S349" s="861"/>
      <c r="T349" s="861"/>
      <c r="U349" s="861"/>
      <c r="V349" s="861"/>
      <c r="W349" s="861"/>
      <c r="X349" s="861"/>
      <c r="Y349" s="861"/>
      <c r="Z349" s="861"/>
      <c r="AA349" s="861"/>
      <c r="AB349" s="861"/>
      <c r="AC349" s="861"/>
      <c r="AD349" s="861"/>
      <c r="AE349" s="861"/>
      <c r="AF349" s="861"/>
      <c r="AG349" s="861"/>
      <c r="AH349" s="861"/>
      <c r="AI349" s="861"/>
      <c r="AJ349" s="861"/>
      <c r="AK349" s="861"/>
      <c r="AL349" s="861"/>
      <c r="AM349" s="861"/>
      <c r="AN349" s="861"/>
      <c r="AO349" s="861"/>
      <c r="AP349" s="861"/>
      <c r="AQ349" s="861"/>
      <c r="AR349" s="861"/>
      <c r="AS349" s="861"/>
      <c r="AT349" s="861"/>
      <c r="AU349" s="861"/>
      <c r="AV349" s="861"/>
      <c r="AW349" s="861"/>
      <c r="AX349" s="861"/>
      <c r="AY349" s="861"/>
      <c r="AZ349" s="861"/>
      <c r="BA349" s="861"/>
      <c r="BB349" s="861"/>
      <c r="BC349" s="861"/>
      <c r="BD349" s="861"/>
      <c r="BE349" s="861"/>
      <c r="BF349" s="861"/>
      <c r="BG349" s="861"/>
      <c r="BH349" s="861"/>
      <c r="BI349" s="861"/>
      <c r="BJ349" s="861"/>
      <c r="BK349" s="861"/>
      <c r="BL349" s="861"/>
      <c r="BM349" s="861"/>
      <c r="BN349" s="861"/>
      <c r="BO349" s="861"/>
      <c r="BP349" s="861"/>
      <c r="BQ349" s="861"/>
      <c r="BR349" s="861"/>
      <c r="BS349" s="861"/>
      <c r="BT349" s="861"/>
      <c r="BU349" s="861"/>
      <c r="BV349" s="861"/>
      <c r="BW349" s="861"/>
      <c r="BX349" s="861"/>
      <c r="BY349" s="861"/>
      <c r="BZ349" s="861"/>
      <c r="CA349" s="861"/>
      <c r="CB349" s="861"/>
      <c r="CC349" s="861"/>
      <c r="CD349" s="861"/>
      <c r="CE349" s="861"/>
      <c r="CF349" s="861"/>
      <c r="CG349" s="861"/>
      <c r="CH349" s="861"/>
      <c r="CI349" s="861"/>
      <c r="CJ349" s="861"/>
      <c r="CK349" s="861"/>
      <c r="CL349" s="861"/>
      <c r="CM349" s="861"/>
      <c r="CN349" s="861"/>
      <c r="CO349" s="861"/>
      <c r="CP349" s="861"/>
      <c r="CQ349" s="861"/>
      <c r="CR349" s="861"/>
      <c r="CS349" s="861"/>
      <c r="CT349" s="861"/>
      <c r="CU349" s="861"/>
      <c r="CV349" s="861"/>
    </row>
    <row r="350" spans="1:100" x14ac:dyDescent="0.2">
      <c r="D350" s="794"/>
      <c r="E350" s="866"/>
      <c r="F350" s="604"/>
    </row>
    <row r="351" spans="1:100" ht="15" x14ac:dyDescent="0.2">
      <c r="A351" s="767"/>
      <c r="B351" s="768" t="s">
        <v>409</v>
      </c>
      <c r="C351" s="798" t="s">
        <v>410</v>
      </c>
      <c r="D351" s="412"/>
      <c r="E351" s="866"/>
      <c r="F351" s="604"/>
    </row>
    <row r="352" spans="1:100" s="774" customFormat="1" x14ac:dyDescent="0.2">
      <c r="A352" s="770"/>
      <c r="B352" s="775"/>
      <c r="C352" s="772"/>
      <c r="D352" s="786"/>
      <c r="E352" s="866"/>
      <c r="F352" s="787"/>
      <c r="G352" s="861"/>
      <c r="H352" s="861"/>
      <c r="I352" s="861"/>
      <c r="J352" s="861"/>
      <c r="K352" s="861"/>
      <c r="L352" s="861"/>
      <c r="M352" s="861"/>
      <c r="N352" s="1183"/>
      <c r="O352" s="1184"/>
      <c r="P352" s="1185"/>
      <c r="Q352" s="861"/>
      <c r="R352" s="861"/>
      <c r="S352" s="861"/>
      <c r="T352" s="861"/>
      <c r="U352" s="861"/>
      <c r="V352" s="861"/>
      <c r="W352" s="861"/>
      <c r="X352" s="861"/>
      <c r="Y352" s="861"/>
      <c r="Z352" s="861"/>
      <c r="AA352" s="861"/>
      <c r="AB352" s="861"/>
      <c r="AC352" s="861"/>
      <c r="AD352" s="861"/>
      <c r="AE352" s="861"/>
      <c r="AF352" s="861"/>
      <c r="AG352" s="861"/>
      <c r="AH352" s="861"/>
      <c r="AI352" s="861"/>
      <c r="AJ352" s="861"/>
      <c r="AK352" s="861"/>
      <c r="AL352" s="861"/>
      <c r="AM352" s="861"/>
      <c r="AN352" s="861"/>
      <c r="AO352" s="861"/>
      <c r="AP352" s="861"/>
      <c r="AQ352" s="861"/>
      <c r="AR352" s="861"/>
      <c r="AS352" s="861"/>
      <c r="AT352" s="861"/>
      <c r="AU352" s="861"/>
      <c r="AV352" s="861"/>
      <c r="AW352" s="861"/>
      <c r="AX352" s="861"/>
      <c r="AY352" s="861"/>
      <c r="AZ352" s="861"/>
      <c r="BA352" s="861"/>
      <c r="BB352" s="861"/>
      <c r="BC352" s="861"/>
      <c r="BD352" s="861"/>
      <c r="BE352" s="861"/>
      <c r="BF352" s="861"/>
      <c r="BG352" s="861"/>
      <c r="BH352" s="861"/>
      <c r="BI352" s="861"/>
      <c r="BJ352" s="861"/>
      <c r="BK352" s="861"/>
      <c r="BL352" s="861"/>
      <c r="BM352" s="861"/>
      <c r="BN352" s="861"/>
      <c r="BO352" s="861"/>
      <c r="BP352" s="861"/>
      <c r="BQ352" s="861"/>
      <c r="BR352" s="861"/>
      <c r="BS352" s="861"/>
      <c r="BT352" s="861"/>
      <c r="BU352" s="861"/>
      <c r="BV352" s="861"/>
      <c r="BW352" s="861"/>
      <c r="BX352" s="861"/>
      <c r="BY352" s="861"/>
      <c r="BZ352" s="861"/>
      <c r="CA352" s="861"/>
      <c r="CB352" s="861"/>
      <c r="CC352" s="861"/>
      <c r="CD352" s="861"/>
      <c r="CE352" s="861"/>
      <c r="CF352" s="861"/>
      <c r="CG352" s="861"/>
      <c r="CH352" s="861"/>
      <c r="CI352" s="861"/>
      <c r="CJ352" s="861"/>
      <c r="CK352" s="861"/>
      <c r="CL352" s="861"/>
      <c r="CM352" s="861"/>
      <c r="CN352" s="861"/>
      <c r="CO352" s="861"/>
      <c r="CP352" s="861"/>
      <c r="CQ352" s="861"/>
      <c r="CR352" s="861"/>
      <c r="CS352" s="861"/>
      <c r="CT352" s="861"/>
      <c r="CU352" s="861"/>
      <c r="CV352" s="861"/>
    </row>
    <row r="353" spans="1:100" s="774" customFormat="1" ht="25.5" customHeight="1" x14ac:dyDescent="0.2">
      <c r="A353" s="776" t="s">
        <v>230</v>
      </c>
      <c r="B353" s="336" t="s">
        <v>323</v>
      </c>
      <c r="C353" s="777" t="s">
        <v>38</v>
      </c>
      <c r="D353" s="822">
        <v>1</v>
      </c>
      <c r="E353" s="863"/>
      <c r="F353" s="779">
        <f t="shared" ref="F353:F359" si="28">D353*E353</f>
        <v>0</v>
      </c>
      <c r="G353" s="861"/>
      <c r="H353" s="861"/>
      <c r="I353" s="861"/>
      <c r="J353" s="861"/>
      <c r="K353" s="861"/>
      <c r="L353" s="861"/>
      <c r="M353" s="861"/>
      <c r="N353" s="1183"/>
      <c r="O353" s="1184"/>
      <c r="P353" s="1185"/>
      <c r="Q353" s="861"/>
      <c r="R353" s="861"/>
      <c r="S353" s="861"/>
      <c r="T353" s="861"/>
      <c r="U353" s="861"/>
      <c r="V353" s="861"/>
      <c r="W353" s="861"/>
      <c r="X353" s="861"/>
      <c r="Y353" s="861"/>
      <c r="Z353" s="861"/>
      <c r="AA353" s="861"/>
      <c r="AB353" s="861"/>
      <c r="AC353" s="861"/>
      <c r="AD353" s="861"/>
      <c r="AE353" s="861"/>
      <c r="AF353" s="861"/>
      <c r="AG353" s="861"/>
      <c r="AH353" s="861"/>
      <c r="AI353" s="861"/>
      <c r="AJ353" s="861"/>
      <c r="AK353" s="861"/>
      <c r="AL353" s="861"/>
      <c r="AM353" s="861"/>
      <c r="AN353" s="861"/>
      <c r="AO353" s="861"/>
      <c r="AP353" s="861"/>
      <c r="AQ353" s="861"/>
      <c r="AR353" s="861"/>
      <c r="AS353" s="861"/>
      <c r="AT353" s="861"/>
      <c r="AU353" s="861"/>
      <c r="AV353" s="861"/>
      <c r="AW353" s="861"/>
      <c r="AX353" s="861"/>
      <c r="AY353" s="861"/>
      <c r="AZ353" s="861"/>
      <c r="BA353" s="861"/>
      <c r="BB353" s="861"/>
      <c r="BC353" s="861"/>
      <c r="BD353" s="861"/>
      <c r="BE353" s="861"/>
      <c r="BF353" s="861"/>
      <c r="BG353" s="861"/>
      <c r="BH353" s="861"/>
      <c r="BI353" s="861"/>
      <c r="BJ353" s="861"/>
      <c r="BK353" s="861"/>
      <c r="BL353" s="861"/>
      <c r="BM353" s="861"/>
      <c r="BN353" s="861"/>
      <c r="BO353" s="861"/>
      <c r="BP353" s="861"/>
      <c r="BQ353" s="861"/>
      <c r="BR353" s="861"/>
      <c r="BS353" s="861"/>
      <c r="BT353" s="861"/>
      <c r="BU353" s="861"/>
      <c r="BV353" s="861"/>
      <c r="BW353" s="861"/>
      <c r="BX353" s="861"/>
      <c r="BY353" s="861"/>
      <c r="BZ353" s="861"/>
      <c r="CA353" s="861"/>
      <c r="CB353" s="861"/>
      <c r="CC353" s="861"/>
      <c r="CD353" s="861"/>
      <c r="CE353" s="861"/>
      <c r="CF353" s="861"/>
      <c r="CG353" s="861"/>
      <c r="CH353" s="861"/>
      <c r="CI353" s="861"/>
      <c r="CJ353" s="861"/>
      <c r="CK353" s="861"/>
      <c r="CL353" s="861"/>
      <c r="CM353" s="861"/>
      <c r="CN353" s="861"/>
      <c r="CO353" s="861"/>
      <c r="CP353" s="861"/>
      <c r="CQ353" s="861"/>
      <c r="CR353" s="861"/>
      <c r="CS353" s="861"/>
      <c r="CT353" s="861"/>
      <c r="CU353" s="861"/>
      <c r="CV353" s="861"/>
    </row>
    <row r="354" spans="1:100" s="774" customFormat="1" ht="38.25" x14ac:dyDescent="0.2">
      <c r="A354" s="776" t="s">
        <v>232</v>
      </c>
      <c r="B354" s="336" t="s">
        <v>1127</v>
      </c>
      <c r="C354" s="393" t="s">
        <v>199</v>
      </c>
      <c r="D354" s="778">
        <v>5.2</v>
      </c>
      <c r="E354" s="863"/>
      <c r="F354" s="779">
        <f t="shared" si="28"/>
        <v>0</v>
      </c>
      <c r="G354" s="861"/>
      <c r="H354" s="861"/>
      <c r="I354" s="861"/>
      <c r="J354" s="861"/>
      <c r="K354" s="861"/>
      <c r="L354" s="861"/>
      <c r="M354" s="861"/>
      <c r="N354" s="1183"/>
      <c r="O354" s="1184"/>
      <c r="P354" s="1185"/>
      <c r="Q354" s="861"/>
      <c r="R354" s="861"/>
      <c r="S354" s="861"/>
      <c r="T354" s="861"/>
      <c r="U354" s="861"/>
      <c r="V354" s="861"/>
      <c r="W354" s="861"/>
      <c r="X354" s="861"/>
      <c r="Y354" s="861"/>
      <c r="Z354" s="861"/>
      <c r="AA354" s="861"/>
      <c r="AB354" s="861"/>
      <c r="AC354" s="861"/>
      <c r="AD354" s="861"/>
      <c r="AE354" s="861"/>
      <c r="AF354" s="861"/>
      <c r="AG354" s="861"/>
      <c r="AH354" s="861"/>
      <c r="AI354" s="861"/>
      <c r="AJ354" s="861"/>
      <c r="AK354" s="861"/>
      <c r="AL354" s="861"/>
      <c r="AM354" s="861"/>
      <c r="AN354" s="861"/>
      <c r="AO354" s="861"/>
      <c r="AP354" s="861"/>
      <c r="AQ354" s="861"/>
      <c r="AR354" s="861"/>
      <c r="AS354" s="861"/>
      <c r="AT354" s="861"/>
      <c r="AU354" s="861"/>
      <c r="AV354" s="861"/>
      <c r="AW354" s="861"/>
      <c r="AX354" s="861"/>
      <c r="AY354" s="861"/>
      <c r="AZ354" s="861"/>
      <c r="BA354" s="861"/>
      <c r="BB354" s="861"/>
      <c r="BC354" s="861"/>
      <c r="BD354" s="861"/>
      <c r="BE354" s="861"/>
      <c r="BF354" s="861"/>
      <c r="BG354" s="861"/>
      <c r="BH354" s="861"/>
      <c r="BI354" s="861"/>
      <c r="BJ354" s="861"/>
      <c r="BK354" s="861"/>
      <c r="BL354" s="861"/>
      <c r="BM354" s="861"/>
      <c r="BN354" s="861"/>
      <c r="BO354" s="861"/>
      <c r="BP354" s="861"/>
      <c r="BQ354" s="861"/>
      <c r="BR354" s="861"/>
      <c r="BS354" s="861"/>
      <c r="BT354" s="861"/>
      <c r="BU354" s="861"/>
      <c r="BV354" s="861"/>
      <c r="BW354" s="861"/>
      <c r="BX354" s="861"/>
      <c r="BY354" s="861"/>
      <c r="BZ354" s="861"/>
      <c r="CA354" s="861"/>
      <c r="CB354" s="861"/>
      <c r="CC354" s="861"/>
      <c r="CD354" s="861"/>
      <c r="CE354" s="861"/>
      <c r="CF354" s="861"/>
      <c r="CG354" s="861"/>
      <c r="CH354" s="861"/>
      <c r="CI354" s="861"/>
      <c r="CJ354" s="861"/>
      <c r="CK354" s="861"/>
      <c r="CL354" s="861"/>
      <c r="CM354" s="861"/>
      <c r="CN354" s="861"/>
      <c r="CO354" s="861"/>
      <c r="CP354" s="861"/>
      <c r="CQ354" s="861"/>
      <c r="CR354" s="861"/>
      <c r="CS354" s="861"/>
      <c r="CT354" s="861"/>
      <c r="CU354" s="861"/>
      <c r="CV354" s="861"/>
    </row>
    <row r="355" spans="1:100" s="774" customFormat="1" ht="25.5" x14ac:dyDescent="0.2">
      <c r="A355" s="398" t="s">
        <v>233</v>
      </c>
      <c r="B355" s="336" t="s">
        <v>1129</v>
      </c>
      <c r="C355" s="393" t="s">
        <v>184</v>
      </c>
      <c r="D355" s="778">
        <v>2</v>
      </c>
      <c r="E355" s="863"/>
      <c r="F355" s="779">
        <f t="shared" si="28"/>
        <v>0</v>
      </c>
      <c r="G355" s="861"/>
      <c r="H355" s="861"/>
      <c r="I355" s="861"/>
      <c r="J355" s="861"/>
      <c r="K355" s="861"/>
      <c r="L355" s="861"/>
      <c r="M355" s="861"/>
      <c r="N355" s="1183"/>
      <c r="O355" s="1184"/>
      <c r="P355" s="1185"/>
      <c r="Q355" s="861"/>
      <c r="R355" s="861"/>
      <c r="S355" s="861"/>
      <c r="T355" s="861"/>
      <c r="U355" s="861"/>
      <c r="V355" s="861"/>
      <c r="W355" s="861"/>
      <c r="X355" s="861"/>
      <c r="Y355" s="861"/>
      <c r="Z355" s="861"/>
      <c r="AA355" s="861"/>
      <c r="AB355" s="861"/>
      <c r="AC355" s="861"/>
      <c r="AD355" s="861"/>
      <c r="AE355" s="861"/>
      <c r="AF355" s="861"/>
      <c r="AG355" s="861"/>
      <c r="AH355" s="861"/>
      <c r="AI355" s="861"/>
      <c r="AJ355" s="861"/>
      <c r="AK355" s="861"/>
      <c r="AL355" s="861"/>
      <c r="AM355" s="861"/>
      <c r="AN355" s="861"/>
      <c r="AO355" s="861"/>
      <c r="AP355" s="861"/>
      <c r="AQ355" s="861"/>
      <c r="AR355" s="861"/>
      <c r="AS355" s="861"/>
      <c r="AT355" s="861"/>
      <c r="AU355" s="861"/>
      <c r="AV355" s="861"/>
      <c r="AW355" s="861"/>
      <c r="AX355" s="861"/>
      <c r="AY355" s="861"/>
      <c r="AZ355" s="861"/>
      <c r="BA355" s="861"/>
      <c r="BB355" s="861"/>
      <c r="BC355" s="861"/>
      <c r="BD355" s="861"/>
      <c r="BE355" s="861"/>
      <c r="BF355" s="861"/>
      <c r="BG355" s="861"/>
      <c r="BH355" s="861"/>
      <c r="BI355" s="861"/>
      <c r="BJ355" s="861"/>
      <c r="BK355" s="861"/>
      <c r="BL355" s="861"/>
      <c r="BM355" s="861"/>
      <c r="BN355" s="861"/>
      <c r="BO355" s="861"/>
      <c r="BP355" s="861"/>
      <c r="BQ355" s="861"/>
      <c r="BR355" s="861"/>
      <c r="BS355" s="861"/>
      <c r="BT355" s="861"/>
      <c r="BU355" s="861"/>
      <c r="BV355" s="861"/>
      <c r="BW355" s="861"/>
      <c r="BX355" s="861"/>
      <c r="BY355" s="861"/>
      <c r="BZ355" s="861"/>
      <c r="CA355" s="861"/>
      <c r="CB355" s="861"/>
      <c r="CC355" s="861"/>
      <c r="CD355" s="861"/>
      <c r="CE355" s="861"/>
      <c r="CF355" s="861"/>
      <c r="CG355" s="861"/>
      <c r="CH355" s="861"/>
      <c r="CI355" s="861"/>
      <c r="CJ355" s="861"/>
      <c r="CK355" s="861"/>
      <c r="CL355" s="861"/>
      <c r="CM355" s="861"/>
      <c r="CN355" s="861"/>
      <c r="CO355" s="861"/>
      <c r="CP355" s="861"/>
      <c r="CQ355" s="861"/>
      <c r="CR355" s="861"/>
      <c r="CS355" s="861"/>
      <c r="CT355" s="861"/>
      <c r="CU355" s="861"/>
      <c r="CV355" s="861"/>
    </row>
    <row r="356" spans="1:100" s="774" customFormat="1" ht="25.5" x14ac:dyDescent="0.2">
      <c r="A356" s="398" t="s">
        <v>235</v>
      </c>
      <c r="B356" s="336" t="s">
        <v>324</v>
      </c>
      <c r="C356" s="783" t="s">
        <v>38</v>
      </c>
      <c r="D356" s="822">
        <v>1</v>
      </c>
      <c r="E356" s="863"/>
      <c r="F356" s="779">
        <f t="shared" si="28"/>
        <v>0</v>
      </c>
      <c r="G356" s="861"/>
      <c r="H356" s="861"/>
      <c r="I356" s="861"/>
      <c r="J356" s="861"/>
      <c r="K356" s="861"/>
      <c r="L356" s="861"/>
      <c r="M356" s="861"/>
      <c r="N356" s="1183"/>
      <c r="O356" s="1184"/>
      <c r="P356" s="1185"/>
      <c r="Q356" s="861"/>
      <c r="R356" s="861"/>
      <c r="S356" s="861"/>
      <c r="T356" s="861"/>
      <c r="U356" s="861"/>
      <c r="V356" s="861"/>
      <c r="W356" s="861"/>
      <c r="X356" s="861"/>
      <c r="Y356" s="861"/>
      <c r="Z356" s="861"/>
      <c r="AA356" s="861"/>
      <c r="AB356" s="861"/>
      <c r="AC356" s="861"/>
      <c r="AD356" s="861"/>
      <c r="AE356" s="861"/>
      <c r="AF356" s="861"/>
      <c r="AG356" s="861"/>
      <c r="AH356" s="861"/>
      <c r="AI356" s="861"/>
      <c r="AJ356" s="861"/>
      <c r="AK356" s="861"/>
      <c r="AL356" s="861"/>
      <c r="AM356" s="861"/>
      <c r="AN356" s="861"/>
      <c r="AO356" s="861"/>
      <c r="AP356" s="861"/>
      <c r="AQ356" s="861"/>
      <c r="AR356" s="861"/>
      <c r="AS356" s="861"/>
      <c r="AT356" s="861"/>
      <c r="AU356" s="861"/>
      <c r="AV356" s="861"/>
      <c r="AW356" s="861"/>
      <c r="AX356" s="861"/>
      <c r="AY356" s="861"/>
      <c r="AZ356" s="861"/>
      <c r="BA356" s="861"/>
      <c r="BB356" s="861"/>
      <c r="BC356" s="861"/>
      <c r="BD356" s="861"/>
      <c r="BE356" s="861"/>
      <c r="BF356" s="861"/>
      <c r="BG356" s="861"/>
      <c r="BH356" s="861"/>
      <c r="BI356" s="861"/>
      <c r="BJ356" s="861"/>
      <c r="BK356" s="861"/>
      <c r="BL356" s="861"/>
      <c r="BM356" s="861"/>
      <c r="BN356" s="861"/>
      <c r="BO356" s="861"/>
      <c r="BP356" s="861"/>
      <c r="BQ356" s="861"/>
      <c r="BR356" s="861"/>
      <c r="BS356" s="861"/>
      <c r="BT356" s="861"/>
      <c r="BU356" s="861"/>
      <c r="BV356" s="861"/>
      <c r="BW356" s="861"/>
      <c r="BX356" s="861"/>
      <c r="BY356" s="861"/>
      <c r="BZ356" s="861"/>
      <c r="CA356" s="861"/>
      <c r="CB356" s="861"/>
      <c r="CC356" s="861"/>
      <c r="CD356" s="861"/>
      <c r="CE356" s="861"/>
      <c r="CF356" s="861"/>
      <c r="CG356" s="861"/>
      <c r="CH356" s="861"/>
      <c r="CI356" s="861"/>
      <c r="CJ356" s="861"/>
      <c r="CK356" s="861"/>
      <c r="CL356" s="861"/>
      <c r="CM356" s="861"/>
      <c r="CN356" s="861"/>
      <c r="CO356" s="861"/>
      <c r="CP356" s="861"/>
      <c r="CQ356" s="861"/>
      <c r="CR356" s="861"/>
      <c r="CS356" s="861"/>
      <c r="CT356" s="861"/>
      <c r="CU356" s="861"/>
      <c r="CV356" s="861"/>
    </row>
    <row r="357" spans="1:100" s="771" customFormat="1" ht="38.25" x14ac:dyDescent="0.2">
      <c r="A357" s="780" t="s">
        <v>237</v>
      </c>
      <c r="B357" s="781" t="s">
        <v>1078</v>
      </c>
      <c r="C357" s="782" t="s">
        <v>101</v>
      </c>
      <c r="D357" s="778">
        <v>1.65</v>
      </c>
      <c r="E357" s="863"/>
      <c r="F357" s="779">
        <f t="shared" si="28"/>
        <v>0</v>
      </c>
      <c r="G357" s="1186"/>
      <c r="H357" s="1186"/>
      <c r="I357" s="1186"/>
      <c r="J357" s="1186"/>
      <c r="K357" s="1186"/>
      <c r="L357" s="1186"/>
      <c r="M357" s="1186"/>
      <c r="N357" s="1187"/>
      <c r="O357" s="1188"/>
      <c r="P357" s="1189"/>
      <c r="Q357" s="1186"/>
      <c r="R357" s="1186"/>
      <c r="S357" s="1186"/>
      <c r="T357" s="1186"/>
      <c r="U357" s="1186"/>
      <c r="V357" s="1186"/>
      <c r="W357" s="1186"/>
      <c r="X357" s="1186"/>
      <c r="Y357" s="1186"/>
      <c r="Z357" s="1186"/>
      <c r="AA357" s="1186"/>
      <c r="AB357" s="1186"/>
      <c r="AC357" s="1186"/>
      <c r="AD357" s="1186"/>
      <c r="AE357" s="1186"/>
      <c r="AF357" s="1186"/>
      <c r="AG357" s="1186"/>
      <c r="AH357" s="1186"/>
      <c r="AI357" s="1186"/>
      <c r="AJ357" s="1186"/>
      <c r="AK357" s="1186"/>
      <c r="AL357" s="1186"/>
      <c r="AM357" s="1186"/>
      <c r="AN357" s="1186"/>
      <c r="AO357" s="1186"/>
      <c r="AP357" s="1186"/>
      <c r="AQ357" s="1186"/>
      <c r="AR357" s="1186"/>
      <c r="AS357" s="1186"/>
      <c r="AT357" s="1186"/>
      <c r="AU357" s="1186"/>
      <c r="AV357" s="1186"/>
      <c r="AW357" s="1186"/>
      <c r="AX357" s="1186"/>
      <c r="AY357" s="1186"/>
      <c r="AZ357" s="1186"/>
      <c r="BA357" s="1186"/>
      <c r="BB357" s="1186"/>
      <c r="BC357" s="1186"/>
      <c r="BD357" s="1186"/>
      <c r="BE357" s="1186"/>
      <c r="BF357" s="1186"/>
      <c r="BG357" s="1186"/>
      <c r="BH357" s="1186"/>
      <c r="BI357" s="1186"/>
      <c r="BJ357" s="1186"/>
      <c r="BK357" s="1186"/>
      <c r="BL357" s="1186"/>
      <c r="BM357" s="1186"/>
      <c r="BN357" s="1186"/>
      <c r="BO357" s="1186"/>
      <c r="BP357" s="1186"/>
      <c r="BQ357" s="1186"/>
      <c r="BR357" s="1186"/>
      <c r="BS357" s="1186"/>
      <c r="BT357" s="1186"/>
      <c r="BU357" s="1186"/>
      <c r="BV357" s="1186"/>
      <c r="BW357" s="1186"/>
      <c r="BX357" s="1186"/>
      <c r="BY357" s="1186"/>
      <c r="BZ357" s="1186"/>
      <c r="CA357" s="1186"/>
      <c r="CB357" s="1186"/>
      <c r="CC357" s="1186"/>
      <c r="CD357" s="1186"/>
      <c r="CE357" s="1186"/>
      <c r="CF357" s="1186"/>
      <c r="CG357" s="1186"/>
      <c r="CH357" s="1186"/>
      <c r="CI357" s="1186"/>
      <c r="CJ357" s="1186"/>
      <c r="CK357" s="1186"/>
      <c r="CL357" s="1186"/>
      <c r="CM357" s="1186"/>
      <c r="CN357" s="1186"/>
      <c r="CO357" s="1186"/>
      <c r="CP357" s="1186"/>
      <c r="CQ357" s="1186"/>
      <c r="CR357" s="1186"/>
      <c r="CS357" s="1186"/>
      <c r="CT357" s="1186"/>
      <c r="CU357" s="1186"/>
      <c r="CV357" s="1186"/>
    </row>
    <row r="358" spans="1:100" s="771" customFormat="1" ht="38.25" x14ac:dyDescent="0.2">
      <c r="A358" s="780" t="s">
        <v>239</v>
      </c>
      <c r="B358" s="781" t="s">
        <v>325</v>
      </c>
      <c r="C358" s="782" t="s">
        <v>101</v>
      </c>
      <c r="D358" s="778">
        <v>4</v>
      </c>
      <c r="E358" s="863"/>
      <c r="F358" s="779">
        <f t="shared" si="28"/>
        <v>0</v>
      </c>
      <c r="G358" s="1186"/>
      <c r="H358" s="1186"/>
      <c r="I358" s="1186"/>
      <c r="J358" s="1186"/>
      <c r="K358" s="1186"/>
      <c r="L358" s="1186"/>
      <c r="M358" s="1186"/>
      <c r="N358" s="1187"/>
      <c r="O358" s="1188"/>
      <c r="P358" s="1189"/>
      <c r="Q358" s="1186"/>
      <c r="R358" s="1186"/>
      <c r="S358" s="1186"/>
      <c r="T358" s="1186"/>
      <c r="U358" s="1186"/>
      <c r="V358" s="1186"/>
      <c r="W358" s="1186"/>
      <c r="X358" s="1186"/>
      <c r="Y358" s="1186"/>
      <c r="Z358" s="1186"/>
      <c r="AA358" s="1186"/>
      <c r="AB358" s="1186"/>
      <c r="AC358" s="1186"/>
      <c r="AD358" s="1186"/>
      <c r="AE358" s="1186"/>
      <c r="AF358" s="1186"/>
      <c r="AG358" s="1186"/>
      <c r="AH358" s="1186"/>
      <c r="AI358" s="1186"/>
      <c r="AJ358" s="1186"/>
      <c r="AK358" s="1186"/>
      <c r="AL358" s="1186"/>
      <c r="AM358" s="1186"/>
      <c r="AN358" s="1186"/>
      <c r="AO358" s="1186"/>
      <c r="AP358" s="1186"/>
      <c r="AQ358" s="1186"/>
      <c r="AR358" s="1186"/>
      <c r="AS358" s="1186"/>
      <c r="AT358" s="1186"/>
      <c r="AU358" s="1186"/>
      <c r="AV358" s="1186"/>
      <c r="AW358" s="1186"/>
      <c r="AX358" s="1186"/>
      <c r="AY358" s="1186"/>
      <c r="AZ358" s="1186"/>
      <c r="BA358" s="1186"/>
      <c r="BB358" s="1186"/>
      <c r="BC358" s="1186"/>
      <c r="BD358" s="1186"/>
      <c r="BE358" s="1186"/>
      <c r="BF358" s="1186"/>
      <c r="BG358" s="1186"/>
      <c r="BH358" s="1186"/>
      <c r="BI358" s="1186"/>
      <c r="BJ358" s="1186"/>
      <c r="BK358" s="1186"/>
      <c r="BL358" s="1186"/>
      <c r="BM358" s="1186"/>
      <c r="BN358" s="1186"/>
      <c r="BO358" s="1186"/>
      <c r="BP358" s="1186"/>
      <c r="BQ358" s="1186"/>
      <c r="BR358" s="1186"/>
      <c r="BS358" s="1186"/>
      <c r="BT358" s="1186"/>
      <c r="BU358" s="1186"/>
      <c r="BV358" s="1186"/>
      <c r="BW358" s="1186"/>
      <c r="BX358" s="1186"/>
      <c r="BY358" s="1186"/>
      <c r="BZ358" s="1186"/>
      <c r="CA358" s="1186"/>
      <c r="CB358" s="1186"/>
      <c r="CC358" s="1186"/>
      <c r="CD358" s="1186"/>
      <c r="CE358" s="1186"/>
      <c r="CF358" s="1186"/>
      <c r="CG358" s="1186"/>
      <c r="CH358" s="1186"/>
      <c r="CI358" s="1186"/>
      <c r="CJ358" s="1186"/>
      <c r="CK358" s="1186"/>
      <c r="CL358" s="1186"/>
      <c r="CM358" s="1186"/>
      <c r="CN358" s="1186"/>
      <c r="CO358" s="1186"/>
      <c r="CP358" s="1186"/>
      <c r="CQ358" s="1186"/>
      <c r="CR358" s="1186"/>
      <c r="CS358" s="1186"/>
      <c r="CT358" s="1186"/>
      <c r="CU358" s="1186"/>
      <c r="CV358" s="1186"/>
    </row>
    <row r="359" spans="1:100" s="774" customFormat="1" x14ac:dyDescent="0.2">
      <c r="A359" s="398" t="s">
        <v>240</v>
      </c>
      <c r="B359" s="336" t="s">
        <v>326</v>
      </c>
      <c r="C359" s="783" t="s">
        <v>101</v>
      </c>
      <c r="D359" s="778">
        <v>8</v>
      </c>
      <c r="E359" s="863"/>
      <c r="F359" s="779">
        <f t="shared" si="28"/>
        <v>0</v>
      </c>
      <c r="G359" s="861"/>
      <c r="H359" s="861"/>
      <c r="I359" s="861"/>
      <c r="J359" s="861"/>
      <c r="K359" s="861"/>
      <c r="L359" s="861"/>
      <c r="M359" s="861"/>
      <c r="N359" s="1183"/>
      <c r="O359" s="1184"/>
      <c r="P359" s="1185"/>
      <c r="Q359" s="1185"/>
      <c r="R359" s="861"/>
      <c r="S359" s="861"/>
      <c r="T359" s="861"/>
      <c r="U359" s="861"/>
      <c r="V359" s="861"/>
      <c r="W359" s="861"/>
      <c r="X359" s="861"/>
      <c r="Y359" s="861"/>
      <c r="Z359" s="861"/>
      <c r="AA359" s="861"/>
      <c r="AB359" s="861"/>
      <c r="AC359" s="861"/>
      <c r="AD359" s="861"/>
      <c r="AE359" s="861"/>
      <c r="AF359" s="861"/>
      <c r="AG359" s="861"/>
      <c r="AH359" s="861"/>
      <c r="AI359" s="861"/>
      <c r="AJ359" s="861"/>
      <c r="AK359" s="861"/>
      <c r="AL359" s="861"/>
      <c r="AM359" s="861"/>
      <c r="AN359" s="861"/>
      <c r="AO359" s="861"/>
      <c r="AP359" s="861"/>
      <c r="AQ359" s="861"/>
      <c r="AR359" s="861"/>
      <c r="AS359" s="861"/>
      <c r="AT359" s="861"/>
      <c r="AU359" s="861"/>
      <c r="AV359" s="861"/>
      <c r="AW359" s="861"/>
      <c r="AX359" s="861"/>
      <c r="AY359" s="861"/>
      <c r="AZ359" s="861"/>
      <c r="BA359" s="861"/>
      <c r="BB359" s="861"/>
      <c r="BC359" s="861"/>
      <c r="BD359" s="861"/>
      <c r="BE359" s="861"/>
      <c r="BF359" s="861"/>
      <c r="BG359" s="861"/>
      <c r="BH359" s="861"/>
      <c r="BI359" s="861"/>
      <c r="BJ359" s="861"/>
      <c r="BK359" s="861"/>
      <c r="BL359" s="861"/>
      <c r="BM359" s="861"/>
      <c r="BN359" s="861"/>
      <c r="BO359" s="861"/>
      <c r="BP359" s="861"/>
      <c r="BQ359" s="861"/>
      <c r="BR359" s="861"/>
      <c r="BS359" s="861"/>
      <c r="BT359" s="861"/>
      <c r="BU359" s="861"/>
      <c r="BV359" s="861"/>
      <c r="BW359" s="861"/>
      <c r="BX359" s="861"/>
      <c r="BY359" s="861"/>
      <c r="BZ359" s="861"/>
      <c r="CA359" s="861"/>
      <c r="CB359" s="861"/>
      <c r="CC359" s="861"/>
      <c r="CD359" s="861"/>
      <c r="CE359" s="861"/>
      <c r="CF359" s="861"/>
      <c r="CG359" s="861"/>
      <c r="CH359" s="861"/>
      <c r="CI359" s="861"/>
      <c r="CJ359" s="861"/>
      <c r="CK359" s="861"/>
      <c r="CL359" s="861"/>
      <c r="CM359" s="861"/>
      <c r="CN359" s="861"/>
      <c r="CO359" s="861"/>
      <c r="CP359" s="861"/>
      <c r="CQ359" s="861"/>
      <c r="CR359" s="861"/>
      <c r="CS359" s="861"/>
      <c r="CT359" s="861"/>
      <c r="CU359" s="861"/>
      <c r="CV359" s="861"/>
    </row>
    <row r="360" spans="1:100" s="774" customFormat="1" x14ac:dyDescent="0.2">
      <c r="A360" s="770"/>
      <c r="B360" s="806"/>
      <c r="C360" s="807"/>
      <c r="D360" s="808"/>
      <c r="E360" s="866"/>
      <c r="F360" s="795"/>
      <c r="G360" s="861"/>
      <c r="H360" s="861"/>
      <c r="I360" s="861"/>
      <c r="J360" s="861"/>
      <c r="K360" s="861"/>
      <c r="L360" s="861"/>
      <c r="M360" s="861"/>
      <c r="N360" s="1183"/>
      <c r="O360" s="1184"/>
      <c r="P360" s="1185"/>
      <c r="Q360" s="861"/>
      <c r="R360" s="861"/>
      <c r="S360" s="861"/>
      <c r="T360" s="861"/>
      <c r="U360" s="861"/>
      <c r="V360" s="861"/>
      <c r="W360" s="861"/>
      <c r="X360" s="861"/>
      <c r="Y360" s="861"/>
      <c r="Z360" s="861"/>
      <c r="AA360" s="861"/>
      <c r="AB360" s="861"/>
      <c r="AC360" s="861"/>
      <c r="AD360" s="861"/>
      <c r="AE360" s="861"/>
      <c r="AF360" s="861"/>
      <c r="AG360" s="861"/>
      <c r="AH360" s="861"/>
      <c r="AI360" s="861"/>
      <c r="AJ360" s="861"/>
      <c r="AK360" s="861"/>
      <c r="AL360" s="861"/>
      <c r="AM360" s="861"/>
      <c r="AN360" s="861"/>
      <c r="AO360" s="861"/>
      <c r="AP360" s="861"/>
      <c r="AQ360" s="861"/>
      <c r="AR360" s="861"/>
      <c r="AS360" s="861"/>
      <c r="AT360" s="861"/>
      <c r="AU360" s="861"/>
      <c r="AV360" s="861"/>
      <c r="AW360" s="861"/>
      <c r="AX360" s="861"/>
      <c r="AY360" s="861"/>
      <c r="AZ360" s="861"/>
      <c r="BA360" s="861"/>
      <c r="BB360" s="861"/>
      <c r="BC360" s="861"/>
      <c r="BD360" s="861"/>
      <c r="BE360" s="861"/>
      <c r="BF360" s="861"/>
      <c r="BG360" s="861"/>
      <c r="BH360" s="861"/>
      <c r="BI360" s="861"/>
      <c r="BJ360" s="861"/>
      <c r="BK360" s="861"/>
      <c r="BL360" s="861"/>
      <c r="BM360" s="861"/>
      <c r="BN360" s="861"/>
      <c r="BO360" s="861"/>
      <c r="BP360" s="861"/>
      <c r="BQ360" s="861"/>
      <c r="BR360" s="861"/>
      <c r="BS360" s="861"/>
      <c r="BT360" s="861"/>
      <c r="BU360" s="861"/>
      <c r="BV360" s="861"/>
      <c r="BW360" s="861"/>
      <c r="BX360" s="861"/>
      <c r="BY360" s="861"/>
      <c r="BZ360" s="861"/>
      <c r="CA360" s="861"/>
      <c r="CB360" s="861"/>
      <c r="CC360" s="861"/>
      <c r="CD360" s="861"/>
      <c r="CE360" s="861"/>
      <c r="CF360" s="861"/>
      <c r="CG360" s="861"/>
      <c r="CH360" s="861"/>
      <c r="CI360" s="861"/>
      <c r="CJ360" s="861"/>
      <c r="CK360" s="861"/>
      <c r="CL360" s="861"/>
      <c r="CM360" s="861"/>
      <c r="CN360" s="861"/>
      <c r="CO360" s="861"/>
      <c r="CP360" s="861"/>
      <c r="CQ360" s="861"/>
      <c r="CR360" s="861"/>
      <c r="CS360" s="861"/>
      <c r="CT360" s="861"/>
      <c r="CU360" s="861"/>
      <c r="CV360" s="861"/>
    </row>
    <row r="361" spans="1:100" s="774" customFormat="1" x14ac:dyDescent="0.2">
      <c r="A361" s="770"/>
      <c r="B361" s="809" t="s">
        <v>1113</v>
      </c>
      <c r="C361" s="807"/>
      <c r="D361" s="808"/>
      <c r="E361" s="868"/>
      <c r="F361" s="805">
        <f>SUM(F353:F359)</f>
        <v>0</v>
      </c>
      <c r="G361" s="861"/>
      <c r="H361" s="861"/>
      <c r="I361" s="861"/>
      <c r="J361" s="861"/>
      <c r="K361" s="861"/>
      <c r="L361" s="861"/>
      <c r="M361" s="861"/>
      <c r="N361" s="1183"/>
      <c r="O361" s="1184"/>
      <c r="P361" s="1185"/>
      <c r="Q361" s="861"/>
      <c r="R361" s="861"/>
      <c r="S361" s="861"/>
      <c r="T361" s="861"/>
      <c r="U361" s="861"/>
      <c r="V361" s="861"/>
      <c r="W361" s="861"/>
      <c r="X361" s="861"/>
      <c r="Y361" s="861"/>
      <c r="Z361" s="861"/>
      <c r="AA361" s="861"/>
      <c r="AB361" s="861"/>
      <c r="AC361" s="861"/>
      <c r="AD361" s="861"/>
      <c r="AE361" s="861"/>
      <c r="AF361" s="861"/>
      <c r="AG361" s="861"/>
      <c r="AH361" s="861"/>
      <c r="AI361" s="861"/>
      <c r="AJ361" s="861"/>
      <c r="AK361" s="861"/>
      <c r="AL361" s="861"/>
      <c r="AM361" s="861"/>
      <c r="AN361" s="861"/>
      <c r="AO361" s="861"/>
      <c r="AP361" s="861"/>
      <c r="AQ361" s="861"/>
      <c r="AR361" s="861"/>
      <c r="AS361" s="861"/>
      <c r="AT361" s="861"/>
      <c r="AU361" s="861"/>
      <c r="AV361" s="861"/>
      <c r="AW361" s="861"/>
      <c r="AX361" s="861"/>
      <c r="AY361" s="861"/>
      <c r="AZ361" s="861"/>
      <c r="BA361" s="861"/>
      <c r="BB361" s="861"/>
      <c r="BC361" s="861"/>
      <c r="BD361" s="861"/>
      <c r="BE361" s="861"/>
      <c r="BF361" s="861"/>
      <c r="BG361" s="861"/>
      <c r="BH361" s="861"/>
      <c r="BI361" s="861"/>
      <c r="BJ361" s="861"/>
      <c r="BK361" s="861"/>
      <c r="BL361" s="861"/>
      <c r="BM361" s="861"/>
      <c r="BN361" s="861"/>
      <c r="BO361" s="861"/>
      <c r="BP361" s="861"/>
      <c r="BQ361" s="861"/>
      <c r="BR361" s="861"/>
      <c r="BS361" s="861"/>
      <c r="BT361" s="861"/>
      <c r="BU361" s="861"/>
      <c r="BV361" s="861"/>
      <c r="BW361" s="861"/>
      <c r="BX361" s="861"/>
      <c r="BY361" s="861"/>
      <c r="BZ361" s="861"/>
      <c r="CA361" s="861"/>
      <c r="CB361" s="861"/>
      <c r="CC361" s="861"/>
      <c r="CD361" s="861"/>
      <c r="CE361" s="861"/>
      <c r="CF361" s="861"/>
      <c r="CG361" s="861"/>
      <c r="CH361" s="861"/>
      <c r="CI361" s="861"/>
      <c r="CJ361" s="861"/>
      <c r="CK361" s="861"/>
      <c r="CL361" s="861"/>
      <c r="CM361" s="861"/>
      <c r="CN361" s="861"/>
      <c r="CO361" s="861"/>
      <c r="CP361" s="861"/>
      <c r="CQ361" s="861"/>
      <c r="CR361" s="861"/>
      <c r="CS361" s="861"/>
      <c r="CT361" s="861"/>
      <c r="CU361" s="861"/>
      <c r="CV361" s="861"/>
    </row>
    <row r="362" spans="1:100" s="774" customFormat="1" x14ac:dyDescent="0.2">
      <c r="A362" s="770"/>
      <c r="B362" s="809"/>
      <c r="C362" s="807"/>
      <c r="D362" s="808"/>
      <c r="E362" s="868"/>
      <c r="F362" s="805"/>
      <c r="G362" s="861"/>
      <c r="H362" s="861"/>
      <c r="I362" s="861"/>
      <c r="J362" s="861"/>
      <c r="K362" s="861"/>
      <c r="L362" s="861"/>
      <c r="M362" s="861"/>
      <c r="N362" s="1183"/>
      <c r="O362" s="1184"/>
      <c r="P362" s="1185"/>
      <c r="Q362" s="861"/>
      <c r="R362" s="861"/>
      <c r="S362" s="861"/>
      <c r="T362" s="861"/>
      <c r="U362" s="861"/>
      <c r="V362" s="861"/>
      <c r="W362" s="861"/>
      <c r="X362" s="861"/>
      <c r="Y362" s="861"/>
      <c r="Z362" s="861"/>
      <c r="AA362" s="861"/>
      <c r="AB362" s="861"/>
      <c r="AC362" s="861"/>
      <c r="AD362" s="861"/>
      <c r="AE362" s="861"/>
      <c r="AF362" s="861"/>
      <c r="AG362" s="861"/>
      <c r="AH362" s="861"/>
      <c r="AI362" s="861"/>
      <c r="AJ362" s="861"/>
      <c r="AK362" s="861"/>
      <c r="AL362" s="861"/>
      <c r="AM362" s="861"/>
      <c r="AN362" s="861"/>
      <c r="AO362" s="861"/>
      <c r="AP362" s="861"/>
      <c r="AQ362" s="861"/>
      <c r="AR362" s="861"/>
      <c r="AS362" s="861"/>
      <c r="AT362" s="861"/>
      <c r="AU362" s="861"/>
      <c r="AV362" s="861"/>
      <c r="AW362" s="861"/>
      <c r="AX362" s="861"/>
      <c r="AY362" s="861"/>
      <c r="AZ362" s="861"/>
      <c r="BA362" s="861"/>
      <c r="BB362" s="861"/>
      <c r="BC362" s="861"/>
      <c r="BD362" s="861"/>
      <c r="BE362" s="861"/>
      <c r="BF362" s="861"/>
      <c r="BG362" s="861"/>
      <c r="BH362" s="861"/>
      <c r="BI362" s="861"/>
      <c r="BJ362" s="861"/>
      <c r="BK362" s="861"/>
      <c r="BL362" s="861"/>
      <c r="BM362" s="861"/>
      <c r="BN362" s="861"/>
      <c r="BO362" s="861"/>
      <c r="BP362" s="861"/>
      <c r="BQ362" s="861"/>
      <c r="BR362" s="861"/>
      <c r="BS362" s="861"/>
      <c r="BT362" s="861"/>
      <c r="BU362" s="861"/>
      <c r="BV362" s="861"/>
      <c r="BW362" s="861"/>
      <c r="BX362" s="861"/>
      <c r="BY362" s="861"/>
      <c r="BZ362" s="861"/>
      <c r="CA362" s="861"/>
      <c r="CB362" s="861"/>
      <c r="CC362" s="861"/>
      <c r="CD362" s="861"/>
      <c r="CE362" s="861"/>
      <c r="CF362" s="861"/>
      <c r="CG362" s="861"/>
      <c r="CH362" s="861"/>
      <c r="CI362" s="861"/>
      <c r="CJ362" s="861"/>
      <c r="CK362" s="861"/>
      <c r="CL362" s="861"/>
      <c r="CM362" s="861"/>
      <c r="CN362" s="861"/>
      <c r="CO362" s="861"/>
      <c r="CP362" s="861"/>
      <c r="CQ362" s="861"/>
      <c r="CR362" s="861"/>
      <c r="CS362" s="861"/>
      <c r="CT362" s="861"/>
      <c r="CU362" s="861"/>
      <c r="CV362" s="861"/>
    </row>
    <row r="363" spans="1:100" x14ac:dyDescent="0.2">
      <c r="D363" s="794"/>
      <c r="E363" s="866"/>
      <c r="F363" s="604"/>
    </row>
    <row r="364" spans="1:100" ht="15" x14ac:dyDescent="0.2">
      <c r="A364" s="767"/>
      <c r="B364" s="768" t="s">
        <v>411</v>
      </c>
      <c r="C364" s="798" t="s">
        <v>385</v>
      </c>
      <c r="D364" s="412"/>
      <c r="E364" s="866"/>
      <c r="F364" s="604"/>
    </row>
    <row r="365" spans="1:100" x14ac:dyDescent="0.2">
      <c r="B365" s="775"/>
      <c r="C365" s="772"/>
      <c r="D365" s="786"/>
      <c r="E365" s="866"/>
      <c r="F365" s="604"/>
    </row>
    <row r="366" spans="1:100" s="774" customFormat="1" ht="25.5" customHeight="1" x14ac:dyDescent="0.2">
      <c r="A366" s="776" t="s">
        <v>230</v>
      </c>
      <c r="B366" s="336" t="s">
        <v>323</v>
      </c>
      <c r="C366" s="777" t="s">
        <v>38</v>
      </c>
      <c r="D366" s="822">
        <v>1</v>
      </c>
      <c r="E366" s="863"/>
      <c r="F366" s="779">
        <f t="shared" ref="F366:F372" si="29">D366*E366</f>
        <v>0</v>
      </c>
      <c r="G366" s="861"/>
      <c r="H366" s="861"/>
      <c r="I366" s="861"/>
      <c r="J366" s="861"/>
      <c r="K366" s="861"/>
      <c r="L366" s="861"/>
      <c r="M366" s="861"/>
      <c r="N366" s="1183"/>
      <c r="O366" s="1184"/>
      <c r="P366" s="1185"/>
      <c r="Q366" s="861"/>
      <c r="R366" s="861"/>
      <c r="S366" s="861"/>
      <c r="T366" s="861"/>
      <c r="U366" s="861"/>
      <c r="V366" s="861"/>
      <c r="W366" s="861"/>
      <c r="X366" s="861"/>
      <c r="Y366" s="861"/>
      <c r="Z366" s="861"/>
      <c r="AA366" s="861"/>
      <c r="AB366" s="861"/>
      <c r="AC366" s="861"/>
      <c r="AD366" s="861"/>
      <c r="AE366" s="861"/>
      <c r="AF366" s="861"/>
      <c r="AG366" s="861"/>
      <c r="AH366" s="861"/>
      <c r="AI366" s="861"/>
      <c r="AJ366" s="861"/>
      <c r="AK366" s="861"/>
      <c r="AL366" s="861"/>
      <c r="AM366" s="861"/>
      <c r="AN366" s="861"/>
      <c r="AO366" s="861"/>
      <c r="AP366" s="861"/>
      <c r="AQ366" s="861"/>
      <c r="AR366" s="861"/>
      <c r="AS366" s="861"/>
      <c r="AT366" s="861"/>
      <c r="AU366" s="861"/>
      <c r="AV366" s="861"/>
      <c r="AW366" s="861"/>
      <c r="AX366" s="861"/>
      <c r="AY366" s="861"/>
      <c r="AZ366" s="861"/>
      <c r="BA366" s="861"/>
      <c r="BB366" s="861"/>
      <c r="BC366" s="861"/>
      <c r="BD366" s="861"/>
      <c r="BE366" s="861"/>
      <c r="BF366" s="861"/>
      <c r="BG366" s="861"/>
      <c r="BH366" s="861"/>
      <c r="BI366" s="861"/>
      <c r="BJ366" s="861"/>
      <c r="BK366" s="861"/>
      <c r="BL366" s="861"/>
      <c r="BM366" s="861"/>
      <c r="BN366" s="861"/>
      <c r="BO366" s="861"/>
      <c r="BP366" s="861"/>
      <c r="BQ366" s="861"/>
      <c r="BR366" s="861"/>
      <c r="BS366" s="861"/>
      <c r="BT366" s="861"/>
      <c r="BU366" s="861"/>
      <c r="BV366" s="861"/>
      <c r="BW366" s="861"/>
      <c r="BX366" s="861"/>
      <c r="BY366" s="861"/>
      <c r="BZ366" s="861"/>
      <c r="CA366" s="861"/>
      <c r="CB366" s="861"/>
      <c r="CC366" s="861"/>
      <c r="CD366" s="861"/>
      <c r="CE366" s="861"/>
      <c r="CF366" s="861"/>
      <c r="CG366" s="861"/>
      <c r="CH366" s="861"/>
      <c r="CI366" s="861"/>
      <c r="CJ366" s="861"/>
      <c r="CK366" s="861"/>
      <c r="CL366" s="861"/>
      <c r="CM366" s="861"/>
      <c r="CN366" s="861"/>
      <c r="CO366" s="861"/>
      <c r="CP366" s="861"/>
      <c r="CQ366" s="861"/>
      <c r="CR366" s="861"/>
      <c r="CS366" s="861"/>
      <c r="CT366" s="861"/>
      <c r="CU366" s="861"/>
      <c r="CV366" s="861"/>
    </row>
    <row r="367" spans="1:100" s="774" customFormat="1" ht="38.25" x14ac:dyDescent="0.2">
      <c r="A367" s="776" t="s">
        <v>232</v>
      </c>
      <c r="B367" s="336" t="s">
        <v>1127</v>
      </c>
      <c r="C367" s="393" t="s">
        <v>199</v>
      </c>
      <c r="D367" s="778">
        <v>6.2</v>
      </c>
      <c r="E367" s="863"/>
      <c r="F367" s="779">
        <f t="shared" si="29"/>
        <v>0</v>
      </c>
      <c r="G367" s="861"/>
      <c r="H367" s="861"/>
      <c r="I367" s="861"/>
      <c r="J367" s="861"/>
      <c r="K367" s="861"/>
      <c r="L367" s="861"/>
      <c r="M367" s="861"/>
      <c r="N367" s="1183"/>
      <c r="O367" s="1184"/>
      <c r="P367" s="1185"/>
      <c r="Q367" s="861"/>
      <c r="R367" s="861"/>
      <c r="S367" s="861"/>
      <c r="T367" s="861"/>
      <c r="U367" s="861"/>
      <c r="V367" s="861"/>
      <c r="W367" s="861"/>
      <c r="X367" s="861"/>
      <c r="Y367" s="861"/>
      <c r="Z367" s="861"/>
      <c r="AA367" s="861"/>
      <c r="AB367" s="861"/>
      <c r="AC367" s="861"/>
      <c r="AD367" s="861"/>
      <c r="AE367" s="861"/>
      <c r="AF367" s="861"/>
      <c r="AG367" s="861"/>
      <c r="AH367" s="861"/>
      <c r="AI367" s="861"/>
      <c r="AJ367" s="861"/>
      <c r="AK367" s="861"/>
      <c r="AL367" s="861"/>
      <c r="AM367" s="861"/>
      <c r="AN367" s="861"/>
      <c r="AO367" s="861"/>
      <c r="AP367" s="861"/>
      <c r="AQ367" s="861"/>
      <c r="AR367" s="861"/>
      <c r="AS367" s="861"/>
      <c r="AT367" s="861"/>
      <c r="AU367" s="861"/>
      <c r="AV367" s="861"/>
      <c r="AW367" s="861"/>
      <c r="AX367" s="861"/>
      <c r="AY367" s="861"/>
      <c r="AZ367" s="861"/>
      <c r="BA367" s="861"/>
      <c r="BB367" s="861"/>
      <c r="BC367" s="861"/>
      <c r="BD367" s="861"/>
      <c r="BE367" s="861"/>
      <c r="BF367" s="861"/>
      <c r="BG367" s="861"/>
      <c r="BH367" s="861"/>
      <c r="BI367" s="861"/>
      <c r="BJ367" s="861"/>
      <c r="BK367" s="861"/>
      <c r="BL367" s="861"/>
      <c r="BM367" s="861"/>
      <c r="BN367" s="861"/>
      <c r="BO367" s="861"/>
      <c r="BP367" s="861"/>
      <c r="BQ367" s="861"/>
      <c r="BR367" s="861"/>
      <c r="BS367" s="861"/>
      <c r="BT367" s="861"/>
      <c r="BU367" s="861"/>
      <c r="BV367" s="861"/>
      <c r="BW367" s="861"/>
      <c r="BX367" s="861"/>
      <c r="BY367" s="861"/>
      <c r="BZ367" s="861"/>
      <c r="CA367" s="861"/>
      <c r="CB367" s="861"/>
      <c r="CC367" s="861"/>
      <c r="CD367" s="861"/>
      <c r="CE367" s="861"/>
      <c r="CF367" s="861"/>
      <c r="CG367" s="861"/>
      <c r="CH367" s="861"/>
      <c r="CI367" s="861"/>
      <c r="CJ367" s="861"/>
      <c r="CK367" s="861"/>
      <c r="CL367" s="861"/>
      <c r="CM367" s="861"/>
      <c r="CN367" s="861"/>
      <c r="CO367" s="861"/>
      <c r="CP367" s="861"/>
      <c r="CQ367" s="861"/>
      <c r="CR367" s="861"/>
      <c r="CS367" s="861"/>
      <c r="CT367" s="861"/>
      <c r="CU367" s="861"/>
      <c r="CV367" s="861"/>
    </row>
    <row r="368" spans="1:100" s="774" customFormat="1" ht="25.5" x14ac:dyDescent="0.2">
      <c r="A368" s="398" t="s">
        <v>233</v>
      </c>
      <c r="B368" s="336" t="s">
        <v>1129</v>
      </c>
      <c r="C368" s="393" t="s">
        <v>184</v>
      </c>
      <c r="D368" s="778">
        <v>1.2</v>
      </c>
      <c r="E368" s="863"/>
      <c r="F368" s="779">
        <f t="shared" si="29"/>
        <v>0</v>
      </c>
      <c r="G368" s="861"/>
      <c r="H368" s="861"/>
      <c r="I368" s="861"/>
      <c r="J368" s="861"/>
      <c r="K368" s="861"/>
      <c r="L368" s="861"/>
      <c r="M368" s="861"/>
      <c r="N368" s="1183"/>
      <c r="O368" s="1184"/>
      <c r="P368" s="1185"/>
      <c r="Q368" s="861"/>
      <c r="R368" s="861"/>
      <c r="S368" s="861"/>
      <c r="T368" s="861"/>
      <c r="U368" s="861"/>
      <c r="V368" s="861"/>
      <c r="W368" s="861"/>
      <c r="X368" s="861"/>
      <c r="Y368" s="861"/>
      <c r="Z368" s="861"/>
      <c r="AA368" s="861"/>
      <c r="AB368" s="861"/>
      <c r="AC368" s="861"/>
      <c r="AD368" s="861"/>
      <c r="AE368" s="861"/>
      <c r="AF368" s="861"/>
      <c r="AG368" s="861"/>
      <c r="AH368" s="861"/>
      <c r="AI368" s="861"/>
      <c r="AJ368" s="861"/>
      <c r="AK368" s="861"/>
      <c r="AL368" s="861"/>
      <c r="AM368" s="861"/>
      <c r="AN368" s="861"/>
      <c r="AO368" s="861"/>
      <c r="AP368" s="861"/>
      <c r="AQ368" s="861"/>
      <c r="AR368" s="861"/>
      <c r="AS368" s="861"/>
      <c r="AT368" s="861"/>
      <c r="AU368" s="861"/>
      <c r="AV368" s="861"/>
      <c r="AW368" s="861"/>
      <c r="AX368" s="861"/>
      <c r="AY368" s="861"/>
      <c r="AZ368" s="861"/>
      <c r="BA368" s="861"/>
      <c r="BB368" s="861"/>
      <c r="BC368" s="861"/>
      <c r="BD368" s="861"/>
      <c r="BE368" s="861"/>
      <c r="BF368" s="861"/>
      <c r="BG368" s="861"/>
      <c r="BH368" s="861"/>
      <c r="BI368" s="861"/>
      <c r="BJ368" s="861"/>
      <c r="BK368" s="861"/>
      <c r="BL368" s="861"/>
      <c r="BM368" s="861"/>
      <c r="BN368" s="861"/>
      <c r="BO368" s="861"/>
      <c r="BP368" s="861"/>
      <c r="BQ368" s="861"/>
      <c r="BR368" s="861"/>
      <c r="BS368" s="861"/>
      <c r="BT368" s="861"/>
      <c r="BU368" s="861"/>
      <c r="BV368" s="861"/>
      <c r="BW368" s="861"/>
      <c r="BX368" s="861"/>
      <c r="BY368" s="861"/>
      <c r="BZ368" s="861"/>
      <c r="CA368" s="861"/>
      <c r="CB368" s="861"/>
      <c r="CC368" s="861"/>
      <c r="CD368" s="861"/>
      <c r="CE368" s="861"/>
      <c r="CF368" s="861"/>
      <c r="CG368" s="861"/>
      <c r="CH368" s="861"/>
      <c r="CI368" s="861"/>
      <c r="CJ368" s="861"/>
      <c r="CK368" s="861"/>
      <c r="CL368" s="861"/>
      <c r="CM368" s="861"/>
      <c r="CN368" s="861"/>
      <c r="CO368" s="861"/>
      <c r="CP368" s="861"/>
      <c r="CQ368" s="861"/>
      <c r="CR368" s="861"/>
      <c r="CS368" s="861"/>
      <c r="CT368" s="861"/>
      <c r="CU368" s="861"/>
      <c r="CV368" s="861"/>
    </row>
    <row r="369" spans="1:100" s="774" customFormat="1" ht="25.5" x14ac:dyDescent="0.2">
      <c r="A369" s="398" t="s">
        <v>235</v>
      </c>
      <c r="B369" s="336" t="s">
        <v>324</v>
      </c>
      <c r="C369" s="783" t="s">
        <v>38</v>
      </c>
      <c r="D369" s="822">
        <v>1</v>
      </c>
      <c r="E369" s="863"/>
      <c r="F369" s="779">
        <f t="shared" si="29"/>
        <v>0</v>
      </c>
      <c r="G369" s="861"/>
      <c r="H369" s="861"/>
      <c r="I369" s="861"/>
      <c r="J369" s="861"/>
      <c r="K369" s="861"/>
      <c r="L369" s="861"/>
      <c r="M369" s="861"/>
      <c r="N369" s="1183"/>
      <c r="O369" s="1184"/>
      <c r="P369" s="1185"/>
      <c r="Q369" s="861"/>
      <c r="R369" s="861"/>
      <c r="S369" s="861"/>
      <c r="T369" s="861"/>
      <c r="U369" s="861"/>
      <c r="V369" s="861"/>
      <c r="W369" s="861"/>
      <c r="X369" s="861"/>
      <c r="Y369" s="861"/>
      <c r="Z369" s="861"/>
      <c r="AA369" s="861"/>
      <c r="AB369" s="861"/>
      <c r="AC369" s="861"/>
      <c r="AD369" s="861"/>
      <c r="AE369" s="861"/>
      <c r="AF369" s="861"/>
      <c r="AG369" s="861"/>
      <c r="AH369" s="861"/>
      <c r="AI369" s="861"/>
      <c r="AJ369" s="861"/>
      <c r="AK369" s="861"/>
      <c r="AL369" s="861"/>
      <c r="AM369" s="861"/>
      <c r="AN369" s="861"/>
      <c r="AO369" s="861"/>
      <c r="AP369" s="861"/>
      <c r="AQ369" s="861"/>
      <c r="AR369" s="861"/>
      <c r="AS369" s="861"/>
      <c r="AT369" s="861"/>
      <c r="AU369" s="861"/>
      <c r="AV369" s="861"/>
      <c r="AW369" s="861"/>
      <c r="AX369" s="861"/>
      <c r="AY369" s="861"/>
      <c r="AZ369" s="861"/>
      <c r="BA369" s="861"/>
      <c r="BB369" s="861"/>
      <c r="BC369" s="861"/>
      <c r="BD369" s="861"/>
      <c r="BE369" s="861"/>
      <c r="BF369" s="861"/>
      <c r="BG369" s="861"/>
      <c r="BH369" s="861"/>
      <c r="BI369" s="861"/>
      <c r="BJ369" s="861"/>
      <c r="BK369" s="861"/>
      <c r="BL369" s="861"/>
      <c r="BM369" s="861"/>
      <c r="BN369" s="861"/>
      <c r="BO369" s="861"/>
      <c r="BP369" s="861"/>
      <c r="BQ369" s="861"/>
      <c r="BR369" s="861"/>
      <c r="BS369" s="861"/>
      <c r="BT369" s="861"/>
      <c r="BU369" s="861"/>
      <c r="BV369" s="861"/>
      <c r="BW369" s="861"/>
      <c r="BX369" s="861"/>
      <c r="BY369" s="861"/>
      <c r="BZ369" s="861"/>
      <c r="CA369" s="861"/>
      <c r="CB369" s="861"/>
      <c r="CC369" s="861"/>
      <c r="CD369" s="861"/>
      <c r="CE369" s="861"/>
      <c r="CF369" s="861"/>
      <c r="CG369" s="861"/>
      <c r="CH369" s="861"/>
      <c r="CI369" s="861"/>
      <c r="CJ369" s="861"/>
      <c r="CK369" s="861"/>
      <c r="CL369" s="861"/>
      <c r="CM369" s="861"/>
      <c r="CN369" s="861"/>
      <c r="CO369" s="861"/>
      <c r="CP369" s="861"/>
      <c r="CQ369" s="861"/>
      <c r="CR369" s="861"/>
      <c r="CS369" s="861"/>
      <c r="CT369" s="861"/>
      <c r="CU369" s="861"/>
      <c r="CV369" s="861"/>
    </row>
    <row r="370" spans="1:100" s="774" customFormat="1" ht="38.25" x14ac:dyDescent="0.2">
      <c r="A370" s="780" t="s">
        <v>237</v>
      </c>
      <c r="B370" s="781" t="s">
        <v>1078</v>
      </c>
      <c r="C370" s="782" t="s">
        <v>101</v>
      </c>
      <c r="D370" s="778">
        <v>1.5</v>
      </c>
      <c r="E370" s="863"/>
      <c r="F370" s="779">
        <f t="shared" si="29"/>
        <v>0</v>
      </c>
      <c r="G370" s="861"/>
      <c r="H370" s="861"/>
      <c r="I370" s="861"/>
      <c r="J370" s="861"/>
      <c r="K370" s="861"/>
      <c r="L370" s="861"/>
      <c r="M370" s="861"/>
      <c r="N370" s="1183"/>
      <c r="O370" s="1184"/>
      <c r="P370" s="1185"/>
      <c r="Q370" s="861"/>
      <c r="R370" s="861"/>
      <c r="S370" s="861"/>
      <c r="T370" s="861"/>
      <c r="U370" s="861"/>
      <c r="V370" s="861"/>
      <c r="W370" s="861"/>
      <c r="X370" s="861"/>
      <c r="Y370" s="861"/>
      <c r="Z370" s="861"/>
      <c r="AA370" s="861"/>
      <c r="AB370" s="861"/>
      <c r="AC370" s="861"/>
      <c r="AD370" s="861"/>
      <c r="AE370" s="861"/>
      <c r="AF370" s="861"/>
      <c r="AG370" s="861"/>
      <c r="AH370" s="861"/>
      <c r="AI370" s="861"/>
      <c r="AJ370" s="861"/>
      <c r="AK370" s="861"/>
      <c r="AL370" s="861"/>
      <c r="AM370" s="861"/>
      <c r="AN370" s="861"/>
      <c r="AO370" s="861"/>
      <c r="AP370" s="861"/>
      <c r="AQ370" s="861"/>
      <c r="AR370" s="861"/>
      <c r="AS370" s="861"/>
      <c r="AT370" s="861"/>
      <c r="AU370" s="861"/>
      <c r="AV370" s="861"/>
      <c r="AW370" s="861"/>
      <c r="AX370" s="861"/>
      <c r="AY370" s="861"/>
      <c r="AZ370" s="861"/>
      <c r="BA370" s="861"/>
      <c r="BB370" s="861"/>
      <c r="BC370" s="861"/>
      <c r="BD370" s="861"/>
      <c r="BE370" s="861"/>
      <c r="BF370" s="861"/>
      <c r="BG370" s="861"/>
      <c r="BH370" s="861"/>
      <c r="BI370" s="861"/>
      <c r="BJ370" s="861"/>
      <c r="BK370" s="861"/>
      <c r="BL370" s="861"/>
      <c r="BM370" s="861"/>
      <c r="BN370" s="861"/>
      <c r="BO370" s="861"/>
      <c r="BP370" s="861"/>
      <c r="BQ370" s="861"/>
      <c r="BR370" s="861"/>
      <c r="BS370" s="861"/>
      <c r="BT370" s="861"/>
      <c r="BU370" s="861"/>
      <c r="BV370" s="861"/>
      <c r="BW370" s="861"/>
      <c r="BX370" s="861"/>
      <c r="BY370" s="861"/>
      <c r="BZ370" s="861"/>
      <c r="CA370" s="861"/>
      <c r="CB370" s="861"/>
      <c r="CC370" s="861"/>
      <c r="CD370" s="861"/>
      <c r="CE370" s="861"/>
      <c r="CF370" s="861"/>
      <c r="CG370" s="861"/>
      <c r="CH370" s="861"/>
      <c r="CI370" s="861"/>
      <c r="CJ370" s="861"/>
      <c r="CK370" s="861"/>
      <c r="CL370" s="861"/>
      <c r="CM370" s="861"/>
      <c r="CN370" s="861"/>
      <c r="CO370" s="861"/>
      <c r="CP370" s="861"/>
      <c r="CQ370" s="861"/>
      <c r="CR370" s="861"/>
      <c r="CS370" s="861"/>
      <c r="CT370" s="861"/>
      <c r="CU370" s="861"/>
      <c r="CV370" s="861"/>
    </row>
    <row r="371" spans="1:100" s="771" customFormat="1" ht="38.25" x14ac:dyDescent="0.2">
      <c r="A371" s="780" t="s">
        <v>239</v>
      </c>
      <c r="B371" s="781" t="s">
        <v>325</v>
      </c>
      <c r="C371" s="782" t="s">
        <v>101</v>
      </c>
      <c r="D371" s="778">
        <v>6.5</v>
      </c>
      <c r="E371" s="863"/>
      <c r="F371" s="779">
        <f t="shared" si="29"/>
        <v>0</v>
      </c>
      <c r="G371" s="1186"/>
      <c r="H371" s="1186"/>
      <c r="I371" s="1186"/>
      <c r="J371" s="1186"/>
      <c r="K371" s="1186"/>
      <c r="L371" s="1186"/>
      <c r="M371" s="1186"/>
      <c r="N371" s="1187"/>
      <c r="O371" s="1188"/>
      <c r="P371" s="1189"/>
      <c r="Q371" s="1186"/>
      <c r="R371" s="1186"/>
      <c r="S371" s="1186"/>
      <c r="T371" s="1186"/>
      <c r="U371" s="1186"/>
      <c r="V371" s="1186"/>
      <c r="W371" s="1186"/>
      <c r="X371" s="1186"/>
      <c r="Y371" s="1186"/>
      <c r="Z371" s="1186"/>
      <c r="AA371" s="1186"/>
      <c r="AB371" s="1186"/>
      <c r="AC371" s="1186"/>
      <c r="AD371" s="1186"/>
      <c r="AE371" s="1186"/>
      <c r="AF371" s="1186"/>
      <c r="AG371" s="1186"/>
      <c r="AH371" s="1186"/>
      <c r="AI371" s="1186"/>
      <c r="AJ371" s="1186"/>
      <c r="AK371" s="1186"/>
      <c r="AL371" s="1186"/>
      <c r="AM371" s="1186"/>
      <c r="AN371" s="1186"/>
      <c r="AO371" s="1186"/>
      <c r="AP371" s="1186"/>
      <c r="AQ371" s="1186"/>
      <c r="AR371" s="1186"/>
      <c r="AS371" s="1186"/>
      <c r="AT371" s="1186"/>
      <c r="AU371" s="1186"/>
      <c r="AV371" s="1186"/>
      <c r="AW371" s="1186"/>
      <c r="AX371" s="1186"/>
      <c r="AY371" s="1186"/>
      <c r="AZ371" s="1186"/>
      <c r="BA371" s="1186"/>
      <c r="BB371" s="1186"/>
      <c r="BC371" s="1186"/>
      <c r="BD371" s="1186"/>
      <c r="BE371" s="1186"/>
      <c r="BF371" s="1186"/>
      <c r="BG371" s="1186"/>
      <c r="BH371" s="1186"/>
      <c r="BI371" s="1186"/>
      <c r="BJ371" s="1186"/>
      <c r="BK371" s="1186"/>
      <c r="BL371" s="1186"/>
      <c r="BM371" s="1186"/>
      <c r="BN371" s="1186"/>
      <c r="BO371" s="1186"/>
      <c r="BP371" s="1186"/>
      <c r="BQ371" s="1186"/>
      <c r="BR371" s="1186"/>
      <c r="BS371" s="1186"/>
      <c r="BT371" s="1186"/>
      <c r="BU371" s="1186"/>
      <c r="BV371" s="1186"/>
      <c r="BW371" s="1186"/>
      <c r="BX371" s="1186"/>
      <c r="BY371" s="1186"/>
      <c r="BZ371" s="1186"/>
      <c r="CA371" s="1186"/>
      <c r="CB371" s="1186"/>
      <c r="CC371" s="1186"/>
      <c r="CD371" s="1186"/>
      <c r="CE371" s="1186"/>
      <c r="CF371" s="1186"/>
      <c r="CG371" s="1186"/>
      <c r="CH371" s="1186"/>
      <c r="CI371" s="1186"/>
      <c r="CJ371" s="1186"/>
      <c r="CK371" s="1186"/>
      <c r="CL371" s="1186"/>
      <c r="CM371" s="1186"/>
      <c r="CN371" s="1186"/>
      <c r="CO371" s="1186"/>
      <c r="CP371" s="1186"/>
      <c r="CQ371" s="1186"/>
      <c r="CR371" s="1186"/>
      <c r="CS371" s="1186"/>
      <c r="CT371" s="1186"/>
      <c r="CU371" s="1186"/>
      <c r="CV371" s="1186"/>
    </row>
    <row r="372" spans="1:100" s="771" customFormat="1" x14ac:dyDescent="0.2">
      <c r="A372" s="398" t="s">
        <v>240</v>
      </c>
      <c r="B372" s="336" t="s">
        <v>326</v>
      </c>
      <c r="C372" s="783" t="s">
        <v>101</v>
      </c>
      <c r="D372" s="778">
        <v>13</v>
      </c>
      <c r="E372" s="863"/>
      <c r="F372" s="779">
        <f t="shared" si="29"/>
        <v>0</v>
      </c>
      <c r="G372" s="1186"/>
      <c r="H372" s="1186"/>
      <c r="I372" s="1186"/>
      <c r="J372" s="1186"/>
      <c r="K372" s="1186"/>
      <c r="L372" s="1186"/>
      <c r="M372" s="1186"/>
      <c r="N372" s="1187"/>
      <c r="O372" s="1188"/>
      <c r="P372" s="1189"/>
      <c r="Q372" s="1186"/>
      <c r="R372" s="1186"/>
      <c r="S372" s="1186"/>
      <c r="T372" s="1186"/>
      <c r="U372" s="1186"/>
      <c r="V372" s="1186"/>
      <c r="W372" s="1186"/>
      <c r="X372" s="1186"/>
      <c r="Y372" s="1186"/>
      <c r="Z372" s="1186"/>
      <c r="AA372" s="1186"/>
      <c r="AB372" s="1186"/>
      <c r="AC372" s="1186"/>
      <c r="AD372" s="1186"/>
      <c r="AE372" s="1186"/>
      <c r="AF372" s="1186"/>
      <c r="AG372" s="1186"/>
      <c r="AH372" s="1186"/>
      <c r="AI372" s="1186"/>
      <c r="AJ372" s="1186"/>
      <c r="AK372" s="1186"/>
      <c r="AL372" s="1186"/>
      <c r="AM372" s="1186"/>
      <c r="AN372" s="1186"/>
      <c r="AO372" s="1186"/>
      <c r="AP372" s="1186"/>
      <c r="AQ372" s="1186"/>
      <c r="AR372" s="1186"/>
      <c r="AS372" s="1186"/>
      <c r="AT372" s="1186"/>
      <c r="AU372" s="1186"/>
      <c r="AV372" s="1186"/>
      <c r="AW372" s="1186"/>
      <c r="AX372" s="1186"/>
      <c r="AY372" s="1186"/>
      <c r="AZ372" s="1186"/>
      <c r="BA372" s="1186"/>
      <c r="BB372" s="1186"/>
      <c r="BC372" s="1186"/>
      <c r="BD372" s="1186"/>
      <c r="BE372" s="1186"/>
      <c r="BF372" s="1186"/>
      <c r="BG372" s="1186"/>
      <c r="BH372" s="1186"/>
      <c r="BI372" s="1186"/>
      <c r="BJ372" s="1186"/>
      <c r="BK372" s="1186"/>
      <c r="BL372" s="1186"/>
      <c r="BM372" s="1186"/>
      <c r="BN372" s="1186"/>
      <c r="BO372" s="1186"/>
      <c r="BP372" s="1186"/>
      <c r="BQ372" s="1186"/>
      <c r="BR372" s="1186"/>
      <c r="BS372" s="1186"/>
      <c r="BT372" s="1186"/>
      <c r="BU372" s="1186"/>
      <c r="BV372" s="1186"/>
      <c r="BW372" s="1186"/>
      <c r="BX372" s="1186"/>
      <c r="BY372" s="1186"/>
      <c r="BZ372" s="1186"/>
      <c r="CA372" s="1186"/>
      <c r="CB372" s="1186"/>
      <c r="CC372" s="1186"/>
      <c r="CD372" s="1186"/>
      <c r="CE372" s="1186"/>
      <c r="CF372" s="1186"/>
      <c r="CG372" s="1186"/>
      <c r="CH372" s="1186"/>
      <c r="CI372" s="1186"/>
      <c r="CJ372" s="1186"/>
      <c r="CK372" s="1186"/>
      <c r="CL372" s="1186"/>
      <c r="CM372" s="1186"/>
      <c r="CN372" s="1186"/>
      <c r="CO372" s="1186"/>
      <c r="CP372" s="1186"/>
      <c r="CQ372" s="1186"/>
      <c r="CR372" s="1186"/>
      <c r="CS372" s="1186"/>
      <c r="CT372" s="1186"/>
      <c r="CU372" s="1186"/>
      <c r="CV372" s="1186"/>
    </row>
    <row r="373" spans="1:100" s="774" customFormat="1" x14ac:dyDescent="0.2">
      <c r="A373" s="770"/>
      <c r="B373" s="806"/>
      <c r="C373" s="807"/>
      <c r="D373" s="808"/>
      <c r="E373" s="866"/>
      <c r="F373" s="787"/>
      <c r="G373" s="861"/>
      <c r="H373" s="861"/>
      <c r="I373" s="861"/>
      <c r="J373" s="861"/>
      <c r="K373" s="861"/>
      <c r="L373" s="861"/>
      <c r="M373" s="861"/>
      <c r="N373" s="1183"/>
      <c r="O373" s="1184"/>
      <c r="P373" s="1185"/>
      <c r="Q373" s="861"/>
      <c r="R373" s="861"/>
      <c r="S373" s="861"/>
      <c r="T373" s="861"/>
      <c r="U373" s="861"/>
      <c r="V373" s="861"/>
      <c r="W373" s="861"/>
      <c r="X373" s="861"/>
      <c r="Y373" s="861"/>
      <c r="Z373" s="861"/>
      <c r="AA373" s="861"/>
      <c r="AB373" s="861"/>
      <c r="AC373" s="861"/>
      <c r="AD373" s="861"/>
      <c r="AE373" s="861"/>
      <c r="AF373" s="861"/>
      <c r="AG373" s="861"/>
      <c r="AH373" s="861"/>
      <c r="AI373" s="861"/>
      <c r="AJ373" s="861"/>
      <c r="AK373" s="861"/>
      <c r="AL373" s="861"/>
      <c r="AM373" s="861"/>
      <c r="AN373" s="861"/>
      <c r="AO373" s="861"/>
      <c r="AP373" s="861"/>
      <c r="AQ373" s="861"/>
      <c r="AR373" s="861"/>
      <c r="AS373" s="861"/>
      <c r="AT373" s="861"/>
      <c r="AU373" s="861"/>
      <c r="AV373" s="861"/>
      <c r="AW373" s="861"/>
      <c r="AX373" s="861"/>
      <c r="AY373" s="861"/>
      <c r="AZ373" s="861"/>
      <c r="BA373" s="861"/>
      <c r="BB373" s="861"/>
      <c r="BC373" s="861"/>
      <c r="BD373" s="861"/>
      <c r="BE373" s="861"/>
      <c r="BF373" s="861"/>
      <c r="BG373" s="861"/>
      <c r="BH373" s="861"/>
      <c r="BI373" s="861"/>
      <c r="BJ373" s="861"/>
      <c r="BK373" s="861"/>
      <c r="BL373" s="861"/>
      <c r="BM373" s="861"/>
      <c r="BN373" s="861"/>
      <c r="BO373" s="861"/>
      <c r="BP373" s="861"/>
      <c r="BQ373" s="861"/>
      <c r="BR373" s="861"/>
      <c r="BS373" s="861"/>
      <c r="BT373" s="861"/>
      <c r="BU373" s="861"/>
      <c r="BV373" s="861"/>
      <c r="BW373" s="861"/>
      <c r="BX373" s="861"/>
      <c r="BY373" s="861"/>
      <c r="BZ373" s="861"/>
      <c r="CA373" s="861"/>
      <c r="CB373" s="861"/>
      <c r="CC373" s="861"/>
      <c r="CD373" s="861"/>
      <c r="CE373" s="861"/>
      <c r="CF373" s="861"/>
      <c r="CG373" s="861"/>
      <c r="CH373" s="861"/>
      <c r="CI373" s="861"/>
      <c r="CJ373" s="861"/>
      <c r="CK373" s="861"/>
      <c r="CL373" s="861"/>
      <c r="CM373" s="861"/>
      <c r="CN373" s="861"/>
      <c r="CO373" s="861"/>
      <c r="CP373" s="861"/>
      <c r="CQ373" s="861"/>
      <c r="CR373" s="861"/>
      <c r="CS373" s="861"/>
      <c r="CT373" s="861"/>
      <c r="CU373" s="861"/>
      <c r="CV373" s="861"/>
    </row>
    <row r="374" spans="1:100" s="774" customFormat="1" x14ac:dyDescent="0.2">
      <c r="A374" s="770"/>
      <c r="B374" s="809" t="s">
        <v>1114</v>
      </c>
      <c r="C374" s="807"/>
      <c r="D374" s="808"/>
      <c r="E374" s="868"/>
      <c r="F374" s="805">
        <f>SUM(F366:F372)</f>
        <v>0</v>
      </c>
      <c r="G374" s="861"/>
      <c r="H374" s="861"/>
      <c r="I374" s="861"/>
      <c r="J374" s="861"/>
      <c r="K374" s="861"/>
      <c r="L374" s="861"/>
      <c r="M374" s="861"/>
      <c r="N374" s="1183"/>
      <c r="O374" s="1184"/>
      <c r="P374" s="1185"/>
      <c r="Q374" s="861"/>
      <c r="R374" s="861"/>
      <c r="S374" s="861"/>
      <c r="T374" s="861"/>
      <c r="U374" s="861"/>
      <c r="V374" s="861"/>
      <c r="W374" s="861"/>
      <c r="X374" s="861"/>
      <c r="Y374" s="861"/>
      <c r="Z374" s="861"/>
      <c r="AA374" s="861"/>
      <c r="AB374" s="861"/>
      <c r="AC374" s="861"/>
      <c r="AD374" s="861"/>
      <c r="AE374" s="861"/>
      <c r="AF374" s="861"/>
      <c r="AG374" s="861"/>
      <c r="AH374" s="861"/>
      <c r="AI374" s="861"/>
      <c r="AJ374" s="861"/>
      <c r="AK374" s="861"/>
      <c r="AL374" s="861"/>
      <c r="AM374" s="861"/>
      <c r="AN374" s="861"/>
      <c r="AO374" s="861"/>
      <c r="AP374" s="861"/>
      <c r="AQ374" s="861"/>
      <c r="AR374" s="861"/>
      <c r="AS374" s="861"/>
      <c r="AT374" s="861"/>
      <c r="AU374" s="861"/>
      <c r="AV374" s="861"/>
      <c r="AW374" s="861"/>
      <c r="AX374" s="861"/>
      <c r="AY374" s="861"/>
      <c r="AZ374" s="861"/>
      <c r="BA374" s="861"/>
      <c r="BB374" s="861"/>
      <c r="BC374" s="861"/>
      <c r="BD374" s="861"/>
      <c r="BE374" s="861"/>
      <c r="BF374" s="861"/>
      <c r="BG374" s="861"/>
      <c r="BH374" s="861"/>
      <c r="BI374" s="861"/>
      <c r="BJ374" s="861"/>
      <c r="BK374" s="861"/>
      <c r="BL374" s="861"/>
      <c r="BM374" s="861"/>
      <c r="BN374" s="861"/>
      <c r="BO374" s="861"/>
      <c r="BP374" s="861"/>
      <c r="BQ374" s="861"/>
      <c r="BR374" s="861"/>
      <c r="BS374" s="861"/>
      <c r="BT374" s="861"/>
      <c r="BU374" s="861"/>
      <c r="BV374" s="861"/>
      <c r="BW374" s="861"/>
      <c r="BX374" s="861"/>
      <c r="BY374" s="861"/>
      <c r="BZ374" s="861"/>
      <c r="CA374" s="861"/>
      <c r="CB374" s="861"/>
      <c r="CC374" s="861"/>
      <c r="CD374" s="861"/>
      <c r="CE374" s="861"/>
      <c r="CF374" s="861"/>
      <c r="CG374" s="861"/>
      <c r="CH374" s="861"/>
      <c r="CI374" s="861"/>
      <c r="CJ374" s="861"/>
      <c r="CK374" s="861"/>
      <c r="CL374" s="861"/>
      <c r="CM374" s="861"/>
      <c r="CN374" s="861"/>
      <c r="CO374" s="861"/>
      <c r="CP374" s="861"/>
      <c r="CQ374" s="861"/>
      <c r="CR374" s="861"/>
      <c r="CS374" s="861"/>
      <c r="CT374" s="861"/>
      <c r="CU374" s="861"/>
      <c r="CV374" s="861"/>
    </row>
    <row r="375" spans="1:100" s="774" customFormat="1" x14ac:dyDescent="0.2">
      <c r="A375" s="770"/>
      <c r="B375" s="809"/>
      <c r="C375" s="807"/>
      <c r="D375" s="808"/>
      <c r="E375" s="868"/>
      <c r="F375" s="805"/>
      <c r="G375" s="861"/>
      <c r="H375" s="861"/>
      <c r="I375" s="861"/>
      <c r="J375" s="861"/>
      <c r="K375" s="861"/>
      <c r="L375" s="861"/>
      <c r="M375" s="861"/>
      <c r="N375" s="1183"/>
      <c r="O375" s="1184"/>
      <c r="P375" s="1185"/>
      <c r="Q375" s="861"/>
      <c r="R375" s="861"/>
      <c r="S375" s="861"/>
      <c r="T375" s="861"/>
      <c r="U375" s="861"/>
      <c r="V375" s="861"/>
      <c r="W375" s="861"/>
      <c r="X375" s="861"/>
      <c r="Y375" s="861"/>
      <c r="Z375" s="861"/>
      <c r="AA375" s="861"/>
      <c r="AB375" s="861"/>
      <c r="AC375" s="861"/>
      <c r="AD375" s="861"/>
      <c r="AE375" s="861"/>
      <c r="AF375" s="861"/>
      <c r="AG375" s="861"/>
      <c r="AH375" s="861"/>
      <c r="AI375" s="861"/>
      <c r="AJ375" s="861"/>
      <c r="AK375" s="861"/>
      <c r="AL375" s="861"/>
      <c r="AM375" s="861"/>
      <c r="AN375" s="861"/>
      <c r="AO375" s="861"/>
      <c r="AP375" s="861"/>
      <c r="AQ375" s="861"/>
      <c r="AR375" s="861"/>
      <c r="AS375" s="861"/>
      <c r="AT375" s="861"/>
      <c r="AU375" s="861"/>
      <c r="AV375" s="861"/>
      <c r="AW375" s="861"/>
      <c r="AX375" s="861"/>
      <c r="AY375" s="861"/>
      <c r="AZ375" s="861"/>
      <c r="BA375" s="861"/>
      <c r="BB375" s="861"/>
      <c r="BC375" s="861"/>
      <c r="BD375" s="861"/>
      <c r="BE375" s="861"/>
      <c r="BF375" s="861"/>
      <c r="BG375" s="861"/>
      <c r="BH375" s="861"/>
      <c r="BI375" s="861"/>
      <c r="BJ375" s="861"/>
      <c r="BK375" s="861"/>
      <c r="BL375" s="861"/>
      <c r="BM375" s="861"/>
      <c r="BN375" s="861"/>
      <c r="BO375" s="861"/>
      <c r="BP375" s="861"/>
      <c r="BQ375" s="861"/>
      <c r="BR375" s="861"/>
      <c r="BS375" s="861"/>
      <c r="BT375" s="861"/>
      <c r="BU375" s="861"/>
      <c r="BV375" s="861"/>
      <c r="BW375" s="861"/>
      <c r="BX375" s="861"/>
      <c r="BY375" s="861"/>
      <c r="BZ375" s="861"/>
      <c r="CA375" s="861"/>
      <c r="CB375" s="861"/>
      <c r="CC375" s="861"/>
      <c r="CD375" s="861"/>
      <c r="CE375" s="861"/>
      <c r="CF375" s="861"/>
      <c r="CG375" s="861"/>
      <c r="CH375" s="861"/>
      <c r="CI375" s="861"/>
      <c r="CJ375" s="861"/>
      <c r="CK375" s="861"/>
      <c r="CL375" s="861"/>
      <c r="CM375" s="861"/>
      <c r="CN375" s="861"/>
      <c r="CO375" s="861"/>
      <c r="CP375" s="861"/>
      <c r="CQ375" s="861"/>
      <c r="CR375" s="861"/>
      <c r="CS375" s="861"/>
      <c r="CT375" s="861"/>
      <c r="CU375" s="861"/>
      <c r="CV375" s="861"/>
    </row>
    <row r="376" spans="1:100" x14ac:dyDescent="0.2">
      <c r="D376" s="794"/>
      <c r="E376" s="866"/>
      <c r="F376" s="604"/>
    </row>
    <row r="377" spans="1:100" ht="15" x14ac:dyDescent="0.2">
      <c r="A377" s="767"/>
      <c r="B377" s="768" t="s">
        <v>412</v>
      </c>
      <c r="C377" s="798" t="s">
        <v>413</v>
      </c>
      <c r="D377" s="412"/>
      <c r="E377" s="866"/>
      <c r="F377" s="604"/>
    </row>
    <row r="378" spans="1:100" s="774" customFormat="1" x14ac:dyDescent="0.2">
      <c r="A378" s="770"/>
      <c r="B378" s="775"/>
      <c r="C378" s="772"/>
      <c r="D378" s="786"/>
      <c r="E378" s="866"/>
      <c r="F378" s="787"/>
      <c r="G378" s="861"/>
      <c r="H378" s="861"/>
      <c r="I378" s="861"/>
      <c r="J378" s="861"/>
      <c r="K378" s="861"/>
      <c r="L378" s="861"/>
      <c r="M378" s="861"/>
      <c r="N378" s="1183"/>
      <c r="O378" s="1184"/>
      <c r="P378" s="1185"/>
      <c r="Q378" s="861"/>
      <c r="R378" s="861"/>
      <c r="S378" s="861"/>
      <c r="T378" s="861"/>
      <c r="U378" s="861"/>
      <c r="V378" s="861"/>
      <c r="W378" s="861"/>
      <c r="X378" s="861"/>
      <c r="Y378" s="861"/>
      <c r="Z378" s="861"/>
      <c r="AA378" s="861"/>
      <c r="AB378" s="861"/>
      <c r="AC378" s="861"/>
      <c r="AD378" s="861"/>
      <c r="AE378" s="861"/>
      <c r="AF378" s="861"/>
      <c r="AG378" s="861"/>
      <c r="AH378" s="861"/>
      <c r="AI378" s="861"/>
      <c r="AJ378" s="861"/>
      <c r="AK378" s="861"/>
      <c r="AL378" s="861"/>
      <c r="AM378" s="861"/>
      <c r="AN378" s="861"/>
      <c r="AO378" s="861"/>
      <c r="AP378" s="861"/>
      <c r="AQ378" s="861"/>
      <c r="AR378" s="861"/>
      <c r="AS378" s="861"/>
      <c r="AT378" s="861"/>
      <c r="AU378" s="861"/>
      <c r="AV378" s="861"/>
      <c r="AW378" s="861"/>
      <c r="AX378" s="861"/>
      <c r="AY378" s="861"/>
      <c r="AZ378" s="861"/>
      <c r="BA378" s="861"/>
      <c r="BB378" s="861"/>
      <c r="BC378" s="861"/>
      <c r="BD378" s="861"/>
      <c r="BE378" s="861"/>
      <c r="BF378" s="861"/>
      <c r="BG378" s="861"/>
      <c r="BH378" s="861"/>
      <c r="BI378" s="861"/>
      <c r="BJ378" s="861"/>
      <c r="BK378" s="861"/>
      <c r="BL378" s="861"/>
      <c r="BM378" s="861"/>
      <c r="BN378" s="861"/>
      <c r="BO378" s="861"/>
      <c r="BP378" s="861"/>
      <c r="BQ378" s="861"/>
      <c r="BR378" s="861"/>
      <c r="BS378" s="861"/>
      <c r="BT378" s="861"/>
      <c r="BU378" s="861"/>
      <c r="BV378" s="861"/>
      <c r="BW378" s="861"/>
      <c r="BX378" s="861"/>
      <c r="BY378" s="861"/>
      <c r="BZ378" s="861"/>
      <c r="CA378" s="861"/>
      <c r="CB378" s="861"/>
      <c r="CC378" s="861"/>
      <c r="CD378" s="861"/>
      <c r="CE378" s="861"/>
      <c r="CF378" s="861"/>
      <c r="CG378" s="861"/>
      <c r="CH378" s="861"/>
      <c r="CI378" s="861"/>
      <c r="CJ378" s="861"/>
      <c r="CK378" s="861"/>
      <c r="CL378" s="861"/>
      <c r="CM378" s="861"/>
      <c r="CN378" s="861"/>
      <c r="CO378" s="861"/>
      <c r="CP378" s="861"/>
      <c r="CQ378" s="861"/>
      <c r="CR378" s="861"/>
      <c r="CS378" s="861"/>
      <c r="CT378" s="861"/>
      <c r="CU378" s="861"/>
      <c r="CV378" s="861"/>
    </row>
    <row r="379" spans="1:100" s="774" customFormat="1" ht="25.5" customHeight="1" x14ac:dyDescent="0.2">
      <c r="A379" s="776" t="s">
        <v>230</v>
      </c>
      <c r="B379" s="336" t="s">
        <v>323</v>
      </c>
      <c r="C379" s="777" t="s">
        <v>38</v>
      </c>
      <c r="D379" s="822">
        <v>1</v>
      </c>
      <c r="E379" s="863"/>
      <c r="F379" s="779">
        <f t="shared" ref="F379:F385" si="30">D379*E379</f>
        <v>0</v>
      </c>
      <c r="G379" s="861"/>
      <c r="H379" s="861"/>
      <c r="I379" s="861"/>
      <c r="J379" s="861"/>
      <c r="K379" s="861"/>
      <c r="L379" s="861"/>
      <c r="M379" s="861"/>
      <c r="N379" s="1183"/>
      <c r="O379" s="1184"/>
      <c r="P379" s="1185"/>
      <c r="Q379" s="861"/>
      <c r="R379" s="861"/>
      <c r="S379" s="861"/>
      <c r="T379" s="861"/>
      <c r="U379" s="861"/>
      <c r="V379" s="861"/>
      <c r="W379" s="861"/>
      <c r="X379" s="861"/>
      <c r="Y379" s="861"/>
      <c r="Z379" s="861"/>
      <c r="AA379" s="861"/>
      <c r="AB379" s="861"/>
      <c r="AC379" s="861"/>
      <c r="AD379" s="861"/>
      <c r="AE379" s="861"/>
      <c r="AF379" s="861"/>
      <c r="AG379" s="861"/>
      <c r="AH379" s="861"/>
      <c r="AI379" s="861"/>
      <c r="AJ379" s="861"/>
      <c r="AK379" s="861"/>
      <c r="AL379" s="861"/>
      <c r="AM379" s="861"/>
      <c r="AN379" s="861"/>
      <c r="AO379" s="861"/>
      <c r="AP379" s="861"/>
      <c r="AQ379" s="861"/>
      <c r="AR379" s="861"/>
      <c r="AS379" s="861"/>
      <c r="AT379" s="861"/>
      <c r="AU379" s="861"/>
      <c r="AV379" s="861"/>
      <c r="AW379" s="861"/>
      <c r="AX379" s="861"/>
      <c r="AY379" s="861"/>
      <c r="AZ379" s="861"/>
      <c r="BA379" s="861"/>
      <c r="BB379" s="861"/>
      <c r="BC379" s="861"/>
      <c r="BD379" s="861"/>
      <c r="BE379" s="861"/>
      <c r="BF379" s="861"/>
      <c r="BG379" s="861"/>
      <c r="BH379" s="861"/>
      <c r="BI379" s="861"/>
      <c r="BJ379" s="861"/>
      <c r="BK379" s="861"/>
      <c r="BL379" s="861"/>
      <c r="BM379" s="861"/>
      <c r="BN379" s="861"/>
      <c r="BO379" s="861"/>
      <c r="BP379" s="861"/>
      <c r="BQ379" s="861"/>
      <c r="BR379" s="861"/>
      <c r="BS379" s="861"/>
      <c r="BT379" s="861"/>
      <c r="BU379" s="861"/>
      <c r="BV379" s="861"/>
      <c r="BW379" s="861"/>
      <c r="BX379" s="861"/>
      <c r="BY379" s="861"/>
      <c r="BZ379" s="861"/>
      <c r="CA379" s="861"/>
      <c r="CB379" s="861"/>
      <c r="CC379" s="861"/>
      <c r="CD379" s="861"/>
      <c r="CE379" s="861"/>
      <c r="CF379" s="861"/>
      <c r="CG379" s="861"/>
      <c r="CH379" s="861"/>
      <c r="CI379" s="861"/>
      <c r="CJ379" s="861"/>
      <c r="CK379" s="861"/>
      <c r="CL379" s="861"/>
      <c r="CM379" s="861"/>
      <c r="CN379" s="861"/>
      <c r="CO379" s="861"/>
      <c r="CP379" s="861"/>
      <c r="CQ379" s="861"/>
      <c r="CR379" s="861"/>
      <c r="CS379" s="861"/>
      <c r="CT379" s="861"/>
      <c r="CU379" s="861"/>
      <c r="CV379" s="861"/>
    </row>
    <row r="380" spans="1:100" s="774" customFormat="1" ht="38.25" x14ac:dyDescent="0.2">
      <c r="A380" s="776" t="s">
        <v>232</v>
      </c>
      <c r="B380" s="336" t="s">
        <v>1127</v>
      </c>
      <c r="C380" s="393" t="s">
        <v>199</v>
      </c>
      <c r="D380" s="778">
        <v>7.2</v>
      </c>
      <c r="E380" s="863"/>
      <c r="F380" s="779">
        <f t="shared" si="30"/>
        <v>0</v>
      </c>
      <c r="G380" s="861"/>
      <c r="H380" s="861"/>
      <c r="I380" s="861"/>
      <c r="J380" s="861"/>
      <c r="K380" s="861"/>
      <c r="L380" s="861"/>
      <c r="M380" s="861"/>
      <c r="N380" s="1183"/>
      <c r="O380" s="1184"/>
      <c r="P380" s="1185"/>
      <c r="Q380" s="861"/>
      <c r="R380" s="861"/>
      <c r="S380" s="861"/>
      <c r="T380" s="861"/>
      <c r="U380" s="861"/>
      <c r="V380" s="861"/>
      <c r="W380" s="861"/>
      <c r="X380" s="861"/>
      <c r="Y380" s="861"/>
      <c r="Z380" s="861"/>
      <c r="AA380" s="861"/>
      <c r="AB380" s="861"/>
      <c r="AC380" s="861"/>
      <c r="AD380" s="861"/>
      <c r="AE380" s="861"/>
      <c r="AF380" s="861"/>
      <c r="AG380" s="861"/>
      <c r="AH380" s="861"/>
      <c r="AI380" s="861"/>
      <c r="AJ380" s="861"/>
      <c r="AK380" s="861"/>
      <c r="AL380" s="861"/>
      <c r="AM380" s="861"/>
      <c r="AN380" s="861"/>
      <c r="AO380" s="861"/>
      <c r="AP380" s="861"/>
      <c r="AQ380" s="861"/>
      <c r="AR380" s="861"/>
      <c r="AS380" s="861"/>
      <c r="AT380" s="861"/>
      <c r="AU380" s="861"/>
      <c r="AV380" s="861"/>
      <c r="AW380" s="861"/>
      <c r="AX380" s="861"/>
      <c r="AY380" s="861"/>
      <c r="AZ380" s="861"/>
      <c r="BA380" s="861"/>
      <c r="BB380" s="861"/>
      <c r="BC380" s="861"/>
      <c r="BD380" s="861"/>
      <c r="BE380" s="861"/>
      <c r="BF380" s="861"/>
      <c r="BG380" s="861"/>
      <c r="BH380" s="861"/>
      <c r="BI380" s="861"/>
      <c r="BJ380" s="861"/>
      <c r="BK380" s="861"/>
      <c r="BL380" s="861"/>
      <c r="BM380" s="861"/>
      <c r="BN380" s="861"/>
      <c r="BO380" s="861"/>
      <c r="BP380" s="861"/>
      <c r="BQ380" s="861"/>
      <c r="BR380" s="861"/>
      <c r="BS380" s="861"/>
      <c r="BT380" s="861"/>
      <c r="BU380" s="861"/>
      <c r="BV380" s="861"/>
      <c r="BW380" s="861"/>
      <c r="BX380" s="861"/>
      <c r="BY380" s="861"/>
      <c r="BZ380" s="861"/>
      <c r="CA380" s="861"/>
      <c r="CB380" s="861"/>
      <c r="CC380" s="861"/>
      <c r="CD380" s="861"/>
      <c r="CE380" s="861"/>
      <c r="CF380" s="861"/>
      <c r="CG380" s="861"/>
      <c r="CH380" s="861"/>
      <c r="CI380" s="861"/>
      <c r="CJ380" s="861"/>
      <c r="CK380" s="861"/>
      <c r="CL380" s="861"/>
      <c r="CM380" s="861"/>
      <c r="CN380" s="861"/>
      <c r="CO380" s="861"/>
      <c r="CP380" s="861"/>
      <c r="CQ380" s="861"/>
      <c r="CR380" s="861"/>
      <c r="CS380" s="861"/>
      <c r="CT380" s="861"/>
      <c r="CU380" s="861"/>
      <c r="CV380" s="861"/>
    </row>
    <row r="381" spans="1:100" s="774" customFormat="1" ht="25.5" x14ac:dyDescent="0.2">
      <c r="A381" s="398" t="s">
        <v>233</v>
      </c>
      <c r="B381" s="336" t="s">
        <v>1129</v>
      </c>
      <c r="C381" s="393" t="s">
        <v>184</v>
      </c>
      <c r="D381" s="778">
        <v>1.5</v>
      </c>
      <c r="E381" s="863"/>
      <c r="F381" s="779">
        <f t="shared" si="30"/>
        <v>0</v>
      </c>
      <c r="G381" s="861"/>
      <c r="H381" s="861"/>
      <c r="I381" s="861"/>
      <c r="J381" s="861"/>
      <c r="K381" s="861"/>
      <c r="L381" s="861"/>
      <c r="M381" s="861"/>
      <c r="N381" s="1183"/>
      <c r="O381" s="1184"/>
      <c r="P381" s="1185"/>
      <c r="Q381" s="861"/>
      <c r="R381" s="861"/>
      <c r="S381" s="861"/>
      <c r="T381" s="861"/>
      <c r="U381" s="861"/>
      <c r="V381" s="861"/>
      <c r="W381" s="861"/>
      <c r="X381" s="861"/>
      <c r="Y381" s="861"/>
      <c r="Z381" s="861"/>
      <c r="AA381" s="861"/>
      <c r="AB381" s="861"/>
      <c r="AC381" s="861"/>
      <c r="AD381" s="861"/>
      <c r="AE381" s="861"/>
      <c r="AF381" s="861"/>
      <c r="AG381" s="861"/>
      <c r="AH381" s="861"/>
      <c r="AI381" s="861"/>
      <c r="AJ381" s="861"/>
      <c r="AK381" s="861"/>
      <c r="AL381" s="861"/>
      <c r="AM381" s="861"/>
      <c r="AN381" s="861"/>
      <c r="AO381" s="861"/>
      <c r="AP381" s="861"/>
      <c r="AQ381" s="861"/>
      <c r="AR381" s="861"/>
      <c r="AS381" s="861"/>
      <c r="AT381" s="861"/>
      <c r="AU381" s="861"/>
      <c r="AV381" s="861"/>
      <c r="AW381" s="861"/>
      <c r="AX381" s="861"/>
      <c r="AY381" s="861"/>
      <c r="AZ381" s="861"/>
      <c r="BA381" s="861"/>
      <c r="BB381" s="861"/>
      <c r="BC381" s="861"/>
      <c r="BD381" s="861"/>
      <c r="BE381" s="861"/>
      <c r="BF381" s="861"/>
      <c r="BG381" s="861"/>
      <c r="BH381" s="861"/>
      <c r="BI381" s="861"/>
      <c r="BJ381" s="861"/>
      <c r="BK381" s="861"/>
      <c r="BL381" s="861"/>
      <c r="BM381" s="861"/>
      <c r="BN381" s="861"/>
      <c r="BO381" s="861"/>
      <c r="BP381" s="861"/>
      <c r="BQ381" s="861"/>
      <c r="BR381" s="861"/>
      <c r="BS381" s="861"/>
      <c r="BT381" s="861"/>
      <c r="BU381" s="861"/>
      <c r="BV381" s="861"/>
      <c r="BW381" s="861"/>
      <c r="BX381" s="861"/>
      <c r="BY381" s="861"/>
      <c r="BZ381" s="861"/>
      <c r="CA381" s="861"/>
      <c r="CB381" s="861"/>
      <c r="CC381" s="861"/>
      <c r="CD381" s="861"/>
      <c r="CE381" s="861"/>
      <c r="CF381" s="861"/>
      <c r="CG381" s="861"/>
      <c r="CH381" s="861"/>
      <c r="CI381" s="861"/>
      <c r="CJ381" s="861"/>
      <c r="CK381" s="861"/>
      <c r="CL381" s="861"/>
      <c r="CM381" s="861"/>
      <c r="CN381" s="861"/>
      <c r="CO381" s="861"/>
      <c r="CP381" s="861"/>
      <c r="CQ381" s="861"/>
      <c r="CR381" s="861"/>
      <c r="CS381" s="861"/>
      <c r="CT381" s="861"/>
      <c r="CU381" s="861"/>
      <c r="CV381" s="861"/>
    </row>
    <row r="382" spans="1:100" s="774" customFormat="1" ht="25.5" x14ac:dyDescent="0.2">
      <c r="A382" s="398" t="s">
        <v>235</v>
      </c>
      <c r="B382" s="336" t="s">
        <v>324</v>
      </c>
      <c r="C382" s="783" t="s">
        <v>38</v>
      </c>
      <c r="D382" s="822">
        <v>1</v>
      </c>
      <c r="E382" s="863"/>
      <c r="F382" s="779">
        <f t="shared" si="30"/>
        <v>0</v>
      </c>
      <c r="G382" s="861"/>
      <c r="H382" s="861"/>
      <c r="I382" s="861"/>
      <c r="J382" s="861"/>
      <c r="K382" s="861"/>
      <c r="L382" s="861"/>
      <c r="M382" s="861"/>
      <c r="N382" s="1183"/>
      <c r="O382" s="1184"/>
      <c r="P382" s="1185"/>
      <c r="Q382" s="861"/>
      <c r="R382" s="861"/>
      <c r="S382" s="861"/>
      <c r="T382" s="861"/>
      <c r="U382" s="861"/>
      <c r="V382" s="861"/>
      <c r="W382" s="861"/>
      <c r="X382" s="861"/>
      <c r="Y382" s="861"/>
      <c r="Z382" s="861"/>
      <c r="AA382" s="861"/>
      <c r="AB382" s="861"/>
      <c r="AC382" s="861"/>
      <c r="AD382" s="861"/>
      <c r="AE382" s="861"/>
      <c r="AF382" s="861"/>
      <c r="AG382" s="861"/>
      <c r="AH382" s="861"/>
      <c r="AI382" s="861"/>
      <c r="AJ382" s="861"/>
      <c r="AK382" s="861"/>
      <c r="AL382" s="861"/>
      <c r="AM382" s="861"/>
      <c r="AN382" s="861"/>
      <c r="AO382" s="861"/>
      <c r="AP382" s="861"/>
      <c r="AQ382" s="861"/>
      <c r="AR382" s="861"/>
      <c r="AS382" s="861"/>
      <c r="AT382" s="861"/>
      <c r="AU382" s="861"/>
      <c r="AV382" s="861"/>
      <c r="AW382" s="861"/>
      <c r="AX382" s="861"/>
      <c r="AY382" s="861"/>
      <c r="AZ382" s="861"/>
      <c r="BA382" s="861"/>
      <c r="BB382" s="861"/>
      <c r="BC382" s="861"/>
      <c r="BD382" s="861"/>
      <c r="BE382" s="861"/>
      <c r="BF382" s="861"/>
      <c r="BG382" s="861"/>
      <c r="BH382" s="861"/>
      <c r="BI382" s="861"/>
      <c r="BJ382" s="861"/>
      <c r="BK382" s="861"/>
      <c r="BL382" s="861"/>
      <c r="BM382" s="861"/>
      <c r="BN382" s="861"/>
      <c r="BO382" s="861"/>
      <c r="BP382" s="861"/>
      <c r="BQ382" s="861"/>
      <c r="BR382" s="861"/>
      <c r="BS382" s="861"/>
      <c r="BT382" s="861"/>
      <c r="BU382" s="861"/>
      <c r="BV382" s="861"/>
      <c r="BW382" s="861"/>
      <c r="BX382" s="861"/>
      <c r="BY382" s="861"/>
      <c r="BZ382" s="861"/>
      <c r="CA382" s="861"/>
      <c r="CB382" s="861"/>
      <c r="CC382" s="861"/>
      <c r="CD382" s="861"/>
      <c r="CE382" s="861"/>
      <c r="CF382" s="861"/>
      <c r="CG382" s="861"/>
      <c r="CH382" s="861"/>
      <c r="CI382" s="861"/>
      <c r="CJ382" s="861"/>
      <c r="CK382" s="861"/>
      <c r="CL382" s="861"/>
      <c r="CM382" s="861"/>
      <c r="CN382" s="861"/>
      <c r="CO382" s="861"/>
      <c r="CP382" s="861"/>
      <c r="CQ382" s="861"/>
      <c r="CR382" s="861"/>
      <c r="CS382" s="861"/>
      <c r="CT382" s="861"/>
      <c r="CU382" s="861"/>
      <c r="CV382" s="861"/>
    </row>
    <row r="383" spans="1:100" s="774" customFormat="1" ht="38.25" x14ac:dyDescent="0.2">
      <c r="A383" s="780" t="s">
        <v>237</v>
      </c>
      <c r="B383" s="781" t="s">
        <v>1078</v>
      </c>
      <c r="C383" s="782" t="s">
        <v>101</v>
      </c>
      <c r="D383" s="778">
        <v>1.55</v>
      </c>
      <c r="E383" s="863"/>
      <c r="F383" s="779">
        <f t="shared" si="30"/>
        <v>0</v>
      </c>
      <c r="G383" s="861"/>
      <c r="H383" s="861"/>
      <c r="I383" s="861"/>
      <c r="J383" s="861"/>
      <c r="K383" s="861"/>
      <c r="L383" s="861"/>
      <c r="M383" s="861"/>
      <c r="N383" s="1183"/>
      <c r="O383" s="1184"/>
      <c r="P383" s="1185"/>
      <c r="Q383" s="861"/>
      <c r="R383" s="861"/>
      <c r="S383" s="861"/>
      <c r="T383" s="861"/>
      <c r="U383" s="861"/>
      <c r="V383" s="861"/>
      <c r="W383" s="861"/>
      <c r="X383" s="861"/>
      <c r="Y383" s="861"/>
      <c r="Z383" s="861"/>
      <c r="AA383" s="861"/>
      <c r="AB383" s="861"/>
      <c r="AC383" s="861"/>
      <c r="AD383" s="861"/>
      <c r="AE383" s="861"/>
      <c r="AF383" s="861"/>
      <c r="AG383" s="861"/>
      <c r="AH383" s="861"/>
      <c r="AI383" s="861"/>
      <c r="AJ383" s="861"/>
      <c r="AK383" s="861"/>
      <c r="AL383" s="861"/>
      <c r="AM383" s="861"/>
      <c r="AN383" s="861"/>
      <c r="AO383" s="861"/>
      <c r="AP383" s="861"/>
      <c r="AQ383" s="861"/>
      <c r="AR383" s="861"/>
      <c r="AS383" s="861"/>
      <c r="AT383" s="861"/>
      <c r="AU383" s="861"/>
      <c r="AV383" s="861"/>
      <c r="AW383" s="861"/>
      <c r="AX383" s="861"/>
      <c r="AY383" s="861"/>
      <c r="AZ383" s="861"/>
      <c r="BA383" s="861"/>
      <c r="BB383" s="861"/>
      <c r="BC383" s="861"/>
      <c r="BD383" s="861"/>
      <c r="BE383" s="861"/>
      <c r="BF383" s="861"/>
      <c r="BG383" s="861"/>
      <c r="BH383" s="861"/>
      <c r="BI383" s="861"/>
      <c r="BJ383" s="861"/>
      <c r="BK383" s="861"/>
      <c r="BL383" s="861"/>
      <c r="BM383" s="861"/>
      <c r="BN383" s="861"/>
      <c r="BO383" s="861"/>
      <c r="BP383" s="861"/>
      <c r="BQ383" s="861"/>
      <c r="BR383" s="861"/>
      <c r="BS383" s="861"/>
      <c r="BT383" s="861"/>
      <c r="BU383" s="861"/>
      <c r="BV383" s="861"/>
      <c r="BW383" s="861"/>
      <c r="BX383" s="861"/>
      <c r="BY383" s="861"/>
      <c r="BZ383" s="861"/>
      <c r="CA383" s="861"/>
      <c r="CB383" s="861"/>
      <c r="CC383" s="861"/>
      <c r="CD383" s="861"/>
      <c r="CE383" s="861"/>
      <c r="CF383" s="861"/>
      <c r="CG383" s="861"/>
      <c r="CH383" s="861"/>
      <c r="CI383" s="861"/>
      <c r="CJ383" s="861"/>
      <c r="CK383" s="861"/>
      <c r="CL383" s="861"/>
      <c r="CM383" s="861"/>
      <c r="CN383" s="861"/>
      <c r="CO383" s="861"/>
      <c r="CP383" s="861"/>
      <c r="CQ383" s="861"/>
      <c r="CR383" s="861"/>
      <c r="CS383" s="861"/>
      <c r="CT383" s="861"/>
      <c r="CU383" s="861"/>
      <c r="CV383" s="861"/>
    </row>
    <row r="384" spans="1:100" s="771" customFormat="1" ht="38.25" x14ac:dyDescent="0.2">
      <c r="A384" s="780" t="s">
        <v>239</v>
      </c>
      <c r="B384" s="781" t="s">
        <v>325</v>
      </c>
      <c r="C384" s="782" t="s">
        <v>101</v>
      </c>
      <c r="D384" s="778">
        <v>5.5</v>
      </c>
      <c r="E384" s="863"/>
      <c r="F384" s="779">
        <f t="shared" si="30"/>
        <v>0</v>
      </c>
      <c r="G384" s="1186"/>
      <c r="H384" s="1186"/>
      <c r="I384" s="1186"/>
      <c r="J384" s="1186"/>
      <c r="K384" s="1186"/>
      <c r="L384" s="1186"/>
      <c r="M384" s="1186"/>
      <c r="N384" s="1187"/>
      <c r="O384" s="1188"/>
      <c r="P384" s="1189"/>
      <c r="Q384" s="1186"/>
      <c r="R384" s="1186"/>
      <c r="S384" s="1186"/>
      <c r="T384" s="1186"/>
      <c r="U384" s="1186"/>
      <c r="V384" s="1186"/>
      <c r="W384" s="1186"/>
      <c r="X384" s="1186"/>
      <c r="Y384" s="1186"/>
      <c r="Z384" s="1186"/>
      <c r="AA384" s="1186"/>
      <c r="AB384" s="1186"/>
      <c r="AC384" s="1186"/>
      <c r="AD384" s="1186"/>
      <c r="AE384" s="1186"/>
      <c r="AF384" s="1186"/>
      <c r="AG384" s="1186"/>
      <c r="AH384" s="1186"/>
      <c r="AI384" s="1186"/>
      <c r="AJ384" s="1186"/>
      <c r="AK384" s="1186"/>
      <c r="AL384" s="1186"/>
      <c r="AM384" s="1186"/>
      <c r="AN384" s="1186"/>
      <c r="AO384" s="1186"/>
      <c r="AP384" s="1186"/>
      <c r="AQ384" s="1186"/>
      <c r="AR384" s="1186"/>
      <c r="AS384" s="1186"/>
      <c r="AT384" s="1186"/>
      <c r="AU384" s="1186"/>
      <c r="AV384" s="1186"/>
      <c r="AW384" s="1186"/>
      <c r="AX384" s="1186"/>
      <c r="AY384" s="1186"/>
      <c r="AZ384" s="1186"/>
      <c r="BA384" s="1186"/>
      <c r="BB384" s="1186"/>
      <c r="BC384" s="1186"/>
      <c r="BD384" s="1186"/>
      <c r="BE384" s="1186"/>
      <c r="BF384" s="1186"/>
      <c r="BG384" s="1186"/>
      <c r="BH384" s="1186"/>
      <c r="BI384" s="1186"/>
      <c r="BJ384" s="1186"/>
      <c r="BK384" s="1186"/>
      <c r="BL384" s="1186"/>
      <c r="BM384" s="1186"/>
      <c r="BN384" s="1186"/>
      <c r="BO384" s="1186"/>
      <c r="BP384" s="1186"/>
      <c r="BQ384" s="1186"/>
      <c r="BR384" s="1186"/>
      <c r="BS384" s="1186"/>
      <c r="BT384" s="1186"/>
      <c r="BU384" s="1186"/>
      <c r="BV384" s="1186"/>
      <c r="BW384" s="1186"/>
      <c r="BX384" s="1186"/>
      <c r="BY384" s="1186"/>
      <c r="BZ384" s="1186"/>
      <c r="CA384" s="1186"/>
      <c r="CB384" s="1186"/>
      <c r="CC384" s="1186"/>
      <c r="CD384" s="1186"/>
      <c r="CE384" s="1186"/>
      <c r="CF384" s="1186"/>
      <c r="CG384" s="1186"/>
      <c r="CH384" s="1186"/>
      <c r="CI384" s="1186"/>
      <c r="CJ384" s="1186"/>
      <c r="CK384" s="1186"/>
      <c r="CL384" s="1186"/>
      <c r="CM384" s="1186"/>
      <c r="CN384" s="1186"/>
      <c r="CO384" s="1186"/>
      <c r="CP384" s="1186"/>
      <c r="CQ384" s="1186"/>
      <c r="CR384" s="1186"/>
      <c r="CS384" s="1186"/>
      <c r="CT384" s="1186"/>
      <c r="CU384" s="1186"/>
      <c r="CV384" s="1186"/>
    </row>
    <row r="385" spans="1:100" s="774" customFormat="1" x14ac:dyDescent="0.2">
      <c r="A385" s="398" t="s">
        <v>240</v>
      </c>
      <c r="B385" s="336" t="s">
        <v>326</v>
      </c>
      <c r="C385" s="783" t="s">
        <v>101</v>
      </c>
      <c r="D385" s="778">
        <v>11</v>
      </c>
      <c r="E385" s="863"/>
      <c r="F385" s="779">
        <f t="shared" si="30"/>
        <v>0</v>
      </c>
      <c r="G385" s="861"/>
      <c r="H385" s="861"/>
      <c r="I385" s="861"/>
      <c r="J385" s="861"/>
      <c r="K385" s="861"/>
      <c r="L385" s="861"/>
      <c r="M385" s="861"/>
      <c r="N385" s="1183"/>
      <c r="O385" s="1184"/>
      <c r="P385" s="1185"/>
      <c r="Q385" s="1185"/>
      <c r="R385" s="861"/>
      <c r="S385" s="861"/>
      <c r="T385" s="861"/>
      <c r="U385" s="861"/>
      <c r="V385" s="861"/>
      <c r="W385" s="861"/>
      <c r="X385" s="861"/>
      <c r="Y385" s="861"/>
      <c r="Z385" s="861"/>
      <c r="AA385" s="861"/>
      <c r="AB385" s="861"/>
      <c r="AC385" s="861"/>
      <c r="AD385" s="861"/>
      <c r="AE385" s="861"/>
      <c r="AF385" s="861"/>
      <c r="AG385" s="861"/>
      <c r="AH385" s="861"/>
      <c r="AI385" s="861"/>
      <c r="AJ385" s="861"/>
      <c r="AK385" s="861"/>
      <c r="AL385" s="861"/>
      <c r="AM385" s="861"/>
      <c r="AN385" s="861"/>
      <c r="AO385" s="861"/>
      <c r="AP385" s="861"/>
      <c r="AQ385" s="861"/>
      <c r="AR385" s="861"/>
      <c r="AS385" s="861"/>
      <c r="AT385" s="861"/>
      <c r="AU385" s="861"/>
      <c r="AV385" s="861"/>
      <c r="AW385" s="861"/>
      <c r="AX385" s="861"/>
      <c r="AY385" s="861"/>
      <c r="AZ385" s="861"/>
      <c r="BA385" s="861"/>
      <c r="BB385" s="861"/>
      <c r="BC385" s="861"/>
      <c r="BD385" s="861"/>
      <c r="BE385" s="861"/>
      <c r="BF385" s="861"/>
      <c r="BG385" s="861"/>
      <c r="BH385" s="861"/>
      <c r="BI385" s="861"/>
      <c r="BJ385" s="861"/>
      <c r="BK385" s="861"/>
      <c r="BL385" s="861"/>
      <c r="BM385" s="861"/>
      <c r="BN385" s="861"/>
      <c r="BO385" s="861"/>
      <c r="BP385" s="861"/>
      <c r="BQ385" s="861"/>
      <c r="BR385" s="861"/>
      <c r="BS385" s="861"/>
      <c r="BT385" s="861"/>
      <c r="BU385" s="861"/>
      <c r="BV385" s="861"/>
      <c r="BW385" s="861"/>
      <c r="BX385" s="861"/>
      <c r="BY385" s="861"/>
      <c r="BZ385" s="861"/>
      <c r="CA385" s="861"/>
      <c r="CB385" s="861"/>
      <c r="CC385" s="861"/>
      <c r="CD385" s="861"/>
      <c r="CE385" s="861"/>
      <c r="CF385" s="861"/>
      <c r="CG385" s="861"/>
      <c r="CH385" s="861"/>
      <c r="CI385" s="861"/>
      <c r="CJ385" s="861"/>
      <c r="CK385" s="861"/>
      <c r="CL385" s="861"/>
      <c r="CM385" s="861"/>
      <c r="CN385" s="861"/>
      <c r="CO385" s="861"/>
      <c r="CP385" s="861"/>
      <c r="CQ385" s="861"/>
      <c r="CR385" s="861"/>
      <c r="CS385" s="861"/>
      <c r="CT385" s="861"/>
      <c r="CU385" s="861"/>
      <c r="CV385" s="861"/>
    </row>
    <row r="386" spans="1:100" s="774" customFormat="1" x14ac:dyDescent="0.2">
      <c r="A386" s="770"/>
      <c r="B386" s="806"/>
      <c r="C386" s="807"/>
      <c r="D386" s="808"/>
      <c r="E386" s="866"/>
      <c r="F386" s="795"/>
      <c r="G386" s="861"/>
      <c r="H386" s="861"/>
      <c r="I386" s="861"/>
      <c r="J386" s="861"/>
      <c r="K386" s="861"/>
      <c r="L386" s="861"/>
      <c r="M386" s="861"/>
      <c r="N386" s="1183"/>
      <c r="O386" s="1184"/>
      <c r="P386" s="1185"/>
      <c r="Q386" s="861"/>
      <c r="R386" s="861"/>
      <c r="S386" s="861"/>
      <c r="T386" s="861"/>
      <c r="U386" s="861"/>
      <c r="V386" s="861"/>
      <c r="W386" s="861"/>
      <c r="X386" s="861"/>
      <c r="Y386" s="861"/>
      <c r="Z386" s="861"/>
      <c r="AA386" s="861"/>
      <c r="AB386" s="861"/>
      <c r="AC386" s="861"/>
      <c r="AD386" s="861"/>
      <c r="AE386" s="861"/>
      <c r="AF386" s="861"/>
      <c r="AG386" s="861"/>
      <c r="AH386" s="861"/>
      <c r="AI386" s="861"/>
      <c r="AJ386" s="861"/>
      <c r="AK386" s="861"/>
      <c r="AL386" s="861"/>
      <c r="AM386" s="861"/>
      <c r="AN386" s="861"/>
      <c r="AO386" s="861"/>
      <c r="AP386" s="861"/>
      <c r="AQ386" s="861"/>
      <c r="AR386" s="861"/>
      <c r="AS386" s="861"/>
      <c r="AT386" s="861"/>
      <c r="AU386" s="861"/>
      <c r="AV386" s="861"/>
      <c r="AW386" s="861"/>
      <c r="AX386" s="861"/>
      <c r="AY386" s="861"/>
      <c r="AZ386" s="861"/>
      <c r="BA386" s="861"/>
      <c r="BB386" s="861"/>
      <c r="BC386" s="861"/>
      <c r="BD386" s="861"/>
      <c r="BE386" s="861"/>
      <c r="BF386" s="861"/>
      <c r="BG386" s="861"/>
      <c r="BH386" s="861"/>
      <c r="BI386" s="861"/>
      <c r="BJ386" s="861"/>
      <c r="BK386" s="861"/>
      <c r="BL386" s="861"/>
      <c r="BM386" s="861"/>
      <c r="BN386" s="861"/>
      <c r="BO386" s="861"/>
      <c r="BP386" s="861"/>
      <c r="BQ386" s="861"/>
      <c r="BR386" s="861"/>
      <c r="BS386" s="861"/>
      <c r="BT386" s="861"/>
      <c r="BU386" s="861"/>
      <c r="BV386" s="861"/>
      <c r="BW386" s="861"/>
      <c r="BX386" s="861"/>
      <c r="BY386" s="861"/>
      <c r="BZ386" s="861"/>
      <c r="CA386" s="861"/>
      <c r="CB386" s="861"/>
      <c r="CC386" s="861"/>
      <c r="CD386" s="861"/>
      <c r="CE386" s="861"/>
      <c r="CF386" s="861"/>
      <c r="CG386" s="861"/>
      <c r="CH386" s="861"/>
      <c r="CI386" s="861"/>
      <c r="CJ386" s="861"/>
      <c r="CK386" s="861"/>
      <c r="CL386" s="861"/>
      <c r="CM386" s="861"/>
      <c r="CN386" s="861"/>
      <c r="CO386" s="861"/>
      <c r="CP386" s="861"/>
      <c r="CQ386" s="861"/>
      <c r="CR386" s="861"/>
      <c r="CS386" s="861"/>
      <c r="CT386" s="861"/>
      <c r="CU386" s="861"/>
      <c r="CV386" s="861"/>
    </row>
    <row r="387" spans="1:100" s="774" customFormat="1" x14ac:dyDescent="0.2">
      <c r="A387" s="770"/>
      <c r="B387" s="809" t="s">
        <v>1115</v>
      </c>
      <c r="C387" s="807"/>
      <c r="D387" s="808"/>
      <c r="E387" s="868"/>
      <c r="F387" s="805">
        <f>SUM(F379:F385)</f>
        <v>0</v>
      </c>
      <c r="G387" s="861"/>
      <c r="H387" s="861"/>
      <c r="I387" s="861"/>
      <c r="J387" s="861"/>
      <c r="K387" s="861"/>
      <c r="L387" s="861"/>
      <c r="M387" s="861"/>
      <c r="N387" s="1183"/>
      <c r="O387" s="1184"/>
      <c r="P387" s="1185"/>
      <c r="Q387" s="861"/>
      <c r="R387" s="861"/>
      <c r="S387" s="861"/>
      <c r="T387" s="861"/>
      <c r="U387" s="861"/>
      <c r="V387" s="861"/>
      <c r="W387" s="861"/>
      <c r="X387" s="861"/>
      <c r="Y387" s="861"/>
      <c r="Z387" s="861"/>
      <c r="AA387" s="861"/>
      <c r="AB387" s="861"/>
      <c r="AC387" s="861"/>
      <c r="AD387" s="861"/>
      <c r="AE387" s="861"/>
      <c r="AF387" s="861"/>
      <c r="AG387" s="861"/>
      <c r="AH387" s="861"/>
      <c r="AI387" s="861"/>
      <c r="AJ387" s="861"/>
      <c r="AK387" s="861"/>
      <c r="AL387" s="861"/>
      <c r="AM387" s="861"/>
      <c r="AN387" s="861"/>
      <c r="AO387" s="861"/>
      <c r="AP387" s="861"/>
      <c r="AQ387" s="861"/>
      <c r="AR387" s="861"/>
      <c r="AS387" s="861"/>
      <c r="AT387" s="861"/>
      <c r="AU387" s="861"/>
      <c r="AV387" s="861"/>
      <c r="AW387" s="861"/>
      <c r="AX387" s="861"/>
      <c r="AY387" s="861"/>
      <c r="AZ387" s="861"/>
      <c r="BA387" s="861"/>
      <c r="BB387" s="861"/>
      <c r="BC387" s="861"/>
      <c r="BD387" s="861"/>
      <c r="BE387" s="861"/>
      <c r="BF387" s="861"/>
      <c r="BG387" s="861"/>
      <c r="BH387" s="861"/>
      <c r="BI387" s="861"/>
      <c r="BJ387" s="861"/>
      <c r="BK387" s="861"/>
      <c r="BL387" s="861"/>
      <c r="BM387" s="861"/>
      <c r="BN387" s="861"/>
      <c r="BO387" s="861"/>
      <c r="BP387" s="861"/>
      <c r="BQ387" s="861"/>
      <c r="BR387" s="861"/>
      <c r="BS387" s="861"/>
      <c r="BT387" s="861"/>
      <c r="BU387" s="861"/>
      <c r="BV387" s="861"/>
      <c r="BW387" s="861"/>
      <c r="BX387" s="861"/>
      <c r="BY387" s="861"/>
      <c r="BZ387" s="861"/>
      <c r="CA387" s="861"/>
      <c r="CB387" s="861"/>
      <c r="CC387" s="861"/>
      <c r="CD387" s="861"/>
      <c r="CE387" s="861"/>
      <c r="CF387" s="861"/>
      <c r="CG387" s="861"/>
      <c r="CH387" s="861"/>
      <c r="CI387" s="861"/>
      <c r="CJ387" s="861"/>
      <c r="CK387" s="861"/>
      <c r="CL387" s="861"/>
      <c r="CM387" s="861"/>
      <c r="CN387" s="861"/>
      <c r="CO387" s="861"/>
      <c r="CP387" s="861"/>
      <c r="CQ387" s="861"/>
      <c r="CR387" s="861"/>
      <c r="CS387" s="861"/>
      <c r="CT387" s="861"/>
      <c r="CU387" s="861"/>
      <c r="CV387" s="861"/>
    </row>
    <row r="388" spans="1:100" s="774" customFormat="1" x14ac:dyDescent="0.2">
      <c r="A388" s="770"/>
      <c r="B388" s="809"/>
      <c r="C388" s="807"/>
      <c r="D388" s="808"/>
      <c r="E388" s="868"/>
      <c r="F388" s="805"/>
      <c r="G388" s="861"/>
      <c r="H388" s="861"/>
      <c r="I388" s="861"/>
      <c r="J388" s="861"/>
      <c r="K388" s="861"/>
      <c r="L388" s="861"/>
      <c r="M388" s="861"/>
      <c r="N388" s="1183"/>
      <c r="O388" s="1184"/>
      <c r="P388" s="1185"/>
      <c r="Q388" s="861"/>
      <c r="R388" s="861"/>
      <c r="S388" s="861"/>
      <c r="T388" s="861"/>
      <c r="U388" s="861"/>
      <c r="V388" s="861"/>
      <c r="W388" s="861"/>
      <c r="X388" s="861"/>
      <c r="Y388" s="861"/>
      <c r="Z388" s="861"/>
      <c r="AA388" s="861"/>
      <c r="AB388" s="861"/>
      <c r="AC388" s="861"/>
      <c r="AD388" s="861"/>
      <c r="AE388" s="861"/>
      <c r="AF388" s="861"/>
      <c r="AG388" s="861"/>
      <c r="AH388" s="861"/>
      <c r="AI388" s="861"/>
      <c r="AJ388" s="861"/>
      <c r="AK388" s="861"/>
      <c r="AL388" s="861"/>
      <c r="AM388" s="861"/>
      <c r="AN388" s="861"/>
      <c r="AO388" s="861"/>
      <c r="AP388" s="861"/>
      <c r="AQ388" s="861"/>
      <c r="AR388" s="861"/>
      <c r="AS388" s="861"/>
      <c r="AT388" s="861"/>
      <c r="AU388" s="861"/>
      <c r="AV388" s="861"/>
      <c r="AW388" s="861"/>
      <c r="AX388" s="861"/>
      <c r="AY388" s="861"/>
      <c r="AZ388" s="861"/>
      <c r="BA388" s="861"/>
      <c r="BB388" s="861"/>
      <c r="BC388" s="861"/>
      <c r="BD388" s="861"/>
      <c r="BE388" s="861"/>
      <c r="BF388" s="861"/>
      <c r="BG388" s="861"/>
      <c r="BH388" s="861"/>
      <c r="BI388" s="861"/>
      <c r="BJ388" s="861"/>
      <c r="BK388" s="861"/>
      <c r="BL388" s="861"/>
      <c r="BM388" s="861"/>
      <c r="BN388" s="861"/>
      <c r="BO388" s="861"/>
      <c r="BP388" s="861"/>
      <c r="BQ388" s="861"/>
      <c r="BR388" s="861"/>
      <c r="BS388" s="861"/>
      <c r="BT388" s="861"/>
      <c r="BU388" s="861"/>
      <c r="BV388" s="861"/>
      <c r="BW388" s="861"/>
      <c r="BX388" s="861"/>
      <c r="BY388" s="861"/>
      <c r="BZ388" s="861"/>
      <c r="CA388" s="861"/>
      <c r="CB388" s="861"/>
      <c r="CC388" s="861"/>
      <c r="CD388" s="861"/>
      <c r="CE388" s="861"/>
      <c r="CF388" s="861"/>
      <c r="CG388" s="861"/>
      <c r="CH388" s="861"/>
      <c r="CI388" s="861"/>
      <c r="CJ388" s="861"/>
      <c r="CK388" s="861"/>
      <c r="CL388" s="861"/>
      <c r="CM388" s="861"/>
      <c r="CN388" s="861"/>
      <c r="CO388" s="861"/>
      <c r="CP388" s="861"/>
      <c r="CQ388" s="861"/>
      <c r="CR388" s="861"/>
      <c r="CS388" s="861"/>
      <c r="CT388" s="861"/>
      <c r="CU388" s="861"/>
      <c r="CV388" s="861"/>
    </row>
    <row r="389" spans="1:100" x14ac:dyDescent="0.2">
      <c r="D389" s="794"/>
      <c r="E389" s="866"/>
      <c r="F389" s="604"/>
    </row>
    <row r="390" spans="1:100" ht="15" x14ac:dyDescent="0.2">
      <c r="A390" s="767"/>
      <c r="B390" s="768" t="s">
        <v>414</v>
      </c>
      <c r="C390" s="798" t="s">
        <v>385</v>
      </c>
      <c r="D390" s="412"/>
      <c r="E390" s="866"/>
      <c r="F390" s="604"/>
    </row>
    <row r="391" spans="1:100" s="774" customFormat="1" x14ac:dyDescent="0.2">
      <c r="A391" s="770"/>
      <c r="B391" s="775"/>
      <c r="C391" s="772"/>
      <c r="D391" s="786"/>
      <c r="E391" s="866"/>
      <c r="F391" s="787"/>
      <c r="G391" s="861"/>
      <c r="H391" s="861"/>
      <c r="I391" s="861"/>
      <c r="J391" s="861"/>
      <c r="K391" s="861"/>
      <c r="L391" s="861"/>
      <c r="M391" s="861"/>
      <c r="N391" s="1183"/>
      <c r="O391" s="1184"/>
      <c r="P391" s="1185"/>
      <c r="Q391" s="861"/>
      <c r="R391" s="861"/>
      <c r="S391" s="861"/>
      <c r="T391" s="861"/>
      <c r="U391" s="861"/>
      <c r="V391" s="861"/>
      <c r="W391" s="861"/>
      <c r="X391" s="861"/>
      <c r="Y391" s="861"/>
      <c r="Z391" s="861"/>
      <c r="AA391" s="861"/>
      <c r="AB391" s="861"/>
      <c r="AC391" s="861"/>
      <c r="AD391" s="861"/>
      <c r="AE391" s="861"/>
      <c r="AF391" s="861"/>
      <c r="AG391" s="861"/>
      <c r="AH391" s="861"/>
      <c r="AI391" s="861"/>
      <c r="AJ391" s="861"/>
      <c r="AK391" s="861"/>
      <c r="AL391" s="861"/>
      <c r="AM391" s="861"/>
      <c r="AN391" s="861"/>
      <c r="AO391" s="861"/>
      <c r="AP391" s="861"/>
      <c r="AQ391" s="861"/>
      <c r="AR391" s="861"/>
      <c r="AS391" s="861"/>
      <c r="AT391" s="861"/>
      <c r="AU391" s="861"/>
      <c r="AV391" s="861"/>
      <c r="AW391" s="861"/>
      <c r="AX391" s="861"/>
      <c r="AY391" s="861"/>
      <c r="AZ391" s="861"/>
      <c r="BA391" s="861"/>
      <c r="BB391" s="861"/>
      <c r="BC391" s="861"/>
      <c r="BD391" s="861"/>
      <c r="BE391" s="861"/>
      <c r="BF391" s="861"/>
      <c r="BG391" s="861"/>
      <c r="BH391" s="861"/>
      <c r="BI391" s="861"/>
      <c r="BJ391" s="861"/>
      <c r="BK391" s="861"/>
      <c r="BL391" s="861"/>
      <c r="BM391" s="861"/>
      <c r="BN391" s="861"/>
      <c r="BO391" s="861"/>
      <c r="BP391" s="861"/>
      <c r="BQ391" s="861"/>
      <c r="BR391" s="861"/>
      <c r="BS391" s="861"/>
      <c r="BT391" s="861"/>
      <c r="BU391" s="861"/>
      <c r="BV391" s="861"/>
      <c r="BW391" s="861"/>
      <c r="BX391" s="861"/>
      <c r="BY391" s="861"/>
      <c r="BZ391" s="861"/>
      <c r="CA391" s="861"/>
      <c r="CB391" s="861"/>
      <c r="CC391" s="861"/>
      <c r="CD391" s="861"/>
      <c r="CE391" s="861"/>
      <c r="CF391" s="861"/>
      <c r="CG391" s="861"/>
      <c r="CH391" s="861"/>
      <c r="CI391" s="861"/>
      <c r="CJ391" s="861"/>
      <c r="CK391" s="861"/>
      <c r="CL391" s="861"/>
      <c r="CM391" s="861"/>
      <c r="CN391" s="861"/>
      <c r="CO391" s="861"/>
      <c r="CP391" s="861"/>
      <c r="CQ391" s="861"/>
      <c r="CR391" s="861"/>
      <c r="CS391" s="861"/>
      <c r="CT391" s="861"/>
      <c r="CU391" s="861"/>
      <c r="CV391" s="861"/>
    </row>
    <row r="392" spans="1:100" s="774" customFormat="1" ht="25.5" customHeight="1" x14ac:dyDescent="0.2">
      <c r="A392" s="776" t="s">
        <v>230</v>
      </c>
      <c r="B392" s="336" t="s">
        <v>323</v>
      </c>
      <c r="C392" s="777" t="s">
        <v>38</v>
      </c>
      <c r="D392" s="822">
        <v>1</v>
      </c>
      <c r="E392" s="863"/>
      <c r="F392" s="779">
        <f t="shared" ref="F392:F399" si="31">D392*E392</f>
        <v>0</v>
      </c>
      <c r="G392" s="861"/>
      <c r="H392" s="861"/>
      <c r="I392" s="861"/>
      <c r="J392" s="861"/>
      <c r="K392" s="861"/>
      <c r="L392" s="861"/>
      <c r="M392" s="861"/>
      <c r="N392" s="1183"/>
      <c r="O392" s="1184"/>
      <c r="P392" s="1185"/>
      <c r="Q392" s="861"/>
      <c r="R392" s="861"/>
      <c r="S392" s="861"/>
      <c r="T392" s="861"/>
      <c r="U392" s="861"/>
      <c r="V392" s="861"/>
      <c r="W392" s="861"/>
      <c r="X392" s="861"/>
      <c r="Y392" s="861"/>
      <c r="Z392" s="861"/>
      <c r="AA392" s="861"/>
      <c r="AB392" s="861"/>
      <c r="AC392" s="861"/>
      <c r="AD392" s="861"/>
      <c r="AE392" s="861"/>
      <c r="AF392" s="861"/>
      <c r="AG392" s="861"/>
      <c r="AH392" s="861"/>
      <c r="AI392" s="861"/>
      <c r="AJ392" s="861"/>
      <c r="AK392" s="861"/>
      <c r="AL392" s="861"/>
      <c r="AM392" s="861"/>
      <c r="AN392" s="861"/>
      <c r="AO392" s="861"/>
      <c r="AP392" s="861"/>
      <c r="AQ392" s="861"/>
      <c r="AR392" s="861"/>
      <c r="AS392" s="861"/>
      <c r="AT392" s="861"/>
      <c r="AU392" s="861"/>
      <c r="AV392" s="861"/>
      <c r="AW392" s="861"/>
      <c r="AX392" s="861"/>
      <c r="AY392" s="861"/>
      <c r="AZ392" s="861"/>
      <c r="BA392" s="861"/>
      <c r="BB392" s="861"/>
      <c r="BC392" s="861"/>
      <c r="BD392" s="861"/>
      <c r="BE392" s="861"/>
      <c r="BF392" s="861"/>
      <c r="BG392" s="861"/>
      <c r="BH392" s="861"/>
      <c r="BI392" s="861"/>
      <c r="BJ392" s="861"/>
      <c r="BK392" s="861"/>
      <c r="BL392" s="861"/>
      <c r="BM392" s="861"/>
      <c r="BN392" s="861"/>
      <c r="BO392" s="861"/>
      <c r="BP392" s="861"/>
      <c r="BQ392" s="861"/>
      <c r="BR392" s="861"/>
      <c r="BS392" s="861"/>
      <c r="BT392" s="861"/>
      <c r="BU392" s="861"/>
      <c r="BV392" s="861"/>
      <c r="BW392" s="861"/>
      <c r="BX392" s="861"/>
      <c r="BY392" s="861"/>
      <c r="BZ392" s="861"/>
      <c r="CA392" s="861"/>
      <c r="CB392" s="861"/>
      <c r="CC392" s="861"/>
      <c r="CD392" s="861"/>
      <c r="CE392" s="861"/>
      <c r="CF392" s="861"/>
      <c r="CG392" s="861"/>
      <c r="CH392" s="861"/>
      <c r="CI392" s="861"/>
      <c r="CJ392" s="861"/>
      <c r="CK392" s="861"/>
      <c r="CL392" s="861"/>
      <c r="CM392" s="861"/>
      <c r="CN392" s="861"/>
      <c r="CO392" s="861"/>
      <c r="CP392" s="861"/>
      <c r="CQ392" s="861"/>
      <c r="CR392" s="861"/>
      <c r="CS392" s="861"/>
      <c r="CT392" s="861"/>
      <c r="CU392" s="861"/>
      <c r="CV392" s="861"/>
    </row>
    <row r="393" spans="1:100" s="774" customFormat="1" ht="38.25" x14ac:dyDescent="0.2">
      <c r="A393" s="776" t="s">
        <v>232</v>
      </c>
      <c r="B393" s="336" t="s">
        <v>1127</v>
      </c>
      <c r="C393" s="393" t="s">
        <v>199</v>
      </c>
      <c r="D393" s="778">
        <v>7.5</v>
      </c>
      <c r="E393" s="863"/>
      <c r="F393" s="779">
        <f t="shared" si="31"/>
        <v>0</v>
      </c>
      <c r="G393" s="861"/>
      <c r="H393" s="861"/>
      <c r="I393" s="861"/>
      <c r="J393" s="861"/>
      <c r="K393" s="861"/>
      <c r="L393" s="861"/>
      <c r="M393" s="861"/>
      <c r="N393" s="1183"/>
      <c r="O393" s="1184"/>
      <c r="P393" s="1185"/>
      <c r="Q393" s="861"/>
      <c r="R393" s="861"/>
      <c r="S393" s="861"/>
      <c r="T393" s="861"/>
      <c r="U393" s="861"/>
      <c r="V393" s="861"/>
      <c r="W393" s="861"/>
      <c r="X393" s="861"/>
      <c r="Y393" s="861"/>
      <c r="Z393" s="861"/>
      <c r="AA393" s="861"/>
      <c r="AB393" s="861"/>
      <c r="AC393" s="861"/>
      <c r="AD393" s="861"/>
      <c r="AE393" s="861"/>
      <c r="AF393" s="861"/>
      <c r="AG393" s="861"/>
      <c r="AH393" s="861"/>
      <c r="AI393" s="861"/>
      <c r="AJ393" s="861"/>
      <c r="AK393" s="861"/>
      <c r="AL393" s="861"/>
      <c r="AM393" s="861"/>
      <c r="AN393" s="861"/>
      <c r="AO393" s="861"/>
      <c r="AP393" s="861"/>
      <c r="AQ393" s="861"/>
      <c r="AR393" s="861"/>
      <c r="AS393" s="861"/>
      <c r="AT393" s="861"/>
      <c r="AU393" s="861"/>
      <c r="AV393" s="861"/>
      <c r="AW393" s="861"/>
      <c r="AX393" s="861"/>
      <c r="AY393" s="861"/>
      <c r="AZ393" s="861"/>
      <c r="BA393" s="861"/>
      <c r="BB393" s="861"/>
      <c r="BC393" s="861"/>
      <c r="BD393" s="861"/>
      <c r="BE393" s="861"/>
      <c r="BF393" s="861"/>
      <c r="BG393" s="861"/>
      <c r="BH393" s="861"/>
      <c r="BI393" s="861"/>
      <c r="BJ393" s="861"/>
      <c r="BK393" s="861"/>
      <c r="BL393" s="861"/>
      <c r="BM393" s="861"/>
      <c r="BN393" s="861"/>
      <c r="BO393" s="861"/>
      <c r="BP393" s="861"/>
      <c r="BQ393" s="861"/>
      <c r="BR393" s="861"/>
      <c r="BS393" s="861"/>
      <c r="BT393" s="861"/>
      <c r="BU393" s="861"/>
      <c r="BV393" s="861"/>
      <c r="BW393" s="861"/>
      <c r="BX393" s="861"/>
      <c r="BY393" s="861"/>
      <c r="BZ393" s="861"/>
      <c r="CA393" s="861"/>
      <c r="CB393" s="861"/>
      <c r="CC393" s="861"/>
      <c r="CD393" s="861"/>
      <c r="CE393" s="861"/>
      <c r="CF393" s="861"/>
      <c r="CG393" s="861"/>
      <c r="CH393" s="861"/>
      <c r="CI393" s="861"/>
      <c r="CJ393" s="861"/>
      <c r="CK393" s="861"/>
      <c r="CL393" s="861"/>
      <c r="CM393" s="861"/>
      <c r="CN393" s="861"/>
      <c r="CO393" s="861"/>
      <c r="CP393" s="861"/>
      <c r="CQ393" s="861"/>
      <c r="CR393" s="861"/>
      <c r="CS393" s="861"/>
      <c r="CT393" s="861"/>
      <c r="CU393" s="861"/>
      <c r="CV393" s="861"/>
    </row>
    <row r="394" spans="1:100" s="774" customFormat="1" ht="25.5" x14ac:dyDescent="0.2">
      <c r="A394" s="776" t="s">
        <v>233</v>
      </c>
      <c r="B394" s="336" t="s">
        <v>324</v>
      </c>
      <c r="C394" s="783" t="s">
        <v>38</v>
      </c>
      <c r="D394" s="822">
        <v>1</v>
      </c>
      <c r="E394" s="863"/>
      <c r="F394" s="779">
        <f t="shared" si="31"/>
        <v>0</v>
      </c>
      <c r="G394" s="861"/>
      <c r="H394" s="861"/>
      <c r="I394" s="861"/>
      <c r="J394" s="861"/>
      <c r="K394" s="861"/>
      <c r="L394" s="861"/>
      <c r="M394" s="861"/>
      <c r="N394" s="1183"/>
      <c r="O394" s="1184"/>
      <c r="P394" s="1185"/>
      <c r="Q394" s="861"/>
      <c r="R394" s="861"/>
      <c r="S394" s="861"/>
      <c r="T394" s="861"/>
      <c r="U394" s="861"/>
      <c r="V394" s="861"/>
      <c r="W394" s="861"/>
      <c r="X394" s="861"/>
      <c r="Y394" s="861"/>
      <c r="Z394" s="861"/>
      <c r="AA394" s="861"/>
      <c r="AB394" s="861"/>
      <c r="AC394" s="861"/>
      <c r="AD394" s="861"/>
      <c r="AE394" s="861"/>
      <c r="AF394" s="861"/>
      <c r="AG394" s="861"/>
      <c r="AH394" s="861"/>
      <c r="AI394" s="861"/>
      <c r="AJ394" s="861"/>
      <c r="AK394" s="861"/>
      <c r="AL394" s="861"/>
      <c r="AM394" s="861"/>
      <c r="AN394" s="861"/>
      <c r="AO394" s="861"/>
      <c r="AP394" s="861"/>
      <c r="AQ394" s="861"/>
      <c r="AR394" s="861"/>
      <c r="AS394" s="861"/>
      <c r="AT394" s="861"/>
      <c r="AU394" s="861"/>
      <c r="AV394" s="861"/>
      <c r="AW394" s="861"/>
      <c r="AX394" s="861"/>
      <c r="AY394" s="861"/>
      <c r="AZ394" s="861"/>
      <c r="BA394" s="861"/>
      <c r="BB394" s="861"/>
      <c r="BC394" s="861"/>
      <c r="BD394" s="861"/>
      <c r="BE394" s="861"/>
      <c r="BF394" s="861"/>
      <c r="BG394" s="861"/>
      <c r="BH394" s="861"/>
      <c r="BI394" s="861"/>
      <c r="BJ394" s="861"/>
      <c r="BK394" s="861"/>
      <c r="BL394" s="861"/>
      <c r="BM394" s="861"/>
      <c r="BN394" s="861"/>
      <c r="BO394" s="861"/>
      <c r="BP394" s="861"/>
      <c r="BQ394" s="861"/>
      <c r="BR394" s="861"/>
      <c r="BS394" s="861"/>
      <c r="BT394" s="861"/>
      <c r="BU394" s="861"/>
      <c r="BV394" s="861"/>
      <c r="BW394" s="861"/>
      <c r="BX394" s="861"/>
      <c r="BY394" s="861"/>
      <c r="BZ394" s="861"/>
      <c r="CA394" s="861"/>
      <c r="CB394" s="861"/>
      <c r="CC394" s="861"/>
      <c r="CD394" s="861"/>
      <c r="CE394" s="861"/>
      <c r="CF394" s="861"/>
      <c r="CG394" s="861"/>
      <c r="CH394" s="861"/>
      <c r="CI394" s="861"/>
      <c r="CJ394" s="861"/>
      <c r="CK394" s="861"/>
      <c r="CL394" s="861"/>
      <c r="CM394" s="861"/>
      <c r="CN394" s="861"/>
      <c r="CO394" s="861"/>
      <c r="CP394" s="861"/>
      <c r="CQ394" s="861"/>
      <c r="CR394" s="861"/>
      <c r="CS394" s="861"/>
      <c r="CT394" s="861"/>
      <c r="CU394" s="861"/>
      <c r="CV394" s="861"/>
    </row>
    <row r="395" spans="1:100" s="771" customFormat="1" ht="25.5" x14ac:dyDescent="0.2">
      <c r="A395" s="776" t="s">
        <v>235</v>
      </c>
      <c r="B395" s="781" t="s">
        <v>392</v>
      </c>
      <c r="C395" s="782" t="s">
        <v>199</v>
      </c>
      <c r="D395" s="778">
        <v>3</v>
      </c>
      <c r="E395" s="863"/>
      <c r="F395" s="779">
        <f t="shared" si="31"/>
        <v>0</v>
      </c>
      <c r="G395" s="1186"/>
      <c r="H395" s="1186"/>
      <c r="I395" s="1186"/>
      <c r="J395" s="1186"/>
      <c r="K395" s="1186"/>
      <c r="L395" s="1186"/>
      <c r="M395" s="1186"/>
      <c r="N395" s="1187"/>
      <c r="O395" s="1188"/>
      <c r="P395" s="1189"/>
      <c r="Q395" s="1186"/>
      <c r="R395" s="1186"/>
      <c r="S395" s="1186"/>
      <c r="T395" s="1186"/>
      <c r="U395" s="1186"/>
      <c r="V395" s="1186"/>
      <c r="W395" s="1186"/>
      <c r="X395" s="1186"/>
      <c r="Y395" s="1186"/>
      <c r="Z395" s="1186"/>
      <c r="AA395" s="1186"/>
      <c r="AB395" s="1186"/>
      <c r="AC395" s="1186"/>
      <c r="AD395" s="1186"/>
      <c r="AE395" s="1186"/>
      <c r="AF395" s="1186"/>
      <c r="AG395" s="1186"/>
      <c r="AH395" s="1186"/>
      <c r="AI395" s="1186"/>
      <c r="AJ395" s="1186"/>
      <c r="AK395" s="1186"/>
      <c r="AL395" s="1186"/>
      <c r="AM395" s="1186"/>
      <c r="AN395" s="1186"/>
      <c r="AO395" s="1186"/>
      <c r="AP395" s="1186"/>
      <c r="AQ395" s="1186"/>
      <c r="AR395" s="1186"/>
      <c r="AS395" s="1186"/>
      <c r="AT395" s="1186"/>
      <c r="AU395" s="1186"/>
      <c r="AV395" s="1186"/>
      <c r="AW395" s="1186"/>
      <c r="AX395" s="1186"/>
      <c r="AY395" s="1186"/>
      <c r="AZ395" s="1186"/>
      <c r="BA395" s="1186"/>
      <c r="BB395" s="1186"/>
      <c r="BC395" s="1186"/>
      <c r="BD395" s="1186"/>
      <c r="BE395" s="1186"/>
      <c r="BF395" s="1186"/>
      <c r="BG395" s="1186"/>
      <c r="BH395" s="1186"/>
      <c r="BI395" s="1186"/>
      <c r="BJ395" s="1186"/>
      <c r="BK395" s="1186"/>
      <c r="BL395" s="1186"/>
      <c r="BM395" s="1186"/>
      <c r="BN395" s="1186"/>
      <c r="BO395" s="1186"/>
      <c r="BP395" s="1186"/>
      <c r="BQ395" s="1186"/>
      <c r="BR395" s="1186"/>
      <c r="BS395" s="1186"/>
      <c r="BT395" s="1186"/>
      <c r="BU395" s="1186"/>
      <c r="BV395" s="1186"/>
      <c r="BW395" s="1186"/>
      <c r="BX395" s="1186"/>
      <c r="BY395" s="1186"/>
      <c r="BZ395" s="1186"/>
      <c r="CA395" s="1186"/>
      <c r="CB395" s="1186"/>
      <c r="CC395" s="1186"/>
      <c r="CD395" s="1186"/>
      <c r="CE395" s="1186"/>
      <c r="CF395" s="1186"/>
      <c r="CG395" s="1186"/>
      <c r="CH395" s="1186"/>
      <c r="CI395" s="1186"/>
      <c r="CJ395" s="1186"/>
      <c r="CK395" s="1186"/>
      <c r="CL395" s="1186"/>
      <c r="CM395" s="1186"/>
      <c r="CN395" s="1186"/>
      <c r="CO395" s="1186"/>
      <c r="CP395" s="1186"/>
      <c r="CQ395" s="1186"/>
      <c r="CR395" s="1186"/>
      <c r="CS395" s="1186"/>
      <c r="CT395" s="1186"/>
      <c r="CU395" s="1186"/>
      <c r="CV395" s="1186"/>
    </row>
    <row r="396" spans="1:100" s="771" customFormat="1" ht="38.25" x14ac:dyDescent="0.2">
      <c r="A396" s="776" t="s">
        <v>237</v>
      </c>
      <c r="B396" s="781" t="s">
        <v>325</v>
      </c>
      <c r="C396" s="782" t="s">
        <v>101</v>
      </c>
      <c r="D396" s="778">
        <v>3.5</v>
      </c>
      <c r="E396" s="863"/>
      <c r="F396" s="779">
        <f t="shared" si="31"/>
        <v>0</v>
      </c>
      <c r="G396" s="1186"/>
      <c r="H396" s="1186"/>
      <c r="I396" s="1186"/>
      <c r="J396" s="1186"/>
      <c r="K396" s="1186"/>
      <c r="L396" s="1186"/>
      <c r="M396" s="1186"/>
      <c r="N396" s="1187"/>
      <c r="O396" s="1188"/>
      <c r="P396" s="1189"/>
      <c r="Q396" s="1186"/>
      <c r="R396" s="1186"/>
      <c r="S396" s="1186"/>
      <c r="T396" s="1186"/>
      <c r="U396" s="1186"/>
      <c r="V396" s="1186"/>
      <c r="W396" s="1186"/>
      <c r="X396" s="1186"/>
      <c r="Y396" s="1186"/>
      <c r="Z396" s="1186"/>
      <c r="AA396" s="1186"/>
      <c r="AB396" s="1186"/>
      <c r="AC396" s="1186"/>
      <c r="AD396" s="1186"/>
      <c r="AE396" s="1186"/>
      <c r="AF396" s="1186"/>
      <c r="AG396" s="1186"/>
      <c r="AH396" s="1186"/>
      <c r="AI396" s="1186"/>
      <c r="AJ396" s="1186"/>
      <c r="AK396" s="1186"/>
      <c r="AL396" s="1186"/>
      <c r="AM396" s="1186"/>
      <c r="AN396" s="1186"/>
      <c r="AO396" s="1186"/>
      <c r="AP396" s="1186"/>
      <c r="AQ396" s="1186"/>
      <c r="AR396" s="1186"/>
      <c r="AS396" s="1186"/>
      <c r="AT396" s="1186"/>
      <c r="AU396" s="1186"/>
      <c r="AV396" s="1186"/>
      <c r="AW396" s="1186"/>
      <c r="AX396" s="1186"/>
      <c r="AY396" s="1186"/>
      <c r="AZ396" s="1186"/>
      <c r="BA396" s="1186"/>
      <c r="BB396" s="1186"/>
      <c r="BC396" s="1186"/>
      <c r="BD396" s="1186"/>
      <c r="BE396" s="1186"/>
      <c r="BF396" s="1186"/>
      <c r="BG396" s="1186"/>
      <c r="BH396" s="1186"/>
      <c r="BI396" s="1186"/>
      <c r="BJ396" s="1186"/>
      <c r="BK396" s="1186"/>
      <c r="BL396" s="1186"/>
      <c r="BM396" s="1186"/>
      <c r="BN396" s="1186"/>
      <c r="BO396" s="1186"/>
      <c r="BP396" s="1186"/>
      <c r="BQ396" s="1186"/>
      <c r="BR396" s="1186"/>
      <c r="BS396" s="1186"/>
      <c r="BT396" s="1186"/>
      <c r="BU396" s="1186"/>
      <c r="BV396" s="1186"/>
      <c r="BW396" s="1186"/>
      <c r="BX396" s="1186"/>
      <c r="BY396" s="1186"/>
      <c r="BZ396" s="1186"/>
      <c r="CA396" s="1186"/>
      <c r="CB396" s="1186"/>
      <c r="CC396" s="1186"/>
      <c r="CD396" s="1186"/>
      <c r="CE396" s="1186"/>
      <c r="CF396" s="1186"/>
      <c r="CG396" s="1186"/>
      <c r="CH396" s="1186"/>
      <c r="CI396" s="1186"/>
      <c r="CJ396" s="1186"/>
      <c r="CK396" s="1186"/>
      <c r="CL396" s="1186"/>
      <c r="CM396" s="1186"/>
      <c r="CN396" s="1186"/>
      <c r="CO396" s="1186"/>
      <c r="CP396" s="1186"/>
      <c r="CQ396" s="1186"/>
      <c r="CR396" s="1186"/>
      <c r="CS396" s="1186"/>
      <c r="CT396" s="1186"/>
      <c r="CU396" s="1186"/>
      <c r="CV396" s="1186"/>
    </row>
    <row r="397" spans="1:100" s="771" customFormat="1" ht="127.5" x14ac:dyDescent="0.2">
      <c r="A397" s="776" t="s">
        <v>239</v>
      </c>
      <c r="B397" s="336" t="s">
        <v>1131</v>
      </c>
      <c r="C397" s="783" t="s">
        <v>38</v>
      </c>
      <c r="D397" s="822">
        <v>1</v>
      </c>
      <c r="E397" s="863"/>
      <c r="F397" s="779">
        <f t="shared" si="31"/>
        <v>0</v>
      </c>
      <c r="G397" s="1186"/>
      <c r="H397" s="1186"/>
      <c r="I397" s="1186"/>
      <c r="J397" s="1186"/>
      <c r="K397" s="1186"/>
      <c r="L397" s="1186"/>
      <c r="M397" s="1186"/>
      <c r="N397" s="1187"/>
      <c r="O397" s="1188"/>
      <c r="P397" s="1189"/>
      <c r="Q397" s="1186"/>
      <c r="R397" s="1186"/>
      <c r="S397" s="1186"/>
      <c r="T397" s="1186"/>
      <c r="U397" s="1186"/>
      <c r="V397" s="1186"/>
      <c r="W397" s="1186"/>
      <c r="X397" s="1186"/>
      <c r="Y397" s="1186"/>
      <c r="Z397" s="1186"/>
      <c r="AA397" s="1186"/>
      <c r="AB397" s="1186"/>
      <c r="AC397" s="1186"/>
      <c r="AD397" s="1186"/>
      <c r="AE397" s="1186"/>
      <c r="AF397" s="1186"/>
      <c r="AG397" s="1186"/>
      <c r="AH397" s="1186"/>
      <c r="AI397" s="1186"/>
      <c r="AJ397" s="1186"/>
      <c r="AK397" s="1186"/>
      <c r="AL397" s="1186"/>
      <c r="AM397" s="1186"/>
      <c r="AN397" s="1186"/>
      <c r="AO397" s="1186"/>
      <c r="AP397" s="1186"/>
      <c r="AQ397" s="1186"/>
      <c r="AR397" s="1186"/>
      <c r="AS397" s="1186"/>
      <c r="AT397" s="1186"/>
      <c r="AU397" s="1186"/>
      <c r="AV397" s="1186"/>
      <c r="AW397" s="1186"/>
      <c r="AX397" s="1186"/>
      <c r="AY397" s="1186"/>
      <c r="AZ397" s="1186"/>
      <c r="BA397" s="1186"/>
      <c r="BB397" s="1186"/>
      <c r="BC397" s="1186"/>
      <c r="BD397" s="1186"/>
      <c r="BE397" s="1186"/>
      <c r="BF397" s="1186"/>
      <c r="BG397" s="1186"/>
      <c r="BH397" s="1186"/>
      <c r="BI397" s="1186"/>
      <c r="BJ397" s="1186"/>
      <c r="BK397" s="1186"/>
      <c r="BL397" s="1186"/>
      <c r="BM397" s="1186"/>
      <c r="BN397" s="1186"/>
      <c r="BO397" s="1186"/>
      <c r="BP397" s="1186"/>
      <c r="BQ397" s="1186"/>
      <c r="BR397" s="1186"/>
      <c r="BS397" s="1186"/>
      <c r="BT397" s="1186"/>
      <c r="BU397" s="1186"/>
      <c r="BV397" s="1186"/>
      <c r="BW397" s="1186"/>
      <c r="BX397" s="1186"/>
      <c r="BY397" s="1186"/>
      <c r="BZ397" s="1186"/>
      <c r="CA397" s="1186"/>
      <c r="CB397" s="1186"/>
      <c r="CC397" s="1186"/>
      <c r="CD397" s="1186"/>
      <c r="CE397" s="1186"/>
      <c r="CF397" s="1186"/>
      <c r="CG397" s="1186"/>
      <c r="CH397" s="1186"/>
      <c r="CI397" s="1186"/>
      <c r="CJ397" s="1186"/>
      <c r="CK397" s="1186"/>
      <c r="CL397" s="1186"/>
      <c r="CM397" s="1186"/>
      <c r="CN397" s="1186"/>
      <c r="CO397" s="1186"/>
      <c r="CP397" s="1186"/>
      <c r="CQ397" s="1186"/>
      <c r="CR397" s="1186"/>
      <c r="CS397" s="1186"/>
      <c r="CT397" s="1186"/>
      <c r="CU397" s="1186"/>
      <c r="CV397" s="1186"/>
    </row>
    <row r="398" spans="1:100" s="771" customFormat="1" ht="38.25" x14ac:dyDescent="0.2">
      <c r="A398" s="776" t="s">
        <v>240</v>
      </c>
      <c r="B398" s="852" t="s">
        <v>1100</v>
      </c>
      <c r="C398" s="782" t="s">
        <v>38</v>
      </c>
      <c r="D398" s="822">
        <v>1</v>
      </c>
      <c r="E398" s="863"/>
      <c r="F398" s="779">
        <f t="shared" si="31"/>
        <v>0</v>
      </c>
      <c r="G398" s="1186"/>
      <c r="H398" s="1186"/>
      <c r="I398" s="1186"/>
      <c r="J398" s="1186"/>
      <c r="K398" s="1186"/>
      <c r="L398" s="1186"/>
      <c r="M398" s="1186"/>
      <c r="N398" s="1187"/>
      <c r="O398" s="1188"/>
      <c r="P398" s="1189"/>
      <c r="Q398" s="1186"/>
      <c r="R398" s="1186"/>
      <c r="S398" s="1186"/>
      <c r="T398" s="1186"/>
      <c r="U398" s="1186"/>
      <c r="V398" s="1186"/>
      <c r="W398" s="1186"/>
      <c r="X398" s="1186"/>
      <c r="Y398" s="1186"/>
      <c r="Z398" s="1186"/>
      <c r="AA398" s="1186"/>
      <c r="AB398" s="1186"/>
      <c r="AC398" s="1186"/>
      <c r="AD398" s="1186"/>
      <c r="AE398" s="1186"/>
      <c r="AF398" s="1186"/>
      <c r="AG398" s="1186"/>
      <c r="AH398" s="1186"/>
      <c r="AI398" s="1186"/>
      <c r="AJ398" s="1186"/>
      <c r="AK398" s="1186"/>
      <c r="AL398" s="1186"/>
      <c r="AM398" s="1186"/>
      <c r="AN398" s="1186"/>
      <c r="AO398" s="1186"/>
      <c r="AP398" s="1186"/>
      <c r="AQ398" s="1186"/>
      <c r="AR398" s="1186"/>
      <c r="AS398" s="1186"/>
      <c r="AT398" s="1186"/>
      <c r="AU398" s="1186"/>
      <c r="AV398" s="1186"/>
      <c r="AW398" s="1186"/>
      <c r="AX398" s="1186"/>
      <c r="AY398" s="1186"/>
      <c r="AZ398" s="1186"/>
      <c r="BA398" s="1186"/>
      <c r="BB398" s="1186"/>
      <c r="BC398" s="1186"/>
      <c r="BD398" s="1186"/>
      <c r="BE398" s="1186"/>
      <c r="BF398" s="1186"/>
      <c r="BG398" s="1186"/>
      <c r="BH398" s="1186"/>
      <c r="BI398" s="1186"/>
      <c r="BJ398" s="1186"/>
      <c r="BK398" s="1186"/>
      <c r="BL398" s="1186"/>
      <c r="BM398" s="1186"/>
      <c r="BN398" s="1186"/>
      <c r="BO398" s="1186"/>
      <c r="BP398" s="1186"/>
      <c r="BQ398" s="1186"/>
      <c r="BR398" s="1186"/>
      <c r="BS398" s="1186"/>
      <c r="BT398" s="1186"/>
      <c r="BU398" s="1186"/>
      <c r="BV398" s="1186"/>
      <c r="BW398" s="1186"/>
      <c r="BX398" s="1186"/>
      <c r="BY398" s="1186"/>
      <c r="BZ398" s="1186"/>
      <c r="CA398" s="1186"/>
      <c r="CB398" s="1186"/>
      <c r="CC398" s="1186"/>
      <c r="CD398" s="1186"/>
      <c r="CE398" s="1186"/>
      <c r="CF398" s="1186"/>
      <c r="CG398" s="1186"/>
      <c r="CH398" s="1186"/>
      <c r="CI398" s="1186"/>
      <c r="CJ398" s="1186"/>
      <c r="CK398" s="1186"/>
      <c r="CL398" s="1186"/>
      <c r="CM398" s="1186"/>
      <c r="CN398" s="1186"/>
      <c r="CO398" s="1186"/>
      <c r="CP398" s="1186"/>
      <c r="CQ398" s="1186"/>
      <c r="CR398" s="1186"/>
      <c r="CS398" s="1186"/>
      <c r="CT398" s="1186"/>
      <c r="CU398" s="1186"/>
      <c r="CV398" s="1186"/>
    </row>
    <row r="399" spans="1:100" s="774" customFormat="1" x14ac:dyDescent="0.2">
      <c r="A399" s="776" t="s">
        <v>241</v>
      </c>
      <c r="B399" s="336" t="s">
        <v>326</v>
      </c>
      <c r="C399" s="783" t="s">
        <v>101</v>
      </c>
      <c r="D399" s="778">
        <v>7</v>
      </c>
      <c r="E399" s="863"/>
      <c r="F399" s="779">
        <f t="shared" si="31"/>
        <v>0</v>
      </c>
      <c r="G399" s="861"/>
      <c r="H399" s="861"/>
      <c r="I399" s="861"/>
      <c r="J399" s="861"/>
      <c r="K399" s="861"/>
      <c r="L399" s="861"/>
      <c r="M399" s="861"/>
      <c r="N399" s="1183"/>
      <c r="O399" s="1184"/>
      <c r="P399" s="1185"/>
      <c r="Q399" s="1185"/>
      <c r="R399" s="861"/>
      <c r="S399" s="861"/>
      <c r="T399" s="861"/>
      <c r="U399" s="861"/>
      <c r="V399" s="861"/>
      <c r="W399" s="861"/>
      <c r="X399" s="861"/>
      <c r="Y399" s="861"/>
      <c r="Z399" s="861"/>
      <c r="AA399" s="861"/>
      <c r="AB399" s="861"/>
      <c r="AC399" s="861"/>
      <c r="AD399" s="861"/>
      <c r="AE399" s="861"/>
      <c r="AF399" s="861"/>
      <c r="AG399" s="861"/>
      <c r="AH399" s="861"/>
      <c r="AI399" s="861"/>
      <c r="AJ399" s="861"/>
      <c r="AK399" s="861"/>
      <c r="AL399" s="861"/>
      <c r="AM399" s="861"/>
      <c r="AN399" s="861"/>
      <c r="AO399" s="861"/>
      <c r="AP399" s="861"/>
      <c r="AQ399" s="861"/>
      <c r="AR399" s="861"/>
      <c r="AS399" s="861"/>
      <c r="AT399" s="861"/>
      <c r="AU399" s="861"/>
      <c r="AV399" s="861"/>
      <c r="AW399" s="861"/>
      <c r="AX399" s="861"/>
      <c r="AY399" s="861"/>
      <c r="AZ399" s="861"/>
      <c r="BA399" s="861"/>
      <c r="BB399" s="861"/>
      <c r="BC399" s="861"/>
      <c r="BD399" s="861"/>
      <c r="BE399" s="861"/>
      <c r="BF399" s="861"/>
      <c r="BG399" s="861"/>
      <c r="BH399" s="861"/>
      <c r="BI399" s="861"/>
      <c r="BJ399" s="861"/>
      <c r="BK399" s="861"/>
      <c r="BL399" s="861"/>
      <c r="BM399" s="861"/>
      <c r="BN399" s="861"/>
      <c r="BO399" s="861"/>
      <c r="BP399" s="861"/>
      <c r="BQ399" s="861"/>
      <c r="BR399" s="861"/>
      <c r="BS399" s="861"/>
      <c r="BT399" s="861"/>
      <c r="BU399" s="861"/>
      <c r="BV399" s="861"/>
      <c r="BW399" s="861"/>
      <c r="BX399" s="861"/>
      <c r="BY399" s="861"/>
      <c r="BZ399" s="861"/>
      <c r="CA399" s="861"/>
      <c r="CB399" s="861"/>
      <c r="CC399" s="861"/>
      <c r="CD399" s="861"/>
      <c r="CE399" s="861"/>
      <c r="CF399" s="861"/>
      <c r="CG399" s="861"/>
      <c r="CH399" s="861"/>
      <c r="CI399" s="861"/>
      <c r="CJ399" s="861"/>
      <c r="CK399" s="861"/>
      <c r="CL399" s="861"/>
      <c r="CM399" s="861"/>
      <c r="CN399" s="861"/>
      <c r="CO399" s="861"/>
      <c r="CP399" s="861"/>
      <c r="CQ399" s="861"/>
      <c r="CR399" s="861"/>
      <c r="CS399" s="861"/>
      <c r="CT399" s="861"/>
      <c r="CU399" s="861"/>
      <c r="CV399" s="861"/>
    </row>
    <row r="400" spans="1:100" s="774" customFormat="1" x14ac:dyDescent="0.2">
      <c r="A400" s="770"/>
      <c r="B400" s="806"/>
      <c r="C400" s="807"/>
      <c r="D400" s="808"/>
      <c r="E400" s="866"/>
      <c r="F400" s="795"/>
      <c r="G400" s="861"/>
      <c r="H400" s="861"/>
      <c r="I400" s="861"/>
      <c r="J400" s="861"/>
      <c r="K400" s="861"/>
      <c r="L400" s="861"/>
      <c r="M400" s="861"/>
      <c r="N400" s="1183"/>
      <c r="O400" s="1184"/>
      <c r="P400" s="1185"/>
      <c r="Q400" s="861"/>
      <c r="R400" s="861"/>
      <c r="S400" s="861"/>
      <c r="T400" s="861"/>
      <c r="U400" s="861"/>
      <c r="V400" s="861"/>
      <c r="W400" s="861"/>
      <c r="X400" s="861"/>
      <c r="Y400" s="861"/>
      <c r="Z400" s="861"/>
      <c r="AA400" s="861"/>
      <c r="AB400" s="861"/>
      <c r="AC400" s="861"/>
      <c r="AD400" s="861"/>
      <c r="AE400" s="861"/>
      <c r="AF400" s="861"/>
      <c r="AG400" s="861"/>
      <c r="AH400" s="861"/>
      <c r="AI400" s="861"/>
      <c r="AJ400" s="861"/>
      <c r="AK400" s="861"/>
      <c r="AL400" s="861"/>
      <c r="AM400" s="861"/>
      <c r="AN400" s="861"/>
      <c r="AO400" s="861"/>
      <c r="AP400" s="861"/>
      <c r="AQ400" s="861"/>
      <c r="AR400" s="861"/>
      <c r="AS400" s="861"/>
      <c r="AT400" s="861"/>
      <c r="AU400" s="861"/>
      <c r="AV400" s="861"/>
      <c r="AW400" s="861"/>
      <c r="AX400" s="861"/>
      <c r="AY400" s="861"/>
      <c r="AZ400" s="861"/>
      <c r="BA400" s="861"/>
      <c r="BB400" s="861"/>
      <c r="BC400" s="861"/>
      <c r="BD400" s="861"/>
      <c r="BE400" s="861"/>
      <c r="BF400" s="861"/>
      <c r="BG400" s="861"/>
      <c r="BH400" s="861"/>
      <c r="BI400" s="861"/>
      <c r="BJ400" s="861"/>
      <c r="BK400" s="861"/>
      <c r="BL400" s="861"/>
      <c r="BM400" s="861"/>
      <c r="BN400" s="861"/>
      <c r="BO400" s="861"/>
      <c r="BP400" s="861"/>
      <c r="BQ400" s="861"/>
      <c r="BR400" s="861"/>
      <c r="BS400" s="861"/>
      <c r="BT400" s="861"/>
      <c r="BU400" s="861"/>
      <c r="BV400" s="861"/>
      <c r="BW400" s="861"/>
      <c r="BX400" s="861"/>
      <c r="BY400" s="861"/>
      <c r="BZ400" s="861"/>
      <c r="CA400" s="861"/>
      <c r="CB400" s="861"/>
      <c r="CC400" s="861"/>
      <c r="CD400" s="861"/>
      <c r="CE400" s="861"/>
      <c r="CF400" s="861"/>
      <c r="CG400" s="861"/>
      <c r="CH400" s="861"/>
      <c r="CI400" s="861"/>
      <c r="CJ400" s="861"/>
      <c r="CK400" s="861"/>
      <c r="CL400" s="861"/>
      <c r="CM400" s="861"/>
      <c r="CN400" s="861"/>
      <c r="CO400" s="861"/>
      <c r="CP400" s="861"/>
      <c r="CQ400" s="861"/>
      <c r="CR400" s="861"/>
      <c r="CS400" s="861"/>
      <c r="CT400" s="861"/>
      <c r="CU400" s="861"/>
      <c r="CV400" s="861"/>
    </row>
    <row r="401" spans="1:100" s="774" customFormat="1" x14ac:dyDescent="0.2">
      <c r="A401" s="770"/>
      <c r="B401" s="809" t="s">
        <v>1116</v>
      </c>
      <c r="C401" s="807"/>
      <c r="D401" s="808"/>
      <c r="E401" s="868"/>
      <c r="F401" s="805">
        <f>SUM(F392:F399)</f>
        <v>0</v>
      </c>
      <c r="G401" s="861"/>
      <c r="H401" s="861"/>
      <c r="I401" s="861"/>
      <c r="J401" s="861"/>
      <c r="K401" s="861"/>
      <c r="L401" s="861"/>
      <c r="M401" s="861"/>
      <c r="N401" s="1183"/>
      <c r="O401" s="1184"/>
      <c r="P401" s="1185"/>
      <c r="Q401" s="861"/>
      <c r="R401" s="861"/>
      <c r="S401" s="861"/>
      <c r="T401" s="861"/>
      <c r="U401" s="861"/>
      <c r="V401" s="861"/>
      <c r="W401" s="861"/>
      <c r="X401" s="861"/>
      <c r="Y401" s="861"/>
      <c r="Z401" s="861"/>
      <c r="AA401" s="861"/>
      <c r="AB401" s="861"/>
      <c r="AC401" s="861"/>
      <c r="AD401" s="861"/>
      <c r="AE401" s="861"/>
      <c r="AF401" s="861"/>
      <c r="AG401" s="861"/>
      <c r="AH401" s="861"/>
      <c r="AI401" s="861"/>
      <c r="AJ401" s="861"/>
      <c r="AK401" s="861"/>
      <c r="AL401" s="861"/>
      <c r="AM401" s="861"/>
      <c r="AN401" s="861"/>
      <c r="AO401" s="861"/>
      <c r="AP401" s="861"/>
      <c r="AQ401" s="861"/>
      <c r="AR401" s="861"/>
      <c r="AS401" s="861"/>
      <c r="AT401" s="861"/>
      <c r="AU401" s="861"/>
      <c r="AV401" s="861"/>
      <c r="AW401" s="861"/>
      <c r="AX401" s="861"/>
      <c r="AY401" s="861"/>
      <c r="AZ401" s="861"/>
      <c r="BA401" s="861"/>
      <c r="BB401" s="861"/>
      <c r="BC401" s="861"/>
      <c r="BD401" s="861"/>
      <c r="BE401" s="861"/>
      <c r="BF401" s="861"/>
      <c r="BG401" s="861"/>
      <c r="BH401" s="861"/>
      <c r="BI401" s="861"/>
      <c r="BJ401" s="861"/>
      <c r="BK401" s="861"/>
      <c r="BL401" s="861"/>
      <c r="BM401" s="861"/>
      <c r="BN401" s="861"/>
      <c r="BO401" s="861"/>
      <c r="BP401" s="861"/>
      <c r="BQ401" s="861"/>
      <c r="BR401" s="861"/>
      <c r="BS401" s="861"/>
      <c r="BT401" s="861"/>
      <c r="BU401" s="861"/>
      <c r="BV401" s="861"/>
      <c r="BW401" s="861"/>
      <c r="BX401" s="861"/>
      <c r="BY401" s="861"/>
      <c r="BZ401" s="861"/>
      <c r="CA401" s="861"/>
      <c r="CB401" s="861"/>
      <c r="CC401" s="861"/>
      <c r="CD401" s="861"/>
      <c r="CE401" s="861"/>
      <c r="CF401" s="861"/>
      <c r="CG401" s="861"/>
      <c r="CH401" s="861"/>
      <c r="CI401" s="861"/>
      <c r="CJ401" s="861"/>
      <c r="CK401" s="861"/>
      <c r="CL401" s="861"/>
      <c r="CM401" s="861"/>
      <c r="CN401" s="861"/>
      <c r="CO401" s="861"/>
      <c r="CP401" s="861"/>
      <c r="CQ401" s="861"/>
      <c r="CR401" s="861"/>
      <c r="CS401" s="861"/>
      <c r="CT401" s="861"/>
      <c r="CU401" s="861"/>
      <c r="CV401" s="861"/>
    </row>
    <row r="402" spans="1:100" s="774" customFormat="1" x14ac:dyDescent="0.2">
      <c r="A402" s="770"/>
      <c r="B402" s="809"/>
      <c r="C402" s="807"/>
      <c r="D402" s="808"/>
      <c r="E402" s="868"/>
      <c r="F402" s="805"/>
      <c r="G402" s="861"/>
      <c r="H402" s="861"/>
      <c r="I402" s="861"/>
      <c r="J402" s="861"/>
      <c r="K402" s="861"/>
      <c r="L402" s="861"/>
      <c r="M402" s="861"/>
      <c r="N402" s="1183"/>
      <c r="O402" s="1184"/>
      <c r="P402" s="1185"/>
      <c r="Q402" s="861"/>
      <c r="R402" s="861"/>
      <c r="S402" s="861"/>
      <c r="T402" s="861"/>
      <c r="U402" s="861"/>
      <c r="V402" s="861"/>
      <c r="W402" s="861"/>
      <c r="X402" s="861"/>
      <c r="Y402" s="861"/>
      <c r="Z402" s="861"/>
      <c r="AA402" s="861"/>
      <c r="AB402" s="861"/>
      <c r="AC402" s="861"/>
      <c r="AD402" s="861"/>
      <c r="AE402" s="861"/>
      <c r="AF402" s="861"/>
      <c r="AG402" s="861"/>
      <c r="AH402" s="861"/>
      <c r="AI402" s="861"/>
      <c r="AJ402" s="861"/>
      <c r="AK402" s="861"/>
      <c r="AL402" s="861"/>
      <c r="AM402" s="861"/>
      <c r="AN402" s="861"/>
      <c r="AO402" s="861"/>
      <c r="AP402" s="861"/>
      <c r="AQ402" s="861"/>
      <c r="AR402" s="861"/>
      <c r="AS402" s="861"/>
      <c r="AT402" s="861"/>
      <c r="AU402" s="861"/>
      <c r="AV402" s="861"/>
      <c r="AW402" s="861"/>
      <c r="AX402" s="861"/>
      <c r="AY402" s="861"/>
      <c r="AZ402" s="861"/>
      <c r="BA402" s="861"/>
      <c r="BB402" s="861"/>
      <c r="BC402" s="861"/>
      <c r="BD402" s="861"/>
      <c r="BE402" s="861"/>
      <c r="BF402" s="861"/>
      <c r="BG402" s="861"/>
      <c r="BH402" s="861"/>
      <c r="BI402" s="861"/>
      <c r="BJ402" s="861"/>
      <c r="BK402" s="861"/>
      <c r="BL402" s="861"/>
      <c r="BM402" s="861"/>
      <c r="BN402" s="861"/>
      <c r="BO402" s="861"/>
      <c r="BP402" s="861"/>
      <c r="BQ402" s="861"/>
      <c r="BR402" s="861"/>
      <c r="BS402" s="861"/>
      <c r="BT402" s="861"/>
      <c r="BU402" s="861"/>
      <c r="BV402" s="861"/>
      <c r="BW402" s="861"/>
      <c r="BX402" s="861"/>
      <c r="BY402" s="861"/>
      <c r="BZ402" s="861"/>
      <c r="CA402" s="861"/>
      <c r="CB402" s="861"/>
      <c r="CC402" s="861"/>
      <c r="CD402" s="861"/>
      <c r="CE402" s="861"/>
      <c r="CF402" s="861"/>
      <c r="CG402" s="861"/>
      <c r="CH402" s="861"/>
      <c r="CI402" s="861"/>
      <c r="CJ402" s="861"/>
      <c r="CK402" s="861"/>
      <c r="CL402" s="861"/>
      <c r="CM402" s="861"/>
      <c r="CN402" s="861"/>
      <c r="CO402" s="861"/>
      <c r="CP402" s="861"/>
      <c r="CQ402" s="861"/>
      <c r="CR402" s="861"/>
      <c r="CS402" s="861"/>
      <c r="CT402" s="861"/>
      <c r="CU402" s="861"/>
      <c r="CV402" s="861"/>
    </row>
    <row r="403" spans="1:100" x14ac:dyDescent="0.2">
      <c r="D403" s="794"/>
      <c r="E403" s="866"/>
      <c r="F403" s="604"/>
    </row>
    <row r="404" spans="1:100" ht="15" x14ac:dyDescent="0.2">
      <c r="A404" s="767"/>
      <c r="B404" s="768" t="s">
        <v>415</v>
      </c>
      <c r="C404" s="798" t="s">
        <v>385</v>
      </c>
      <c r="D404" s="412"/>
      <c r="E404" s="866"/>
      <c r="F404" s="604"/>
    </row>
    <row r="405" spans="1:100" s="774" customFormat="1" x14ac:dyDescent="0.2">
      <c r="A405" s="770"/>
      <c r="B405" s="775"/>
      <c r="C405" s="772"/>
      <c r="D405" s="786"/>
      <c r="E405" s="866"/>
      <c r="F405" s="787"/>
      <c r="G405" s="861"/>
      <c r="H405" s="861"/>
      <c r="I405" s="861"/>
      <c r="J405" s="861"/>
      <c r="K405" s="861"/>
      <c r="L405" s="861"/>
      <c r="M405" s="861"/>
      <c r="N405" s="1183"/>
      <c r="O405" s="1184"/>
      <c r="P405" s="1185"/>
      <c r="Q405" s="861"/>
      <c r="R405" s="861"/>
      <c r="S405" s="861"/>
      <c r="T405" s="861"/>
      <c r="U405" s="861"/>
      <c r="V405" s="861"/>
      <c r="W405" s="861"/>
      <c r="X405" s="861"/>
      <c r="Y405" s="861"/>
      <c r="Z405" s="861"/>
      <c r="AA405" s="861"/>
      <c r="AB405" s="861"/>
      <c r="AC405" s="861"/>
      <c r="AD405" s="861"/>
      <c r="AE405" s="861"/>
      <c r="AF405" s="861"/>
      <c r="AG405" s="861"/>
      <c r="AH405" s="861"/>
      <c r="AI405" s="861"/>
      <c r="AJ405" s="861"/>
      <c r="AK405" s="861"/>
      <c r="AL405" s="861"/>
      <c r="AM405" s="861"/>
      <c r="AN405" s="861"/>
      <c r="AO405" s="861"/>
      <c r="AP405" s="861"/>
      <c r="AQ405" s="861"/>
      <c r="AR405" s="861"/>
      <c r="AS405" s="861"/>
      <c r="AT405" s="861"/>
      <c r="AU405" s="861"/>
      <c r="AV405" s="861"/>
      <c r="AW405" s="861"/>
      <c r="AX405" s="861"/>
      <c r="AY405" s="861"/>
      <c r="AZ405" s="861"/>
      <c r="BA405" s="861"/>
      <c r="BB405" s="861"/>
      <c r="BC405" s="861"/>
      <c r="BD405" s="861"/>
      <c r="BE405" s="861"/>
      <c r="BF405" s="861"/>
      <c r="BG405" s="861"/>
      <c r="BH405" s="861"/>
      <c r="BI405" s="861"/>
      <c r="BJ405" s="861"/>
      <c r="BK405" s="861"/>
      <c r="BL405" s="861"/>
      <c r="BM405" s="861"/>
      <c r="BN405" s="861"/>
      <c r="BO405" s="861"/>
      <c r="BP405" s="861"/>
      <c r="BQ405" s="861"/>
      <c r="BR405" s="861"/>
      <c r="BS405" s="861"/>
      <c r="BT405" s="861"/>
      <c r="BU405" s="861"/>
      <c r="BV405" s="861"/>
      <c r="BW405" s="861"/>
      <c r="BX405" s="861"/>
      <c r="BY405" s="861"/>
      <c r="BZ405" s="861"/>
      <c r="CA405" s="861"/>
      <c r="CB405" s="861"/>
      <c r="CC405" s="861"/>
      <c r="CD405" s="861"/>
      <c r="CE405" s="861"/>
      <c r="CF405" s="861"/>
      <c r="CG405" s="861"/>
      <c r="CH405" s="861"/>
      <c r="CI405" s="861"/>
      <c r="CJ405" s="861"/>
      <c r="CK405" s="861"/>
      <c r="CL405" s="861"/>
      <c r="CM405" s="861"/>
      <c r="CN405" s="861"/>
      <c r="CO405" s="861"/>
      <c r="CP405" s="861"/>
      <c r="CQ405" s="861"/>
      <c r="CR405" s="861"/>
      <c r="CS405" s="861"/>
      <c r="CT405" s="861"/>
      <c r="CU405" s="861"/>
      <c r="CV405" s="861"/>
    </row>
    <row r="406" spans="1:100" s="774" customFormat="1" ht="25.5" customHeight="1" x14ac:dyDescent="0.2">
      <c r="A406" s="776" t="s">
        <v>230</v>
      </c>
      <c r="B406" s="336" t="s">
        <v>323</v>
      </c>
      <c r="C406" s="777" t="s">
        <v>38</v>
      </c>
      <c r="D406" s="822">
        <v>1</v>
      </c>
      <c r="E406" s="863"/>
      <c r="F406" s="779">
        <f t="shared" ref="F406:F414" si="32">D406*E406</f>
        <v>0</v>
      </c>
      <c r="G406" s="861"/>
      <c r="H406" s="861"/>
      <c r="I406" s="861"/>
      <c r="J406" s="861"/>
      <c r="K406" s="861"/>
      <c r="L406" s="861"/>
      <c r="M406" s="861"/>
      <c r="N406" s="1183"/>
      <c r="O406" s="1184"/>
      <c r="P406" s="1185"/>
      <c r="Q406" s="861"/>
      <c r="R406" s="861"/>
      <c r="S406" s="861"/>
      <c r="T406" s="861"/>
      <c r="U406" s="861"/>
      <c r="V406" s="861"/>
      <c r="W406" s="861"/>
      <c r="X406" s="861"/>
      <c r="Y406" s="861"/>
      <c r="Z406" s="861"/>
      <c r="AA406" s="861"/>
      <c r="AB406" s="861"/>
      <c r="AC406" s="861"/>
      <c r="AD406" s="861"/>
      <c r="AE406" s="861"/>
      <c r="AF406" s="861"/>
      <c r="AG406" s="861"/>
      <c r="AH406" s="861"/>
      <c r="AI406" s="861"/>
      <c r="AJ406" s="861"/>
      <c r="AK406" s="861"/>
      <c r="AL406" s="861"/>
      <c r="AM406" s="861"/>
      <c r="AN406" s="861"/>
      <c r="AO406" s="861"/>
      <c r="AP406" s="861"/>
      <c r="AQ406" s="861"/>
      <c r="AR406" s="861"/>
      <c r="AS406" s="861"/>
      <c r="AT406" s="861"/>
      <c r="AU406" s="861"/>
      <c r="AV406" s="861"/>
      <c r="AW406" s="861"/>
      <c r="AX406" s="861"/>
      <c r="AY406" s="861"/>
      <c r="AZ406" s="861"/>
      <c r="BA406" s="861"/>
      <c r="BB406" s="861"/>
      <c r="BC406" s="861"/>
      <c r="BD406" s="861"/>
      <c r="BE406" s="861"/>
      <c r="BF406" s="861"/>
      <c r="BG406" s="861"/>
      <c r="BH406" s="861"/>
      <c r="BI406" s="861"/>
      <c r="BJ406" s="861"/>
      <c r="BK406" s="861"/>
      <c r="BL406" s="861"/>
      <c r="BM406" s="861"/>
      <c r="BN406" s="861"/>
      <c r="BO406" s="861"/>
      <c r="BP406" s="861"/>
      <c r="BQ406" s="861"/>
      <c r="BR406" s="861"/>
      <c r="BS406" s="861"/>
      <c r="BT406" s="861"/>
      <c r="BU406" s="861"/>
      <c r="BV406" s="861"/>
      <c r="BW406" s="861"/>
      <c r="BX406" s="861"/>
      <c r="BY406" s="861"/>
      <c r="BZ406" s="861"/>
      <c r="CA406" s="861"/>
      <c r="CB406" s="861"/>
      <c r="CC406" s="861"/>
      <c r="CD406" s="861"/>
      <c r="CE406" s="861"/>
      <c r="CF406" s="861"/>
      <c r="CG406" s="861"/>
      <c r="CH406" s="861"/>
      <c r="CI406" s="861"/>
      <c r="CJ406" s="861"/>
      <c r="CK406" s="861"/>
      <c r="CL406" s="861"/>
      <c r="CM406" s="861"/>
      <c r="CN406" s="861"/>
      <c r="CO406" s="861"/>
      <c r="CP406" s="861"/>
      <c r="CQ406" s="861"/>
      <c r="CR406" s="861"/>
      <c r="CS406" s="861"/>
      <c r="CT406" s="861"/>
      <c r="CU406" s="861"/>
      <c r="CV406" s="861"/>
    </row>
    <row r="407" spans="1:100" s="774" customFormat="1" ht="25.5" customHeight="1" x14ac:dyDescent="0.2">
      <c r="A407" s="776" t="s">
        <v>232</v>
      </c>
      <c r="B407" s="336" t="s">
        <v>1127</v>
      </c>
      <c r="C407" s="393" t="s">
        <v>199</v>
      </c>
      <c r="D407" s="778">
        <v>7</v>
      </c>
      <c r="E407" s="863"/>
      <c r="F407" s="779">
        <f t="shared" si="32"/>
        <v>0</v>
      </c>
      <c r="G407" s="861"/>
      <c r="H407" s="861"/>
      <c r="I407" s="861"/>
      <c r="J407" s="861"/>
      <c r="K407" s="861"/>
      <c r="L407" s="861"/>
      <c r="M407" s="861"/>
      <c r="N407" s="1183"/>
      <c r="O407" s="1184"/>
      <c r="P407" s="1185"/>
      <c r="Q407" s="861"/>
      <c r="R407" s="861"/>
      <c r="S407" s="861"/>
      <c r="T407" s="861"/>
      <c r="U407" s="861"/>
      <c r="V407" s="861"/>
      <c r="W407" s="861"/>
      <c r="X407" s="861"/>
      <c r="Y407" s="861"/>
      <c r="Z407" s="861"/>
      <c r="AA407" s="861"/>
      <c r="AB407" s="861"/>
      <c r="AC407" s="861"/>
      <c r="AD407" s="861"/>
      <c r="AE407" s="861"/>
      <c r="AF407" s="861"/>
      <c r="AG407" s="861"/>
      <c r="AH407" s="861"/>
      <c r="AI407" s="861"/>
      <c r="AJ407" s="861"/>
      <c r="AK407" s="861"/>
      <c r="AL407" s="861"/>
      <c r="AM407" s="861"/>
      <c r="AN407" s="861"/>
      <c r="AO407" s="861"/>
      <c r="AP407" s="861"/>
      <c r="AQ407" s="861"/>
      <c r="AR407" s="861"/>
      <c r="AS407" s="861"/>
      <c r="AT407" s="861"/>
      <c r="AU407" s="861"/>
      <c r="AV407" s="861"/>
      <c r="AW407" s="861"/>
      <c r="AX407" s="861"/>
      <c r="AY407" s="861"/>
      <c r="AZ407" s="861"/>
      <c r="BA407" s="861"/>
      <c r="BB407" s="861"/>
      <c r="BC407" s="861"/>
      <c r="BD407" s="861"/>
      <c r="BE407" s="861"/>
      <c r="BF407" s="861"/>
      <c r="BG407" s="861"/>
      <c r="BH407" s="861"/>
      <c r="BI407" s="861"/>
      <c r="BJ407" s="861"/>
      <c r="BK407" s="861"/>
      <c r="BL407" s="861"/>
      <c r="BM407" s="861"/>
      <c r="BN407" s="861"/>
      <c r="BO407" s="861"/>
      <c r="BP407" s="861"/>
      <c r="BQ407" s="861"/>
      <c r="BR407" s="861"/>
      <c r="BS407" s="861"/>
      <c r="BT407" s="861"/>
      <c r="BU407" s="861"/>
      <c r="BV407" s="861"/>
      <c r="BW407" s="861"/>
      <c r="BX407" s="861"/>
      <c r="BY407" s="861"/>
      <c r="BZ407" s="861"/>
      <c r="CA407" s="861"/>
      <c r="CB407" s="861"/>
      <c r="CC407" s="861"/>
      <c r="CD407" s="861"/>
      <c r="CE407" s="861"/>
      <c r="CF407" s="861"/>
      <c r="CG407" s="861"/>
      <c r="CH407" s="861"/>
      <c r="CI407" s="861"/>
      <c r="CJ407" s="861"/>
      <c r="CK407" s="861"/>
      <c r="CL407" s="861"/>
      <c r="CM407" s="861"/>
      <c r="CN407" s="861"/>
      <c r="CO407" s="861"/>
      <c r="CP407" s="861"/>
      <c r="CQ407" s="861"/>
      <c r="CR407" s="861"/>
      <c r="CS407" s="861"/>
      <c r="CT407" s="861"/>
      <c r="CU407" s="861"/>
      <c r="CV407" s="861"/>
    </row>
    <row r="408" spans="1:100" s="774" customFormat="1" ht="25.5" x14ac:dyDescent="0.2">
      <c r="A408" s="776" t="s">
        <v>233</v>
      </c>
      <c r="B408" s="336" t="s">
        <v>324</v>
      </c>
      <c r="C408" s="783" t="s">
        <v>38</v>
      </c>
      <c r="D408" s="822">
        <v>1</v>
      </c>
      <c r="E408" s="863"/>
      <c r="F408" s="779">
        <f t="shared" si="32"/>
        <v>0</v>
      </c>
      <c r="G408" s="861"/>
      <c r="H408" s="861"/>
      <c r="I408" s="861"/>
      <c r="J408" s="861"/>
      <c r="K408" s="861"/>
      <c r="L408" s="861"/>
      <c r="M408" s="861"/>
      <c r="N408" s="1183"/>
      <c r="O408" s="1184"/>
      <c r="P408" s="1185"/>
      <c r="Q408" s="861"/>
      <c r="R408" s="861"/>
      <c r="S408" s="861"/>
      <c r="T408" s="861"/>
      <c r="U408" s="861"/>
      <c r="V408" s="861"/>
      <c r="W408" s="861"/>
      <c r="X408" s="861"/>
      <c r="Y408" s="861"/>
      <c r="Z408" s="861"/>
      <c r="AA408" s="861"/>
      <c r="AB408" s="861"/>
      <c r="AC408" s="861"/>
      <c r="AD408" s="861"/>
      <c r="AE408" s="861"/>
      <c r="AF408" s="861"/>
      <c r="AG408" s="861"/>
      <c r="AH408" s="861"/>
      <c r="AI408" s="861"/>
      <c r="AJ408" s="861"/>
      <c r="AK408" s="861"/>
      <c r="AL408" s="861"/>
      <c r="AM408" s="861"/>
      <c r="AN408" s="861"/>
      <c r="AO408" s="861"/>
      <c r="AP408" s="861"/>
      <c r="AQ408" s="861"/>
      <c r="AR408" s="861"/>
      <c r="AS408" s="861"/>
      <c r="AT408" s="861"/>
      <c r="AU408" s="861"/>
      <c r="AV408" s="861"/>
      <c r="AW408" s="861"/>
      <c r="AX408" s="861"/>
      <c r="AY408" s="861"/>
      <c r="AZ408" s="861"/>
      <c r="BA408" s="861"/>
      <c r="BB408" s="861"/>
      <c r="BC408" s="861"/>
      <c r="BD408" s="861"/>
      <c r="BE408" s="861"/>
      <c r="BF408" s="861"/>
      <c r="BG408" s="861"/>
      <c r="BH408" s="861"/>
      <c r="BI408" s="861"/>
      <c r="BJ408" s="861"/>
      <c r="BK408" s="861"/>
      <c r="BL408" s="861"/>
      <c r="BM408" s="861"/>
      <c r="BN408" s="861"/>
      <c r="BO408" s="861"/>
      <c r="BP408" s="861"/>
      <c r="BQ408" s="861"/>
      <c r="BR408" s="861"/>
      <c r="BS408" s="861"/>
      <c r="BT408" s="861"/>
      <c r="BU408" s="861"/>
      <c r="BV408" s="861"/>
      <c r="BW408" s="861"/>
      <c r="BX408" s="861"/>
      <c r="BY408" s="861"/>
      <c r="BZ408" s="861"/>
      <c r="CA408" s="861"/>
      <c r="CB408" s="861"/>
      <c r="CC408" s="861"/>
      <c r="CD408" s="861"/>
      <c r="CE408" s="861"/>
      <c r="CF408" s="861"/>
      <c r="CG408" s="861"/>
      <c r="CH408" s="861"/>
      <c r="CI408" s="861"/>
      <c r="CJ408" s="861"/>
      <c r="CK408" s="861"/>
      <c r="CL408" s="861"/>
      <c r="CM408" s="861"/>
      <c r="CN408" s="861"/>
      <c r="CO408" s="861"/>
      <c r="CP408" s="861"/>
      <c r="CQ408" s="861"/>
      <c r="CR408" s="861"/>
      <c r="CS408" s="861"/>
      <c r="CT408" s="861"/>
      <c r="CU408" s="861"/>
      <c r="CV408" s="861"/>
    </row>
    <row r="409" spans="1:100" s="771" customFormat="1" ht="25.5" x14ac:dyDescent="0.2">
      <c r="A409" s="776" t="s">
        <v>235</v>
      </c>
      <c r="B409" s="781" t="s">
        <v>392</v>
      </c>
      <c r="C409" s="782" t="s">
        <v>199</v>
      </c>
      <c r="D409" s="778">
        <v>2</v>
      </c>
      <c r="E409" s="863"/>
      <c r="F409" s="779">
        <f t="shared" si="32"/>
        <v>0</v>
      </c>
      <c r="G409" s="1186"/>
      <c r="H409" s="1186"/>
      <c r="I409" s="1186"/>
      <c r="J409" s="1186"/>
      <c r="K409" s="1186"/>
      <c r="L409" s="1186"/>
      <c r="M409" s="1186"/>
      <c r="N409" s="1187"/>
      <c r="O409" s="1188"/>
      <c r="P409" s="1189"/>
      <c r="Q409" s="1186"/>
      <c r="R409" s="1186"/>
      <c r="S409" s="1186"/>
      <c r="T409" s="1186"/>
      <c r="U409" s="1186"/>
      <c r="V409" s="1186"/>
      <c r="W409" s="1186"/>
      <c r="X409" s="1186"/>
      <c r="Y409" s="1186"/>
      <c r="Z409" s="1186"/>
      <c r="AA409" s="1186"/>
      <c r="AB409" s="1186"/>
      <c r="AC409" s="1186"/>
      <c r="AD409" s="1186"/>
      <c r="AE409" s="1186"/>
      <c r="AF409" s="1186"/>
      <c r="AG409" s="1186"/>
      <c r="AH409" s="1186"/>
      <c r="AI409" s="1186"/>
      <c r="AJ409" s="1186"/>
      <c r="AK409" s="1186"/>
      <c r="AL409" s="1186"/>
      <c r="AM409" s="1186"/>
      <c r="AN409" s="1186"/>
      <c r="AO409" s="1186"/>
      <c r="AP409" s="1186"/>
      <c r="AQ409" s="1186"/>
      <c r="AR409" s="1186"/>
      <c r="AS409" s="1186"/>
      <c r="AT409" s="1186"/>
      <c r="AU409" s="1186"/>
      <c r="AV409" s="1186"/>
      <c r="AW409" s="1186"/>
      <c r="AX409" s="1186"/>
      <c r="AY409" s="1186"/>
      <c r="AZ409" s="1186"/>
      <c r="BA409" s="1186"/>
      <c r="BB409" s="1186"/>
      <c r="BC409" s="1186"/>
      <c r="BD409" s="1186"/>
      <c r="BE409" s="1186"/>
      <c r="BF409" s="1186"/>
      <c r="BG409" s="1186"/>
      <c r="BH409" s="1186"/>
      <c r="BI409" s="1186"/>
      <c r="BJ409" s="1186"/>
      <c r="BK409" s="1186"/>
      <c r="BL409" s="1186"/>
      <c r="BM409" s="1186"/>
      <c r="BN409" s="1186"/>
      <c r="BO409" s="1186"/>
      <c r="BP409" s="1186"/>
      <c r="BQ409" s="1186"/>
      <c r="BR409" s="1186"/>
      <c r="BS409" s="1186"/>
      <c r="BT409" s="1186"/>
      <c r="BU409" s="1186"/>
      <c r="BV409" s="1186"/>
      <c r="BW409" s="1186"/>
      <c r="BX409" s="1186"/>
      <c r="BY409" s="1186"/>
      <c r="BZ409" s="1186"/>
      <c r="CA409" s="1186"/>
      <c r="CB409" s="1186"/>
      <c r="CC409" s="1186"/>
      <c r="CD409" s="1186"/>
      <c r="CE409" s="1186"/>
      <c r="CF409" s="1186"/>
      <c r="CG409" s="1186"/>
      <c r="CH409" s="1186"/>
      <c r="CI409" s="1186"/>
      <c r="CJ409" s="1186"/>
      <c r="CK409" s="1186"/>
      <c r="CL409" s="1186"/>
      <c r="CM409" s="1186"/>
      <c r="CN409" s="1186"/>
      <c r="CO409" s="1186"/>
      <c r="CP409" s="1186"/>
      <c r="CQ409" s="1186"/>
      <c r="CR409" s="1186"/>
      <c r="CS409" s="1186"/>
      <c r="CT409" s="1186"/>
      <c r="CU409" s="1186"/>
      <c r="CV409" s="1186"/>
    </row>
    <row r="410" spans="1:100" s="771" customFormat="1" ht="38.25" x14ac:dyDescent="0.2">
      <c r="A410" s="776" t="s">
        <v>237</v>
      </c>
      <c r="B410" s="781" t="s">
        <v>325</v>
      </c>
      <c r="C410" s="782" t="s">
        <v>101</v>
      </c>
      <c r="D410" s="778">
        <v>4</v>
      </c>
      <c r="E410" s="863"/>
      <c r="F410" s="779">
        <f t="shared" si="32"/>
        <v>0</v>
      </c>
      <c r="G410" s="1186"/>
      <c r="H410" s="1186"/>
      <c r="I410" s="1186"/>
      <c r="J410" s="1186"/>
      <c r="K410" s="1186"/>
      <c r="L410" s="1186"/>
      <c r="M410" s="1186"/>
      <c r="N410" s="1187"/>
      <c r="O410" s="1188"/>
      <c r="P410" s="1189"/>
      <c r="Q410" s="1186"/>
      <c r="R410" s="1186"/>
      <c r="S410" s="1186"/>
      <c r="T410" s="1186"/>
      <c r="U410" s="1186"/>
      <c r="V410" s="1186"/>
      <c r="W410" s="1186"/>
      <c r="X410" s="1186"/>
      <c r="Y410" s="1186"/>
      <c r="Z410" s="1186"/>
      <c r="AA410" s="1186"/>
      <c r="AB410" s="1186"/>
      <c r="AC410" s="1186"/>
      <c r="AD410" s="1186"/>
      <c r="AE410" s="1186"/>
      <c r="AF410" s="1186"/>
      <c r="AG410" s="1186"/>
      <c r="AH410" s="1186"/>
      <c r="AI410" s="1186"/>
      <c r="AJ410" s="1186"/>
      <c r="AK410" s="1186"/>
      <c r="AL410" s="1186"/>
      <c r="AM410" s="1186"/>
      <c r="AN410" s="1186"/>
      <c r="AO410" s="1186"/>
      <c r="AP410" s="1186"/>
      <c r="AQ410" s="1186"/>
      <c r="AR410" s="1186"/>
      <c r="AS410" s="1186"/>
      <c r="AT410" s="1186"/>
      <c r="AU410" s="1186"/>
      <c r="AV410" s="1186"/>
      <c r="AW410" s="1186"/>
      <c r="AX410" s="1186"/>
      <c r="AY410" s="1186"/>
      <c r="AZ410" s="1186"/>
      <c r="BA410" s="1186"/>
      <c r="BB410" s="1186"/>
      <c r="BC410" s="1186"/>
      <c r="BD410" s="1186"/>
      <c r="BE410" s="1186"/>
      <c r="BF410" s="1186"/>
      <c r="BG410" s="1186"/>
      <c r="BH410" s="1186"/>
      <c r="BI410" s="1186"/>
      <c r="BJ410" s="1186"/>
      <c r="BK410" s="1186"/>
      <c r="BL410" s="1186"/>
      <c r="BM410" s="1186"/>
      <c r="BN410" s="1186"/>
      <c r="BO410" s="1186"/>
      <c r="BP410" s="1186"/>
      <c r="BQ410" s="1186"/>
      <c r="BR410" s="1186"/>
      <c r="BS410" s="1186"/>
      <c r="BT410" s="1186"/>
      <c r="BU410" s="1186"/>
      <c r="BV410" s="1186"/>
      <c r="BW410" s="1186"/>
      <c r="BX410" s="1186"/>
      <c r="BY410" s="1186"/>
      <c r="BZ410" s="1186"/>
      <c r="CA410" s="1186"/>
      <c r="CB410" s="1186"/>
      <c r="CC410" s="1186"/>
      <c r="CD410" s="1186"/>
      <c r="CE410" s="1186"/>
      <c r="CF410" s="1186"/>
      <c r="CG410" s="1186"/>
      <c r="CH410" s="1186"/>
      <c r="CI410" s="1186"/>
      <c r="CJ410" s="1186"/>
      <c r="CK410" s="1186"/>
      <c r="CL410" s="1186"/>
      <c r="CM410" s="1186"/>
      <c r="CN410" s="1186"/>
      <c r="CO410" s="1186"/>
      <c r="CP410" s="1186"/>
      <c r="CQ410" s="1186"/>
      <c r="CR410" s="1186"/>
      <c r="CS410" s="1186"/>
      <c r="CT410" s="1186"/>
      <c r="CU410" s="1186"/>
      <c r="CV410" s="1186"/>
    </row>
    <row r="411" spans="1:100" s="771" customFormat="1" ht="127.5" x14ac:dyDescent="0.2">
      <c r="A411" s="776" t="s">
        <v>239</v>
      </c>
      <c r="B411" s="336" t="s">
        <v>1131</v>
      </c>
      <c r="C411" s="783" t="s">
        <v>38</v>
      </c>
      <c r="D411" s="822">
        <v>1</v>
      </c>
      <c r="E411" s="863"/>
      <c r="F411" s="779">
        <f t="shared" si="32"/>
        <v>0</v>
      </c>
      <c r="G411" s="1186"/>
      <c r="H411" s="1186"/>
      <c r="I411" s="1186"/>
      <c r="J411" s="1186"/>
      <c r="K411" s="1186"/>
      <c r="L411" s="1186"/>
      <c r="M411" s="1186"/>
      <c r="N411" s="1187"/>
      <c r="O411" s="1188"/>
      <c r="P411" s="1189"/>
      <c r="Q411" s="1186"/>
      <c r="R411" s="1186"/>
      <c r="S411" s="1186"/>
      <c r="T411" s="1186"/>
      <c r="U411" s="1186"/>
      <c r="V411" s="1186"/>
      <c r="W411" s="1186"/>
      <c r="X411" s="1186"/>
      <c r="Y411" s="1186"/>
      <c r="Z411" s="1186"/>
      <c r="AA411" s="1186"/>
      <c r="AB411" s="1186"/>
      <c r="AC411" s="1186"/>
      <c r="AD411" s="1186"/>
      <c r="AE411" s="1186"/>
      <c r="AF411" s="1186"/>
      <c r="AG411" s="1186"/>
      <c r="AH411" s="1186"/>
      <c r="AI411" s="1186"/>
      <c r="AJ411" s="1186"/>
      <c r="AK411" s="1186"/>
      <c r="AL411" s="1186"/>
      <c r="AM411" s="1186"/>
      <c r="AN411" s="1186"/>
      <c r="AO411" s="1186"/>
      <c r="AP411" s="1186"/>
      <c r="AQ411" s="1186"/>
      <c r="AR411" s="1186"/>
      <c r="AS411" s="1186"/>
      <c r="AT411" s="1186"/>
      <c r="AU411" s="1186"/>
      <c r="AV411" s="1186"/>
      <c r="AW411" s="1186"/>
      <c r="AX411" s="1186"/>
      <c r="AY411" s="1186"/>
      <c r="AZ411" s="1186"/>
      <c r="BA411" s="1186"/>
      <c r="BB411" s="1186"/>
      <c r="BC411" s="1186"/>
      <c r="BD411" s="1186"/>
      <c r="BE411" s="1186"/>
      <c r="BF411" s="1186"/>
      <c r="BG411" s="1186"/>
      <c r="BH411" s="1186"/>
      <c r="BI411" s="1186"/>
      <c r="BJ411" s="1186"/>
      <c r="BK411" s="1186"/>
      <c r="BL411" s="1186"/>
      <c r="BM411" s="1186"/>
      <c r="BN411" s="1186"/>
      <c r="BO411" s="1186"/>
      <c r="BP411" s="1186"/>
      <c r="BQ411" s="1186"/>
      <c r="BR411" s="1186"/>
      <c r="BS411" s="1186"/>
      <c r="BT411" s="1186"/>
      <c r="BU411" s="1186"/>
      <c r="BV411" s="1186"/>
      <c r="BW411" s="1186"/>
      <c r="BX411" s="1186"/>
      <c r="BY411" s="1186"/>
      <c r="BZ411" s="1186"/>
      <c r="CA411" s="1186"/>
      <c r="CB411" s="1186"/>
      <c r="CC411" s="1186"/>
      <c r="CD411" s="1186"/>
      <c r="CE411" s="1186"/>
      <c r="CF411" s="1186"/>
      <c r="CG411" s="1186"/>
      <c r="CH411" s="1186"/>
      <c r="CI411" s="1186"/>
      <c r="CJ411" s="1186"/>
      <c r="CK411" s="1186"/>
      <c r="CL411" s="1186"/>
      <c r="CM411" s="1186"/>
      <c r="CN411" s="1186"/>
      <c r="CO411" s="1186"/>
      <c r="CP411" s="1186"/>
      <c r="CQ411" s="1186"/>
      <c r="CR411" s="1186"/>
      <c r="CS411" s="1186"/>
      <c r="CT411" s="1186"/>
      <c r="CU411" s="1186"/>
      <c r="CV411" s="1186"/>
    </row>
    <row r="412" spans="1:100" s="771" customFormat="1" ht="38.25" x14ac:dyDescent="0.2">
      <c r="A412" s="776" t="s">
        <v>240</v>
      </c>
      <c r="B412" s="852" t="s">
        <v>1100</v>
      </c>
      <c r="C412" s="782" t="s">
        <v>38</v>
      </c>
      <c r="D412" s="822">
        <v>1</v>
      </c>
      <c r="E412" s="863"/>
      <c r="F412" s="779">
        <f t="shared" si="32"/>
        <v>0</v>
      </c>
      <c r="G412" s="1186"/>
      <c r="H412" s="1186"/>
      <c r="I412" s="1186"/>
      <c r="J412" s="1186"/>
      <c r="K412" s="1186"/>
      <c r="L412" s="1186"/>
      <c r="M412" s="1186"/>
      <c r="N412" s="1187"/>
      <c r="O412" s="1188"/>
      <c r="P412" s="1189"/>
      <c r="Q412" s="1186"/>
      <c r="R412" s="1186"/>
      <c r="S412" s="1186"/>
      <c r="T412" s="1186"/>
      <c r="U412" s="1186"/>
      <c r="V412" s="1186"/>
      <c r="W412" s="1186"/>
      <c r="X412" s="1186"/>
      <c r="Y412" s="1186"/>
      <c r="Z412" s="1186"/>
      <c r="AA412" s="1186"/>
      <c r="AB412" s="1186"/>
      <c r="AC412" s="1186"/>
      <c r="AD412" s="1186"/>
      <c r="AE412" s="1186"/>
      <c r="AF412" s="1186"/>
      <c r="AG412" s="1186"/>
      <c r="AH412" s="1186"/>
      <c r="AI412" s="1186"/>
      <c r="AJ412" s="1186"/>
      <c r="AK412" s="1186"/>
      <c r="AL412" s="1186"/>
      <c r="AM412" s="1186"/>
      <c r="AN412" s="1186"/>
      <c r="AO412" s="1186"/>
      <c r="AP412" s="1186"/>
      <c r="AQ412" s="1186"/>
      <c r="AR412" s="1186"/>
      <c r="AS412" s="1186"/>
      <c r="AT412" s="1186"/>
      <c r="AU412" s="1186"/>
      <c r="AV412" s="1186"/>
      <c r="AW412" s="1186"/>
      <c r="AX412" s="1186"/>
      <c r="AY412" s="1186"/>
      <c r="AZ412" s="1186"/>
      <c r="BA412" s="1186"/>
      <c r="BB412" s="1186"/>
      <c r="BC412" s="1186"/>
      <c r="BD412" s="1186"/>
      <c r="BE412" s="1186"/>
      <c r="BF412" s="1186"/>
      <c r="BG412" s="1186"/>
      <c r="BH412" s="1186"/>
      <c r="BI412" s="1186"/>
      <c r="BJ412" s="1186"/>
      <c r="BK412" s="1186"/>
      <c r="BL412" s="1186"/>
      <c r="BM412" s="1186"/>
      <c r="BN412" s="1186"/>
      <c r="BO412" s="1186"/>
      <c r="BP412" s="1186"/>
      <c r="BQ412" s="1186"/>
      <c r="BR412" s="1186"/>
      <c r="BS412" s="1186"/>
      <c r="BT412" s="1186"/>
      <c r="BU412" s="1186"/>
      <c r="BV412" s="1186"/>
      <c r="BW412" s="1186"/>
      <c r="BX412" s="1186"/>
      <c r="BY412" s="1186"/>
      <c r="BZ412" s="1186"/>
      <c r="CA412" s="1186"/>
      <c r="CB412" s="1186"/>
      <c r="CC412" s="1186"/>
      <c r="CD412" s="1186"/>
      <c r="CE412" s="1186"/>
      <c r="CF412" s="1186"/>
      <c r="CG412" s="1186"/>
      <c r="CH412" s="1186"/>
      <c r="CI412" s="1186"/>
      <c r="CJ412" s="1186"/>
      <c r="CK412" s="1186"/>
      <c r="CL412" s="1186"/>
      <c r="CM412" s="1186"/>
      <c r="CN412" s="1186"/>
      <c r="CO412" s="1186"/>
      <c r="CP412" s="1186"/>
      <c r="CQ412" s="1186"/>
      <c r="CR412" s="1186"/>
      <c r="CS412" s="1186"/>
      <c r="CT412" s="1186"/>
      <c r="CU412" s="1186"/>
      <c r="CV412" s="1186"/>
    </row>
    <row r="413" spans="1:100" s="774" customFormat="1" ht="25.5" x14ac:dyDescent="0.2">
      <c r="A413" s="776" t="s">
        <v>241</v>
      </c>
      <c r="B413" s="336" t="s">
        <v>416</v>
      </c>
      <c r="C413" s="783" t="s">
        <v>38</v>
      </c>
      <c r="D413" s="778">
        <v>1</v>
      </c>
      <c r="E413" s="863"/>
      <c r="F413" s="779">
        <f t="shared" si="32"/>
        <v>0</v>
      </c>
      <c r="G413" s="861"/>
      <c r="H413" s="861"/>
      <c r="I413" s="861"/>
      <c r="J413" s="861"/>
      <c r="K413" s="861"/>
      <c r="L413" s="861"/>
      <c r="M413" s="861"/>
      <c r="N413" s="1183"/>
      <c r="O413" s="1184"/>
      <c r="P413" s="1185"/>
      <c r="Q413" s="1185"/>
      <c r="R413" s="861"/>
      <c r="S413" s="861"/>
      <c r="T413" s="861"/>
      <c r="U413" s="861"/>
      <c r="V413" s="861"/>
      <c r="W413" s="861"/>
      <c r="X413" s="861"/>
      <c r="Y413" s="861"/>
      <c r="Z413" s="861"/>
      <c r="AA413" s="861"/>
      <c r="AB413" s="861"/>
      <c r="AC413" s="861"/>
      <c r="AD413" s="861"/>
      <c r="AE413" s="861"/>
      <c r="AF413" s="861"/>
      <c r="AG413" s="861"/>
      <c r="AH413" s="861"/>
      <c r="AI413" s="861"/>
      <c r="AJ413" s="861"/>
      <c r="AK413" s="861"/>
      <c r="AL413" s="861"/>
      <c r="AM413" s="861"/>
      <c r="AN413" s="861"/>
      <c r="AO413" s="861"/>
      <c r="AP413" s="861"/>
      <c r="AQ413" s="861"/>
      <c r="AR413" s="861"/>
      <c r="AS413" s="861"/>
      <c r="AT413" s="861"/>
      <c r="AU413" s="861"/>
      <c r="AV413" s="861"/>
      <c r="AW413" s="861"/>
      <c r="AX413" s="861"/>
      <c r="AY413" s="861"/>
      <c r="AZ413" s="861"/>
      <c r="BA413" s="861"/>
      <c r="BB413" s="861"/>
      <c r="BC413" s="861"/>
      <c r="BD413" s="861"/>
      <c r="BE413" s="861"/>
      <c r="BF413" s="861"/>
      <c r="BG413" s="861"/>
      <c r="BH413" s="861"/>
      <c r="BI413" s="861"/>
      <c r="BJ413" s="861"/>
      <c r="BK413" s="861"/>
      <c r="BL413" s="861"/>
      <c r="BM413" s="861"/>
      <c r="BN413" s="861"/>
      <c r="BO413" s="861"/>
      <c r="BP413" s="861"/>
      <c r="BQ413" s="861"/>
      <c r="BR413" s="861"/>
      <c r="BS413" s="861"/>
      <c r="BT413" s="861"/>
      <c r="BU413" s="861"/>
      <c r="BV413" s="861"/>
      <c r="BW413" s="861"/>
      <c r="BX413" s="861"/>
      <c r="BY413" s="861"/>
      <c r="BZ413" s="861"/>
      <c r="CA413" s="861"/>
      <c r="CB413" s="861"/>
      <c r="CC413" s="861"/>
      <c r="CD413" s="861"/>
      <c r="CE413" s="861"/>
      <c r="CF413" s="861"/>
      <c r="CG413" s="861"/>
      <c r="CH413" s="861"/>
      <c r="CI413" s="861"/>
      <c r="CJ413" s="861"/>
      <c r="CK413" s="861"/>
      <c r="CL413" s="861"/>
      <c r="CM413" s="861"/>
      <c r="CN413" s="861"/>
      <c r="CO413" s="861"/>
      <c r="CP413" s="861"/>
      <c r="CQ413" s="861"/>
      <c r="CR413" s="861"/>
      <c r="CS413" s="861"/>
      <c r="CT413" s="861"/>
      <c r="CU413" s="861"/>
      <c r="CV413" s="861"/>
    </row>
    <row r="414" spans="1:100" s="774" customFormat="1" x14ac:dyDescent="0.2">
      <c r="A414" s="776" t="s">
        <v>243</v>
      </c>
      <c r="B414" s="336" t="s">
        <v>326</v>
      </c>
      <c r="C414" s="783" t="s">
        <v>101</v>
      </c>
      <c r="D414" s="778">
        <v>7</v>
      </c>
      <c r="E414" s="863"/>
      <c r="F414" s="779">
        <f t="shared" si="32"/>
        <v>0</v>
      </c>
      <c r="G414" s="861"/>
      <c r="H414" s="861"/>
      <c r="I414" s="861"/>
      <c r="J414" s="861"/>
      <c r="K414" s="861"/>
      <c r="L414" s="861"/>
      <c r="M414" s="861"/>
      <c r="N414" s="1183"/>
      <c r="O414" s="1184"/>
      <c r="P414" s="1185"/>
      <c r="Q414" s="1185"/>
      <c r="R414" s="861"/>
      <c r="S414" s="861"/>
      <c r="T414" s="861"/>
      <c r="U414" s="861"/>
      <c r="V414" s="861"/>
      <c r="W414" s="861"/>
      <c r="X414" s="861"/>
      <c r="Y414" s="861"/>
      <c r="Z414" s="861"/>
      <c r="AA414" s="861"/>
      <c r="AB414" s="861"/>
      <c r="AC414" s="861"/>
      <c r="AD414" s="861"/>
      <c r="AE414" s="861"/>
      <c r="AF414" s="861"/>
      <c r="AG414" s="861"/>
      <c r="AH414" s="861"/>
      <c r="AI414" s="861"/>
      <c r="AJ414" s="861"/>
      <c r="AK414" s="861"/>
      <c r="AL414" s="861"/>
      <c r="AM414" s="861"/>
      <c r="AN414" s="861"/>
      <c r="AO414" s="861"/>
      <c r="AP414" s="861"/>
      <c r="AQ414" s="861"/>
      <c r="AR414" s="861"/>
      <c r="AS414" s="861"/>
      <c r="AT414" s="861"/>
      <c r="AU414" s="861"/>
      <c r="AV414" s="861"/>
      <c r="AW414" s="861"/>
      <c r="AX414" s="861"/>
      <c r="AY414" s="861"/>
      <c r="AZ414" s="861"/>
      <c r="BA414" s="861"/>
      <c r="BB414" s="861"/>
      <c r="BC414" s="861"/>
      <c r="BD414" s="861"/>
      <c r="BE414" s="861"/>
      <c r="BF414" s="861"/>
      <c r="BG414" s="861"/>
      <c r="BH414" s="861"/>
      <c r="BI414" s="861"/>
      <c r="BJ414" s="861"/>
      <c r="BK414" s="861"/>
      <c r="BL414" s="861"/>
      <c r="BM414" s="861"/>
      <c r="BN414" s="861"/>
      <c r="BO414" s="861"/>
      <c r="BP414" s="861"/>
      <c r="BQ414" s="861"/>
      <c r="BR414" s="861"/>
      <c r="BS414" s="861"/>
      <c r="BT414" s="861"/>
      <c r="BU414" s="861"/>
      <c r="BV414" s="861"/>
      <c r="BW414" s="861"/>
      <c r="BX414" s="861"/>
      <c r="BY414" s="861"/>
      <c r="BZ414" s="861"/>
      <c r="CA414" s="861"/>
      <c r="CB414" s="861"/>
      <c r="CC414" s="861"/>
      <c r="CD414" s="861"/>
      <c r="CE414" s="861"/>
      <c r="CF414" s="861"/>
      <c r="CG414" s="861"/>
      <c r="CH414" s="861"/>
      <c r="CI414" s="861"/>
      <c r="CJ414" s="861"/>
      <c r="CK414" s="861"/>
      <c r="CL414" s="861"/>
      <c r="CM414" s="861"/>
      <c r="CN414" s="861"/>
      <c r="CO414" s="861"/>
      <c r="CP414" s="861"/>
      <c r="CQ414" s="861"/>
      <c r="CR414" s="861"/>
      <c r="CS414" s="861"/>
      <c r="CT414" s="861"/>
      <c r="CU414" s="861"/>
      <c r="CV414" s="861"/>
    </row>
    <row r="415" spans="1:100" s="774" customFormat="1" x14ac:dyDescent="0.2">
      <c r="A415" s="770"/>
      <c r="B415" s="806"/>
      <c r="C415" s="807"/>
      <c r="D415" s="808"/>
      <c r="E415" s="866"/>
      <c r="F415" s="795"/>
      <c r="G415" s="861"/>
      <c r="H415" s="861"/>
      <c r="I415" s="861"/>
      <c r="J415" s="861"/>
      <c r="K415" s="861"/>
      <c r="L415" s="861"/>
      <c r="M415" s="861"/>
      <c r="N415" s="1183"/>
      <c r="O415" s="1184"/>
      <c r="P415" s="1185"/>
      <c r="Q415" s="861"/>
      <c r="R415" s="861"/>
      <c r="S415" s="861"/>
      <c r="T415" s="861"/>
      <c r="U415" s="861"/>
      <c r="V415" s="861"/>
      <c r="W415" s="861"/>
      <c r="X415" s="861"/>
      <c r="Y415" s="861"/>
      <c r="Z415" s="861"/>
      <c r="AA415" s="861"/>
      <c r="AB415" s="861"/>
      <c r="AC415" s="861"/>
      <c r="AD415" s="861"/>
      <c r="AE415" s="861"/>
      <c r="AF415" s="861"/>
      <c r="AG415" s="861"/>
      <c r="AH415" s="861"/>
      <c r="AI415" s="861"/>
      <c r="AJ415" s="861"/>
      <c r="AK415" s="861"/>
      <c r="AL415" s="861"/>
      <c r="AM415" s="861"/>
      <c r="AN415" s="861"/>
      <c r="AO415" s="861"/>
      <c r="AP415" s="861"/>
      <c r="AQ415" s="861"/>
      <c r="AR415" s="861"/>
      <c r="AS415" s="861"/>
      <c r="AT415" s="861"/>
      <c r="AU415" s="861"/>
      <c r="AV415" s="861"/>
      <c r="AW415" s="861"/>
      <c r="AX415" s="861"/>
      <c r="AY415" s="861"/>
      <c r="AZ415" s="861"/>
      <c r="BA415" s="861"/>
      <c r="BB415" s="861"/>
      <c r="BC415" s="861"/>
      <c r="BD415" s="861"/>
      <c r="BE415" s="861"/>
      <c r="BF415" s="861"/>
      <c r="BG415" s="861"/>
      <c r="BH415" s="861"/>
      <c r="BI415" s="861"/>
      <c r="BJ415" s="861"/>
      <c r="BK415" s="861"/>
      <c r="BL415" s="861"/>
      <c r="BM415" s="861"/>
      <c r="BN415" s="861"/>
      <c r="BO415" s="861"/>
      <c r="BP415" s="861"/>
      <c r="BQ415" s="861"/>
      <c r="BR415" s="861"/>
      <c r="BS415" s="861"/>
      <c r="BT415" s="861"/>
      <c r="BU415" s="861"/>
      <c r="BV415" s="861"/>
      <c r="BW415" s="861"/>
      <c r="BX415" s="861"/>
      <c r="BY415" s="861"/>
      <c r="BZ415" s="861"/>
      <c r="CA415" s="861"/>
      <c r="CB415" s="861"/>
      <c r="CC415" s="861"/>
      <c r="CD415" s="861"/>
      <c r="CE415" s="861"/>
      <c r="CF415" s="861"/>
      <c r="CG415" s="861"/>
      <c r="CH415" s="861"/>
      <c r="CI415" s="861"/>
      <c r="CJ415" s="861"/>
      <c r="CK415" s="861"/>
      <c r="CL415" s="861"/>
      <c r="CM415" s="861"/>
      <c r="CN415" s="861"/>
      <c r="CO415" s="861"/>
      <c r="CP415" s="861"/>
      <c r="CQ415" s="861"/>
      <c r="CR415" s="861"/>
      <c r="CS415" s="861"/>
      <c r="CT415" s="861"/>
      <c r="CU415" s="861"/>
      <c r="CV415" s="861"/>
    </row>
    <row r="416" spans="1:100" s="774" customFormat="1" x14ac:dyDescent="0.2">
      <c r="A416" s="770"/>
      <c r="B416" s="809" t="s">
        <v>1117</v>
      </c>
      <c r="C416" s="807"/>
      <c r="D416" s="808"/>
      <c r="E416" s="868"/>
      <c r="F416" s="805">
        <f>SUM(F406:F414)</f>
        <v>0</v>
      </c>
      <c r="G416" s="861"/>
      <c r="H416" s="861"/>
      <c r="I416" s="861"/>
      <c r="J416" s="861"/>
      <c r="K416" s="861"/>
      <c r="L416" s="861"/>
      <c r="M416" s="861"/>
      <c r="N416" s="1183"/>
      <c r="O416" s="1184"/>
      <c r="P416" s="1185"/>
      <c r="Q416" s="861"/>
      <c r="R416" s="861"/>
      <c r="S416" s="861"/>
      <c r="T416" s="861"/>
      <c r="U416" s="861"/>
      <c r="V416" s="861"/>
      <c r="W416" s="861"/>
      <c r="X416" s="861"/>
      <c r="Y416" s="861"/>
      <c r="Z416" s="861"/>
      <c r="AA416" s="861"/>
      <c r="AB416" s="861"/>
      <c r="AC416" s="861"/>
      <c r="AD416" s="861"/>
      <c r="AE416" s="861"/>
      <c r="AF416" s="861"/>
      <c r="AG416" s="861"/>
      <c r="AH416" s="861"/>
      <c r="AI416" s="861"/>
      <c r="AJ416" s="861"/>
      <c r="AK416" s="861"/>
      <c r="AL416" s="861"/>
      <c r="AM416" s="861"/>
      <c r="AN416" s="861"/>
      <c r="AO416" s="861"/>
      <c r="AP416" s="861"/>
      <c r="AQ416" s="861"/>
      <c r="AR416" s="861"/>
      <c r="AS416" s="861"/>
      <c r="AT416" s="861"/>
      <c r="AU416" s="861"/>
      <c r="AV416" s="861"/>
      <c r="AW416" s="861"/>
      <c r="AX416" s="861"/>
      <c r="AY416" s="861"/>
      <c r="AZ416" s="861"/>
      <c r="BA416" s="861"/>
      <c r="BB416" s="861"/>
      <c r="BC416" s="861"/>
      <c r="BD416" s="861"/>
      <c r="BE416" s="861"/>
      <c r="BF416" s="861"/>
      <c r="BG416" s="861"/>
      <c r="BH416" s="861"/>
      <c r="BI416" s="861"/>
      <c r="BJ416" s="861"/>
      <c r="BK416" s="861"/>
      <c r="BL416" s="861"/>
      <c r="BM416" s="861"/>
      <c r="BN416" s="861"/>
      <c r="BO416" s="861"/>
      <c r="BP416" s="861"/>
      <c r="BQ416" s="861"/>
      <c r="BR416" s="861"/>
      <c r="BS416" s="861"/>
      <c r="BT416" s="861"/>
      <c r="BU416" s="861"/>
      <c r="BV416" s="861"/>
      <c r="BW416" s="861"/>
      <c r="BX416" s="861"/>
      <c r="BY416" s="861"/>
      <c r="BZ416" s="861"/>
      <c r="CA416" s="861"/>
      <c r="CB416" s="861"/>
      <c r="CC416" s="861"/>
      <c r="CD416" s="861"/>
      <c r="CE416" s="861"/>
      <c r="CF416" s="861"/>
      <c r="CG416" s="861"/>
      <c r="CH416" s="861"/>
      <c r="CI416" s="861"/>
      <c r="CJ416" s="861"/>
      <c r="CK416" s="861"/>
      <c r="CL416" s="861"/>
      <c r="CM416" s="861"/>
      <c r="CN416" s="861"/>
      <c r="CO416" s="861"/>
      <c r="CP416" s="861"/>
      <c r="CQ416" s="861"/>
      <c r="CR416" s="861"/>
      <c r="CS416" s="861"/>
      <c r="CT416" s="861"/>
      <c r="CU416" s="861"/>
      <c r="CV416" s="861"/>
    </row>
    <row r="417" spans="1:100" s="774" customFormat="1" x14ac:dyDescent="0.2">
      <c r="A417" s="770"/>
      <c r="B417" s="809"/>
      <c r="C417" s="807"/>
      <c r="D417" s="808"/>
      <c r="E417" s="868"/>
      <c r="F417" s="805"/>
      <c r="G417" s="861"/>
      <c r="H417" s="861"/>
      <c r="I417" s="861"/>
      <c r="J417" s="861"/>
      <c r="K417" s="861"/>
      <c r="L417" s="861"/>
      <c r="M417" s="861"/>
      <c r="N417" s="1183"/>
      <c r="O417" s="1184"/>
      <c r="P417" s="1185"/>
      <c r="Q417" s="861"/>
      <c r="R417" s="861"/>
      <c r="S417" s="861"/>
      <c r="T417" s="861"/>
      <c r="U417" s="861"/>
      <c r="V417" s="861"/>
      <c r="W417" s="861"/>
      <c r="X417" s="861"/>
      <c r="Y417" s="861"/>
      <c r="Z417" s="861"/>
      <c r="AA417" s="861"/>
      <c r="AB417" s="861"/>
      <c r="AC417" s="861"/>
      <c r="AD417" s="861"/>
      <c r="AE417" s="861"/>
      <c r="AF417" s="861"/>
      <c r="AG417" s="861"/>
      <c r="AH417" s="861"/>
      <c r="AI417" s="861"/>
      <c r="AJ417" s="861"/>
      <c r="AK417" s="861"/>
      <c r="AL417" s="861"/>
      <c r="AM417" s="861"/>
      <c r="AN417" s="861"/>
      <c r="AO417" s="861"/>
      <c r="AP417" s="861"/>
      <c r="AQ417" s="861"/>
      <c r="AR417" s="861"/>
      <c r="AS417" s="861"/>
      <c r="AT417" s="861"/>
      <c r="AU417" s="861"/>
      <c r="AV417" s="861"/>
      <c r="AW417" s="861"/>
      <c r="AX417" s="861"/>
      <c r="AY417" s="861"/>
      <c r="AZ417" s="861"/>
      <c r="BA417" s="861"/>
      <c r="BB417" s="861"/>
      <c r="BC417" s="861"/>
      <c r="BD417" s="861"/>
      <c r="BE417" s="861"/>
      <c r="BF417" s="861"/>
      <c r="BG417" s="861"/>
      <c r="BH417" s="861"/>
      <c r="BI417" s="861"/>
      <c r="BJ417" s="861"/>
      <c r="BK417" s="861"/>
      <c r="BL417" s="861"/>
      <c r="BM417" s="861"/>
      <c r="BN417" s="861"/>
      <c r="BO417" s="861"/>
      <c r="BP417" s="861"/>
      <c r="BQ417" s="861"/>
      <c r="BR417" s="861"/>
      <c r="BS417" s="861"/>
      <c r="BT417" s="861"/>
      <c r="BU417" s="861"/>
      <c r="BV417" s="861"/>
      <c r="BW417" s="861"/>
      <c r="BX417" s="861"/>
      <c r="BY417" s="861"/>
      <c r="BZ417" s="861"/>
      <c r="CA417" s="861"/>
      <c r="CB417" s="861"/>
      <c r="CC417" s="861"/>
      <c r="CD417" s="861"/>
      <c r="CE417" s="861"/>
      <c r="CF417" s="861"/>
      <c r="CG417" s="861"/>
      <c r="CH417" s="861"/>
      <c r="CI417" s="861"/>
      <c r="CJ417" s="861"/>
      <c r="CK417" s="861"/>
      <c r="CL417" s="861"/>
      <c r="CM417" s="861"/>
      <c r="CN417" s="861"/>
      <c r="CO417" s="861"/>
      <c r="CP417" s="861"/>
      <c r="CQ417" s="861"/>
      <c r="CR417" s="861"/>
      <c r="CS417" s="861"/>
      <c r="CT417" s="861"/>
      <c r="CU417" s="861"/>
      <c r="CV417" s="861"/>
    </row>
    <row r="418" spans="1:100" x14ac:dyDescent="0.2">
      <c r="D418" s="794"/>
      <c r="E418" s="866"/>
      <c r="F418" s="604"/>
    </row>
    <row r="419" spans="1:100" ht="15" x14ac:dyDescent="0.2">
      <c r="A419" s="767"/>
      <c r="B419" s="768" t="s">
        <v>417</v>
      </c>
      <c r="C419" s="798" t="s">
        <v>385</v>
      </c>
      <c r="D419" s="412"/>
      <c r="E419" s="866"/>
      <c r="F419" s="604"/>
    </row>
    <row r="420" spans="1:100" s="774" customFormat="1" x14ac:dyDescent="0.2">
      <c r="A420" s="770"/>
      <c r="B420" s="775"/>
      <c r="C420" s="772"/>
      <c r="D420" s="786"/>
      <c r="E420" s="866"/>
      <c r="F420" s="787"/>
      <c r="G420" s="861"/>
      <c r="H420" s="861"/>
      <c r="I420" s="861"/>
      <c r="J420" s="861"/>
      <c r="K420" s="861"/>
      <c r="L420" s="861"/>
      <c r="M420" s="861"/>
      <c r="N420" s="1183"/>
      <c r="O420" s="1184"/>
      <c r="P420" s="1185"/>
      <c r="Q420" s="861"/>
      <c r="R420" s="861"/>
      <c r="S420" s="861"/>
      <c r="T420" s="861"/>
      <c r="U420" s="861"/>
      <c r="V420" s="861"/>
      <c r="W420" s="861"/>
      <c r="X420" s="861"/>
      <c r="Y420" s="861"/>
      <c r="Z420" s="861"/>
      <c r="AA420" s="861"/>
      <c r="AB420" s="861"/>
      <c r="AC420" s="861"/>
      <c r="AD420" s="861"/>
      <c r="AE420" s="861"/>
      <c r="AF420" s="861"/>
      <c r="AG420" s="861"/>
      <c r="AH420" s="861"/>
      <c r="AI420" s="861"/>
      <c r="AJ420" s="861"/>
      <c r="AK420" s="861"/>
      <c r="AL420" s="861"/>
      <c r="AM420" s="861"/>
      <c r="AN420" s="861"/>
      <c r="AO420" s="861"/>
      <c r="AP420" s="861"/>
      <c r="AQ420" s="861"/>
      <c r="AR420" s="861"/>
      <c r="AS420" s="861"/>
      <c r="AT420" s="861"/>
      <c r="AU420" s="861"/>
      <c r="AV420" s="861"/>
      <c r="AW420" s="861"/>
      <c r="AX420" s="861"/>
      <c r="AY420" s="861"/>
      <c r="AZ420" s="861"/>
      <c r="BA420" s="861"/>
      <c r="BB420" s="861"/>
      <c r="BC420" s="861"/>
      <c r="BD420" s="861"/>
      <c r="BE420" s="861"/>
      <c r="BF420" s="861"/>
      <c r="BG420" s="861"/>
      <c r="BH420" s="861"/>
      <c r="BI420" s="861"/>
      <c r="BJ420" s="861"/>
      <c r="BK420" s="861"/>
      <c r="BL420" s="861"/>
      <c r="BM420" s="861"/>
      <c r="BN420" s="861"/>
      <c r="BO420" s="861"/>
      <c r="BP420" s="861"/>
      <c r="BQ420" s="861"/>
      <c r="BR420" s="861"/>
      <c r="BS420" s="861"/>
      <c r="BT420" s="861"/>
      <c r="BU420" s="861"/>
      <c r="BV420" s="861"/>
      <c r="BW420" s="861"/>
      <c r="BX420" s="861"/>
      <c r="BY420" s="861"/>
      <c r="BZ420" s="861"/>
      <c r="CA420" s="861"/>
      <c r="CB420" s="861"/>
      <c r="CC420" s="861"/>
      <c r="CD420" s="861"/>
      <c r="CE420" s="861"/>
      <c r="CF420" s="861"/>
      <c r="CG420" s="861"/>
      <c r="CH420" s="861"/>
      <c r="CI420" s="861"/>
      <c r="CJ420" s="861"/>
      <c r="CK420" s="861"/>
      <c r="CL420" s="861"/>
      <c r="CM420" s="861"/>
      <c r="CN420" s="861"/>
      <c r="CO420" s="861"/>
      <c r="CP420" s="861"/>
      <c r="CQ420" s="861"/>
      <c r="CR420" s="861"/>
      <c r="CS420" s="861"/>
      <c r="CT420" s="861"/>
      <c r="CU420" s="861"/>
      <c r="CV420" s="861"/>
    </row>
    <row r="421" spans="1:100" s="774" customFormat="1" ht="25.5" customHeight="1" x14ac:dyDescent="0.2">
      <c r="A421" s="776" t="s">
        <v>230</v>
      </c>
      <c r="B421" s="336" t="s">
        <v>323</v>
      </c>
      <c r="C421" s="777" t="s">
        <v>38</v>
      </c>
      <c r="D421" s="822">
        <v>1</v>
      </c>
      <c r="E421" s="863"/>
      <c r="F421" s="779">
        <f t="shared" ref="F421:F429" si="33">D421*E421</f>
        <v>0</v>
      </c>
      <c r="G421" s="861"/>
      <c r="H421" s="861"/>
      <c r="I421" s="861"/>
      <c r="J421" s="861"/>
      <c r="K421" s="861"/>
      <c r="L421" s="861"/>
      <c r="M421" s="861"/>
      <c r="N421" s="1183"/>
      <c r="O421" s="1184"/>
      <c r="P421" s="1185"/>
      <c r="Q421" s="861"/>
      <c r="R421" s="861"/>
      <c r="S421" s="861"/>
      <c r="T421" s="861"/>
      <c r="U421" s="861"/>
      <c r="V421" s="861"/>
      <c r="W421" s="861"/>
      <c r="X421" s="861"/>
      <c r="Y421" s="861"/>
      <c r="Z421" s="861"/>
      <c r="AA421" s="861"/>
      <c r="AB421" s="861"/>
      <c r="AC421" s="861"/>
      <c r="AD421" s="861"/>
      <c r="AE421" s="861"/>
      <c r="AF421" s="861"/>
      <c r="AG421" s="861"/>
      <c r="AH421" s="861"/>
      <c r="AI421" s="861"/>
      <c r="AJ421" s="861"/>
      <c r="AK421" s="861"/>
      <c r="AL421" s="861"/>
      <c r="AM421" s="861"/>
      <c r="AN421" s="861"/>
      <c r="AO421" s="861"/>
      <c r="AP421" s="861"/>
      <c r="AQ421" s="861"/>
      <c r="AR421" s="861"/>
      <c r="AS421" s="861"/>
      <c r="AT421" s="861"/>
      <c r="AU421" s="861"/>
      <c r="AV421" s="861"/>
      <c r="AW421" s="861"/>
      <c r="AX421" s="861"/>
      <c r="AY421" s="861"/>
      <c r="AZ421" s="861"/>
      <c r="BA421" s="861"/>
      <c r="BB421" s="861"/>
      <c r="BC421" s="861"/>
      <c r="BD421" s="861"/>
      <c r="BE421" s="861"/>
      <c r="BF421" s="861"/>
      <c r="BG421" s="861"/>
      <c r="BH421" s="861"/>
      <c r="BI421" s="861"/>
      <c r="BJ421" s="861"/>
      <c r="BK421" s="861"/>
      <c r="BL421" s="861"/>
      <c r="BM421" s="861"/>
      <c r="BN421" s="861"/>
      <c r="BO421" s="861"/>
      <c r="BP421" s="861"/>
      <c r="BQ421" s="861"/>
      <c r="BR421" s="861"/>
      <c r="BS421" s="861"/>
      <c r="BT421" s="861"/>
      <c r="BU421" s="861"/>
      <c r="BV421" s="861"/>
      <c r="BW421" s="861"/>
      <c r="BX421" s="861"/>
      <c r="BY421" s="861"/>
      <c r="BZ421" s="861"/>
      <c r="CA421" s="861"/>
      <c r="CB421" s="861"/>
      <c r="CC421" s="861"/>
      <c r="CD421" s="861"/>
      <c r="CE421" s="861"/>
      <c r="CF421" s="861"/>
      <c r="CG421" s="861"/>
      <c r="CH421" s="861"/>
      <c r="CI421" s="861"/>
      <c r="CJ421" s="861"/>
      <c r="CK421" s="861"/>
      <c r="CL421" s="861"/>
      <c r="CM421" s="861"/>
      <c r="CN421" s="861"/>
      <c r="CO421" s="861"/>
      <c r="CP421" s="861"/>
      <c r="CQ421" s="861"/>
      <c r="CR421" s="861"/>
      <c r="CS421" s="861"/>
      <c r="CT421" s="861"/>
      <c r="CU421" s="861"/>
      <c r="CV421" s="861"/>
    </row>
    <row r="422" spans="1:100" s="774" customFormat="1" ht="38.25" x14ac:dyDescent="0.2">
      <c r="A422" s="776" t="s">
        <v>232</v>
      </c>
      <c r="B422" s="336" t="s">
        <v>1127</v>
      </c>
      <c r="C422" s="393" t="s">
        <v>199</v>
      </c>
      <c r="D422" s="778">
        <v>6</v>
      </c>
      <c r="E422" s="863"/>
      <c r="F422" s="779">
        <f t="shared" si="33"/>
        <v>0</v>
      </c>
      <c r="G422" s="861"/>
      <c r="H422" s="861"/>
      <c r="I422" s="861"/>
      <c r="J422" s="861"/>
      <c r="K422" s="861"/>
      <c r="L422" s="861"/>
      <c r="M422" s="861"/>
      <c r="N422" s="1183"/>
      <c r="O422" s="1184"/>
      <c r="P422" s="1185"/>
      <c r="Q422" s="861"/>
      <c r="R422" s="861"/>
      <c r="S422" s="861"/>
      <c r="T422" s="861"/>
      <c r="U422" s="861"/>
      <c r="V422" s="861"/>
      <c r="W422" s="861"/>
      <c r="X422" s="861"/>
      <c r="Y422" s="861"/>
      <c r="Z422" s="861"/>
      <c r="AA422" s="861"/>
      <c r="AB422" s="861"/>
      <c r="AC422" s="861"/>
      <c r="AD422" s="861"/>
      <c r="AE422" s="861"/>
      <c r="AF422" s="861"/>
      <c r="AG422" s="861"/>
      <c r="AH422" s="861"/>
      <c r="AI422" s="861"/>
      <c r="AJ422" s="861"/>
      <c r="AK422" s="861"/>
      <c r="AL422" s="861"/>
      <c r="AM422" s="861"/>
      <c r="AN422" s="861"/>
      <c r="AO422" s="861"/>
      <c r="AP422" s="861"/>
      <c r="AQ422" s="861"/>
      <c r="AR422" s="861"/>
      <c r="AS422" s="861"/>
      <c r="AT422" s="861"/>
      <c r="AU422" s="861"/>
      <c r="AV422" s="861"/>
      <c r="AW422" s="861"/>
      <c r="AX422" s="861"/>
      <c r="AY422" s="861"/>
      <c r="AZ422" s="861"/>
      <c r="BA422" s="861"/>
      <c r="BB422" s="861"/>
      <c r="BC422" s="861"/>
      <c r="BD422" s="861"/>
      <c r="BE422" s="861"/>
      <c r="BF422" s="861"/>
      <c r="BG422" s="861"/>
      <c r="BH422" s="861"/>
      <c r="BI422" s="861"/>
      <c r="BJ422" s="861"/>
      <c r="BK422" s="861"/>
      <c r="BL422" s="861"/>
      <c r="BM422" s="861"/>
      <c r="BN422" s="861"/>
      <c r="BO422" s="861"/>
      <c r="BP422" s="861"/>
      <c r="BQ422" s="861"/>
      <c r="BR422" s="861"/>
      <c r="BS422" s="861"/>
      <c r="BT422" s="861"/>
      <c r="BU422" s="861"/>
      <c r="BV422" s="861"/>
      <c r="BW422" s="861"/>
      <c r="BX422" s="861"/>
      <c r="BY422" s="861"/>
      <c r="BZ422" s="861"/>
      <c r="CA422" s="861"/>
      <c r="CB422" s="861"/>
      <c r="CC422" s="861"/>
      <c r="CD422" s="861"/>
      <c r="CE422" s="861"/>
      <c r="CF422" s="861"/>
      <c r="CG422" s="861"/>
      <c r="CH422" s="861"/>
      <c r="CI422" s="861"/>
      <c r="CJ422" s="861"/>
      <c r="CK422" s="861"/>
      <c r="CL422" s="861"/>
      <c r="CM422" s="861"/>
      <c r="CN422" s="861"/>
      <c r="CO422" s="861"/>
      <c r="CP422" s="861"/>
      <c r="CQ422" s="861"/>
      <c r="CR422" s="861"/>
      <c r="CS422" s="861"/>
      <c r="CT422" s="861"/>
      <c r="CU422" s="861"/>
      <c r="CV422" s="861"/>
    </row>
    <row r="423" spans="1:100" s="774" customFormat="1" ht="25.5" x14ac:dyDescent="0.2">
      <c r="A423" s="776" t="s">
        <v>233</v>
      </c>
      <c r="B423" s="336" t="s">
        <v>324</v>
      </c>
      <c r="C423" s="783" t="s">
        <v>38</v>
      </c>
      <c r="D423" s="822">
        <v>1</v>
      </c>
      <c r="E423" s="863"/>
      <c r="F423" s="779">
        <f t="shared" si="33"/>
        <v>0</v>
      </c>
      <c r="G423" s="861"/>
      <c r="H423" s="861"/>
      <c r="I423" s="861"/>
      <c r="J423" s="861"/>
      <c r="K423" s="861"/>
      <c r="L423" s="861"/>
      <c r="M423" s="861"/>
      <c r="N423" s="1183"/>
      <c r="O423" s="1184"/>
      <c r="P423" s="1185"/>
      <c r="Q423" s="861"/>
      <c r="R423" s="861"/>
      <c r="S423" s="861"/>
      <c r="T423" s="861"/>
      <c r="U423" s="861"/>
      <c r="V423" s="861"/>
      <c r="W423" s="861"/>
      <c r="X423" s="861"/>
      <c r="Y423" s="861"/>
      <c r="Z423" s="861"/>
      <c r="AA423" s="861"/>
      <c r="AB423" s="861"/>
      <c r="AC423" s="861"/>
      <c r="AD423" s="861"/>
      <c r="AE423" s="861"/>
      <c r="AF423" s="861"/>
      <c r="AG423" s="861"/>
      <c r="AH423" s="861"/>
      <c r="AI423" s="861"/>
      <c r="AJ423" s="861"/>
      <c r="AK423" s="861"/>
      <c r="AL423" s="861"/>
      <c r="AM423" s="861"/>
      <c r="AN423" s="861"/>
      <c r="AO423" s="861"/>
      <c r="AP423" s="861"/>
      <c r="AQ423" s="861"/>
      <c r="AR423" s="861"/>
      <c r="AS423" s="861"/>
      <c r="AT423" s="861"/>
      <c r="AU423" s="861"/>
      <c r="AV423" s="861"/>
      <c r="AW423" s="861"/>
      <c r="AX423" s="861"/>
      <c r="AY423" s="861"/>
      <c r="AZ423" s="861"/>
      <c r="BA423" s="861"/>
      <c r="BB423" s="861"/>
      <c r="BC423" s="861"/>
      <c r="BD423" s="861"/>
      <c r="BE423" s="861"/>
      <c r="BF423" s="861"/>
      <c r="BG423" s="861"/>
      <c r="BH423" s="861"/>
      <c r="BI423" s="861"/>
      <c r="BJ423" s="861"/>
      <c r="BK423" s="861"/>
      <c r="BL423" s="861"/>
      <c r="BM423" s="861"/>
      <c r="BN423" s="861"/>
      <c r="BO423" s="861"/>
      <c r="BP423" s="861"/>
      <c r="BQ423" s="861"/>
      <c r="BR423" s="861"/>
      <c r="BS423" s="861"/>
      <c r="BT423" s="861"/>
      <c r="BU423" s="861"/>
      <c r="BV423" s="861"/>
      <c r="BW423" s="861"/>
      <c r="BX423" s="861"/>
      <c r="BY423" s="861"/>
      <c r="BZ423" s="861"/>
      <c r="CA423" s="861"/>
      <c r="CB423" s="861"/>
      <c r="CC423" s="861"/>
      <c r="CD423" s="861"/>
      <c r="CE423" s="861"/>
      <c r="CF423" s="861"/>
      <c r="CG423" s="861"/>
      <c r="CH423" s="861"/>
      <c r="CI423" s="861"/>
      <c r="CJ423" s="861"/>
      <c r="CK423" s="861"/>
      <c r="CL423" s="861"/>
      <c r="CM423" s="861"/>
      <c r="CN423" s="861"/>
      <c r="CO423" s="861"/>
      <c r="CP423" s="861"/>
      <c r="CQ423" s="861"/>
      <c r="CR423" s="861"/>
      <c r="CS423" s="861"/>
      <c r="CT423" s="861"/>
      <c r="CU423" s="861"/>
      <c r="CV423" s="861"/>
    </row>
    <row r="424" spans="1:100" s="771" customFormat="1" ht="25.5" x14ac:dyDescent="0.2">
      <c r="A424" s="776" t="s">
        <v>235</v>
      </c>
      <c r="B424" s="781" t="s">
        <v>392</v>
      </c>
      <c r="C424" s="782" t="s">
        <v>199</v>
      </c>
      <c r="D424" s="778">
        <v>2</v>
      </c>
      <c r="E424" s="863"/>
      <c r="F424" s="779">
        <f t="shared" si="33"/>
        <v>0</v>
      </c>
      <c r="G424" s="1186"/>
      <c r="H424" s="1186"/>
      <c r="I424" s="1186"/>
      <c r="J424" s="1186"/>
      <c r="K424" s="1186"/>
      <c r="L424" s="1186"/>
      <c r="M424" s="1186"/>
      <c r="N424" s="1187"/>
      <c r="O424" s="1188"/>
      <c r="P424" s="1189"/>
      <c r="Q424" s="1186"/>
      <c r="R424" s="1186"/>
      <c r="S424" s="1186"/>
      <c r="T424" s="1186"/>
      <c r="U424" s="1186"/>
      <c r="V424" s="1186"/>
      <c r="W424" s="1186"/>
      <c r="X424" s="1186"/>
      <c r="Y424" s="1186"/>
      <c r="Z424" s="1186"/>
      <c r="AA424" s="1186"/>
      <c r="AB424" s="1186"/>
      <c r="AC424" s="1186"/>
      <c r="AD424" s="1186"/>
      <c r="AE424" s="1186"/>
      <c r="AF424" s="1186"/>
      <c r="AG424" s="1186"/>
      <c r="AH424" s="1186"/>
      <c r="AI424" s="1186"/>
      <c r="AJ424" s="1186"/>
      <c r="AK424" s="1186"/>
      <c r="AL424" s="1186"/>
      <c r="AM424" s="1186"/>
      <c r="AN424" s="1186"/>
      <c r="AO424" s="1186"/>
      <c r="AP424" s="1186"/>
      <c r="AQ424" s="1186"/>
      <c r="AR424" s="1186"/>
      <c r="AS424" s="1186"/>
      <c r="AT424" s="1186"/>
      <c r="AU424" s="1186"/>
      <c r="AV424" s="1186"/>
      <c r="AW424" s="1186"/>
      <c r="AX424" s="1186"/>
      <c r="AY424" s="1186"/>
      <c r="AZ424" s="1186"/>
      <c r="BA424" s="1186"/>
      <c r="BB424" s="1186"/>
      <c r="BC424" s="1186"/>
      <c r="BD424" s="1186"/>
      <c r="BE424" s="1186"/>
      <c r="BF424" s="1186"/>
      <c r="BG424" s="1186"/>
      <c r="BH424" s="1186"/>
      <c r="BI424" s="1186"/>
      <c r="BJ424" s="1186"/>
      <c r="BK424" s="1186"/>
      <c r="BL424" s="1186"/>
      <c r="BM424" s="1186"/>
      <c r="BN424" s="1186"/>
      <c r="BO424" s="1186"/>
      <c r="BP424" s="1186"/>
      <c r="BQ424" s="1186"/>
      <c r="BR424" s="1186"/>
      <c r="BS424" s="1186"/>
      <c r="BT424" s="1186"/>
      <c r="BU424" s="1186"/>
      <c r="BV424" s="1186"/>
      <c r="BW424" s="1186"/>
      <c r="BX424" s="1186"/>
      <c r="BY424" s="1186"/>
      <c r="BZ424" s="1186"/>
      <c r="CA424" s="1186"/>
      <c r="CB424" s="1186"/>
      <c r="CC424" s="1186"/>
      <c r="CD424" s="1186"/>
      <c r="CE424" s="1186"/>
      <c r="CF424" s="1186"/>
      <c r="CG424" s="1186"/>
      <c r="CH424" s="1186"/>
      <c r="CI424" s="1186"/>
      <c r="CJ424" s="1186"/>
      <c r="CK424" s="1186"/>
      <c r="CL424" s="1186"/>
      <c r="CM424" s="1186"/>
      <c r="CN424" s="1186"/>
      <c r="CO424" s="1186"/>
      <c r="CP424" s="1186"/>
      <c r="CQ424" s="1186"/>
      <c r="CR424" s="1186"/>
      <c r="CS424" s="1186"/>
      <c r="CT424" s="1186"/>
      <c r="CU424" s="1186"/>
      <c r="CV424" s="1186"/>
    </row>
    <row r="425" spans="1:100" s="771" customFormat="1" ht="38.25" x14ac:dyDescent="0.2">
      <c r="A425" s="776" t="s">
        <v>237</v>
      </c>
      <c r="B425" s="781" t="s">
        <v>325</v>
      </c>
      <c r="C425" s="782" t="s">
        <v>101</v>
      </c>
      <c r="D425" s="778">
        <v>3.5</v>
      </c>
      <c r="E425" s="863"/>
      <c r="F425" s="779">
        <f t="shared" si="33"/>
        <v>0</v>
      </c>
      <c r="G425" s="1186"/>
      <c r="H425" s="1186"/>
      <c r="I425" s="1186"/>
      <c r="J425" s="1186"/>
      <c r="K425" s="1186"/>
      <c r="L425" s="1186"/>
      <c r="M425" s="1186"/>
      <c r="N425" s="1187"/>
      <c r="O425" s="1188"/>
      <c r="P425" s="1189"/>
      <c r="Q425" s="1186"/>
      <c r="R425" s="1186"/>
      <c r="S425" s="1186"/>
      <c r="T425" s="1186"/>
      <c r="U425" s="1186"/>
      <c r="V425" s="1186"/>
      <c r="W425" s="1186"/>
      <c r="X425" s="1186"/>
      <c r="Y425" s="1186"/>
      <c r="Z425" s="1186"/>
      <c r="AA425" s="1186"/>
      <c r="AB425" s="1186"/>
      <c r="AC425" s="1186"/>
      <c r="AD425" s="1186"/>
      <c r="AE425" s="1186"/>
      <c r="AF425" s="1186"/>
      <c r="AG425" s="1186"/>
      <c r="AH425" s="1186"/>
      <c r="AI425" s="1186"/>
      <c r="AJ425" s="1186"/>
      <c r="AK425" s="1186"/>
      <c r="AL425" s="1186"/>
      <c r="AM425" s="1186"/>
      <c r="AN425" s="1186"/>
      <c r="AO425" s="1186"/>
      <c r="AP425" s="1186"/>
      <c r="AQ425" s="1186"/>
      <c r="AR425" s="1186"/>
      <c r="AS425" s="1186"/>
      <c r="AT425" s="1186"/>
      <c r="AU425" s="1186"/>
      <c r="AV425" s="1186"/>
      <c r="AW425" s="1186"/>
      <c r="AX425" s="1186"/>
      <c r="AY425" s="1186"/>
      <c r="AZ425" s="1186"/>
      <c r="BA425" s="1186"/>
      <c r="BB425" s="1186"/>
      <c r="BC425" s="1186"/>
      <c r="BD425" s="1186"/>
      <c r="BE425" s="1186"/>
      <c r="BF425" s="1186"/>
      <c r="BG425" s="1186"/>
      <c r="BH425" s="1186"/>
      <c r="BI425" s="1186"/>
      <c r="BJ425" s="1186"/>
      <c r="BK425" s="1186"/>
      <c r="BL425" s="1186"/>
      <c r="BM425" s="1186"/>
      <c r="BN425" s="1186"/>
      <c r="BO425" s="1186"/>
      <c r="BP425" s="1186"/>
      <c r="BQ425" s="1186"/>
      <c r="BR425" s="1186"/>
      <c r="BS425" s="1186"/>
      <c r="BT425" s="1186"/>
      <c r="BU425" s="1186"/>
      <c r="BV425" s="1186"/>
      <c r="BW425" s="1186"/>
      <c r="BX425" s="1186"/>
      <c r="BY425" s="1186"/>
      <c r="BZ425" s="1186"/>
      <c r="CA425" s="1186"/>
      <c r="CB425" s="1186"/>
      <c r="CC425" s="1186"/>
      <c r="CD425" s="1186"/>
      <c r="CE425" s="1186"/>
      <c r="CF425" s="1186"/>
      <c r="CG425" s="1186"/>
      <c r="CH425" s="1186"/>
      <c r="CI425" s="1186"/>
      <c r="CJ425" s="1186"/>
      <c r="CK425" s="1186"/>
      <c r="CL425" s="1186"/>
      <c r="CM425" s="1186"/>
      <c r="CN425" s="1186"/>
      <c r="CO425" s="1186"/>
      <c r="CP425" s="1186"/>
      <c r="CQ425" s="1186"/>
      <c r="CR425" s="1186"/>
      <c r="CS425" s="1186"/>
      <c r="CT425" s="1186"/>
      <c r="CU425" s="1186"/>
      <c r="CV425" s="1186"/>
    </row>
    <row r="426" spans="1:100" s="771" customFormat="1" ht="127.5" x14ac:dyDescent="0.2">
      <c r="A426" s="776" t="s">
        <v>239</v>
      </c>
      <c r="B426" s="336" t="s">
        <v>1131</v>
      </c>
      <c r="C426" s="783" t="s">
        <v>38</v>
      </c>
      <c r="D426" s="822">
        <v>1</v>
      </c>
      <c r="E426" s="863"/>
      <c r="F426" s="779">
        <f t="shared" si="33"/>
        <v>0</v>
      </c>
      <c r="G426" s="1186"/>
      <c r="H426" s="1186"/>
      <c r="I426" s="1186"/>
      <c r="J426" s="1186"/>
      <c r="K426" s="1186"/>
      <c r="L426" s="1186"/>
      <c r="M426" s="1186"/>
      <c r="N426" s="1187"/>
      <c r="O426" s="1188"/>
      <c r="P426" s="1189"/>
      <c r="Q426" s="1186"/>
      <c r="R426" s="1186"/>
      <c r="S426" s="1186"/>
      <c r="T426" s="1186"/>
      <c r="U426" s="1186"/>
      <c r="V426" s="1186"/>
      <c r="W426" s="1186"/>
      <c r="X426" s="1186"/>
      <c r="Y426" s="1186"/>
      <c r="Z426" s="1186"/>
      <c r="AA426" s="1186"/>
      <c r="AB426" s="1186"/>
      <c r="AC426" s="1186"/>
      <c r="AD426" s="1186"/>
      <c r="AE426" s="1186"/>
      <c r="AF426" s="1186"/>
      <c r="AG426" s="1186"/>
      <c r="AH426" s="1186"/>
      <c r="AI426" s="1186"/>
      <c r="AJ426" s="1186"/>
      <c r="AK426" s="1186"/>
      <c r="AL426" s="1186"/>
      <c r="AM426" s="1186"/>
      <c r="AN426" s="1186"/>
      <c r="AO426" s="1186"/>
      <c r="AP426" s="1186"/>
      <c r="AQ426" s="1186"/>
      <c r="AR426" s="1186"/>
      <c r="AS426" s="1186"/>
      <c r="AT426" s="1186"/>
      <c r="AU426" s="1186"/>
      <c r="AV426" s="1186"/>
      <c r="AW426" s="1186"/>
      <c r="AX426" s="1186"/>
      <c r="AY426" s="1186"/>
      <c r="AZ426" s="1186"/>
      <c r="BA426" s="1186"/>
      <c r="BB426" s="1186"/>
      <c r="BC426" s="1186"/>
      <c r="BD426" s="1186"/>
      <c r="BE426" s="1186"/>
      <c r="BF426" s="1186"/>
      <c r="BG426" s="1186"/>
      <c r="BH426" s="1186"/>
      <c r="BI426" s="1186"/>
      <c r="BJ426" s="1186"/>
      <c r="BK426" s="1186"/>
      <c r="BL426" s="1186"/>
      <c r="BM426" s="1186"/>
      <c r="BN426" s="1186"/>
      <c r="BO426" s="1186"/>
      <c r="BP426" s="1186"/>
      <c r="BQ426" s="1186"/>
      <c r="BR426" s="1186"/>
      <c r="BS426" s="1186"/>
      <c r="BT426" s="1186"/>
      <c r="BU426" s="1186"/>
      <c r="BV426" s="1186"/>
      <c r="BW426" s="1186"/>
      <c r="BX426" s="1186"/>
      <c r="BY426" s="1186"/>
      <c r="BZ426" s="1186"/>
      <c r="CA426" s="1186"/>
      <c r="CB426" s="1186"/>
      <c r="CC426" s="1186"/>
      <c r="CD426" s="1186"/>
      <c r="CE426" s="1186"/>
      <c r="CF426" s="1186"/>
      <c r="CG426" s="1186"/>
      <c r="CH426" s="1186"/>
      <c r="CI426" s="1186"/>
      <c r="CJ426" s="1186"/>
      <c r="CK426" s="1186"/>
      <c r="CL426" s="1186"/>
      <c r="CM426" s="1186"/>
      <c r="CN426" s="1186"/>
      <c r="CO426" s="1186"/>
      <c r="CP426" s="1186"/>
      <c r="CQ426" s="1186"/>
      <c r="CR426" s="1186"/>
      <c r="CS426" s="1186"/>
      <c r="CT426" s="1186"/>
      <c r="CU426" s="1186"/>
      <c r="CV426" s="1186"/>
    </row>
    <row r="427" spans="1:100" s="771" customFormat="1" ht="38.25" x14ac:dyDescent="0.2">
      <c r="A427" s="776" t="s">
        <v>240</v>
      </c>
      <c r="B427" s="852" t="s">
        <v>1100</v>
      </c>
      <c r="C427" s="782" t="s">
        <v>38</v>
      </c>
      <c r="D427" s="822">
        <v>1</v>
      </c>
      <c r="E427" s="863"/>
      <c r="F427" s="779">
        <f t="shared" si="33"/>
        <v>0</v>
      </c>
      <c r="G427" s="1186"/>
      <c r="H427" s="1186"/>
      <c r="I427" s="1186"/>
      <c r="J427" s="1186"/>
      <c r="K427" s="1186"/>
      <c r="L427" s="1186"/>
      <c r="M427" s="1186"/>
      <c r="N427" s="1187"/>
      <c r="O427" s="1188"/>
      <c r="P427" s="1189"/>
      <c r="Q427" s="1186"/>
      <c r="R427" s="1186"/>
      <c r="S427" s="1186"/>
      <c r="T427" s="1186"/>
      <c r="U427" s="1186"/>
      <c r="V427" s="1186"/>
      <c r="W427" s="1186"/>
      <c r="X427" s="1186"/>
      <c r="Y427" s="1186"/>
      <c r="Z427" s="1186"/>
      <c r="AA427" s="1186"/>
      <c r="AB427" s="1186"/>
      <c r="AC427" s="1186"/>
      <c r="AD427" s="1186"/>
      <c r="AE427" s="1186"/>
      <c r="AF427" s="1186"/>
      <c r="AG427" s="1186"/>
      <c r="AH427" s="1186"/>
      <c r="AI427" s="1186"/>
      <c r="AJ427" s="1186"/>
      <c r="AK427" s="1186"/>
      <c r="AL427" s="1186"/>
      <c r="AM427" s="1186"/>
      <c r="AN427" s="1186"/>
      <c r="AO427" s="1186"/>
      <c r="AP427" s="1186"/>
      <c r="AQ427" s="1186"/>
      <c r="AR427" s="1186"/>
      <c r="AS427" s="1186"/>
      <c r="AT427" s="1186"/>
      <c r="AU427" s="1186"/>
      <c r="AV427" s="1186"/>
      <c r="AW427" s="1186"/>
      <c r="AX427" s="1186"/>
      <c r="AY427" s="1186"/>
      <c r="AZ427" s="1186"/>
      <c r="BA427" s="1186"/>
      <c r="BB427" s="1186"/>
      <c r="BC427" s="1186"/>
      <c r="BD427" s="1186"/>
      <c r="BE427" s="1186"/>
      <c r="BF427" s="1186"/>
      <c r="BG427" s="1186"/>
      <c r="BH427" s="1186"/>
      <c r="BI427" s="1186"/>
      <c r="BJ427" s="1186"/>
      <c r="BK427" s="1186"/>
      <c r="BL427" s="1186"/>
      <c r="BM427" s="1186"/>
      <c r="BN427" s="1186"/>
      <c r="BO427" s="1186"/>
      <c r="BP427" s="1186"/>
      <c r="BQ427" s="1186"/>
      <c r="BR427" s="1186"/>
      <c r="BS427" s="1186"/>
      <c r="BT427" s="1186"/>
      <c r="BU427" s="1186"/>
      <c r="BV427" s="1186"/>
      <c r="BW427" s="1186"/>
      <c r="BX427" s="1186"/>
      <c r="BY427" s="1186"/>
      <c r="BZ427" s="1186"/>
      <c r="CA427" s="1186"/>
      <c r="CB427" s="1186"/>
      <c r="CC427" s="1186"/>
      <c r="CD427" s="1186"/>
      <c r="CE427" s="1186"/>
      <c r="CF427" s="1186"/>
      <c r="CG427" s="1186"/>
      <c r="CH427" s="1186"/>
      <c r="CI427" s="1186"/>
      <c r="CJ427" s="1186"/>
      <c r="CK427" s="1186"/>
      <c r="CL427" s="1186"/>
      <c r="CM427" s="1186"/>
      <c r="CN427" s="1186"/>
      <c r="CO427" s="1186"/>
      <c r="CP427" s="1186"/>
      <c r="CQ427" s="1186"/>
      <c r="CR427" s="1186"/>
      <c r="CS427" s="1186"/>
      <c r="CT427" s="1186"/>
      <c r="CU427" s="1186"/>
      <c r="CV427" s="1186"/>
    </row>
    <row r="428" spans="1:100" s="774" customFormat="1" ht="25.5" x14ac:dyDescent="0.2">
      <c r="A428" s="776" t="s">
        <v>241</v>
      </c>
      <c r="B428" s="336" t="s">
        <v>416</v>
      </c>
      <c r="C428" s="783" t="s">
        <v>38</v>
      </c>
      <c r="D428" s="778">
        <v>1</v>
      </c>
      <c r="E428" s="863"/>
      <c r="F428" s="779">
        <f t="shared" si="33"/>
        <v>0</v>
      </c>
      <c r="G428" s="861"/>
      <c r="H428" s="861"/>
      <c r="I428" s="861"/>
      <c r="J428" s="861"/>
      <c r="K428" s="861"/>
      <c r="L428" s="861"/>
      <c r="M428" s="861"/>
      <c r="N428" s="1183"/>
      <c r="O428" s="1184"/>
      <c r="P428" s="1185"/>
      <c r="Q428" s="1185"/>
      <c r="R428" s="861"/>
      <c r="S428" s="861"/>
      <c r="T428" s="861"/>
      <c r="U428" s="861"/>
      <c r="V428" s="861"/>
      <c r="W428" s="861"/>
      <c r="X428" s="861"/>
      <c r="Y428" s="861"/>
      <c r="Z428" s="861"/>
      <c r="AA428" s="861"/>
      <c r="AB428" s="861"/>
      <c r="AC428" s="861"/>
      <c r="AD428" s="861"/>
      <c r="AE428" s="861"/>
      <c r="AF428" s="861"/>
      <c r="AG428" s="861"/>
      <c r="AH428" s="861"/>
      <c r="AI428" s="861"/>
      <c r="AJ428" s="861"/>
      <c r="AK428" s="861"/>
      <c r="AL428" s="861"/>
      <c r="AM428" s="861"/>
      <c r="AN428" s="861"/>
      <c r="AO428" s="861"/>
      <c r="AP428" s="861"/>
      <c r="AQ428" s="861"/>
      <c r="AR428" s="861"/>
      <c r="AS428" s="861"/>
      <c r="AT428" s="861"/>
      <c r="AU428" s="861"/>
      <c r="AV428" s="861"/>
      <c r="AW428" s="861"/>
      <c r="AX428" s="861"/>
      <c r="AY428" s="861"/>
      <c r="AZ428" s="861"/>
      <c r="BA428" s="861"/>
      <c r="BB428" s="861"/>
      <c r="BC428" s="861"/>
      <c r="BD428" s="861"/>
      <c r="BE428" s="861"/>
      <c r="BF428" s="861"/>
      <c r="BG428" s="861"/>
      <c r="BH428" s="861"/>
      <c r="BI428" s="861"/>
      <c r="BJ428" s="861"/>
      <c r="BK428" s="861"/>
      <c r="BL428" s="861"/>
      <c r="BM428" s="861"/>
      <c r="BN428" s="861"/>
      <c r="BO428" s="861"/>
      <c r="BP428" s="861"/>
      <c r="BQ428" s="861"/>
      <c r="BR428" s="861"/>
      <c r="BS428" s="861"/>
      <c r="BT428" s="861"/>
      <c r="BU428" s="861"/>
      <c r="BV428" s="861"/>
      <c r="BW428" s="861"/>
      <c r="BX428" s="861"/>
      <c r="BY428" s="861"/>
      <c r="BZ428" s="861"/>
      <c r="CA428" s="861"/>
      <c r="CB428" s="861"/>
      <c r="CC428" s="861"/>
      <c r="CD428" s="861"/>
      <c r="CE428" s="861"/>
      <c r="CF428" s="861"/>
      <c r="CG428" s="861"/>
      <c r="CH428" s="861"/>
      <c r="CI428" s="861"/>
      <c r="CJ428" s="861"/>
      <c r="CK428" s="861"/>
      <c r="CL428" s="861"/>
      <c r="CM428" s="861"/>
      <c r="CN428" s="861"/>
      <c r="CO428" s="861"/>
      <c r="CP428" s="861"/>
      <c r="CQ428" s="861"/>
      <c r="CR428" s="861"/>
      <c r="CS428" s="861"/>
      <c r="CT428" s="861"/>
      <c r="CU428" s="861"/>
      <c r="CV428" s="861"/>
    </row>
    <row r="429" spans="1:100" s="774" customFormat="1" x14ac:dyDescent="0.2">
      <c r="A429" s="776" t="s">
        <v>243</v>
      </c>
      <c r="B429" s="336" t="s">
        <v>326</v>
      </c>
      <c r="C429" s="783" t="s">
        <v>101</v>
      </c>
      <c r="D429" s="778">
        <v>7</v>
      </c>
      <c r="E429" s="863"/>
      <c r="F429" s="779">
        <f t="shared" si="33"/>
        <v>0</v>
      </c>
      <c r="G429" s="861"/>
      <c r="H429" s="861"/>
      <c r="I429" s="861"/>
      <c r="J429" s="861"/>
      <c r="K429" s="861"/>
      <c r="L429" s="861"/>
      <c r="M429" s="861"/>
      <c r="N429" s="1183"/>
      <c r="O429" s="1184"/>
      <c r="P429" s="1185"/>
      <c r="Q429" s="1185"/>
      <c r="R429" s="861"/>
      <c r="S429" s="861"/>
      <c r="T429" s="861"/>
      <c r="U429" s="861"/>
      <c r="V429" s="861"/>
      <c r="W429" s="861"/>
      <c r="X429" s="861"/>
      <c r="Y429" s="861"/>
      <c r="Z429" s="861"/>
      <c r="AA429" s="861"/>
      <c r="AB429" s="861"/>
      <c r="AC429" s="861"/>
      <c r="AD429" s="861"/>
      <c r="AE429" s="861"/>
      <c r="AF429" s="861"/>
      <c r="AG429" s="861"/>
      <c r="AH429" s="861"/>
      <c r="AI429" s="861"/>
      <c r="AJ429" s="861"/>
      <c r="AK429" s="861"/>
      <c r="AL429" s="861"/>
      <c r="AM429" s="861"/>
      <c r="AN429" s="861"/>
      <c r="AO429" s="861"/>
      <c r="AP429" s="861"/>
      <c r="AQ429" s="861"/>
      <c r="AR429" s="861"/>
      <c r="AS429" s="861"/>
      <c r="AT429" s="861"/>
      <c r="AU429" s="861"/>
      <c r="AV429" s="861"/>
      <c r="AW429" s="861"/>
      <c r="AX429" s="861"/>
      <c r="AY429" s="861"/>
      <c r="AZ429" s="861"/>
      <c r="BA429" s="861"/>
      <c r="BB429" s="861"/>
      <c r="BC429" s="861"/>
      <c r="BD429" s="861"/>
      <c r="BE429" s="861"/>
      <c r="BF429" s="861"/>
      <c r="BG429" s="861"/>
      <c r="BH429" s="861"/>
      <c r="BI429" s="861"/>
      <c r="BJ429" s="861"/>
      <c r="BK429" s="861"/>
      <c r="BL429" s="861"/>
      <c r="BM429" s="861"/>
      <c r="BN429" s="861"/>
      <c r="BO429" s="861"/>
      <c r="BP429" s="861"/>
      <c r="BQ429" s="861"/>
      <c r="BR429" s="861"/>
      <c r="BS429" s="861"/>
      <c r="BT429" s="861"/>
      <c r="BU429" s="861"/>
      <c r="BV429" s="861"/>
      <c r="BW429" s="861"/>
      <c r="BX429" s="861"/>
      <c r="BY429" s="861"/>
      <c r="BZ429" s="861"/>
      <c r="CA429" s="861"/>
      <c r="CB429" s="861"/>
      <c r="CC429" s="861"/>
      <c r="CD429" s="861"/>
      <c r="CE429" s="861"/>
      <c r="CF429" s="861"/>
      <c r="CG429" s="861"/>
      <c r="CH429" s="861"/>
      <c r="CI429" s="861"/>
      <c r="CJ429" s="861"/>
      <c r="CK429" s="861"/>
      <c r="CL429" s="861"/>
      <c r="CM429" s="861"/>
      <c r="CN429" s="861"/>
      <c r="CO429" s="861"/>
      <c r="CP429" s="861"/>
      <c r="CQ429" s="861"/>
      <c r="CR429" s="861"/>
      <c r="CS429" s="861"/>
      <c r="CT429" s="861"/>
      <c r="CU429" s="861"/>
      <c r="CV429" s="861"/>
    </row>
    <row r="430" spans="1:100" s="774" customFormat="1" x14ac:dyDescent="0.2">
      <c r="A430" s="770"/>
      <c r="B430" s="806"/>
      <c r="C430" s="807"/>
      <c r="D430" s="808"/>
      <c r="E430" s="866"/>
      <c r="F430" s="795"/>
      <c r="G430" s="861"/>
      <c r="H430" s="861"/>
      <c r="I430" s="861"/>
      <c r="J430" s="861"/>
      <c r="K430" s="861"/>
      <c r="L430" s="861"/>
      <c r="M430" s="861"/>
      <c r="N430" s="1183"/>
      <c r="O430" s="1184"/>
      <c r="P430" s="1185"/>
      <c r="Q430" s="861"/>
      <c r="R430" s="861"/>
      <c r="S430" s="861"/>
      <c r="T430" s="861"/>
      <c r="U430" s="861"/>
      <c r="V430" s="861"/>
      <c r="W430" s="861"/>
      <c r="X430" s="861"/>
      <c r="Y430" s="861"/>
      <c r="Z430" s="861"/>
      <c r="AA430" s="861"/>
      <c r="AB430" s="861"/>
      <c r="AC430" s="861"/>
      <c r="AD430" s="861"/>
      <c r="AE430" s="861"/>
      <c r="AF430" s="861"/>
      <c r="AG430" s="861"/>
      <c r="AH430" s="861"/>
      <c r="AI430" s="861"/>
      <c r="AJ430" s="861"/>
      <c r="AK430" s="861"/>
      <c r="AL430" s="861"/>
      <c r="AM430" s="861"/>
      <c r="AN430" s="861"/>
      <c r="AO430" s="861"/>
      <c r="AP430" s="861"/>
      <c r="AQ430" s="861"/>
      <c r="AR430" s="861"/>
      <c r="AS430" s="861"/>
      <c r="AT430" s="861"/>
      <c r="AU430" s="861"/>
      <c r="AV430" s="861"/>
      <c r="AW430" s="861"/>
      <c r="AX430" s="861"/>
      <c r="AY430" s="861"/>
      <c r="AZ430" s="861"/>
      <c r="BA430" s="861"/>
      <c r="BB430" s="861"/>
      <c r="BC430" s="861"/>
      <c r="BD430" s="861"/>
      <c r="BE430" s="861"/>
      <c r="BF430" s="861"/>
      <c r="BG430" s="861"/>
      <c r="BH430" s="861"/>
      <c r="BI430" s="861"/>
      <c r="BJ430" s="861"/>
      <c r="BK430" s="861"/>
      <c r="BL430" s="861"/>
      <c r="BM430" s="861"/>
      <c r="BN430" s="861"/>
      <c r="BO430" s="861"/>
      <c r="BP430" s="861"/>
      <c r="BQ430" s="861"/>
      <c r="BR430" s="861"/>
      <c r="BS430" s="861"/>
      <c r="BT430" s="861"/>
      <c r="BU430" s="861"/>
      <c r="BV430" s="861"/>
      <c r="BW430" s="861"/>
      <c r="BX430" s="861"/>
      <c r="BY430" s="861"/>
      <c r="BZ430" s="861"/>
      <c r="CA430" s="861"/>
      <c r="CB430" s="861"/>
      <c r="CC430" s="861"/>
      <c r="CD430" s="861"/>
      <c r="CE430" s="861"/>
      <c r="CF430" s="861"/>
      <c r="CG430" s="861"/>
      <c r="CH430" s="861"/>
      <c r="CI430" s="861"/>
      <c r="CJ430" s="861"/>
      <c r="CK430" s="861"/>
      <c r="CL430" s="861"/>
      <c r="CM430" s="861"/>
      <c r="CN430" s="861"/>
      <c r="CO430" s="861"/>
      <c r="CP430" s="861"/>
      <c r="CQ430" s="861"/>
      <c r="CR430" s="861"/>
      <c r="CS430" s="861"/>
      <c r="CT430" s="861"/>
      <c r="CU430" s="861"/>
      <c r="CV430" s="861"/>
    </row>
    <row r="431" spans="1:100" s="774" customFormat="1" x14ac:dyDescent="0.2">
      <c r="A431" s="770"/>
      <c r="B431" s="809" t="s">
        <v>1118</v>
      </c>
      <c r="C431" s="807"/>
      <c r="D431" s="808"/>
      <c r="E431" s="868"/>
      <c r="F431" s="805">
        <f>SUM(F421:F429)</f>
        <v>0</v>
      </c>
      <c r="G431" s="861"/>
      <c r="H431" s="861"/>
      <c r="I431" s="861"/>
      <c r="J431" s="861"/>
      <c r="K431" s="861"/>
      <c r="L431" s="861"/>
      <c r="M431" s="861"/>
      <c r="N431" s="1183"/>
      <c r="O431" s="1184"/>
      <c r="P431" s="1185"/>
      <c r="Q431" s="861"/>
      <c r="R431" s="861"/>
      <c r="S431" s="861"/>
      <c r="T431" s="861"/>
      <c r="U431" s="861"/>
      <c r="V431" s="861"/>
      <c r="W431" s="861"/>
      <c r="X431" s="861"/>
      <c r="Y431" s="861"/>
      <c r="Z431" s="861"/>
      <c r="AA431" s="861"/>
      <c r="AB431" s="861"/>
      <c r="AC431" s="861"/>
      <c r="AD431" s="861"/>
      <c r="AE431" s="861"/>
      <c r="AF431" s="861"/>
      <c r="AG431" s="861"/>
      <c r="AH431" s="861"/>
      <c r="AI431" s="861"/>
      <c r="AJ431" s="861"/>
      <c r="AK431" s="861"/>
      <c r="AL431" s="861"/>
      <c r="AM431" s="861"/>
      <c r="AN431" s="861"/>
      <c r="AO431" s="861"/>
      <c r="AP431" s="861"/>
      <c r="AQ431" s="861"/>
      <c r="AR431" s="861"/>
      <c r="AS431" s="861"/>
      <c r="AT431" s="861"/>
      <c r="AU431" s="861"/>
      <c r="AV431" s="861"/>
      <c r="AW431" s="861"/>
      <c r="AX431" s="861"/>
      <c r="AY431" s="861"/>
      <c r="AZ431" s="861"/>
      <c r="BA431" s="861"/>
      <c r="BB431" s="861"/>
      <c r="BC431" s="861"/>
      <c r="BD431" s="861"/>
      <c r="BE431" s="861"/>
      <c r="BF431" s="861"/>
      <c r="BG431" s="861"/>
      <c r="BH431" s="861"/>
      <c r="BI431" s="861"/>
      <c r="BJ431" s="861"/>
      <c r="BK431" s="861"/>
      <c r="BL431" s="861"/>
      <c r="BM431" s="861"/>
      <c r="BN431" s="861"/>
      <c r="BO431" s="861"/>
      <c r="BP431" s="861"/>
      <c r="BQ431" s="861"/>
      <c r="BR431" s="861"/>
      <c r="BS431" s="861"/>
      <c r="BT431" s="861"/>
      <c r="BU431" s="861"/>
      <c r="BV431" s="861"/>
      <c r="BW431" s="861"/>
      <c r="BX431" s="861"/>
      <c r="BY431" s="861"/>
      <c r="BZ431" s="861"/>
      <c r="CA431" s="861"/>
      <c r="CB431" s="861"/>
      <c r="CC431" s="861"/>
      <c r="CD431" s="861"/>
      <c r="CE431" s="861"/>
      <c r="CF431" s="861"/>
      <c r="CG431" s="861"/>
      <c r="CH431" s="861"/>
      <c r="CI431" s="861"/>
      <c r="CJ431" s="861"/>
      <c r="CK431" s="861"/>
      <c r="CL431" s="861"/>
      <c r="CM431" s="861"/>
      <c r="CN431" s="861"/>
      <c r="CO431" s="861"/>
      <c r="CP431" s="861"/>
      <c r="CQ431" s="861"/>
      <c r="CR431" s="861"/>
      <c r="CS431" s="861"/>
      <c r="CT431" s="861"/>
      <c r="CU431" s="861"/>
      <c r="CV431" s="861"/>
    </row>
    <row r="432" spans="1:100" s="774" customFormat="1" x14ac:dyDescent="0.2">
      <c r="A432" s="770"/>
      <c r="B432" s="809"/>
      <c r="C432" s="807"/>
      <c r="D432" s="808"/>
      <c r="E432" s="868"/>
      <c r="F432" s="805"/>
      <c r="G432" s="861"/>
      <c r="H432" s="861"/>
      <c r="I432" s="861"/>
      <c r="J432" s="861"/>
      <c r="K432" s="861"/>
      <c r="L432" s="861"/>
      <c r="M432" s="861"/>
      <c r="N432" s="1183"/>
      <c r="O432" s="1184"/>
      <c r="P432" s="1185"/>
      <c r="Q432" s="861"/>
      <c r="R432" s="861"/>
      <c r="S432" s="861"/>
      <c r="T432" s="861"/>
      <c r="U432" s="861"/>
      <c r="V432" s="861"/>
      <c r="W432" s="861"/>
      <c r="X432" s="861"/>
      <c r="Y432" s="861"/>
      <c r="Z432" s="861"/>
      <c r="AA432" s="861"/>
      <c r="AB432" s="861"/>
      <c r="AC432" s="861"/>
      <c r="AD432" s="861"/>
      <c r="AE432" s="861"/>
      <c r="AF432" s="861"/>
      <c r="AG432" s="861"/>
      <c r="AH432" s="861"/>
      <c r="AI432" s="861"/>
      <c r="AJ432" s="861"/>
      <c r="AK432" s="861"/>
      <c r="AL432" s="861"/>
      <c r="AM432" s="861"/>
      <c r="AN432" s="861"/>
      <c r="AO432" s="861"/>
      <c r="AP432" s="861"/>
      <c r="AQ432" s="861"/>
      <c r="AR432" s="861"/>
      <c r="AS432" s="861"/>
      <c r="AT432" s="861"/>
      <c r="AU432" s="861"/>
      <c r="AV432" s="861"/>
      <c r="AW432" s="861"/>
      <c r="AX432" s="861"/>
      <c r="AY432" s="861"/>
      <c r="AZ432" s="861"/>
      <c r="BA432" s="861"/>
      <c r="BB432" s="861"/>
      <c r="BC432" s="861"/>
      <c r="BD432" s="861"/>
      <c r="BE432" s="861"/>
      <c r="BF432" s="861"/>
      <c r="BG432" s="861"/>
      <c r="BH432" s="861"/>
      <c r="BI432" s="861"/>
      <c r="BJ432" s="861"/>
      <c r="BK432" s="861"/>
      <c r="BL432" s="861"/>
      <c r="BM432" s="861"/>
      <c r="BN432" s="861"/>
      <c r="BO432" s="861"/>
      <c r="BP432" s="861"/>
      <c r="BQ432" s="861"/>
      <c r="BR432" s="861"/>
      <c r="BS432" s="861"/>
      <c r="BT432" s="861"/>
      <c r="BU432" s="861"/>
      <c r="BV432" s="861"/>
      <c r="BW432" s="861"/>
      <c r="BX432" s="861"/>
      <c r="BY432" s="861"/>
      <c r="BZ432" s="861"/>
      <c r="CA432" s="861"/>
      <c r="CB432" s="861"/>
      <c r="CC432" s="861"/>
      <c r="CD432" s="861"/>
      <c r="CE432" s="861"/>
      <c r="CF432" s="861"/>
      <c r="CG432" s="861"/>
      <c r="CH432" s="861"/>
      <c r="CI432" s="861"/>
      <c r="CJ432" s="861"/>
      <c r="CK432" s="861"/>
      <c r="CL432" s="861"/>
      <c r="CM432" s="861"/>
      <c r="CN432" s="861"/>
      <c r="CO432" s="861"/>
      <c r="CP432" s="861"/>
      <c r="CQ432" s="861"/>
      <c r="CR432" s="861"/>
      <c r="CS432" s="861"/>
      <c r="CT432" s="861"/>
      <c r="CU432" s="861"/>
      <c r="CV432" s="861"/>
    </row>
    <row r="433" spans="1:100" x14ac:dyDescent="0.2">
      <c r="D433" s="794"/>
      <c r="E433" s="866"/>
    </row>
    <row r="434" spans="1:100" ht="15" x14ac:dyDescent="0.2">
      <c r="A434" s="767"/>
      <c r="B434" s="768" t="s">
        <v>418</v>
      </c>
      <c r="C434" s="798" t="s">
        <v>322</v>
      </c>
      <c r="D434" s="412"/>
      <c r="E434" s="866"/>
      <c r="F434" s="604"/>
    </row>
    <row r="435" spans="1:100" s="774" customFormat="1" x14ac:dyDescent="0.2">
      <c r="A435" s="770"/>
      <c r="B435" s="775"/>
      <c r="C435" s="772"/>
      <c r="D435" s="786"/>
      <c r="E435" s="866"/>
      <c r="F435" s="787"/>
      <c r="G435" s="861"/>
      <c r="H435" s="861"/>
      <c r="I435" s="861"/>
      <c r="J435" s="861"/>
      <c r="K435" s="861"/>
      <c r="L435" s="861"/>
      <c r="M435" s="861"/>
      <c r="N435" s="1183"/>
      <c r="O435" s="1184"/>
      <c r="P435" s="1185"/>
      <c r="Q435" s="861"/>
      <c r="R435" s="861"/>
      <c r="S435" s="861"/>
      <c r="T435" s="861"/>
      <c r="U435" s="861"/>
      <c r="V435" s="861"/>
      <c r="W435" s="861"/>
      <c r="X435" s="861"/>
      <c r="Y435" s="861"/>
      <c r="Z435" s="861"/>
      <c r="AA435" s="861"/>
      <c r="AB435" s="861"/>
      <c r="AC435" s="861"/>
      <c r="AD435" s="861"/>
      <c r="AE435" s="861"/>
      <c r="AF435" s="861"/>
      <c r="AG435" s="861"/>
      <c r="AH435" s="861"/>
      <c r="AI435" s="861"/>
      <c r="AJ435" s="861"/>
      <c r="AK435" s="861"/>
      <c r="AL435" s="861"/>
      <c r="AM435" s="861"/>
      <c r="AN435" s="861"/>
      <c r="AO435" s="861"/>
      <c r="AP435" s="861"/>
      <c r="AQ435" s="861"/>
      <c r="AR435" s="861"/>
      <c r="AS435" s="861"/>
      <c r="AT435" s="861"/>
      <c r="AU435" s="861"/>
      <c r="AV435" s="861"/>
      <c r="AW435" s="861"/>
      <c r="AX435" s="861"/>
      <c r="AY435" s="861"/>
      <c r="AZ435" s="861"/>
      <c r="BA435" s="861"/>
      <c r="BB435" s="861"/>
      <c r="BC435" s="861"/>
      <c r="BD435" s="861"/>
      <c r="BE435" s="861"/>
      <c r="BF435" s="861"/>
      <c r="BG435" s="861"/>
      <c r="BH435" s="861"/>
      <c r="BI435" s="861"/>
      <c r="BJ435" s="861"/>
      <c r="BK435" s="861"/>
      <c r="BL435" s="861"/>
      <c r="BM435" s="861"/>
      <c r="BN435" s="861"/>
      <c r="BO435" s="861"/>
      <c r="BP435" s="861"/>
      <c r="BQ435" s="861"/>
      <c r="BR435" s="861"/>
      <c r="BS435" s="861"/>
      <c r="BT435" s="861"/>
      <c r="BU435" s="861"/>
      <c r="BV435" s="861"/>
      <c r="BW435" s="861"/>
      <c r="BX435" s="861"/>
      <c r="BY435" s="861"/>
      <c r="BZ435" s="861"/>
      <c r="CA435" s="861"/>
      <c r="CB435" s="861"/>
      <c r="CC435" s="861"/>
      <c r="CD435" s="861"/>
      <c r="CE435" s="861"/>
      <c r="CF435" s="861"/>
      <c r="CG435" s="861"/>
      <c r="CH435" s="861"/>
      <c r="CI435" s="861"/>
      <c r="CJ435" s="861"/>
      <c r="CK435" s="861"/>
      <c r="CL435" s="861"/>
      <c r="CM435" s="861"/>
      <c r="CN435" s="861"/>
      <c r="CO435" s="861"/>
      <c r="CP435" s="861"/>
      <c r="CQ435" s="861"/>
      <c r="CR435" s="861"/>
      <c r="CS435" s="861"/>
      <c r="CT435" s="861"/>
      <c r="CU435" s="861"/>
      <c r="CV435" s="861"/>
    </row>
    <row r="436" spans="1:100" s="774" customFormat="1" ht="25.5" customHeight="1" x14ac:dyDescent="0.2">
      <c r="A436" s="776" t="s">
        <v>230</v>
      </c>
      <c r="B436" s="336" t="s">
        <v>323</v>
      </c>
      <c r="C436" s="777" t="s">
        <v>38</v>
      </c>
      <c r="D436" s="822">
        <v>1</v>
      </c>
      <c r="E436" s="863"/>
      <c r="F436" s="779">
        <f t="shared" ref="F436:F441" si="34">D436*E436</f>
        <v>0</v>
      </c>
      <c r="G436" s="861"/>
      <c r="H436" s="861"/>
      <c r="I436" s="861"/>
      <c r="J436" s="861"/>
      <c r="K436" s="861"/>
      <c r="L436" s="861"/>
      <c r="M436" s="861"/>
      <c r="N436" s="1183"/>
      <c r="O436" s="1184"/>
      <c r="P436" s="1185"/>
      <c r="Q436" s="861"/>
      <c r="R436" s="861"/>
      <c r="S436" s="861"/>
      <c r="T436" s="861"/>
      <c r="U436" s="861"/>
      <c r="V436" s="861"/>
      <c r="W436" s="861"/>
      <c r="X436" s="861"/>
      <c r="Y436" s="861"/>
      <c r="Z436" s="861"/>
      <c r="AA436" s="861"/>
      <c r="AB436" s="861"/>
      <c r="AC436" s="861"/>
      <c r="AD436" s="861"/>
      <c r="AE436" s="861"/>
      <c r="AF436" s="861"/>
      <c r="AG436" s="861"/>
      <c r="AH436" s="861"/>
      <c r="AI436" s="861"/>
      <c r="AJ436" s="861"/>
      <c r="AK436" s="861"/>
      <c r="AL436" s="861"/>
      <c r="AM436" s="861"/>
      <c r="AN436" s="861"/>
      <c r="AO436" s="861"/>
      <c r="AP436" s="861"/>
      <c r="AQ436" s="861"/>
      <c r="AR436" s="861"/>
      <c r="AS436" s="861"/>
      <c r="AT436" s="861"/>
      <c r="AU436" s="861"/>
      <c r="AV436" s="861"/>
      <c r="AW436" s="861"/>
      <c r="AX436" s="861"/>
      <c r="AY436" s="861"/>
      <c r="AZ436" s="861"/>
      <c r="BA436" s="861"/>
      <c r="BB436" s="861"/>
      <c r="BC436" s="861"/>
      <c r="BD436" s="861"/>
      <c r="BE436" s="861"/>
      <c r="BF436" s="861"/>
      <c r="BG436" s="861"/>
      <c r="BH436" s="861"/>
      <c r="BI436" s="861"/>
      <c r="BJ436" s="861"/>
      <c r="BK436" s="861"/>
      <c r="BL436" s="861"/>
      <c r="BM436" s="861"/>
      <c r="BN436" s="861"/>
      <c r="BO436" s="861"/>
      <c r="BP436" s="861"/>
      <c r="BQ436" s="861"/>
      <c r="BR436" s="861"/>
      <c r="BS436" s="861"/>
      <c r="BT436" s="861"/>
      <c r="BU436" s="861"/>
      <c r="BV436" s="861"/>
      <c r="BW436" s="861"/>
      <c r="BX436" s="861"/>
      <c r="BY436" s="861"/>
      <c r="BZ436" s="861"/>
      <c r="CA436" s="861"/>
      <c r="CB436" s="861"/>
      <c r="CC436" s="861"/>
      <c r="CD436" s="861"/>
      <c r="CE436" s="861"/>
      <c r="CF436" s="861"/>
      <c r="CG436" s="861"/>
      <c r="CH436" s="861"/>
      <c r="CI436" s="861"/>
      <c r="CJ436" s="861"/>
      <c r="CK436" s="861"/>
      <c r="CL436" s="861"/>
      <c r="CM436" s="861"/>
      <c r="CN436" s="861"/>
      <c r="CO436" s="861"/>
      <c r="CP436" s="861"/>
      <c r="CQ436" s="861"/>
      <c r="CR436" s="861"/>
      <c r="CS436" s="861"/>
      <c r="CT436" s="861"/>
      <c r="CU436" s="861"/>
      <c r="CV436" s="861"/>
    </row>
    <row r="437" spans="1:100" s="774" customFormat="1" ht="38.25" x14ac:dyDescent="0.2">
      <c r="A437" s="776" t="s">
        <v>232</v>
      </c>
      <c r="B437" s="336" t="s">
        <v>1127</v>
      </c>
      <c r="C437" s="393" t="s">
        <v>199</v>
      </c>
      <c r="D437" s="778">
        <v>2.65</v>
      </c>
      <c r="E437" s="863"/>
      <c r="F437" s="779">
        <f t="shared" si="34"/>
        <v>0</v>
      </c>
      <c r="G437" s="861"/>
      <c r="H437" s="861"/>
      <c r="I437" s="861"/>
      <c r="J437" s="861"/>
      <c r="K437" s="861"/>
      <c r="L437" s="861"/>
      <c r="M437" s="861"/>
      <c r="N437" s="1183"/>
      <c r="O437" s="1184"/>
      <c r="P437" s="1185"/>
      <c r="Q437" s="861"/>
      <c r="R437" s="861"/>
      <c r="S437" s="861"/>
      <c r="T437" s="861"/>
      <c r="U437" s="861"/>
      <c r="V437" s="861"/>
      <c r="W437" s="861"/>
      <c r="X437" s="861"/>
      <c r="Y437" s="861"/>
      <c r="Z437" s="861"/>
      <c r="AA437" s="861"/>
      <c r="AB437" s="861"/>
      <c r="AC437" s="861"/>
      <c r="AD437" s="861"/>
      <c r="AE437" s="861"/>
      <c r="AF437" s="861"/>
      <c r="AG437" s="861"/>
      <c r="AH437" s="861"/>
      <c r="AI437" s="861"/>
      <c r="AJ437" s="861"/>
      <c r="AK437" s="861"/>
      <c r="AL437" s="861"/>
      <c r="AM437" s="861"/>
      <c r="AN437" s="861"/>
      <c r="AO437" s="861"/>
      <c r="AP437" s="861"/>
      <c r="AQ437" s="861"/>
      <c r="AR437" s="861"/>
      <c r="AS437" s="861"/>
      <c r="AT437" s="861"/>
      <c r="AU437" s="861"/>
      <c r="AV437" s="861"/>
      <c r="AW437" s="861"/>
      <c r="AX437" s="861"/>
      <c r="AY437" s="861"/>
      <c r="AZ437" s="861"/>
      <c r="BA437" s="861"/>
      <c r="BB437" s="861"/>
      <c r="BC437" s="861"/>
      <c r="BD437" s="861"/>
      <c r="BE437" s="861"/>
      <c r="BF437" s="861"/>
      <c r="BG437" s="861"/>
      <c r="BH437" s="861"/>
      <c r="BI437" s="861"/>
      <c r="BJ437" s="861"/>
      <c r="BK437" s="861"/>
      <c r="BL437" s="861"/>
      <c r="BM437" s="861"/>
      <c r="BN437" s="861"/>
      <c r="BO437" s="861"/>
      <c r="BP437" s="861"/>
      <c r="BQ437" s="861"/>
      <c r="BR437" s="861"/>
      <c r="BS437" s="861"/>
      <c r="BT437" s="861"/>
      <c r="BU437" s="861"/>
      <c r="BV437" s="861"/>
      <c r="BW437" s="861"/>
      <c r="BX437" s="861"/>
      <c r="BY437" s="861"/>
      <c r="BZ437" s="861"/>
      <c r="CA437" s="861"/>
      <c r="CB437" s="861"/>
      <c r="CC437" s="861"/>
      <c r="CD437" s="861"/>
      <c r="CE437" s="861"/>
      <c r="CF437" s="861"/>
      <c r="CG437" s="861"/>
      <c r="CH437" s="861"/>
      <c r="CI437" s="861"/>
      <c r="CJ437" s="861"/>
      <c r="CK437" s="861"/>
      <c r="CL437" s="861"/>
      <c r="CM437" s="861"/>
      <c r="CN437" s="861"/>
      <c r="CO437" s="861"/>
      <c r="CP437" s="861"/>
      <c r="CQ437" s="861"/>
      <c r="CR437" s="861"/>
      <c r="CS437" s="861"/>
      <c r="CT437" s="861"/>
      <c r="CU437" s="861"/>
      <c r="CV437" s="861"/>
    </row>
    <row r="438" spans="1:100" s="774" customFormat="1" ht="25.5" x14ac:dyDescent="0.2">
      <c r="A438" s="776" t="s">
        <v>233</v>
      </c>
      <c r="B438" s="336" t="s">
        <v>324</v>
      </c>
      <c r="C438" s="783" t="s">
        <v>38</v>
      </c>
      <c r="D438" s="822">
        <v>1</v>
      </c>
      <c r="E438" s="863"/>
      <c r="F438" s="779">
        <f t="shared" si="34"/>
        <v>0</v>
      </c>
      <c r="G438" s="861"/>
      <c r="H438" s="861"/>
      <c r="I438" s="861"/>
      <c r="J438" s="861"/>
      <c r="K438" s="861"/>
      <c r="L438" s="861"/>
      <c r="M438" s="861"/>
      <c r="N438" s="1183"/>
      <c r="O438" s="1184"/>
      <c r="P438" s="1185"/>
      <c r="Q438" s="861"/>
      <c r="R438" s="861"/>
      <c r="S438" s="861"/>
      <c r="T438" s="861"/>
      <c r="U438" s="861"/>
      <c r="V438" s="861"/>
      <c r="W438" s="861"/>
      <c r="X438" s="861"/>
      <c r="Y438" s="861"/>
      <c r="Z438" s="861"/>
      <c r="AA438" s="861"/>
      <c r="AB438" s="861"/>
      <c r="AC438" s="861"/>
      <c r="AD438" s="861"/>
      <c r="AE438" s="861"/>
      <c r="AF438" s="861"/>
      <c r="AG438" s="861"/>
      <c r="AH438" s="861"/>
      <c r="AI438" s="861"/>
      <c r="AJ438" s="861"/>
      <c r="AK438" s="861"/>
      <c r="AL438" s="861"/>
      <c r="AM438" s="861"/>
      <c r="AN438" s="861"/>
      <c r="AO438" s="861"/>
      <c r="AP438" s="861"/>
      <c r="AQ438" s="861"/>
      <c r="AR438" s="861"/>
      <c r="AS438" s="861"/>
      <c r="AT438" s="861"/>
      <c r="AU438" s="861"/>
      <c r="AV438" s="861"/>
      <c r="AW438" s="861"/>
      <c r="AX438" s="861"/>
      <c r="AY438" s="861"/>
      <c r="AZ438" s="861"/>
      <c r="BA438" s="861"/>
      <c r="BB438" s="861"/>
      <c r="BC438" s="861"/>
      <c r="BD438" s="861"/>
      <c r="BE438" s="861"/>
      <c r="BF438" s="861"/>
      <c r="BG438" s="861"/>
      <c r="BH438" s="861"/>
      <c r="BI438" s="861"/>
      <c r="BJ438" s="861"/>
      <c r="BK438" s="861"/>
      <c r="BL438" s="861"/>
      <c r="BM438" s="861"/>
      <c r="BN438" s="861"/>
      <c r="BO438" s="861"/>
      <c r="BP438" s="861"/>
      <c r="BQ438" s="861"/>
      <c r="BR438" s="861"/>
      <c r="BS438" s="861"/>
      <c r="BT438" s="861"/>
      <c r="BU438" s="861"/>
      <c r="BV438" s="861"/>
      <c r="BW438" s="861"/>
      <c r="BX438" s="861"/>
      <c r="BY438" s="861"/>
      <c r="BZ438" s="861"/>
      <c r="CA438" s="861"/>
      <c r="CB438" s="861"/>
      <c r="CC438" s="861"/>
      <c r="CD438" s="861"/>
      <c r="CE438" s="861"/>
      <c r="CF438" s="861"/>
      <c r="CG438" s="861"/>
      <c r="CH438" s="861"/>
      <c r="CI438" s="861"/>
      <c r="CJ438" s="861"/>
      <c r="CK438" s="861"/>
      <c r="CL438" s="861"/>
      <c r="CM438" s="861"/>
      <c r="CN438" s="861"/>
      <c r="CO438" s="861"/>
      <c r="CP438" s="861"/>
      <c r="CQ438" s="861"/>
      <c r="CR438" s="861"/>
      <c r="CS438" s="861"/>
      <c r="CT438" s="861"/>
      <c r="CU438" s="861"/>
      <c r="CV438" s="861"/>
    </row>
    <row r="439" spans="1:100" s="771" customFormat="1" ht="25.5" x14ac:dyDescent="0.2">
      <c r="A439" s="776" t="s">
        <v>235</v>
      </c>
      <c r="B439" s="852" t="s">
        <v>419</v>
      </c>
      <c r="C439" s="782" t="s">
        <v>38</v>
      </c>
      <c r="D439" s="822">
        <v>1</v>
      </c>
      <c r="E439" s="863"/>
      <c r="F439" s="779">
        <f t="shared" si="34"/>
        <v>0</v>
      </c>
      <c r="G439" s="1186"/>
      <c r="H439" s="1186"/>
      <c r="I439" s="1186"/>
      <c r="J439" s="1186"/>
      <c r="K439" s="1186"/>
      <c r="L439" s="1186"/>
      <c r="M439" s="1186"/>
      <c r="N439" s="1187"/>
      <c r="O439" s="1188"/>
      <c r="P439" s="1189"/>
      <c r="Q439" s="1186"/>
      <c r="R439" s="1186"/>
      <c r="S439" s="1186"/>
      <c r="T439" s="1186"/>
      <c r="U439" s="1186"/>
      <c r="V439" s="1186"/>
      <c r="W439" s="1186"/>
      <c r="X439" s="1186"/>
      <c r="Y439" s="1186"/>
      <c r="Z439" s="1186"/>
      <c r="AA439" s="1186"/>
      <c r="AB439" s="1186"/>
      <c r="AC439" s="1186"/>
      <c r="AD439" s="1186"/>
      <c r="AE439" s="1186"/>
      <c r="AF439" s="1186"/>
      <c r="AG439" s="1186"/>
      <c r="AH439" s="1186"/>
      <c r="AI439" s="1186"/>
      <c r="AJ439" s="1186"/>
      <c r="AK439" s="1186"/>
      <c r="AL439" s="1186"/>
      <c r="AM439" s="1186"/>
      <c r="AN439" s="1186"/>
      <c r="AO439" s="1186"/>
      <c r="AP439" s="1186"/>
      <c r="AQ439" s="1186"/>
      <c r="AR439" s="1186"/>
      <c r="AS439" s="1186"/>
      <c r="AT439" s="1186"/>
      <c r="AU439" s="1186"/>
      <c r="AV439" s="1186"/>
      <c r="AW439" s="1186"/>
      <c r="AX439" s="1186"/>
      <c r="AY439" s="1186"/>
      <c r="AZ439" s="1186"/>
      <c r="BA439" s="1186"/>
      <c r="BB439" s="1186"/>
      <c r="BC439" s="1186"/>
      <c r="BD439" s="1186"/>
      <c r="BE439" s="1186"/>
      <c r="BF439" s="1186"/>
      <c r="BG439" s="1186"/>
      <c r="BH439" s="1186"/>
      <c r="BI439" s="1186"/>
      <c r="BJ439" s="1186"/>
      <c r="BK439" s="1186"/>
      <c r="BL439" s="1186"/>
      <c r="BM439" s="1186"/>
      <c r="BN439" s="1186"/>
      <c r="BO439" s="1186"/>
      <c r="BP439" s="1186"/>
      <c r="BQ439" s="1186"/>
      <c r="BR439" s="1186"/>
      <c r="BS439" s="1186"/>
      <c r="BT439" s="1186"/>
      <c r="BU439" s="1186"/>
      <c r="BV439" s="1186"/>
      <c r="BW439" s="1186"/>
      <c r="BX439" s="1186"/>
      <c r="BY439" s="1186"/>
      <c r="BZ439" s="1186"/>
      <c r="CA439" s="1186"/>
      <c r="CB439" s="1186"/>
      <c r="CC439" s="1186"/>
      <c r="CD439" s="1186"/>
      <c r="CE439" s="1186"/>
      <c r="CF439" s="1186"/>
      <c r="CG439" s="1186"/>
      <c r="CH439" s="1186"/>
      <c r="CI439" s="1186"/>
      <c r="CJ439" s="1186"/>
      <c r="CK439" s="1186"/>
      <c r="CL439" s="1186"/>
      <c r="CM439" s="1186"/>
      <c r="CN439" s="1186"/>
      <c r="CO439" s="1186"/>
      <c r="CP439" s="1186"/>
      <c r="CQ439" s="1186"/>
      <c r="CR439" s="1186"/>
      <c r="CS439" s="1186"/>
      <c r="CT439" s="1186"/>
      <c r="CU439" s="1186"/>
      <c r="CV439" s="1186"/>
    </row>
    <row r="440" spans="1:100" s="771" customFormat="1" ht="38.25" x14ac:dyDescent="0.2">
      <c r="A440" s="776" t="s">
        <v>237</v>
      </c>
      <c r="B440" s="781" t="s">
        <v>325</v>
      </c>
      <c r="C440" s="782" t="s">
        <v>101</v>
      </c>
      <c r="D440" s="778">
        <v>4.5</v>
      </c>
      <c r="E440" s="863"/>
      <c r="F440" s="779">
        <f t="shared" si="34"/>
        <v>0</v>
      </c>
      <c r="G440" s="1186"/>
      <c r="H440" s="1186"/>
      <c r="I440" s="1186"/>
      <c r="J440" s="1186"/>
      <c r="K440" s="1186"/>
      <c r="L440" s="1186"/>
      <c r="M440" s="1186"/>
      <c r="N440" s="1187"/>
      <c r="O440" s="1188"/>
      <c r="P440" s="1189"/>
      <c r="Q440" s="1186"/>
      <c r="R440" s="1186"/>
      <c r="S440" s="1186"/>
      <c r="T440" s="1186"/>
      <c r="U440" s="1186"/>
      <c r="V440" s="1186"/>
      <c r="W440" s="1186"/>
      <c r="X440" s="1186"/>
      <c r="Y440" s="1186"/>
      <c r="Z440" s="1186"/>
      <c r="AA440" s="1186"/>
      <c r="AB440" s="1186"/>
      <c r="AC440" s="1186"/>
      <c r="AD440" s="1186"/>
      <c r="AE440" s="1186"/>
      <c r="AF440" s="1186"/>
      <c r="AG440" s="1186"/>
      <c r="AH440" s="1186"/>
      <c r="AI440" s="1186"/>
      <c r="AJ440" s="1186"/>
      <c r="AK440" s="1186"/>
      <c r="AL440" s="1186"/>
      <c r="AM440" s="1186"/>
      <c r="AN440" s="1186"/>
      <c r="AO440" s="1186"/>
      <c r="AP440" s="1186"/>
      <c r="AQ440" s="1186"/>
      <c r="AR440" s="1186"/>
      <c r="AS440" s="1186"/>
      <c r="AT440" s="1186"/>
      <c r="AU440" s="1186"/>
      <c r="AV440" s="1186"/>
      <c r="AW440" s="1186"/>
      <c r="AX440" s="1186"/>
      <c r="AY440" s="1186"/>
      <c r="AZ440" s="1186"/>
      <c r="BA440" s="1186"/>
      <c r="BB440" s="1186"/>
      <c r="BC440" s="1186"/>
      <c r="BD440" s="1186"/>
      <c r="BE440" s="1186"/>
      <c r="BF440" s="1186"/>
      <c r="BG440" s="1186"/>
      <c r="BH440" s="1186"/>
      <c r="BI440" s="1186"/>
      <c r="BJ440" s="1186"/>
      <c r="BK440" s="1186"/>
      <c r="BL440" s="1186"/>
      <c r="BM440" s="1186"/>
      <c r="BN440" s="1186"/>
      <c r="BO440" s="1186"/>
      <c r="BP440" s="1186"/>
      <c r="BQ440" s="1186"/>
      <c r="BR440" s="1186"/>
      <c r="BS440" s="1186"/>
      <c r="BT440" s="1186"/>
      <c r="BU440" s="1186"/>
      <c r="BV440" s="1186"/>
      <c r="BW440" s="1186"/>
      <c r="BX440" s="1186"/>
      <c r="BY440" s="1186"/>
      <c r="BZ440" s="1186"/>
      <c r="CA440" s="1186"/>
      <c r="CB440" s="1186"/>
      <c r="CC440" s="1186"/>
      <c r="CD440" s="1186"/>
      <c r="CE440" s="1186"/>
      <c r="CF440" s="1186"/>
      <c r="CG440" s="1186"/>
      <c r="CH440" s="1186"/>
      <c r="CI440" s="1186"/>
      <c r="CJ440" s="1186"/>
      <c r="CK440" s="1186"/>
      <c r="CL440" s="1186"/>
      <c r="CM440" s="1186"/>
      <c r="CN440" s="1186"/>
      <c r="CO440" s="1186"/>
      <c r="CP440" s="1186"/>
      <c r="CQ440" s="1186"/>
      <c r="CR440" s="1186"/>
      <c r="CS440" s="1186"/>
      <c r="CT440" s="1186"/>
      <c r="CU440" s="1186"/>
      <c r="CV440" s="1186"/>
    </row>
    <row r="441" spans="1:100" s="774" customFormat="1" x14ac:dyDescent="0.2">
      <c r="A441" s="776" t="s">
        <v>239</v>
      </c>
      <c r="B441" s="336" t="s">
        <v>326</v>
      </c>
      <c r="C441" s="783" t="s">
        <v>101</v>
      </c>
      <c r="D441" s="778">
        <v>9</v>
      </c>
      <c r="E441" s="863"/>
      <c r="F441" s="779">
        <f t="shared" si="34"/>
        <v>0</v>
      </c>
      <c r="G441" s="861"/>
      <c r="H441" s="861"/>
      <c r="I441" s="861"/>
      <c r="J441" s="861"/>
      <c r="K441" s="861"/>
      <c r="L441" s="861"/>
      <c r="M441" s="861"/>
      <c r="N441" s="1183"/>
      <c r="O441" s="1184"/>
      <c r="P441" s="1185"/>
      <c r="Q441" s="1185"/>
      <c r="R441" s="861"/>
      <c r="S441" s="861"/>
      <c r="T441" s="861"/>
      <c r="U441" s="861"/>
      <c r="V441" s="861"/>
      <c r="W441" s="861"/>
      <c r="X441" s="861"/>
      <c r="Y441" s="861"/>
      <c r="Z441" s="861"/>
      <c r="AA441" s="861"/>
      <c r="AB441" s="861"/>
      <c r="AC441" s="861"/>
      <c r="AD441" s="861"/>
      <c r="AE441" s="861"/>
      <c r="AF441" s="861"/>
      <c r="AG441" s="861"/>
      <c r="AH441" s="861"/>
      <c r="AI441" s="861"/>
      <c r="AJ441" s="861"/>
      <c r="AK441" s="861"/>
      <c r="AL441" s="861"/>
      <c r="AM441" s="861"/>
      <c r="AN441" s="861"/>
      <c r="AO441" s="861"/>
      <c r="AP441" s="861"/>
      <c r="AQ441" s="861"/>
      <c r="AR441" s="861"/>
      <c r="AS441" s="861"/>
      <c r="AT441" s="861"/>
      <c r="AU441" s="861"/>
      <c r="AV441" s="861"/>
      <c r="AW441" s="861"/>
      <c r="AX441" s="861"/>
      <c r="AY441" s="861"/>
      <c r="AZ441" s="861"/>
      <c r="BA441" s="861"/>
      <c r="BB441" s="861"/>
      <c r="BC441" s="861"/>
      <c r="BD441" s="861"/>
      <c r="BE441" s="861"/>
      <c r="BF441" s="861"/>
      <c r="BG441" s="861"/>
      <c r="BH441" s="861"/>
      <c r="BI441" s="861"/>
      <c r="BJ441" s="861"/>
      <c r="BK441" s="861"/>
      <c r="BL441" s="861"/>
      <c r="BM441" s="861"/>
      <c r="BN441" s="861"/>
      <c r="BO441" s="861"/>
      <c r="BP441" s="861"/>
      <c r="BQ441" s="861"/>
      <c r="BR441" s="861"/>
      <c r="BS441" s="861"/>
      <c r="BT441" s="861"/>
      <c r="BU441" s="861"/>
      <c r="BV441" s="861"/>
      <c r="BW441" s="861"/>
      <c r="BX441" s="861"/>
      <c r="BY441" s="861"/>
      <c r="BZ441" s="861"/>
      <c r="CA441" s="861"/>
      <c r="CB441" s="861"/>
      <c r="CC441" s="861"/>
      <c r="CD441" s="861"/>
      <c r="CE441" s="861"/>
      <c r="CF441" s="861"/>
      <c r="CG441" s="861"/>
      <c r="CH441" s="861"/>
      <c r="CI441" s="861"/>
      <c r="CJ441" s="861"/>
      <c r="CK441" s="861"/>
      <c r="CL441" s="861"/>
      <c r="CM441" s="861"/>
      <c r="CN441" s="861"/>
      <c r="CO441" s="861"/>
      <c r="CP441" s="861"/>
      <c r="CQ441" s="861"/>
      <c r="CR441" s="861"/>
      <c r="CS441" s="861"/>
      <c r="CT441" s="861"/>
      <c r="CU441" s="861"/>
      <c r="CV441" s="861"/>
    </row>
    <row r="442" spans="1:100" s="774" customFormat="1" x14ac:dyDescent="0.2">
      <c r="A442" s="770"/>
      <c r="B442" s="806"/>
      <c r="C442" s="807"/>
      <c r="D442" s="808"/>
      <c r="E442" s="866"/>
      <c r="F442" s="795"/>
      <c r="G442" s="861"/>
      <c r="H442" s="861"/>
      <c r="I442" s="861"/>
      <c r="J442" s="861"/>
      <c r="K442" s="861"/>
      <c r="L442" s="861"/>
      <c r="M442" s="861"/>
      <c r="N442" s="1183"/>
      <c r="O442" s="1184"/>
      <c r="P442" s="1185"/>
      <c r="Q442" s="861"/>
      <c r="R442" s="861"/>
      <c r="S442" s="861"/>
      <c r="T442" s="861"/>
      <c r="U442" s="861"/>
      <c r="V442" s="861"/>
      <c r="W442" s="861"/>
      <c r="X442" s="861"/>
      <c r="Y442" s="861"/>
      <c r="Z442" s="861"/>
      <c r="AA442" s="861"/>
      <c r="AB442" s="861"/>
      <c r="AC442" s="861"/>
      <c r="AD442" s="861"/>
      <c r="AE442" s="861"/>
      <c r="AF442" s="861"/>
      <c r="AG442" s="861"/>
      <c r="AH442" s="861"/>
      <c r="AI442" s="861"/>
      <c r="AJ442" s="861"/>
      <c r="AK442" s="861"/>
      <c r="AL442" s="861"/>
      <c r="AM442" s="861"/>
      <c r="AN442" s="861"/>
      <c r="AO442" s="861"/>
      <c r="AP442" s="861"/>
      <c r="AQ442" s="861"/>
      <c r="AR442" s="861"/>
      <c r="AS442" s="861"/>
      <c r="AT442" s="861"/>
      <c r="AU442" s="861"/>
      <c r="AV442" s="861"/>
      <c r="AW442" s="861"/>
      <c r="AX442" s="861"/>
      <c r="AY442" s="861"/>
      <c r="AZ442" s="861"/>
      <c r="BA442" s="861"/>
      <c r="BB442" s="861"/>
      <c r="BC442" s="861"/>
      <c r="BD442" s="861"/>
      <c r="BE442" s="861"/>
      <c r="BF442" s="861"/>
      <c r="BG442" s="861"/>
      <c r="BH442" s="861"/>
      <c r="BI442" s="861"/>
      <c r="BJ442" s="861"/>
      <c r="BK442" s="861"/>
      <c r="BL442" s="861"/>
      <c r="BM442" s="861"/>
      <c r="BN442" s="861"/>
      <c r="BO442" s="861"/>
      <c r="BP442" s="861"/>
      <c r="BQ442" s="861"/>
      <c r="BR442" s="861"/>
      <c r="BS442" s="861"/>
      <c r="BT442" s="861"/>
      <c r="BU442" s="861"/>
      <c r="BV442" s="861"/>
      <c r="BW442" s="861"/>
      <c r="BX442" s="861"/>
      <c r="BY442" s="861"/>
      <c r="BZ442" s="861"/>
      <c r="CA442" s="861"/>
      <c r="CB442" s="861"/>
      <c r="CC442" s="861"/>
      <c r="CD442" s="861"/>
      <c r="CE442" s="861"/>
      <c r="CF442" s="861"/>
      <c r="CG442" s="861"/>
      <c r="CH442" s="861"/>
      <c r="CI442" s="861"/>
      <c r="CJ442" s="861"/>
      <c r="CK442" s="861"/>
      <c r="CL442" s="861"/>
      <c r="CM442" s="861"/>
      <c r="CN442" s="861"/>
      <c r="CO442" s="861"/>
      <c r="CP442" s="861"/>
      <c r="CQ442" s="861"/>
      <c r="CR442" s="861"/>
      <c r="CS442" s="861"/>
      <c r="CT442" s="861"/>
      <c r="CU442" s="861"/>
      <c r="CV442" s="861"/>
    </row>
    <row r="443" spans="1:100" s="774" customFormat="1" x14ac:dyDescent="0.2">
      <c r="A443" s="770"/>
      <c r="B443" s="809" t="s">
        <v>1119</v>
      </c>
      <c r="C443" s="807"/>
      <c r="D443" s="808"/>
      <c r="E443" s="868"/>
      <c r="F443" s="805">
        <f>SUM(F436:F441)</f>
        <v>0</v>
      </c>
      <c r="G443" s="861"/>
      <c r="H443" s="861"/>
      <c r="I443" s="861"/>
      <c r="J443" s="861"/>
      <c r="K443" s="861"/>
      <c r="L443" s="861"/>
      <c r="M443" s="861"/>
      <c r="N443" s="1183"/>
      <c r="O443" s="1184"/>
      <c r="P443" s="1185"/>
      <c r="Q443" s="861"/>
      <c r="R443" s="861"/>
      <c r="S443" s="861"/>
      <c r="T443" s="861"/>
      <c r="U443" s="861"/>
      <c r="V443" s="861"/>
      <c r="W443" s="861"/>
      <c r="X443" s="861"/>
      <c r="Y443" s="861"/>
      <c r="Z443" s="861"/>
      <c r="AA443" s="861"/>
      <c r="AB443" s="861"/>
      <c r="AC443" s="861"/>
      <c r="AD443" s="861"/>
      <c r="AE443" s="861"/>
      <c r="AF443" s="861"/>
      <c r="AG443" s="861"/>
      <c r="AH443" s="861"/>
      <c r="AI443" s="861"/>
      <c r="AJ443" s="861"/>
      <c r="AK443" s="861"/>
      <c r="AL443" s="861"/>
      <c r="AM443" s="861"/>
      <c r="AN443" s="861"/>
      <c r="AO443" s="861"/>
      <c r="AP443" s="861"/>
      <c r="AQ443" s="861"/>
      <c r="AR443" s="861"/>
      <c r="AS443" s="861"/>
      <c r="AT443" s="861"/>
      <c r="AU443" s="861"/>
      <c r="AV443" s="861"/>
      <c r="AW443" s="861"/>
      <c r="AX443" s="861"/>
      <c r="AY443" s="861"/>
      <c r="AZ443" s="861"/>
      <c r="BA443" s="861"/>
      <c r="BB443" s="861"/>
      <c r="BC443" s="861"/>
      <c r="BD443" s="861"/>
      <c r="BE443" s="861"/>
      <c r="BF443" s="861"/>
      <c r="BG443" s="861"/>
      <c r="BH443" s="861"/>
      <c r="BI443" s="861"/>
      <c r="BJ443" s="861"/>
      <c r="BK443" s="861"/>
      <c r="BL443" s="861"/>
      <c r="BM443" s="861"/>
      <c r="BN443" s="861"/>
      <c r="BO443" s="861"/>
      <c r="BP443" s="861"/>
      <c r="BQ443" s="861"/>
      <c r="BR443" s="861"/>
      <c r="BS443" s="861"/>
      <c r="BT443" s="861"/>
      <c r="BU443" s="861"/>
      <c r="BV443" s="861"/>
      <c r="BW443" s="861"/>
      <c r="BX443" s="861"/>
      <c r="BY443" s="861"/>
      <c r="BZ443" s="861"/>
      <c r="CA443" s="861"/>
      <c r="CB443" s="861"/>
      <c r="CC443" s="861"/>
      <c r="CD443" s="861"/>
      <c r="CE443" s="861"/>
      <c r="CF443" s="861"/>
      <c r="CG443" s="861"/>
      <c r="CH443" s="861"/>
      <c r="CI443" s="861"/>
      <c r="CJ443" s="861"/>
      <c r="CK443" s="861"/>
      <c r="CL443" s="861"/>
      <c r="CM443" s="861"/>
      <c r="CN443" s="861"/>
      <c r="CO443" s="861"/>
      <c r="CP443" s="861"/>
      <c r="CQ443" s="861"/>
      <c r="CR443" s="861"/>
      <c r="CS443" s="861"/>
      <c r="CT443" s="861"/>
      <c r="CU443" s="861"/>
      <c r="CV443" s="861"/>
    </row>
    <row r="444" spans="1:100" s="774" customFormat="1" x14ac:dyDescent="0.2">
      <c r="A444" s="770"/>
      <c r="B444" s="809"/>
      <c r="C444" s="807"/>
      <c r="D444" s="808"/>
      <c r="E444" s="868"/>
      <c r="F444" s="805"/>
      <c r="G444" s="861"/>
      <c r="H444" s="861"/>
      <c r="I444" s="861"/>
      <c r="J444" s="861"/>
      <c r="K444" s="861"/>
      <c r="L444" s="861"/>
      <c r="M444" s="861"/>
      <c r="N444" s="1183"/>
      <c r="O444" s="1184"/>
      <c r="P444" s="1185"/>
      <c r="Q444" s="861"/>
      <c r="R444" s="861"/>
      <c r="S444" s="861"/>
      <c r="T444" s="861"/>
      <c r="U444" s="861"/>
      <c r="V444" s="861"/>
      <c r="W444" s="861"/>
      <c r="X444" s="861"/>
      <c r="Y444" s="861"/>
      <c r="Z444" s="861"/>
      <c r="AA444" s="861"/>
      <c r="AB444" s="861"/>
      <c r="AC444" s="861"/>
      <c r="AD444" s="861"/>
      <c r="AE444" s="861"/>
      <c r="AF444" s="861"/>
      <c r="AG444" s="861"/>
      <c r="AH444" s="861"/>
      <c r="AI444" s="861"/>
      <c r="AJ444" s="861"/>
      <c r="AK444" s="861"/>
      <c r="AL444" s="861"/>
      <c r="AM444" s="861"/>
      <c r="AN444" s="861"/>
      <c r="AO444" s="861"/>
      <c r="AP444" s="861"/>
      <c r="AQ444" s="861"/>
      <c r="AR444" s="861"/>
      <c r="AS444" s="861"/>
      <c r="AT444" s="861"/>
      <c r="AU444" s="861"/>
      <c r="AV444" s="861"/>
      <c r="AW444" s="861"/>
      <c r="AX444" s="861"/>
      <c r="AY444" s="861"/>
      <c r="AZ444" s="861"/>
      <c r="BA444" s="861"/>
      <c r="BB444" s="861"/>
      <c r="BC444" s="861"/>
      <c r="BD444" s="861"/>
      <c r="BE444" s="861"/>
      <c r="BF444" s="861"/>
      <c r="BG444" s="861"/>
      <c r="BH444" s="861"/>
      <c r="BI444" s="861"/>
      <c r="BJ444" s="861"/>
      <c r="BK444" s="861"/>
      <c r="BL444" s="861"/>
      <c r="BM444" s="861"/>
      <c r="BN444" s="861"/>
      <c r="BO444" s="861"/>
      <c r="BP444" s="861"/>
      <c r="BQ444" s="861"/>
      <c r="BR444" s="861"/>
      <c r="BS444" s="861"/>
      <c r="BT444" s="861"/>
      <c r="BU444" s="861"/>
      <c r="BV444" s="861"/>
      <c r="BW444" s="861"/>
      <c r="BX444" s="861"/>
      <c r="BY444" s="861"/>
      <c r="BZ444" s="861"/>
      <c r="CA444" s="861"/>
      <c r="CB444" s="861"/>
      <c r="CC444" s="861"/>
      <c r="CD444" s="861"/>
      <c r="CE444" s="861"/>
      <c r="CF444" s="861"/>
      <c r="CG444" s="861"/>
      <c r="CH444" s="861"/>
      <c r="CI444" s="861"/>
      <c r="CJ444" s="861"/>
      <c r="CK444" s="861"/>
      <c r="CL444" s="861"/>
      <c r="CM444" s="861"/>
      <c r="CN444" s="861"/>
      <c r="CO444" s="861"/>
      <c r="CP444" s="861"/>
      <c r="CQ444" s="861"/>
      <c r="CR444" s="861"/>
      <c r="CS444" s="861"/>
      <c r="CT444" s="861"/>
      <c r="CU444" s="861"/>
      <c r="CV444" s="861"/>
    </row>
    <row r="445" spans="1:100" x14ac:dyDescent="0.2">
      <c r="D445" s="794"/>
      <c r="E445" s="866"/>
      <c r="F445" s="604"/>
    </row>
    <row r="446" spans="1:100" ht="15" x14ac:dyDescent="0.2">
      <c r="A446" s="767"/>
      <c r="B446" s="768" t="s">
        <v>420</v>
      </c>
      <c r="C446" s="798" t="s">
        <v>421</v>
      </c>
      <c r="D446" s="412"/>
      <c r="E446" s="866"/>
      <c r="F446" s="604"/>
    </row>
    <row r="447" spans="1:100" s="774" customFormat="1" x14ac:dyDescent="0.2">
      <c r="A447" s="770"/>
      <c r="B447" s="775"/>
      <c r="C447" s="772"/>
      <c r="D447" s="786"/>
      <c r="E447" s="866"/>
      <c r="F447" s="787"/>
      <c r="G447" s="861"/>
      <c r="H447" s="861"/>
      <c r="I447" s="861"/>
      <c r="J447" s="861"/>
      <c r="K447" s="861"/>
      <c r="L447" s="861"/>
      <c r="M447" s="861"/>
      <c r="N447" s="1183"/>
      <c r="O447" s="1184"/>
      <c r="P447" s="1185"/>
      <c r="Q447" s="861"/>
      <c r="R447" s="861"/>
      <c r="S447" s="861"/>
      <c r="T447" s="861"/>
      <c r="U447" s="861"/>
      <c r="V447" s="861"/>
      <c r="W447" s="861"/>
      <c r="X447" s="861"/>
      <c r="Y447" s="861"/>
      <c r="Z447" s="861"/>
      <c r="AA447" s="861"/>
      <c r="AB447" s="861"/>
      <c r="AC447" s="861"/>
      <c r="AD447" s="861"/>
      <c r="AE447" s="861"/>
      <c r="AF447" s="861"/>
      <c r="AG447" s="861"/>
      <c r="AH447" s="861"/>
      <c r="AI447" s="861"/>
      <c r="AJ447" s="861"/>
      <c r="AK447" s="861"/>
      <c r="AL447" s="861"/>
      <c r="AM447" s="861"/>
      <c r="AN447" s="861"/>
      <c r="AO447" s="861"/>
      <c r="AP447" s="861"/>
      <c r="AQ447" s="861"/>
      <c r="AR447" s="861"/>
      <c r="AS447" s="861"/>
      <c r="AT447" s="861"/>
      <c r="AU447" s="861"/>
      <c r="AV447" s="861"/>
      <c r="AW447" s="861"/>
      <c r="AX447" s="861"/>
      <c r="AY447" s="861"/>
      <c r="AZ447" s="861"/>
      <c r="BA447" s="861"/>
      <c r="BB447" s="861"/>
      <c r="BC447" s="861"/>
      <c r="BD447" s="861"/>
      <c r="BE447" s="861"/>
      <c r="BF447" s="861"/>
      <c r="BG447" s="861"/>
      <c r="BH447" s="861"/>
      <c r="BI447" s="861"/>
      <c r="BJ447" s="861"/>
      <c r="BK447" s="861"/>
      <c r="BL447" s="861"/>
      <c r="BM447" s="861"/>
      <c r="BN447" s="861"/>
      <c r="BO447" s="861"/>
      <c r="BP447" s="861"/>
      <c r="BQ447" s="861"/>
      <c r="BR447" s="861"/>
      <c r="BS447" s="861"/>
      <c r="BT447" s="861"/>
      <c r="BU447" s="861"/>
      <c r="BV447" s="861"/>
      <c r="BW447" s="861"/>
      <c r="BX447" s="861"/>
      <c r="BY447" s="861"/>
      <c r="BZ447" s="861"/>
      <c r="CA447" s="861"/>
      <c r="CB447" s="861"/>
      <c r="CC447" s="861"/>
      <c r="CD447" s="861"/>
      <c r="CE447" s="861"/>
      <c r="CF447" s="861"/>
      <c r="CG447" s="861"/>
      <c r="CH447" s="861"/>
      <c r="CI447" s="861"/>
      <c r="CJ447" s="861"/>
      <c r="CK447" s="861"/>
      <c r="CL447" s="861"/>
      <c r="CM447" s="861"/>
      <c r="CN447" s="861"/>
      <c r="CO447" s="861"/>
      <c r="CP447" s="861"/>
      <c r="CQ447" s="861"/>
      <c r="CR447" s="861"/>
      <c r="CS447" s="861"/>
      <c r="CT447" s="861"/>
      <c r="CU447" s="861"/>
      <c r="CV447" s="861"/>
    </row>
    <row r="448" spans="1:100" s="774" customFormat="1" ht="25.5" x14ac:dyDescent="0.2">
      <c r="A448" s="776" t="s">
        <v>230</v>
      </c>
      <c r="B448" s="336" t="s">
        <v>334</v>
      </c>
      <c r="C448" s="777" t="s">
        <v>38</v>
      </c>
      <c r="D448" s="822">
        <v>2</v>
      </c>
      <c r="E448" s="863"/>
      <c r="F448" s="779">
        <f t="shared" ref="F448:F453" si="35">D448*E448</f>
        <v>0</v>
      </c>
      <c r="G448" s="861"/>
      <c r="H448" s="861"/>
      <c r="I448" s="861"/>
      <c r="J448" s="861"/>
      <c r="K448" s="861"/>
      <c r="L448" s="861"/>
      <c r="M448" s="861"/>
      <c r="N448" s="1183"/>
      <c r="O448" s="1184"/>
      <c r="P448" s="1185"/>
      <c r="Q448" s="861"/>
      <c r="R448" s="861"/>
      <c r="S448" s="861"/>
      <c r="T448" s="861"/>
      <c r="U448" s="861"/>
      <c r="V448" s="861"/>
      <c r="W448" s="861"/>
      <c r="X448" s="861"/>
      <c r="Y448" s="861"/>
      <c r="Z448" s="861"/>
      <c r="AA448" s="861"/>
      <c r="AB448" s="861"/>
      <c r="AC448" s="861"/>
      <c r="AD448" s="861"/>
      <c r="AE448" s="861"/>
      <c r="AF448" s="861"/>
      <c r="AG448" s="861"/>
      <c r="AH448" s="861"/>
      <c r="AI448" s="861"/>
      <c r="AJ448" s="861"/>
      <c r="AK448" s="861"/>
      <c r="AL448" s="861"/>
      <c r="AM448" s="861"/>
      <c r="AN448" s="861"/>
      <c r="AO448" s="861"/>
      <c r="AP448" s="861"/>
      <c r="AQ448" s="861"/>
      <c r="AR448" s="861"/>
      <c r="AS448" s="861"/>
      <c r="AT448" s="861"/>
      <c r="AU448" s="861"/>
      <c r="AV448" s="861"/>
      <c r="AW448" s="861"/>
      <c r="AX448" s="861"/>
      <c r="AY448" s="861"/>
      <c r="AZ448" s="861"/>
      <c r="BA448" s="861"/>
      <c r="BB448" s="861"/>
      <c r="BC448" s="861"/>
      <c r="BD448" s="861"/>
      <c r="BE448" s="861"/>
      <c r="BF448" s="861"/>
      <c r="BG448" s="861"/>
      <c r="BH448" s="861"/>
      <c r="BI448" s="861"/>
      <c r="BJ448" s="861"/>
      <c r="BK448" s="861"/>
      <c r="BL448" s="861"/>
      <c r="BM448" s="861"/>
      <c r="BN448" s="861"/>
      <c r="BO448" s="861"/>
      <c r="BP448" s="861"/>
      <c r="BQ448" s="861"/>
      <c r="BR448" s="861"/>
      <c r="BS448" s="861"/>
      <c r="BT448" s="861"/>
      <c r="BU448" s="861"/>
      <c r="BV448" s="861"/>
      <c r="BW448" s="861"/>
      <c r="BX448" s="861"/>
      <c r="BY448" s="861"/>
      <c r="BZ448" s="861"/>
      <c r="CA448" s="861"/>
      <c r="CB448" s="861"/>
      <c r="CC448" s="861"/>
      <c r="CD448" s="861"/>
      <c r="CE448" s="861"/>
      <c r="CF448" s="861"/>
      <c r="CG448" s="861"/>
      <c r="CH448" s="861"/>
      <c r="CI448" s="861"/>
      <c r="CJ448" s="861"/>
      <c r="CK448" s="861"/>
      <c r="CL448" s="861"/>
      <c r="CM448" s="861"/>
      <c r="CN448" s="861"/>
      <c r="CO448" s="861"/>
      <c r="CP448" s="861"/>
      <c r="CQ448" s="861"/>
      <c r="CR448" s="861"/>
      <c r="CS448" s="861"/>
      <c r="CT448" s="861"/>
      <c r="CU448" s="861"/>
      <c r="CV448" s="861"/>
    </row>
    <row r="449" spans="1:100" s="774" customFormat="1" x14ac:dyDescent="0.2">
      <c r="A449" s="776" t="s">
        <v>232</v>
      </c>
      <c r="B449" s="336" t="s">
        <v>1126</v>
      </c>
      <c r="C449" s="393" t="s">
        <v>199</v>
      </c>
      <c r="D449" s="778">
        <v>7</v>
      </c>
      <c r="E449" s="863"/>
      <c r="F449" s="779">
        <f t="shared" si="35"/>
        <v>0</v>
      </c>
      <c r="G449" s="861"/>
      <c r="H449" s="861"/>
      <c r="I449" s="861"/>
      <c r="J449" s="861"/>
      <c r="K449" s="861"/>
      <c r="L449" s="861"/>
      <c r="M449" s="861"/>
      <c r="N449" s="1183"/>
      <c r="O449" s="1184"/>
      <c r="P449" s="1185"/>
      <c r="Q449" s="861"/>
      <c r="R449" s="861"/>
      <c r="S449" s="861"/>
      <c r="T449" s="861"/>
      <c r="U449" s="861"/>
      <c r="V449" s="861"/>
      <c r="W449" s="861"/>
      <c r="X449" s="861"/>
      <c r="Y449" s="861"/>
      <c r="Z449" s="861"/>
      <c r="AA449" s="861"/>
      <c r="AB449" s="861"/>
      <c r="AC449" s="861"/>
      <c r="AD449" s="861"/>
      <c r="AE449" s="861"/>
      <c r="AF449" s="861"/>
      <c r="AG449" s="861"/>
      <c r="AH449" s="861"/>
      <c r="AI449" s="861"/>
      <c r="AJ449" s="861"/>
      <c r="AK449" s="861"/>
      <c r="AL449" s="861"/>
      <c r="AM449" s="861"/>
      <c r="AN449" s="861"/>
      <c r="AO449" s="861"/>
      <c r="AP449" s="861"/>
      <c r="AQ449" s="861"/>
      <c r="AR449" s="861"/>
      <c r="AS449" s="861"/>
      <c r="AT449" s="861"/>
      <c r="AU449" s="861"/>
      <c r="AV449" s="861"/>
      <c r="AW449" s="861"/>
      <c r="AX449" s="861"/>
      <c r="AY449" s="861"/>
      <c r="AZ449" s="861"/>
      <c r="BA449" s="861"/>
      <c r="BB449" s="861"/>
      <c r="BC449" s="861"/>
      <c r="BD449" s="861"/>
      <c r="BE449" s="861"/>
      <c r="BF449" s="861"/>
      <c r="BG449" s="861"/>
      <c r="BH449" s="861"/>
      <c r="BI449" s="861"/>
      <c r="BJ449" s="861"/>
      <c r="BK449" s="861"/>
      <c r="BL449" s="861"/>
      <c r="BM449" s="861"/>
      <c r="BN449" s="861"/>
      <c r="BO449" s="861"/>
      <c r="BP449" s="861"/>
      <c r="BQ449" s="861"/>
      <c r="BR449" s="861"/>
      <c r="BS449" s="861"/>
      <c r="BT449" s="861"/>
      <c r="BU449" s="861"/>
      <c r="BV449" s="861"/>
      <c r="BW449" s="861"/>
      <c r="BX449" s="861"/>
      <c r="BY449" s="861"/>
      <c r="BZ449" s="861"/>
      <c r="CA449" s="861"/>
      <c r="CB449" s="861"/>
      <c r="CC449" s="861"/>
      <c r="CD449" s="861"/>
      <c r="CE449" s="861"/>
      <c r="CF449" s="861"/>
      <c r="CG449" s="861"/>
      <c r="CH449" s="861"/>
      <c r="CI449" s="861"/>
      <c r="CJ449" s="861"/>
      <c r="CK449" s="861"/>
      <c r="CL449" s="861"/>
      <c r="CM449" s="861"/>
      <c r="CN449" s="861"/>
      <c r="CO449" s="861"/>
      <c r="CP449" s="861"/>
      <c r="CQ449" s="861"/>
      <c r="CR449" s="861"/>
      <c r="CS449" s="861"/>
      <c r="CT449" s="861"/>
      <c r="CU449" s="861"/>
      <c r="CV449" s="861"/>
    </row>
    <row r="450" spans="1:100" s="774" customFormat="1" ht="38.25" x14ac:dyDescent="0.2">
      <c r="A450" s="776" t="s">
        <v>233</v>
      </c>
      <c r="B450" s="336" t="s">
        <v>1120</v>
      </c>
      <c r="C450" s="393" t="s">
        <v>101</v>
      </c>
      <c r="D450" s="778">
        <v>15</v>
      </c>
      <c r="E450" s="863"/>
      <c r="F450" s="779">
        <f t="shared" si="35"/>
        <v>0</v>
      </c>
      <c r="G450" s="861"/>
      <c r="H450" s="861"/>
      <c r="I450" s="861"/>
      <c r="J450" s="861"/>
      <c r="K450" s="861"/>
      <c r="L450" s="861"/>
      <c r="M450" s="861"/>
      <c r="N450" s="1183"/>
      <c r="O450" s="1184"/>
      <c r="P450" s="1185"/>
      <c r="Q450" s="861"/>
      <c r="R450" s="861"/>
      <c r="S450" s="861"/>
      <c r="T450" s="861"/>
      <c r="U450" s="861"/>
      <c r="V450" s="861"/>
      <c r="W450" s="861"/>
      <c r="X450" s="861"/>
      <c r="Y450" s="861"/>
      <c r="Z450" s="861"/>
      <c r="AA450" s="861"/>
      <c r="AB450" s="861"/>
      <c r="AC450" s="861"/>
      <c r="AD450" s="861"/>
      <c r="AE450" s="861"/>
      <c r="AF450" s="861"/>
      <c r="AG450" s="861"/>
      <c r="AH450" s="861"/>
      <c r="AI450" s="861"/>
      <c r="AJ450" s="861"/>
      <c r="AK450" s="861"/>
      <c r="AL450" s="861"/>
      <c r="AM450" s="861"/>
      <c r="AN450" s="861"/>
      <c r="AO450" s="861"/>
      <c r="AP450" s="861"/>
      <c r="AQ450" s="861"/>
      <c r="AR450" s="861"/>
      <c r="AS450" s="861"/>
      <c r="AT450" s="861"/>
      <c r="AU450" s="861"/>
      <c r="AV450" s="861"/>
      <c r="AW450" s="861"/>
      <c r="AX450" s="861"/>
      <c r="AY450" s="861"/>
      <c r="AZ450" s="861"/>
      <c r="BA450" s="861"/>
      <c r="BB450" s="861"/>
      <c r="BC450" s="861"/>
      <c r="BD450" s="861"/>
      <c r="BE450" s="861"/>
      <c r="BF450" s="861"/>
      <c r="BG450" s="861"/>
      <c r="BH450" s="861"/>
      <c r="BI450" s="861"/>
      <c r="BJ450" s="861"/>
      <c r="BK450" s="861"/>
      <c r="BL450" s="861"/>
      <c r="BM450" s="861"/>
      <c r="BN450" s="861"/>
      <c r="BO450" s="861"/>
      <c r="BP450" s="861"/>
      <c r="BQ450" s="861"/>
      <c r="BR450" s="861"/>
      <c r="BS450" s="861"/>
      <c r="BT450" s="861"/>
      <c r="BU450" s="861"/>
      <c r="BV450" s="861"/>
      <c r="BW450" s="861"/>
      <c r="BX450" s="861"/>
      <c r="BY450" s="861"/>
      <c r="BZ450" s="861"/>
      <c r="CA450" s="861"/>
      <c r="CB450" s="861"/>
      <c r="CC450" s="861"/>
      <c r="CD450" s="861"/>
      <c r="CE450" s="861"/>
      <c r="CF450" s="861"/>
      <c r="CG450" s="861"/>
      <c r="CH450" s="861"/>
      <c r="CI450" s="861"/>
      <c r="CJ450" s="861"/>
      <c r="CK450" s="861"/>
      <c r="CL450" s="861"/>
      <c r="CM450" s="861"/>
      <c r="CN450" s="861"/>
      <c r="CO450" s="861"/>
      <c r="CP450" s="861"/>
      <c r="CQ450" s="861"/>
      <c r="CR450" s="861"/>
      <c r="CS450" s="861"/>
      <c r="CT450" s="861"/>
      <c r="CU450" s="861"/>
      <c r="CV450" s="861"/>
    </row>
    <row r="451" spans="1:100" s="771" customFormat="1" ht="51" x14ac:dyDescent="0.2">
      <c r="A451" s="780" t="s">
        <v>235</v>
      </c>
      <c r="B451" s="336" t="s">
        <v>1132</v>
      </c>
      <c r="C451" s="783" t="s">
        <v>38</v>
      </c>
      <c r="D451" s="822">
        <v>2</v>
      </c>
      <c r="E451" s="863"/>
      <c r="F451" s="779">
        <f t="shared" si="35"/>
        <v>0</v>
      </c>
      <c r="G451" s="1186"/>
      <c r="H451" s="1186"/>
      <c r="I451" s="1186"/>
      <c r="J451" s="1186"/>
      <c r="K451" s="1186"/>
      <c r="L451" s="1186"/>
      <c r="M451" s="1186"/>
      <c r="N451" s="1187"/>
      <c r="O451" s="1188"/>
      <c r="P451" s="1189"/>
      <c r="Q451" s="1186"/>
      <c r="R451" s="1186"/>
      <c r="S451" s="1186"/>
      <c r="T451" s="1186"/>
      <c r="U451" s="1186"/>
      <c r="V451" s="1186"/>
      <c r="W451" s="1186"/>
      <c r="X451" s="1186"/>
      <c r="Y451" s="1186"/>
      <c r="Z451" s="1186"/>
      <c r="AA451" s="1186"/>
      <c r="AB451" s="1186"/>
      <c r="AC451" s="1186"/>
      <c r="AD451" s="1186"/>
      <c r="AE451" s="1186"/>
      <c r="AF451" s="1186"/>
      <c r="AG451" s="1186"/>
      <c r="AH451" s="1186"/>
      <c r="AI451" s="1186"/>
      <c r="AJ451" s="1186"/>
      <c r="AK451" s="1186"/>
      <c r="AL451" s="1186"/>
      <c r="AM451" s="1186"/>
      <c r="AN451" s="1186"/>
      <c r="AO451" s="1186"/>
      <c r="AP451" s="1186"/>
      <c r="AQ451" s="1186"/>
      <c r="AR451" s="1186"/>
      <c r="AS451" s="1186"/>
      <c r="AT451" s="1186"/>
      <c r="AU451" s="1186"/>
      <c r="AV451" s="1186"/>
      <c r="AW451" s="1186"/>
      <c r="AX451" s="1186"/>
      <c r="AY451" s="1186"/>
      <c r="AZ451" s="1186"/>
      <c r="BA451" s="1186"/>
      <c r="BB451" s="1186"/>
      <c r="BC451" s="1186"/>
      <c r="BD451" s="1186"/>
      <c r="BE451" s="1186"/>
      <c r="BF451" s="1186"/>
      <c r="BG451" s="1186"/>
      <c r="BH451" s="1186"/>
      <c r="BI451" s="1186"/>
      <c r="BJ451" s="1186"/>
      <c r="BK451" s="1186"/>
      <c r="BL451" s="1186"/>
      <c r="BM451" s="1186"/>
      <c r="BN451" s="1186"/>
      <c r="BO451" s="1186"/>
      <c r="BP451" s="1186"/>
      <c r="BQ451" s="1186"/>
      <c r="BR451" s="1186"/>
      <c r="BS451" s="1186"/>
      <c r="BT451" s="1186"/>
      <c r="BU451" s="1186"/>
      <c r="BV451" s="1186"/>
      <c r="BW451" s="1186"/>
      <c r="BX451" s="1186"/>
      <c r="BY451" s="1186"/>
      <c r="BZ451" s="1186"/>
      <c r="CA451" s="1186"/>
      <c r="CB451" s="1186"/>
      <c r="CC451" s="1186"/>
      <c r="CD451" s="1186"/>
      <c r="CE451" s="1186"/>
      <c r="CF451" s="1186"/>
      <c r="CG451" s="1186"/>
      <c r="CH451" s="1186"/>
      <c r="CI451" s="1186"/>
      <c r="CJ451" s="1186"/>
      <c r="CK451" s="1186"/>
      <c r="CL451" s="1186"/>
      <c r="CM451" s="1186"/>
      <c r="CN451" s="1186"/>
      <c r="CO451" s="1186"/>
      <c r="CP451" s="1186"/>
      <c r="CQ451" s="1186"/>
      <c r="CR451" s="1186"/>
      <c r="CS451" s="1186"/>
      <c r="CT451" s="1186"/>
      <c r="CU451" s="1186"/>
      <c r="CV451" s="1186"/>
    </row>
    <row r="452" spans="1:100" ht="24.75" x14ac:dyDescent="0.2">
      <c r="A452" s="818" t="s">
        <v>237</v>
      </c>
      <c r="B452" s="819" t="s">
        <v>1074</v>
      </c>
      <c r="C452" s="777" t="s">
        <v>38</v>
      </c>
      <c r="D452" s="822">
        <v>1</v>
      </c>
      <c r="E452" s="863"/>
      <c r="F452" s="779">
        <f t="shared" si="35"/>
        <v>0</v>
      </c>
    </row>
    <row r="453" spans="1:100" s="774" customFormat="1" x14ac:dyDescent="0.2">
      <c r="A453" s="398" t="s">
        <v>239</v>
      </c>
      <c r="B453" s="336" t="s">
        <v>326</v>
      </c>
      <c r="C453" s="783" t="s">
        <v>101</v>
      </c>
      <c r="D453" s="778">
        <v>10</v>
      </c>
      <c r="E453" s="863"/>
      <c r="F453" s="779">
        <f t="shared" si="35"/>
        <v>0</v>
      </c>
      <c r="G453" s="861"/>
      <c r="H453" s="861"/>
      <c r="I453" s="861"/>
      <c r="J453" s="861"/>
      <c r="K453" s="861"/>
      <c r="L453" s="861"/>
      <c r="M453" s="861"/>
      <c r="N453" s="1183"/>
      <c r="O453" s="1184"/>
      <c r="P453" s="1185"/>
      <c r="Q453" s="1185"/>
      <c r="R453" s="861"/>
      <c r="S453" s="861"/>
      <c r="T453" s="861"/>
      <c r="U453" s="861"/>
      <c r="V453" s="861"/>
      <c r="W453" s="861"/>
      <c r="X453" s="861"/>
      <c r="Y453" s="861"/>
      <c r="Z453" s="861"/>
      <c r="AA453" s="861"/>
      <c r="AB453" s="861"/>
      <c r="AC453" s="861"/>
      <c r="AD453" s="861"/>
      <c r="AE453" s="861"/>
      <c r="AF453" s="861"/>
      <c r="AG453" s="861"/>
      <c r="AH453" s="861"/>
      <c r="AI453" s="861"/>
      <c r="AJ453" s="861"/>
      <c r="AK453" s="861"/>
      <c r="AL453" s="861"/>
      <c r="AM453" s="861"/>
      <c r="AN453" s="861"/>
      <c r="AO453" s="861"/>
      <c r="AP453" s="861"/>
      <c r="AQ453" s="861"/>
      <c r="AR453" s="861"/>
      <c r="AS453" s="861"/>
      <c r="AT453" s="861"/>
      <c r="AU453" s="861"/>
      <c r="AV453" s="861"/>
      <c r="AW453" s="861"/>
      <c r="AX453" s="861"/>
      <c r="AY453" s="861"/>
      <c r="AZ453" s="861"/>
      <c r="BA453" s="861"/>
      <c r="BB453" s="861"/>
      <c r="BC453" s="861"/>
      <c r="BD453" s="861"/>
      <c r="BE453" s="861"/>
      <c r="BF453" s="861"/>
      <c r="BG453" s="861"/>
      <c r="BH453" s="861"/>
      <c r="BI453" s="861"/>
      <c r="BJ453" s="861"/>
      <c r="BK453" s="861"/>
      <c r="BL453" s="861"/>
      <c r="BM453" s="861"/>
      <c r="BN453" s="861"/>
      <c r="BO453" s="861"/>
      <c r="BP453" s="861"/>
      <c r="BQ453" s="861"/>
      <c r="BR453" s="861"/>
      <c r="BS453" s="861"/>
      <c r="BT453" s="861"/>
      <c r="BU453" s="861"/>
      <c r="BV453" s="861"/>
      <c r="BW453" s="861"/>
      <c r="BX453" s="861"/>
      <c r="BY453" s="861"/>
      <c r="BZ453" s="861"/>
      <c r="CA453" s="861"/>
      <c r="CB453" s="861"/>
      <c r="CC453" s="861"/>
      <c r="CD453" s="861"/>
      <c r="CE453" s="861"/>
      <c r="CF453" s="861"/>
      <c r="CG453" s="861"/>
      <c r="CH453" s="861"/>
      <c r="CI453" s="861"/>
      <c r="CJ453" s="861"/>
      <c r="CK453" s="861"/>
      <c r="CL453" s="861"/>
      <c r="CM453" s="861"/>
      <c r="CN453" s="861"/>
      <c r="CO453" s="861"/>
      <c r="CP453" s="861"/>
      <c r="CQ453" s="861"/>
      <c r="CR453" s="861"/>
      <c r="CS453" s="861"/>
      <c r="CT453" s="861"/>
      <c r="CU453" s="861"/>
      <c r="CV453" s="861"/>
    </row>
    <row r="454" spans="1:100" s="774" customFormat="1" x14ac:dyDescent="0.2">
      <c r="A454" s="770"/>
      <c r="B454" s="806"/>
      <c r="C454" s="807"/>
      <c r="D454" s="808"/>
      <c r="E454" s="866"/>
      <c r="F454" s="795"/>
      <c r="G454" s="861"/>
      <c r="H454" s="861"/>
      <c r="I454" s="861"/>
      <c r="J454" s="861"/>
      <c r="K454" s="861"/>
      <c r="L454" s="861"/>
      <c r="M454" s="861"/>
      <c r="N454" s="1183"/>
      <c r="O454" s="1184"/>
      <c r="P454" s="1185"/>
      <c r="Q454" s="861"/>
      <c r="R454" s="861"/>
      <c r="S454" s="861"/>
      <c r="T454" s="861"/>
      <c r="U454" s="861"/>
      <c r="V454" s="861"/>
      <c r="W454" s="861"/>
      <c r="X454" s="861"/>
      <c r="Y454" s="861"/>
      <c r="Z454" s="861"/>
      <c r="AA454" s="861"/>
      <c r="AB454" s="861"/>
      <c r="AC454" s="861"/>
      <c r="AD454" s="861"/>
      <c r="AE454" s="861"/>
      <c r="AF454" s="861"/>
      <c r="AG454" s="861"/>
      <c r="AH454" s="861"/>
      <c r="AI454" s="861"/>
      <c r="AJ454" s="861"/>
      <c r="AK454" s="861"/>
      <c r="AL454" s="861"/>
      <c r="AM454" s="861"/>
      <c r="AN454" s="861"/>
      <c r="AO454" s="861"/>
      <c r="AP454" s="861"/>
      <c r="AQ454" s="861"/>
      <c r="AR454" s="861"/>
      <c r="AS454" s="861"/>
      <c r="AT454" s="861"/>
      <c r="AU454" s="861"/>
      <c r="AV454" s="861"/>
      <c r="AW454" s="861"/>
      <c r="AX454" s="861"/>
      <c r="AY454" s="861"/>
      <c r="AZ454" s="861"/>
      <c r="BA454" s="861"/>
      <c r="BB454" s="861"/>
      <c r="BC454" s="861"/>
      <c r="BD454" s="861"/>
      <c r="BE454" s="861"/>
      <c r="BF454" s="861"/>
      <c r="BG454" s="861"/>
      <c r="BH454" s="861"/>
      <c r="BI454" s="861"/>
      <c r="BJ454" s="861"/>
      <c r="BK454" s="861"/>
      <c r="BL454" s="861"/>
      <c r="BM454" s="861"/>
      <c r="BN454" s="861"/>
      <c r="BO454" s="861"/>
      <c r="BP454" s="861"/>
      <c r="BQ454" s="861"/>
      <c r="BR454" s="861"/>
      <c r="BS454" s="861"/>
      <c r="BT454" s="861"/>
      <c r="BU454" s="861"/>
      <c r="BV454" s="861"/>
      <c r="BW454" s="861"/>
      <c r="BX454" s="861"/>
      <c r="BY454" s="861"/>
      <c r="BZ454" s="861"/>
      <c r="CA454" s="861"/>
      <c r="CB454" s="861"/>
      <c r="CC454" s="861"/>
      <c r="CD454" s="861"/>
      <c r="CE454" s="861"/>
      <c r="CF454" s="861"/>
      <c r="CG454" s="861"/>
      <c r="CH454" s="861"/>
      <c r="CI454" s="861"/>
      <c r="CJ454" s="861"/>
      <c r="CK454" s="861"/>
      <c r="CL454" s="861"/>
      <c r="CM454" s="861"/>
      <c r="CN454" s="861"/>
      <c r="CO454" s="861"/>
      <c r="CP454" s="861"/>
      <c r="CQ454" s="861"/>
      <c r="CR454" s="861"/>
      <c r="CS454" s="861"/>
      <c r="CT454" s="861"/>
      <c r="CU454" s="861"/>
      <c r="CV454" s="861"/>
    </row>
    <row r="455" spans="1:100" s="774" customFormat="1" x14ac:dyDescent="0.2">
      <c r="A455" s="770"/>
      <c r="B455" s="809" t="s">
        <v>1121</v>
      </c>
      <c r="C455" s="807"/>
      <c r="D455" s="808"/>
      <c r="E455" s="868"/>
      <c r="F455" s="805">
        <f>SUM(F448:F453)</f>
        <v>0</v>
      </c>
      <c r="G455" s="861"/>
      <c r="H455" s="861"/>
      <c r="I455" s="861"/>
      <c r="J455" s="861"/>
      <c r="K455" s="861"/>
      <c r="L455" s="861"/>
      <c r="M455" s="861"/>
      <c r="N455" s="1183"/>
      <c r="O455" s="1184"/>
      <c r="P455" s="1185"/>
      <c r="Q455" s="861"/>
      <c r="R455" s="861"/>
      <c r="S455" s="861"/>
      <c r="T455" s="861"/>
      <c r="U455" s="861"/>
      <c r="V455" s="861"/>
      <c r="W455" s="861"/>
      <c r="X455" s="861"/>
      <c r="Y455" s="861"/>
      <c r="Z455" s="861"/>
      <c r="AA455" s="861"/>
      <c r="AB455" s="861"/>
      <c r="AC455" s="861"/>
      <c r="AD455" s="861"/>
      <c r="AE455" s="861"/>
      <c r="AF455" s="861"/>
      <c r="AG455" s="861"/>
      <c r="AH455" s="861"/>
      <c r="AI455" s="861"/>
      <c r="AJ455" s="861"/>
      <c r="AK455" s="861"/>
      <c r="AL455" s="861"/>
      <c r="AM455" s="861"/>
      <c r="AN455" s="861"/>
      <c r="AO455" s="861"/>
      <c r="AP455" s="861"/>
      <c r="AQ455" s="861"/>
      <c r="AR455" s="861"/>
      <c r="AS455" s="861"/>
      <c r="AT455" s="861"/>
      <c r="AU455" s="861"/>
      <c r="AV455" s="861"/>
      <c r="AW455" s="861"/>
      <c r="AX455" s="861"/>
      <c r="AY455" s="861"/>
      <c r="AZ455" s="861"/>
      <c r="BA455" s="861"/>
      <c r="BB455" s="861"/>
      <c r="BC455" s="861"/>
      <c r="BD455" s="861"/>
      <c r="BE455" s="861"/>
      <c r="BF455" s="861"/>
      <c r="BG455" s="861"/>
      <c r="BH455" s="861"/>
      <c r="BI455" s="861"/>
      <c r="BJ455" s="861"/>
      <c r="BK455" s="861"/>
      <c r="BL455" s="861"/>
      <c r="BM455" s="861"/>
      <c r="BN455" s="861"/>
      <c r="BO455" s="861"/>
      <c r="BP455" s="861"/>
      <c r="BQ455" s="861"/>
      <c r="BR455" s="861"/>
      <c r="BS455" s="861"/>
      <c r="BT455" s="861"/>
      <c r="BU455" s="861"/>
      <c r="BV455" s="861"/>
      <c r="BW455" s="861"/>
      <c r="BX455" s="861"/>
      <c r="BY455" s="861"/>
      <c r="BZ455" s="861"/>
      <c r="CA455" s="861"/>
      <c r="CB455" s="861"/>
      <c r="CC455" s="861"/>
      <c r="CD455" s="861"/>
      <c r="CE455" s="861"/>
      <c r="CF455" s="861"/>
      <c r="CG455" s="861"/>
      <c r="CH455" s="861"/>
      <c r="CI455" s="861"/>
      <c r="CJ455" s="861"/>
      <c r="CK455" s="861"/>
      <c r="CL455" s="861"/>
      <c r="CM455" s="861"/>
      <c r="CN455" s="861"/>
      <c r="CO455" s="861"/>
      <c r="CP455" s="861"/>
      <c r="CQ455" s="861"/>
      <c r="CR455" s="861"/>
      <c r="CS455" s="861"/>
      <c r="CT455" s="861"/>
      <c r="CU455" s="861"/>
      <c r="CV455" s="861"/>
    </row>
    <row r="456" spans="1:100" s="774" customFormat="1" x14ac:dyDescent="0.2">
      <c r="A456" s="770"/>
      <c r="B456" s="809"/>
      <c r="C456" s="807"/>
      <c r="D456" s="808"/>
      <c r="E456" s="868"/>
      <c r="F456" s="805"/>
      <c r="G456" s="861"/>
      <c r="H456" s="861"/>
      <c r="I456" s="861"/>
      <c r="J456" s="861"/>
      <c r="K456" s="861"/>
      <c r="L456" s="861"/>
      <c r="M456" s="861"/>
      <c r="N456" s="1183"/>
      <c r="O456" s="1184"/>
      <c r="P456" s="1185"/>
      <c r="Q456" s="861"/>
      <c r="R456" s="861"/>
      <c r="S456" s="861"/>
      <c r="T456" s="861"/>
      <c r="U456" s="861"/>
      <c r="V456" s="861"/>
      <c r="W456" s="861"/>
      <c r="X456" s="861"/>
      <c r="Y456" s="861"/>
      <c r="Z456" s="861"/>
      <c r="AA456" s="861"/>
      <c r="AB456" s="861"/>
      <c r="AC456" s="861"/>
      <c r="AD456" s="861"/>
      <c r="AE456" s="861"/>
      <c r="AF456" s="861"/>
      <c r="AG456" s="861"/>
      <c r="AH456" s="861"/>
      <c r="AI456" s="861"/>
      <c r="AJ456" s="861"/>
      <c r="AK456" s="861"/>
      <c r="AL456" s="861"/>
      <c r="AM456" s="861"/>
      <c r="AN456" s="861"/>
      <c r="AO456" s="861"/>
      <c r="AP456" s="861"/>
      <c r="AQ456" s="861"/>
      <c r="AR456" s="861"/>
      <c r="AS456" s="861"/>
      <c r="AT456" s="861"/>
      <c r="AU456" s="861"/>
      <c r="AV456" s="861"/>
      <c r="AW456" s="861"/>
      <c r="AX456" s="861"/>
      <c r="AY456" s="861"/>
      <c r="AZ456" s="861"/>
      <c r="BA456" s="861"/>
      <c r="BB456" s="861"/>
      <c r="BC456" s="861"/>
      <c r="BD456" s="861"/>
      <c r="BE456" s="861"/>
      <c r="BF456" s="861"/>
      <c r="BG456" s="861"/>
      <c r="BH456" s="861"/>
      <c r="BI456" s="861"/>
      <c r="BJ456" s="861"/>
      <c r="BK456" s="861"/>
      <c r="BL456" s="861"/>
      <c r="BM456" s="861"/>
      <c r="BN456" s="861"/>
      <c r="BO456" s="861"/>
      <c r="BP456" s="861"/>
      <c r="BQ456" s="861"/>
      <c r="BR456" s="861"/>
      <c r="BS456" s="861"/>
      <c r="BT456" s="861"/>
      <c r="BU456" s="861"/>
      <c r="BV456" s="861"/>
      <c r="BW456" s="861"/>
      <c r="BX456" s="861"/>
      <c r="BY456" s="861"/>
      <c r="BZ456" s="861"/>
      <c r="CA456" s="861"/>
      <c r="CB456" s="861"/>
      <c r="CC456" s="861"/>
      <c r="CD456" s="861"/>
      <c r="CE456" s="861"/>
      <c r="CF456" s="861"/>
      <c r="CG456" s="861"/>
      <c r="CH456" s="861"/>
      <c r="CI456" s="861"/>
      <c r="CJ456" s="861"/>
      <c r="CK456" s="861"/>
      <c r="CL456" s="861"/>
      <c r="CM456" s="861"/>
      <c r="CN456" s="861"/>
      <c r="CO456" s="861"/>
      <c r="CP456" s="861"/>
      <c r="CQ456" s="861"/>
      <c r="CR456" s="861"/>
      <c r="CS456" s="861"/>
      <c r="CT456" s="861"/>
      <c r="CU456" s="861"/>
      <c r="CV456" s="861"/>
    </row>
    <row r="457" spans="1:100" x14ac:dyDescent="0.2">
      <c r="D457" s="794"/>
      <c r="E457" s="866"/>
      <c r="F457" s="604"/>
    </row>
    <row r="458" spans="1:100" ht="15" x14ac:dyDescent="0.2">
      <c r="A458" s="767"/>
      <c r="B458" s="768" t="s">
        <v>422</v>
      </c>
      <c r="C458" s="798" t="s">
        <v>423</v>
      </c>
      <c r="D458" s="412"/>
      <c r="E458" s="866"/>
      <c r="F458" s="604"/>
    </row>
    <row r="459" spans="1:100" s="774" customFormat="1" x14ac:dyDescent="0.2">
      <c r="A459" s="770"/>
      <c r="B459" s="771"/>
      <c r="C459" s="772"/>
      <c r="D459" s="786"/>
      <c r="E459" s="866"/>
      <c r="F459" s="787"/>
      <c r="G459" s="861"/>
      <c r="H459" s="861"/>
      <c r="I459" s="861"/>
      <c r="J459" s="861"/>
      <c r="K459" s="861"/>
      <c r="L459" s="861"/>
      <c r="M459" s="861"/>
      <c r="N459" s="1183"/>
      <c r="O459" s="1184"/>
      <c r="P459" s="1185"/>
      <c r="Q459" s="861"/>
      <c r="R459" s="861"/>
      <c r="S459" s="861"/>
      <c r="T459" s="861"/>
      <c r="U459" s="861"/>
      <c r="V459" s="861"/>
      <c r="W459" s="861"/>
      <c r="X459" s="861"/>
      <c r="Y459" s="861"/>
      <c r="Z459" s="861"/>
      <c r="AA459" s="861"/>
      <c r="AB459" s="861"/>
      <c r="AC459" s="861"/>
      <c r="AD459" s="861"/>
      <c r="AE459" s="861"/>
      <c r="AF459" s="861"/>
      <c r="AG459" s="861"/>
      <c r="AH459" s="861"/>
      <c r="AI459" s="861"/>
      <c r="AJ459" s="861"/>
      <c r="AK459" s="861"/>
      <c r="AL459" s="861"/>
      <c r="AM459" s="861"/>
      <c r="AN459" s="861"/>
      <c r="AO459" s="861"/>
      <c r="AP459" s="861"/>
      <c r="AQ459" s="861"/>
      <c r="AR459" s="861"/>
      <c r="AS459" s="861"/>
      <c r="AT459" s="861"/>
      <c r="AU459" s="861"/>
      <c r="AV459" s="861"/>
      <c r="AW459" s="861"/>
      <c r="AX459" s="861"/>
      <c r="AY459" s="861"/>
      <c r="AZ459" s="861"/>
      <c r="BA459" s="861"/>
      <c r="BB459" s="861"/>
      <c r="BC459" s="861"/>
      <c r="BD459" s="861"/>
      <c r="BE459" s="861"/>
      <c r="BF459" s="861"/>
      <c r="BG459" s="861"/>
      <c r="BH459" s="861"/>
      <c r="BI459" s="861"/>
      <c r="BJ459" s="861"/>
      <c r="BK459" s="861"/>
      <c r="BL459" s="861"/>
      <c r="BM459" s="861"/>
      <c r="BN459" s="861"/>
      <c r="BO459" s="861"/>
      <c r="BP459" s="861"/>
      <c r="BQ459" s="861"/>
      <c r="BR459" s="861"/>
      <c r="BS459" s="861"/>
      <c r="BT459" s="861"/>
      <c r="BU459" s="861"/>
      <c r="BV459" s="861"/>
      <c r="BW459" s="861"/>
      <c r="BX459" s="861"/>
      <c r="BY459" s="861"/>
      <c r="BZ459" s="861"/>
      <c r="CA459" s="861"/>
      <c r="CB459" s="861"/>
      <c r="CC459" s="861"/>
      <c r="CD459" s="861"/>
      <c r="CE459" s="861"/>
      <c r="CF459" s="861"/>
      <c r="CG459" s="861"/>
      <c r="CH459" s="861"/>
      <c r="CI459" s="861"/>
      <c r="CJ459" s="861"/>
      <c r="CK459" s="861"/>
      <c r="CL459" s="861"/>
      <c r="CM459" s="861"/>
      <c r="CN459" s="861"/>
      <c r="CO459" s="861"/>
      <c r="CP459" s="861"/>
      <c r="CQ459" s="861"/>
      <c r="CR459" s="861"/>
      <c r="CS459" s="861"/>
      <c r="CT459" s="861"/>
      <c r="CU459" s="861"/>
      <c r="CV459" s="861"/>
    </row>
    <row r="460" spans="1:100" ht="15" x14ac:dyDescent="0.2">
      <c r="A460" s="812" t="s">
        <v>164</v>
      </c>
      <c r="B460" s="812" t="s">
        <v>165</v>
      </c>
      <c r="C460" s="387"/>
      <c r="D460" s="813"/>
      <c r="E460" s="866"/>
      <c r="F460" s="604"/>
    </row>
    <row r="461" spans="1:100" x14ac:dyDescent="0.2">
      <c r="A461" s="814"/>
      <c r="B461" s="815"/>
      <c r="C461" s="816"/>
      <c r="D461" s="817"/>
      <c r="E461" s="866"/>
      <c r="F461" s="604"/>
    </row>
    <row r="462" spans="1:100" ht="25.5" x14ac:dyDescent="0.2">
      <c r="A462" s="818" t="s">
        <v>337</v>
      </c>
      <c r="B462" s="819" t="s">
        <v>424</v>
      </c>
      <c r="C462" s="777" t="s">
        <v>37</v>
      </c>
      <c r="D462" s="820">
        <v>64.8</v>
      </c>
      <c r="E462" s="863"/>
      <c r="F462" s="779">
        <f t="shared" ref="F462:F463" si="36">D462*E462</f>
        <v>0</v>
      </c>
    </row>
    <row r="463" spans="1:100" ht="25.5" x14ac:dyDescent="0.2">
      <c r="A463" s="818">
        <v>2</v>
      </c>
      <c r="B463" s="819" t="s">
        <v>339</v>
      </c>
      <c r="C463" s="777" t="s">
        <v>38</v>
      </c>
      <c r="D463" s="822">
        <v>2</v>
      </c>
      <c r="E463" s="863"/>
      <c r="F463" s="779">
        <f t="shared" si="36"/>
        <v>0</v>
      </c>
    </row>
    <row r="464" spans="1:100" ht="25.5" x14ac:dyDescent="0.2">
      <c r="A464" s="818" t="s">
        <v>340</v>
      </c>
      <c r="B464" s="819" t="s">
        <v>341</v>
      </c>
      <c r="C464" s="777"/>
      <c r="D464" s="822"/>
      <c r="E464" s="863"/>
      <c r="F464" s="832"/>
    </row>
    <row r="465" spans="1:6" x14ac:dyDescent="0.2">
      <c r="A465" s="818"/>
      <c r="B465" s="819" t="s">
        <v>342</v>
      </c>
      <c r="C465" s="777" t="s">
        <v>38</v>
      </c>
      <c r="D465" s="822">
        <v>3</v>
      </c>
      <c r="E465" s="863"/>
      <c r="F465" s="779">
        <f t="shared" ref="F465:F468" si="37">D465*E465</f>
        <v>0</v>
      </c>
    </row>
    <row r="466" spans="1:6" x14ac:dyDescent="0.2">
      <c r="A466" s="818"/>
      <c r="B466" s="819" t="s">
        <v>425</v>
      </c>
      <c r="C466" s="777" t="s">
        <v>38</v>
      </c>
      <c r="D466" s="822">
        <v>9</v>
      </c>
      <c r="E466" s="863"/>
      <c r="F466" s="779">
        <f t="shared" si="37"/>
        <v>0</v>
      </c>
    </row>
    <row r="467" spans="1:6" x14ac:dyDescent="0.2">
      <c r="A467" s="818"/>
      <c r="B467" s="819" t="s">
        <v>426</v>
      </c>
      <c r="C467" s="777" t="s">
        <v>38</v>
      </c>
      <c r="D467" s="822">
        <v>2</v>
      </c>
      <c r="E467" s="863"/>
      <c r="F467" s="779">
        <f t="shared" si="37"/>
        <v>0</v>
      </c>
    </row>
    <row r="468" spans="1:6" ht="51" x14ac:dyDescent="0.2">
      <c r="A468" s="818" t="s">
        <v>343</v>
      </c>
      <c r="B468" s="819" t="s">
        <v>344</v>
      </c>
      <c r="C468" s="777" t="s">
        <v>38</v>
      </c>
      <c r="D468" s="822">
        <v>14</v>
      </c>
      <c r="E468" s="863"/>
      <c r="F468" s="779">
        <f t="shared" si="37"/>
        <v>0</v>
      </c>
    </row>
    <row r="469" spans="1:6" ht="51" x14ac:dyDescent="0.2">
      <c r="A469" s="818" t="s">
        <v>345</v>
      </c>
      <c r="B469" s="819" t="s">
        <v>346</v>
      </c>
      <c r="C469" s="777"/>
      <c r="D469" s="820"/>
      <c r="E469" s="863"/>
      <c r="F469" s="832"/>
    </row>
    <row r="470" spans="1:6" x14ac:dyDescent="0.2">
      <c r="A470" s="818"/>
      <c r="B470" s="819" t="s">
        <v>347</v>
      </c>
      <c r="C470" s="777" t="s">
        <v>348</v>
      </c>
      <c r="D470" s="820">
        <v>50</v>
      </c>
      <c r="E470" s="863"/>
      <c r="F470" s="779">
        <f t="shared" ref="F470:F474" si="38">D470*E470</f>
        <v>0</v>
      </c>
    </row>
    <row r="471" spans="1:6" x14ac:dyDescent="0.2">
      <c r="A471" s="818"/>
      <c r="B471" s="819" t="s">
        <v>349</v>
      </c>
      <c r="C471" s="777" t="s">
        <v>348</v>
      </c>
      <c r="D471" s="820">
        <v>50</v>
      </c>
      <c r="E471" s="863"/>
      <c r="F471" s="779">
        <f t="shared" si="38"/>
        <v>0</v>
      </c>
    </row>
    <row r="472" spans="1:6" ht="38.25" x14ac:dyDescent="0.2">
      <c r="A472" s="776">
        <v>6</v>
      </c>
      <c r="B472" s="336" t="s">
        <v>1133</v>
      </c>
      <c r="C472" s="393" t="s">
        <v>199</v>
      </c>
      <c r="D472" s="778">
        <v>64.8</v>
      </c>
      <c r="E472" s="863"/>
      <c r="F472" s="779">
        <f t="shared" si="38"/>
        <v>0</v>
      </c>
    </row>
    <row r="473" spans="1:6" ht="25.5" x14ac:dyDescent="0.2">
      <c r="A473" s="818" t="s">
        <v>350</v>
      </c>
      <c r="B473" s="821" t="s">
        <v>351</v>
      </c>
      <c r="C473" s="777" t="s">
        <v>352</v>
      </c>
      <c r="D473" s="822">
        <v>16</v>
      </c>
      <c r="E473" s="863"/>
      <c r="F473" s="779">
        <f t="shared" si="38"/>
        <v>0</v>
      </c>
    </row>
    <row r="474" spans="1:6" ht="25.5" x14ac:dyDescent="0.2">
      <c r="A474" s="818" t="s">
        <v>353</v>
      </c>
      <c r="B474" s="819" t="s">
        <v>356</v>
      </c>
      <c r="C474" s="777" t="s">
        <v>38</v>
      </c>
      <c r="D474" s="822">
        <v>1</v>
      </c>
      <c r="E474" s="863"/>
      <c r="F474" s="779">
        <f t="shared" si="38"/>
        <v>0</v>
      </c>
    </row>
    <row r="475" spans="1:6" x14ac:dyDescent="0.2">
      <c r="A475" s="823"/>
      <c r="B475" s="856"/>
      <c r="C475" s="825"/>
      <c r="D475" s="826"/>
      <c r="E475" s="866"/>
      <c r="F475" s="604"/>
    </row>
    <row r="476" spans="1:6" ht="15" x14ac:dyDescent="0.2">
      <c r="A476" s="834" t="s">
        <v>357</v>
      </c>
      <c r="B476" s="835" t="s">
        <v>373</v>
      </c>
      <c r="C476" s="816"/>
      <c r="D476" s="817"/>
      <c r="E476" s="866"/>
      <c r="F476" s="604"/>
    </row>
    <row r="477" spans="1:6" x14ac:dyDescent="0.2">
      <c r="A477" s="836"/>
      <c r="B477" s="837"/>
      <c r="C477" s="816"/>
      <c r="D477" s="817"/>
      <c r="E477" s="866"/>
      <c r="F477" s="604"/>
    </row>
    <row r="478" spans="1:6" ht="63.75" x14ac:dyDescent="0.2">
      <c r="A478" s="823" t="s">
        <v>337</v>
      </c>
      <c r="B478" s="838" t="s">
        <v>1122</v>
      </c>
      <c r="C478" s="777"/>
      <c r="D478" s="820"/>
      <c r="E478" s="863"/>
      <c r="F478" s="832"/>
    </row>
    <row r="479" spans="1:6" x14ac:dyDescent="0.2">
      <c r="A479" s="823"/>
      <c r="B479" s="830" t="s">
        <v>427</v>
      </c>
      <c r="C479" s="777" t="s">
        <v>199</v>
      </c>
      <c r="D479" s="820">
        <v>64.8</v>
      </c>
      <c r="E479" s="863"/>
      <c r="F479" s="779">
        <f t="shared" ref="F479" si="39">D479*E479</f>
        <v>0</v>
      </c>
    </row>
    <row r="480" spans="1:6" ht="76.5" x14ac:dyDescent="0.2">
      <c r="A480" s="823" t="s">
        <v>359</v>
      </c>
      <c r="B480" s="336" t="s">
        <v>1123</v>
      </c>
      <c r="C480" s="777"/>
      <c r="D480" s="820"/>
      <c r="E480" s="863"/>
      <c r="F480" s="832"/>
    </row>
    <row r="481" spans="1:100" x14ac:dyDescent="0.2">
      <c r="A481" s="823"/>
      <c r="B481" s="830" t="s">
        <v>428</v>
      </c>
      <c r="C481" s="777" t="s">
        <v>38</v>
      </c>
      <c r="D481" s="822">
        <v>1</v>
      </c>
      <c r="E481" s="863"/>
      <c r="F481" s="779">
        <f t="shared" ref="F481" si="40">D481*E481</f>
        <v>0</v>
      </c>
    </row>
    <row r="482" spans="1:100" x14ac:dyDescent="0.2">
      <c r="A482" s="823"/>
      <c r="B482" s="815"/>
      <c r="C482" s="816"/>
      <c r="D482" s="817"/>
      <c r="E482" s="866"/>
      <c r="F482" s="604"/>
    </row>
    <row r="483" spans="1:100" ht="15" x14ac:dyDescent="0.2">
      <c r="A483" s="834" t="s">
        <v>372</v>
      </c>
      <c r="B483" s="835" t="s">
        <v>378</v>
      </c>
      <c r="C483" s="816"/>
      <c r="D483" s="817"/>
      <c r="E483" s="866"/>
      <c r="F483" s="604"/>
    </row>
    <row r="484" spans="1:100" x14ac:dyDescent="0.2">
      <c r="A484" s="840"/>
      <c r="B484" s="841"/>
      <c r="C484" s="842"/>
      <c r="D484" s="843"/>
      <c r="E484" s="866"/>
      <c r="F484" s="604"/>
    </row>
    <row r="485" spans="1:100" x14ac:dyDescent="0.2">
      <c r="A485" s="818" t="s">
        <v>337</v>
      </c>
      <c r="B485" s="819" t="s">
        <v>379</v>
      </c>
      <c r="C485" s="777" t="s">
        <v>352</v>
      </c>
      <c r="D485" s="822">
        <v>8</v>
      </c>
      <c r="E485" s="863"/>
      <c r="F485" s="779">
        <f t="shared" ref="F485:F490" si="41">D485*E485</f>
        <v>0</v>
      </c>
    </row>
    <row r="486" spans="1:100" x14ac:dyDescent="0.2">
      <c r="A486" s="818">
        <v>2</v>
      </c>
      <c r="B486" s="819" t="s">
        <v>886</v>
      </c>
      <c r="C486" s="777" t="s">
        <v>47</v>
      </c>
      <c r="D486" s="822">
        <v>30</v>
      </c>
      <c r="E486" s="863"/>
      <c r="F486" s="779">
        <f>D486*E486</f>
        <v>0</v>
      </c>
      <c r="N486" s="727"/>
    </row>
    <row r="487" spans="1:100" x14ac:dyDescent="0.2">
      <c r="A487" s="818" t="s">
        <v>340</v>
      </c>
      <c r="B487" s="819" t="s">
        <v>1090</v>
      </c>
      <c r="C487" s="777" t="s">
        <v>380</v>
      </c>
      <c r="D487" s="820">
        <v>64.8</v>
      </c>
      <c r="E487" s="863"/>
      <c r="F487" s="779">
        <f t="shared" si="41"/>
        <v>0</v>
      </c>
    </row>
    <row r="488" spans="1:100" x14ac:dyDescent="0.2">
      <c r="A488" s="818" t="s">
        <v>343</v>
      </c>
      <c r="B488" s="819" t="s">
        <v>381</v>
      </c>
      <c r="C488" s="777" t="s">
        <v>38</v>
      </c>
      <c r="D488" s="822">
        <v>2</v>
      </c>
      <c r="E488" s="863"/>
      <c r="F488" s="779">
        <f t="shared" si="41"/>
        <v>0</v>
      </c>
    </row>
    <row r="489" spans="1:100" ht="25.5" x14ac:dyDescent="0.2">
      <c r="A489" s="818" t="s">
        <v>345</v>
      </c>
      <c r="B489" s="819" t="s">
        <v>382</v>
      </c>
      <c r="C489" s="777" t="s">
        <v>380</v>
      </c>
      <c r="D489" s="820">
        <v>64.8</v>
      </c>
      <c r="E489" s="863"/>
      <c r="F489" s="779">
        <f t="shared" si="41"/>
        <v>0</v>
      </c>
    </row>
    <row r="490" spans="1:100" ht="25.5" x14ac:dyDescent="0.2">
      <c r="A490" s="818" t="s">
        <v>366</v>
      </c>
      <c r="B490" s="819" t="s">
        <v>383</v>
      </c>
      <c r="C490" s="777" t="s">
        <v>380</v>
      </c>
      <c r="D490" s="820">
        <v>64.8</v>
      </c>
      <c r="E490" s="863"/>
      <c r="F490" s="779">
        <f t="shared" si="41"/>
        <v>0</v>
      </c>
    </row>
    <row r="491" spans="1:100" x14ac:dyDescent="0.2">
      <c r="A491" s="823"/>
      <c r="B491" s="839"/>
      <c r="C491" s="816"/>
      <c r="D491" s="817"/>
      <c r="E491" s="866"/>
      <c r="F491" s="604"/>
    </row>
    <row r="492" spans="1:100" x14ac:dyDescent="0.2">
      <c r="A492" s="823"/>
      <c r="B492" s="792" t="s">
        <v>1124</v>
      </c>
      <c r="D492" s="794"/>
      <c r="E492" s="866"/>
      <c r="F492" s="790">
        <f>SUM(F462:F490)</f>
        <v>0</v>
      </c>
    </row>
    <row r="493" spans="1:100" x14ac:dyDescent="0.2">
      <c r="A493" s="823"/>
      <c r="B493" s="792"/>
      <c r="D493" s="794"/>
      <c r="E493" s="866"/>
      <c r="F493" s="790"/>
    </row>
    <row r="494" spans="1:100" ht="15" x14ac:dyDescent="0.2">
      <c r="A494" s="823"/>
      <c r="B494" s="850"/>
      <c r="C494" s="851"/>
      <c r="D494" s="826"/>
      <c r="E494" s="866"/>
      <c r="F494" s="604"/>
    </row>
    <row r="495" spans="1:100" ht="15" x14ac:dyDescent="0.2">
      <c r="A495" s="767"/>
      <c r="B495" s="768" t="s">
        <v>429</v>
      </c>
      <c r="C495" s="798" t="s">
        <v>397</v>
      </c>
      <c r="D495" s="412"/>
      <c r="E495" s="866"/>
      <c r="F495" s="604"/>
    </row>
    <row r="496" spans="1:100" s="774" customFormat="1" x14ac:dyDescent="0.2">
      <c r="A496" s="770"/>
      <c r="B496" s="775"/>
      <c r="C496" s="772"/>
      <c r="D496" s="786"/>
      <c r="E496" s="866"/>
      <c r="F496" s="787"/>
      <c r="G496" s="861"/>
      <c r="H496" s="861"/>
      <c r="I496" s="861"/>
      <c r="J496" s="861"/>
      <c r="K496" s="861"/>
      <c r="L496" s="861"/>
      <c r="M496" s="861"/>
      <c r="N496" s="1183"/>
      <c r="O496" s="1184"/>
      <c r="P496" s="1185"/>
      <c r="Q496" s="861"/>
      <c r="R496" s="861"/>
      <c r="S496" s="861"/>
      <c r="T496" s="861"/>
      <c r="U496" s="861"/>
      <c r="V496" s="861"/>
      <c r="W496" s="861"/>
      <c r="X496" s="861"/>
      <c r="Y496" s="861"/>
      <c r="Z496" s="861"/>
      <c r="AA496" s="861"/>
      <c r="AB496" s="861"/>
      <c r="AC496" s="861"/>
      <c r="AD496" s="861"/>
      <c r="AE496" s="861"/>
      <c r="AF496" s="861"/>
      <c r="AG496" s="861"/>
      <c r="AH496" s="861"/>
      <c r="AI496" s="861"/>
      <c r="AJ496" s="861"/>
      <c r="AK496" s="861"/>
      <c r="AL496" s="861"/>
      <c r="AM496" s="861"/>
      <c r="AN496" s="861"/>
      <c r="AO496" s="861"/>
      <c r="AP496" s="861"/>
      <c r="AQ496" s="861"/>
      <c r="AR496" s="861"/>
      <c r="AS496" s="861"/>
      <c r="AT496" s="861"/>
      <c r="AU496" s="861"/>
      <c r="AV496" s="861"/>
      <c r="AW496" s="861"/>
      <c r="AX496" s="861"/>
      <c r="AY496" s="861"/>
      <c r="AZ496" s="861"/>
      <c r="BA496" s="861"/>
      <c r="BB496" s="861"/>
      <c r="BC496" s="861"/>
      <c r="BD496" s="861"/>
      <c r="BE496" s="861"/>
      <c r="BF496" s="861"/>
      <c r="BG496" s="861"/>
      <c r="BH496" s="861"/>
      <c r="BI496" s="861"/>
      <c r="BJ496" s="861"/>
      <c r="BK496" s="861"/>
      <c r="BL496" s="861"/>
      <c r="BM496" s="861"/>
      <c r="BN496" s="861"/>
      <c r="BO496" s="861"/>
      <c r="BP496" s="861"/>
      <c r="BQ496" s="861"/>
      <c r="BR496" s="861"/>
      <c r="BS496" s="861"/>
      <c r="BT496" s="861"/>
      <c r="BU496" s="861"/>
      <c r="BV496" s="861"/>
      <c r="BW496" s="861"/>
      <c r="BX496" s="861"/>
      <c r="BY496" s="861"/>
      <c r="BZ496" s="861"/>
      <c r="CA496" s="861"/>
      <c r="CB496" s="861"/>
      <c r="CC496" s="861"/>
      <c r="CD496" s="861"/>
      <c r="CE496" s="861"/>
      <c r="CF496" s="861"/>
      <c r="CG496" s="861"/>
      <c r="CH496" s="861"/>
      <c r="CI496" s="861"/>
      <c r="CJ496" s="861"/>
      <c r="CK496" s="861"/>
      <c r="CL496" s="861"/>
      <c r="CM496" s="861"/>
      <c r="CN496" s="861"/>
      <c r="CO496" s="861"/>
      <c r="CP496" s="861"/>
      <c r="CQ496" s="861"/>
      <c r="CR496" s="861"/>
      <c r="CS496" s="861"/>
      <c r="CT496" s="861"/>
      <c r="CU496" s="861"/>
      <c r="CV496" s="861"/>
    </row>
    <row r="497" spans="1:100" s="774" customFormat="1" ht="25.5" customHeight="1" x14ac:dyDescent="0.2">
      <c r="A497" s="776" t="s">
        <v>230</v>
      </c>
      <c r="B497" s="336" t="s">
        <v>323</v>
      </c>
      <c r="C497" s="777" t="s">
        <v>38</v>
      </c>
      <c r="D497" s="822">
        <v>1</v>
      </c>
      <c r="E497" s="863"/>
      <c r="F497" s="779">
        <f t="shared" ref="F497:F502" si="42">D497*E497</f>
        <v>0</v>
      </c>
      <c r="G497" s="861"/>
      <c r="H497" s="861"/>
      <c r="I497" s="861"/>
      <c r="J497" s="861"/>
      <c r="K497" s="861"/>
      <c r="L497" s="861"/>
      <c r="M497" s="861"/>
      <c r="N497" s="1183"/>
      <c r="O497" s="1184"/>
      <c r="P497" s="1185"/>
      <c r="Q497" s="861"/>
      <c r="R497" s="861"/>
      <c r="S497" s="861"/>
      <c r="T497" s="861"/>
      <c r="U497" s="861"/>
      <c r="V497" s="861"/>
      <c r="W497" s="861"/>
      <c r="X497" s="861"/>
      <c r="Y497" s="861"/>
      <c r="Z497" s="861"/>
      <c r="AA497" s="861"/>
      <c r="AB497" s="861"/>
      <c r="AC497" s="861"/>
      <c r="AD497" s="861"/>
      <c r="AE497" s="861"/>
      <c r="AF497" s="861"/>
      <c r="AG497" s="861"/>
      <c r="AH497" s="861"/>
      <c r="AI497" s="861"/>
      <c r="AJ497" s="861"/>
      <c r="AK497" s="861"/>
      <c r="AL497" s="861"/>
      <c r="AM497" s="861"/>
      <c r="AN497" s="861"/>
      <c r="AO497" s="861"/>
      <c r="AP497" s="861"/>
      <c r="AQ497" s="861"/>
      <c r="AR497" s="861"/>
      <c r="AS497" s="861"/>
      <c r="AT497" s="861"/>
      <c r="AU497" s="861"/>
      <c r="AV497" s="861"/>
      <c r="AW497" s="861"/>
      <c r="AX497" s="861"/>
      <c r="AY497" s="861"/>
      <c r="AZ497" s="861"/>
      <c r="BA497" s="861"/>
      <c r="BB497" s="861"/>
      <c r="BC497" s="861"/>
      <c r="BD497" s="861"/>
      <c r="BE497" s="861"/>
      <c r="BF497" s="861"/>
      <c r="BG497" s="861"/>
      <c r="BH497" s="861"/>
      <c r="BI497" s="861"/>
      <c r="BJ497" s="861"/>
      <c r="BK497" s="861"/>
      <c r="BL497" s="861"/>
      <c r="BM497" s="861"/>
      <c r="BN497" s="861"/>
      <c r="BO497" s="861"/>
      <c r="BP497" s="861"/>
      <c r="BQ497" s="861"/>
      <c r="BR497" s="861"/>
      <c r="BS497" s="861"/>
      <c r="BT497" s="861"/>
      <c r="BU497" s="861"/>
      <c r="BV497" s="861"/>
      <c r="BW497" s="861"/>
      <c r="BX497" s="861"/>
      <c r="BY497" s="861"/>
      <c r="BZ497" s="861"/>
      <c r="CA497" s="861"/>
      <c r="CB497" s="861"/>
      <c r="CC497" s="861"/>
      <c r="CD497" s="861"/>
      <c r="CE497" s="861"/>
      <c r="CF497" s="861"/>
      <c r="CG497" s="861"/>
      <c r="CH497" s="861"/>
      <c r="CI497" s="861"/>
      <c r="CJ497" s="861"/>
      <c r="CK497" s="861"/>
      <c r="CL497" s="861"/>
      <c r="CM497" s="861"/>
      <c r="CN497" s="861"/>
      <c r="CO497" s="861"/>
      <c r="CP497" s="861"/>
      <c r="CQ497" s="861"/>
      <c r="CR497" s="861"/>
      <c r="CS497" s="861"/>
      <c r="CT497" s="861"/>
      <c r="CU497" s="861"/>
      <c r="CV497" s="861"/>
    </row>
    <row r="498" spans="1:100" s="774" customFormat="1" ht="38.25" x14ac:dyDescent="0.2">
      <c r="A498" s="776" t="s">
        <v>232</v>
      </c>
      <c r="B498" s="336" t="s">
        <v>1127</v>
      </c>
      <c r="C498" s="393" t="s">
        <v>199</v>
      </c>
      <c r="D498" s="778">
        <v>3.2</v>
      </c>
      <c r="E498" s="863"/>
      <c r="F498" s="779">
        <f t="shared" si="42"/>
        <v>0</v>
      </c>
      <c r="G498" s="861"/>
      <c r="H498" s="861"/>
      <c r="I498" s="861"/>
      <c r="J498" s="861"/>
      <c r="K498" s="861"/>
      <c r="L498" s="861"/>
      <c r="M498" s="861"/>
      <c r="N498" s="1183"/>
      <c r="O498" s="1184"/>
      <c r="P498" s="1185"/>
      <c r="Q498" s="861"/>
      <c r="R498" s="861"/>
      <c r="S498" s="861"/>
      <c r="T498" s="861"/>
      <c r="U498" s="861"/>
      <c r="V498" s="861"/>
      <c r="W498" s="861"/>
      <c r="X498" s="861"/>
      <c r="Y498" s="861"/>
      <c r="Z498" s="861"/>
      <c r="AA498" s="861"/>
      <c r="AB498" s="861"/>
      <c r="AC498" s="861"/>
      <c r="AD498" s="861"/>
      <c r="AE498" s="861"/>
      <c r="AF498" s="861"/>
      <c r="AG498" s="861"/>
      <c r="AH498" s="861"/>
      <c r="AI498" s="861"/>
      <c r="AJ498" s="861"/>
      <c r="AK498" s="861"/>
      <c r="AL498" s="861"/>
      <c r="AM498" s="861"/>
      <c r="AN498" s="861"/>
      <c r="AO498" s="861"/>
      <c r="AP498" s="861"/>
      <c r="AQ498" s="861"/>
      <c r="AR498" s="861"/>
      <c r="AS498" s="861"/>
      <c r="AT498" s="861"/>
      <c r="AU498" s="861"/>
      <c r="AV498" s="861"/>
      <c r="AW498" s="861"/>
      <c r="AX498" s="861"/>
      <c r="AY498" s="861"/>
      <c r="AZ498" s="861"/>
      <c r="BA498" s="861"/>
      <c r="BB498" s="861"/>
      <c r="BC498" s="861"/>
      <c r="BD498" s="861"/>
      <c r="BE498" s="861"/>
      <c r="BF498" s="861"/>
      <c r="BG498" s="861"/>
      <c r="BH498" s="861"/>
      <c r="BI498" s="861"/>
      <c r="BJ498" s="861"/>
      <c r="BK498" s="861"/>
      <c r="BL498" s="861"/>
      <c r="BM498" s="861"/>
      <c r="BN498" s="861"/>
      <c r="BO498" s="861"/>
      <c r="BP498" s="861"/>
      <c r="BQ498" s="861"/>
      <c r="BR498" s="861"/>
      <c r="BS498" s="861"/>
      <c r="BT498" s="861"/>
      <c r="BU498" s="861"/>
      <c r="BV498" s="861"/>
      <c r="BW498" s="861"/>
      <c r="BX498" s="861"/>
      <c r="BY498" s="861"/>
      <c r="BZ498" s="861"/>
      <c r="CA498" s="861"/>
      <c r="CB498" s="861"/>
      <c r="CC498" s="861"/>
      <c r="CD498" s="861"/>
      <c r="CE498" s="861"/>
      <c r="CF498" s="861"/>
      <c r="CG498" s="861"/>
      <c r="CH498" s="861"/>
      <c r="CI498" s="861"/>
      <c r="CJ498" s="861"/>
      <c r="CK498" s="861"/>
      <c r="CL498" s="861"/>
      <c r="CM498" s="861"/>
      <c r="CN498" s="861"/>
      <c r="CO498" s="861"/>
      <c r="CP498" s="861"/>
      <c r="CQ498" s="861"/>
      <c r="CR498" s="861"/>
      <c r="CS498" s="861"/>
      <c r="CT498" s="861"/>
      <c r="CU498" s="861"/>
      <c r="CV498" s="861"/>
    </row>
    <row r="499" spans="1:100" s="774" customFormat="1" ht="25.5" x14ac:dyDescent="0.2">
      <c r="A499" s="398" t="s">
        <v>235</v>
      </c>
      <c r="B499" s="336" t="s">
        <v>324</v>
      </c>
      <c r="C499" s="783" t="s">
        <v>38</v>
      </c>
      <c r="D499" s="822">
        <v>1</v>
      </c>
      <c r="E499" s="863"/>
      <c r="F499" s="779">
        <f t="shared" si="42"/>
        <v>0</v>
      </c>
      <c r="G499" s="861"/>
      <c r="H499" s="861"/>
      <c r="I499" s="861"/>
      <c r="J499" s="861"/>
      <c r="K499" s="861"/>
      <c r="L499" s="861"/>
      <c r="M499" s="861"/>
      <c r="N499" s="1183"/>
      <c r="O499" s="1184"/>
      <c r="P499" s="1185"/>
      <c r="Q499" s="861"/>
      <c r="R499" s="861"/>
      <c r="S499" s="861"/>
      <c r="T499" s="861"/>
      <c r="U499" s="861"/>
      <c r="V499" s="861"/>
      <c r="W499" s="861"/>
      <c r="X499" s="861"/>
      <c r="Y499" s="861"/>
      <c r="Z499" s="861"/>
      <c r="AA499" s="861"/>
      <c r="AB499" s="861"/>
      <c r="AC499" s="861"/>
      <c r="AD499" s="861"/>
      <c r="AE499" s="861"/>
      <c r="AF499" s="861"/>
      <c r="AG499" s="861"/>
      <c r="AH499" s="861"/>
      <c r="AI499" s="861"/>
      <c r="AJ499" s="861"/>
      <c r="AK499" s="861"/>
      <c r="AL499" s="861"/>
      <c r="AM499" s="861"/>
      <c r="AN499" s="861"/>
      <c r="AO499" s="861"/>
      <c r="AP499" s="861"/>
      <c r="AQ499" s="861"/>
      <c r="AR499" s="861"/>
      <c r="AS499" s="861"/>
      <c r="AT499" s="861"/>
      <c r="AU499" s="861"/>
      <c r="AV499" s="861"/>
      <c r="AW499" s="861"/>
      <c r="AX499" s="861"/>
      <c r="AY499" s="861"/>
      <c r="AZ499" s="861"/>
      <c r="BA499" s="861"/>
      <c r="BB499" s="861"/>
      <c r="BC499" s="861"/>
      <c r="BD499" s="861"/>
      <c r="BE499" s="861"/>
      <c r="BF499" s="861"/>
      <c r="BG499" s="861"/>
      <c r="BH499" s="861"/>
      <c r="BI499" s="861"/>
      <c r="BJ499" s="861"/>
      <c r="BK499" s="861"/>
      <c r="BL499" s="861"/>
      <c r="BM499" s="861"/>
      <c r="BN499" s="861"/>
      <c r="BO499" s="861"/>
      <c r="BP499" s="861"/>
      <c r="BQ499" s="861"/>
      <c r="BR499" s="861"/>
      <c r="BS499" s="861"/>
      <c r="BT499" s="861"/>
      <c r="BU499" s="861"/>
      <c r="BV499" s="861"/>
      <c r="BW499" s="861"/>
      <c r="BX499" s="861"/>
      <c r="BY499" s="861"/>
      <c r="BZ499" s="861"/>
      <c r="CA499" s="861"/>
      <c r="CB499" s="861"/>
      <c r="CC499" s="861"/>
      <c r="CD499" s="861"/>
      <c r="CE499" s="861"/>
      <c r="CF499" s="861"/>
      <c r="CG499" s="861"/>
      <c r="CH499" s="861"/>
      <c r="CI499" s="861"/>
      <c r="CJ499" s="861"/>
      <c r="CK499" s="861"/>
      <c r="CL499" s="861"/>
      <c r="CM499" s="861"/>
      <c r="CN499" s="861"/>
      <c r="CO499" s="861"/>
      <c r="CP499" s="861"/>
      <c r="CQ499" s="861"/>
      <c r="CR499" s="861"/>
      <c r="CS499" s="861"/>
      <c r="CT499" s="861"/>
      <c r="CU499" s="861"/>
      <c r="CV499" s="861"/>
    </row>
    <row r="500" spans="1:100" ht="24.75" x14ac:dyDescent="0.2">
      <c r="A500" s="818" t="s">
        <v>237</v>
      </c>
      <c r="B500" s="819" t="s">
        <v>1074</v>
      </c>
      <c r="C500" s="777" t="s">
        <v>38</v>
      </c>
      <c r="D500" s="822">
        <v>2</v>
      </c>
      <c r="E500" s="863"/>
      <c r="F500" s="779">
        <f t="shared" si="42"/>
        <v>0</v>
      </c>
    </row>
    <row r="501" spans="1:100" s="771" customFormat="1" ht="38.25" x14ac:dyDescent="0.2">
      <c r="A501" s="780" t="s">
        <v>239</v>
      </c>
      <c r="B501" s="781" t="s">
        <v>325</v>
      </c>
      <c r="C501" s="782" t="s">
        <v>101</v>
      </c>
      <c r="D501" s="778">
        <v>3.5</v>
      </c>
      <c r="E501" s="863"/>
      <c r="F501" s="779">
        <f t="shared" si="42"/>
        <v>0</v>
      </c>
      <c r="G501" s="1186"/>
      <c r="H501" s="1186"/>
      <c r="I501" s="1186"/>
      <c r="J501" s="1186"/>
      <c r="K501" s="1186"/>
      <c r="L501" s="1186"/>
      <c r="M501" s="1186"/>
      <c r="N501" s="1187"/>
      <c r="O501" s="1188"/>
      <c r="P501" s="1189"/>
      <c r="Q501" s="1186"/>
      <c r="R501" s="1186"/>
      <c r="S501" s="1186"/>
      <c r="T501" s="1186"/>
      <c r="U501" s="1186"/>
      <c r="V501" s="1186"/>
      <c r="W501" s="1186"/>
      <c r="X501" s="1186"/>
      <c r="Y501" s="1186"/>
      <c r="Z501" s="1186"/>
      <c r="AA501" s="1186"/>
      <c r="AB501" s="1186"/>
      <c r="AC501" s="1186"/>
      <c r="AD501" s="1186"/>
      <c r="AE501" s="1186"/>
      <c r="AF501" s="1186"/>
      <c r="AG501" s="1186"/>
      <c r="AH501" s="1186"/>
      <c r="AI501" s="1186"/>
      <c r="AJ501" s="1186"/>
      <c r="AK501" s="1186"/>
      <c r="AL501" s="1186"/>
      <c r="AM501" s="1186"/>
      <c r="AN501" s="1186"/>
      <c r="AO501" s="1186"/>
      <c r="AP501" s="1186"/>
      <c r="AQ501" s="1186"/>
      <c r="AR501" s="1186"/>
      <c r="AS501" s="1186"/>
      <c r="AT501" s="1186"/>
      <c r="AU501" s="1186"/>
      <c r="AV501" s="1186"/>
      <c r="AW501" s="1186"/>
      <c r="AX501" s="1186"/>
      <c r="AY501" s="1186"/>
      <c r="AZ501" s="1186"/>
      <c r="BA501" s="1186"/>
      <c r="BB501" s="1186"/>
      <c r="BC501" s="1186"/>
      <c r="BD501" s="1186"/>
      <c r="BE501" s="1186"/>
      <c r="BF501" s="1186"/>
      <c r="BG501" s="1186"/>
      <c r="BH501" s="1186"/>
      <c r="BI501" s="1186"/>
      <c r="BJ501" s="1186"/>
      <c r="BK501" s="1186"/>
      <c r="BL501" s="1186"/>
      <c r="BM501" s="1186"/>
      <c r="BN501" s="1186"/>
      <c r="BO501" s="1186"/>
      <c r="BP501" s="1186"/>
      <c r="BQ501" s="1186"/>
      <c r="BR501" s="1186"/>
      <c r="BS501" s="1186"/>
      <c r="BT501" s="1186"/>
      <c r="BU501" s="1186"/>
      <c r="BV501" s="1186"/>
      <c r="BW501" s="1186"/>
      <c r="BX501" s="1186"/>
      <c r="BY501" s="1186"/>
      <c r="BZ501" s="1186"/>
      <c r="CA501" s="1186"/>
      <c r="CB501" s="1186"/>
      <c r="CC501" s="1186"/>
      <c r="CD501" s="1186"/>
      <c r="CE501" s="1186"/>
      <c r="CF501" s="1186"/>
      <c r="CG501" s="1186"/>
      <c r="CH501" s="1186"/>
      <c r="CI501" s="1186"/>
      <c r="CJ501" s="1186"/>
      <c r="CK501" s="1186"/>
      <c r="CL501" s="1186"/>
      <c r="CM501" s="1186"/>
      <c r="CN501" s="1186"/>
      <c r="CO501" s="1186"/>
      <c r="CP501" s="1186"/>
      <c r="CQ501" s="1186"/>
      <c r="CR501" s="1186"/>
      <c r="CS501" s="1186"/>
      <c r="CT501" s="1186"/>
      <c r="CU501" s="1186"/>
      <c r="CV501" s="1186"/>
    </row>
    <row r="502" spans="1:100" s="774" customFormat="1" x14ac:dyDescent="0.2">
      <c r="A502" s="398" t="s">
        <v>240</v>
      </c>
      <c r="B502" s="336" t="s">
        <v>326</v>
      </c>
      <c r="C502" s="783" t="s">
        <v>101</v>
      </c>
      <c r="D502" s="778">
        <v>10</v>
      </c>
      <c r="E502" s="863"/>
      <c r="F502" s="779">
        <f t="shared" si="42"/>
        <v>0</v>
      </c>
      <c r="G502" s="861"/>
      <c r="H502" s="861"/>
      <c r="I502" s="861"/>
      <c r="J502" s="861"/>
      <c r="K502" s="861"/>
      <c r="L502" s="861"/>
      <c r="M502" s="861"/>
      <c r="N502" s="1183"/>
      <c r="O502" s="1184"/>
      <c r="P502" s="1185"/>
      <c r="Q502" s="1185"/>
      <c r="R502" s="861"/>
      <c r="S502" s="861"/>
      <c r="T502" s="861"/>
      <c r="U502" s="861"/>
      <c r="V502" s="861"/>
      <c r="W502" s="861"/>
      <c r="X502" s="861"/>
      <c r="Y502" s="861"/>
      <c r="Z502" s="861"/>
      <c r="AA502" s="861"/>
      <c r="AB502" s="861"/>
      <c r="AC502" s="861"/>
      <c r="AD502" s="861"/>
      <c r="AE502" s="861"/>
      <c r="AF502" s="861"/>
      <c r="AG502" s="861"/>
      <c r="AH502" s="861"/>
      <c r="AI502" s="861"/>
      <c r="AJ502" s="861"/>
      <c r="AK502" s="861"/>
      <c r="AL502" s="861"/>
      <c r="AM502" s="861"/>
      <c r="AN502" s="861"/>
      <c r="AO502" s="861"/>
      <c r="AP502" s="861"/>
      <c r="AQ502" s="861"/>
      <c r="AR502" s="861"/>
      <c r="AS502" s="861"/>
      <c r="AT502" s="861"/>
      <c r="AU502" s="861"/>
      <c r="AV502" s="861"/>
      <c r="AW502" s="861"/>
      <c r="AX502" s="861"/>
      <c r="AY502" s="861"/>
      <c r="AZ502" s="861"/>
      <c r="BA502" s="861"/>
      <c r="BB502" s="861"/>
      <c r="BC502" s="861"/>
      <c r="BD502" s="861"/>
      <c r="BE502" s="861"/>
      <c r="BF502" s="861"/>
      <c r="BG502" s="861"/>
      <c r="BH502" s="861"/>
      <c r="BI502" s="861"/>
      <c r="BJ502" s="861"/>
      <c r="BK502" s="861"/>
      <c r="BL502" s="861"/>
      <c r="BM502" s="861"/>
      <c r="BN502" s="861"/>
      <c r="BO502" s="861"/>
      <c r="BP502" s="861"/>
      <c r="BQ502" s="861"/>
      <c r="BR502" s="861"/>
      <c r="BS502" s="861"/>
      <c r="BT502" s="861"/>
      <c r="BU502" s="861"/>
      <c r="BV502" s="861"/>
      <c r="BW502" s="861"/>
      <c r="BX502" s="861"/>
      <c r="BY502" s="861"/>
      <c r="BZ502" s="861"/>
      <c r="CA502" s="861"/>
      <c r="CB502" s="861"/>
      <c r="CC502" s="861"/>
      <c r="CD502" s="861"/>
      <c r="CE502" s="861"/>
      <c r="CF502" s="861"/>
      <c r="CG502" s="861"/>
      <c r="CH502" s="861"/>
      <c r="CI502" s="861"/>
      <c r="CJ502" s="861"/>
      <c r="CK502" s="861"/>
      <c r="CL502" s="861"/>
      <c r="CM502" s="861"/>
      <c r="CN502" s="861"/>
      <c r="CO502" s="861"/>
      <c r="CP502" s="861"/>
      <c r="CQ502" s="861"/>
      <c r="CR502" s="861"/>
      <c r="CS502" s="861"/>
      <c r="CT502" s="861"/>
      <c r="CU502" s="861"/>
      <c r="CV502" s="861"/>
    </row>
    <row r="503" spans="1:100" s="774" customFormat="1" ht="15" x14ac:dyDescent="0.2">
      <c r="A503" s="784"/>
      <c r="B503" s="785"/>
      <c r="C503" s="772"/>
      <c r="D503" s="786"/>
      <c r="E503" s="864"/>
      <c r="F503" s="787"/>
      <c r="G503" s="861"/>
      <c r="H503" s="861"/>
      <c r="I503" s="861"/>
      <c r="J503" s="861"/>
      <c r="K503" s="861"/>
      <c r="L503" s="861"/>
      <c r="M503" s="861"/>
      <c r="N503" s="1183"/>
      <c r="O503" s="1184"/>
      <c r="P503" s="1185"/>
      <c r="Q503" s="861"/>
      <c r="R503" s="861"/>
      <c r="S503" s="861"/>
      <c r="T503" s="861"/>
      <c r="U503" s="861"/>
      <c r="V503" s="861"/>
      <c r="W503" s="861"/>
      <c r="X503" s="861"/>
      <c r="Y503" s="861"/>
      <c r="Z503" s="861"/>
      <c r="AA503" s="861"/>
      <c r="AB503" s="861"/>
      <c r="AC503" s="861"/>
      <c r="AD503" s="861"/>
      <c r="AE503" s="861"/>
      <c r="AF503" s="861"/>
      <c r="AG503" s="861"/>
      <c r="AH503" s="861"/>
      <c r="AI503" s="861"/>
      <c r="AJ503" s="861"/>
      <c r="AK503" s="861"/>
      <c r="AL503" s="861"/>
      <c r="AM503" s="861"/>
      <c r="AN503" s="861"/>
      <c r="AO503" s="861"/>
      <c r="AP503" s="861"/>
      <c r="AQ503" s="861"/>
      <c r="AR503" s="861"/>
      <c r="AS503" s="861"/>
      <c r="AT503" s="861"/>
      <c r="AU503" s="861"/>
      <c r="AV503" s="861"/>
      <c r="AW503" s="861"/>
      <c r="AX503" s="861"/>
      <c r="AY503" s="861"/>
      <c r="AZ503" s="861"/>
      <c r="BA503" s="861"/>
      <c r="BB503" s="861"/>
      <c r="BC503" s="861"/>
      <c r="BD503" s="861"/>
      <c r="BE503" s="861"/>
      <c r="BF503" s="861"/>
      <c r="BG503" s="861"/>
      <c r="BH503" s="861"/>
      <c r="BI503" s="861"/>
      <c r="BJ503" s="861"/>
      <c r="BK503" s="861"/>
      <c r="BL503" s="861"/>
      <c r="BM503" s="861"/>
      <c r="BN503" s="861"/>
      <c r="BO503" s="861"/>
      <c r="BP503" s="861"/>
      <c r="BQ503" s="861"/>
      <c r="BR503" s="861"/>
      <c r="BS503" s="861"/>
      <c r="BT503" s="861"/>
      <c r="BU503" s="861"/>
      <c r="BV503" s="861"/>
      <c r="BW503" s="861"/>
      <c r="BX503" s="861"/>
      <c r="BY503" s="861"/>
      <c r="BZ503" s="861"/>
      <c r="CA503" s="861"/>
      <c r="CB503" s="861"/>
      <c r="CC503" s="861"/>
      <c r="CD503" s="861"/>
      <c r="CE503" s="861"/>
      <c r="CF503" s="861"/>
      <c r="CG503" s="861"/>
      <c r="CH503" s="861"/>
      <c r="CI503" s="861"/>
      <c r="CJ503" s="861"/>
      <c r="CK503" s="861"/>
      <c r="CL503" s="861"/>
      <c r="CM503" s="861"/>
      <c r="CN503" s="861"/>
      <c r="CO503" s="861"/>
      <c r="CP503" s="861"/>
      <c r="CQ503" s="861"/>
      <c r="CR503" s="861"/>
      <c r="CS503" s="861"/>
      <c r="CT503" s="861"/>
      <c r="CU503" s="861"/>
      <c r="CV503" s="861"/>
    </row>
    <row r="504" spans="1:100" s="774" customFormat="1" x14ac:dyDescent="0.2">
      <c r="A504" s="770"/>
      <c r="B504" s="792" t="s">
        <v>1125</v>
      </c>
      <c r="C504" s="793"/>
      <c r="D504" s="794"/>
      <c r="E504" s="866"/>
      <c r="F504" s="790">
        <f>SUM(F497:F502)</f>
        <v>0</v>
      </c>
      <c r="G504" s="861"/>
      <c r="H504" s="861"/>
      <c r="I504" s="861"/>
      <c r="J504" s="861"/>
      <c r="K504" s="861"/>
      <c r="L504" s="861"/>
      <c r="M504" s="861"/>
      <c r="N504" s="1183"/>
      <c r="O504" s="1184"/>
      <c r="P504" s="1185"/>
      <c r="Q504" s="861"/>
      <c r="R504" s="861"/>
      <c r="S504" s="861"/>
      <c r="T504" s="861"/>
      <c r="U504" s="861"/>
      <c r="V504" s="861"/>
      <c r="W504" s="861"/>
      <c r="X504" s="861"/>
      <c r="Y504" s="861"/>
      <c r="Z504" s="861"/>
      <c r="AA504" s="861"/>
      <c r="AB504" s="861"/>
      <c r="AC504" s="861"/>
      <c r="AD504" s="861"/>
      <c r="AE504" s="861"/>
      <c r="AF504" s="861"/>
      <c r="AG504" s="861"/>
      <c r="AH504" s="861"/>
      <c r="AI504" s="861"/>
      <c r="AJ504" s="861"/>
      <c r="AK504" s="861"/>
      <c r="AL504" s="861"/>
      <c r="AM504" s="861"/>
      <c r="AN504" s="861"/>
      <c r="AO504" s="861"/>
      <c r="AP504" s="861"/>
      <c r="AQ504" s="861"/>
      <c r="AR504" s="861"/>
      <c r="AS504" s="861"/>
      <c r="AT504" s="861"/>
      <c r="AU504" s="861"/>
      <c r="AV504" s="861"/>
      <c r="AW504" s="861"/>
      <c r="AX504" s="861"/>
      <c r="AY504" s="861"/>
      <c r="AZ504" s="861"/>
      <c r="BA504" s="861"/>
      <c r="BB504" s="861"/>
      <c r="BC504" s="861"/>
      <c r="BD504" s="861"/>
      <c r="BE504" s="861"/>
      <c r="BF504" s="861"/>
      <c r="BG504" s="861"/>
      <c r="BH504" s="861"/>
      <c r="BI504" s="861"/>
      <c r="BJ504" s="861"/>
      <c r="BK504" s="861"/>
      <c r="BL504" s="861"/>
      <c r="BM504" s="861"/>
      <c r="BN504" s="861"/>
      <c r="BO504" s="861"/>
      <c r="BP504" s="861"/>
      <c r="BQ504" s="861"/>
      <c r="BR504" s="861"/>
      <c r="BS504" s="861"/>
      <c r="BT504" s="861"/>
      <c r="BU504" s="861"/>
      <c r="BV504" s="861"/>
      <c r="BW504" s="861"/>
      <c r="BX504" s="861"/>
      <c r="BY504" s="861"/>
      <c r="BZ504" s="861"/>
      <c r="CA504" s="861"/>
      <c r="CB504" s="861"/>
      <c r="CC504" s="861"/>
      <c r="CD504" s="861"/>
      <c r="CE504" s="861"/>
      <c r="CF504" s="861"/>
      <c r="CG504" s="861"/>
      <c r="CH504" s="861"/>
      <c r="CI504" s="861"/>
      <c r="CJ504" s="861"/>
      <c r="CK504" s="861"/>
      <c r="CL504" s="861"/>
      <c r="CM504" s="861"/>
      <c r="CN504" s="861"/>
      <c r="CO504" s="861"/>
      <c r="CP504" s="861"/>
      <c r="CQ504" s="861"/>
      <c r="CR504" s="861"/>
      <c r="CS504" s="861"/>
      <c r="CT504" s="861"/>
      <c r="CU504" s="861"/>
      <c r="CV504" s="861"/>
    </row>
    <row r="505" spans="1:100" x14ac:dyDescent="0.2">
      <c r="D505" s="794"/>
      <c r="E505" s="650"/>
      <c r="F505" s="604"/>
    </row>
    <row r="506" spans="1:100" x14ac:dyDescent="0.2">
      <c r="D506" s="794"/>
      <c r="E506" s="650"/>
      <c r="F506" s="604"/>
    </row>
    <row r="507" spans="1:100" s="351" customFormat="1" ht="14.25" x14ac:dyDescent="0.2">
      <c r="A507" s="857"/>
      <c r="B507" s="724"/>
      <c r="C507" s="858" t="s">
        <v>431</v>
      </c>
      <c r="D507" s="789"/>
      <c r="E507" s="650"/>
      <c r="F507" s="604"/>
      <c r="G507" s="737"/>
      <c r="H507" s="737"/>
      <c r="I507" s="737"/>
      <c r="J507" s="737"/>
      <c r="K507" s="737"/>
      <c r="L507" s="737"/>
      <c r="M507" s="737"/>
      <c r="N507" s="1195"/>
      <c r="O507" s="737"/>
      <c r="P507" s="737"/>
      <c r="Q507" s="737"/>
      <c r="R507" s="737"/>
      <c r="S507" s="737"/>
      <c r="T507" s="737"/>
      <c r="U507" s="737"/>
      <c r="V507" s="737"/>
      <c r="W507" s="737"/>
      <c r="X507" s="737"/>
      <c r="Y507" s="737"/>
      <c r="Z507" s="737"/>
      <c r="AA507" s="737"/>
      <c r="AB507" s="737"/>
      <c r="AC507" s="737"/>
      <c r="AD507" s="737"/>
      <c r="AE507" s="737"/>
      <c r="AF507" s="737"/>
      <c r="AG507" s="737"/>
      <c r="AH507" s="737"/>
      <c r="AI507" s="737"/>
      <c r="AJ507" s="737"/>
      <c r="AK507" s="737"/>
      <c r="AL507" s="737"/>
      <c r="AM507" s="737"/>
      <c r="AN507" s="737"/>
      <c r="AO507" s="737"/>
      <c r="AP507" s="737"/>
      <c r="AQ507" s="737"/>
      <c r="AR507" s="737"/>
      <c r="AS507" s="737"/>
      <c r="AT507" s="737"/>
      <c r="AU507" s="737"/>
      <c r="AV507" s="737"/>
      <c r="AW507" s="737"/>
      <c r="AX507" s="737"/>
      <c r="AY507" s="737"/>
      <c r="AZ507" s="737"/>
      <c r="BA507" s="737"/>
      <c r="BB507" s="737"/>
      <c r="BC507" s="737"/>
      <c r="BD507" s="737"/>
      <c r="BE507" s="737"/>
      <c r="BF507" s="737"/>
      <c r="BG507" s="737"/>
      <c r="BH507" s="737"/>
      <c r="BI507" s="737"/>
      <c r="BJ507" s="737"/>
      <c r="BK507" s="737"/>
      <c r="BL507" s="737"/>
      <c r="BM507" s="737"/>
      <c r="BN507" s="737"/>
      <c r="BO507" s="737"/>
      <c r="BP507" s="737"/>
      <c r="BQ507" s="737"/>
      <c r="BR507" s="737"/>
      <c r="BS507" s="737"/>
      <c r="BT507" s="737"/>
      <c r="BU507" s="737"/>
      <c r="BV507" s="737"/>
      <c r="BW507" s="737"/>
      <c r="BX507" s="737"/>
      <c r="BY507" s="737"/>
      <c r="BZ507" s="737"/>
      <c r="CA507" s="737"/>
      <c r="CB507" s="737"/>
      <c r="CC507" s="737"/>
      <c r="CD507" s="737"/>
      <c r="CE507" s="737"/>
      <c r="CF507" s="737"/>
      <c r="CG507" s="737"/>
      <c r="CH507" s="737"/>
      <c r="CI507" s="737"/>
      <c r="CJ507" s="737"/>
      <c r="CK507" s="737"/>
      <c r="CL507" s="737"/>
      <c r="CM507" s="737"/>
      <c r="CN507" s="737"/>
      <c r="CO507" s="737"/>
      <c r="CP507" s="737"/>
      <c r="CQ507" s="737"/>
      <c r="CR507" s="737"/>
      <c r="CS507" s="737"/>
      <c r="CT507" s="737"/>
      <c r="CU507" s="737"/>
      <c r="CV507" s="737"/>
    </row>
    <row r="508" spans="1:100" s="351" customFormat="1" ht="14.25" x14ac:dyDescent="0.2">
      <c r="A508" s="857"/>
      <c r="B508" s="724"/>
      <c r="C508" s="858" t="s">
        <v>432</v>
      </c>
      <c r="D508" s="789"/>
      <c r="E508" s="650"/>
      <c r="F508" s="603">
        <f>F15</f>
        <v>0</v>
      </c>
      <c r="G508" s="737"/>
      <c r="H508" s="737"/>
      <c r="I508" s="737"/>
      <c r="J508" s="737"/>
      <c r="K508" s="737"/>
      <c r="L508" s="737"/>
      <c r="M508" s="737"/>
      <c r="N508" s="1195"/>
      <c r="O508" s="737"/>
      <c r="P508" s="737"/>
      <c r="Q508" s="737"/>
      <c r="R508" s="737"/>
      <c r="S508" s="737"/>
      <c r="T508" s="737"/>
      <c r="U508" s="737"/>
      <c r="V508" s="737"/>
      <c r="W508" s="737"/>
      <c r="X508" s="737"/>
      <c r="Y508" s="737"/>
      <c r="Z508" s="737"/>
      <c r="AA508" s="737"/>
      <c r="AB508" s="737"/>
      <c r="AC508" s="737"/>
      <c r="AD508" s="737"/>
      <c r="AE508" s="737"/>
      <c r="AF508" s="737"/>
      <c r="AG508" s="737"/>
      <c r="AH508" s="737"/>
      <c r="AI508" s="737"/>
      <c r="AJ508" s="737"/>
      <c r="AK508" s="737"/>
      <c r="AL508" s="737"/>
      <c r="AM508" s="737"/>
      <c r="AN508" s="737"/>
      <c r="AO508" s="737"/>
      <c r="AP508" s="737"/>
      <c r="AQ508" s="737"/>
      <c r="AR508" s="737"/>
      <c r="AS508" s="737"/>
      <c r="AT508" s="737"/>
      <c r="AU508" s="737"/>
      <c r="AV508" s="737"/>
      <c r="AW508" s="737"/>
      <c r="AX508" s="737"/>
      <c r="AY508" s="737"/>
      <c r="AZ508" s="737"/>
      <c r="BA508" s="737"/>
      <c r="BB508" s="737"/>
      <c r="BC508" s="737"/>
      <c r="BD508" s="737"/>
      <c r="BE508" s="737"/>
      <c r="BF508" s="737"/>
      <c r="BG508" s="737"/>
      <c r="BH508" s="737"/>
      <c r="BI508" s="737"/>
      <c r="BJ508" s="737"/>
      <c r="BK508" s="737"/>
      <c r="BL508" s="737"/>
      <c r="BM508" s="737"/>
      <c r="BN508" s="737"/>
      <c r="BO508" s="737"/>
      <c r="BP508" s="737"/>
      <c r="BQ508" s="737"/>
      <c r="BR508" s="737"/>
      <c r="BS508" s="737"/>
      <c r="BT508" s="737"/>
      <c r="BU508" s="737"/>
      <c r="BV508" s="737"/>
      <c r="BW508" s="737"/>
      <c r="BX508" s="737"/>
      <c r="BY508" s="737"/>
      <c r="BZ508" s="737"/>
      <c r="CA508" s="737"/>
      <c r="CB508" s="737"/>
      <c r="CC508" s="737"/>
      <c r="CD508" s="737"/>
      <c r="CE508" s="737"/>
      <c r="CF508" s="737"/>
      <c r="CG508" s="737"/>
      <c r="CH508" s="737"/>
      <c r="CI508" s="737"/>
      <c r="CJ508" s="737"/>
      <c r="CK508" s="737"/>
      <c r="CL508" s="737"/>
      <c r="CM508" s="737"/>
      <c r="CN508" s="737"/>
      <c r="CO508" s="737"/>
      <c r="CP508" s="737"/>
      <c r="CQ508" s="737"/>
      <c r="CR508" s="737"/>
      <c r="CS508" s="737"/>
      <c r="CT508" s="737"/>
      <c r="CU508" s="737"/>
      <c r="CV508" s="737"/>
    </row>
    <row r="509" spans="1:100" s="351" customFormat="1" ht="14.25" x14ac:dyDescent="0.2">
      <c r="A509" s="857"/>
      <c r="B509" s="724"/>
      <c r="C509" s="858" t="s">
        <v>433</v>
      </c>
      <c r="D509" s="789"/>
      <c r="E509" s="650"/>
      <c r="F509" s="603">
        <f>F26</f>
        <v>0</v>
      </c>
      <c r="G509" s="737"/>
      <c r="H509" s="737"/>
      <c r="I509" s="737"/>
      <c r="J509" s="737"/>
      <c r="K509" s="737"/>
      <c r="L509" s="737"/>
      <c r="M509" s="737"/>
      <c r="N509" s="1195"/>
      <c r="O509" s="737"/>
      <c r="P509" s="737"/>
      <c r="Q509" s="737"/>
      <c r="R509" s="737"/>
      <c r="S509" s="737"/>
      <c r="T509" s="737"/>
      <c r="U509" s="737"/>
      <c r="V509" s="737"/>
      <c r="W509" s="737"/>
      <c r="X509" s="737"/>
      <c r="Y509" s="737"/>
      <c r="Z509" s="737"/>
      <c r="AA509" s="737"/>
      <c r="AB509" s="737"/>
      <c r="AC509" s="737"/>
      <c r="AD509" s="737"/>
      <c r="AE509" s="737"/>
      <c r="AF509" s="737"/>
      <c r="AG509" s="737"/>
      <c r="AH509" s="737"/>
      <c r="AI509" s="737"/>
      <c r="AJ509" s="737"/>
      <c r="AK509" s="737"/>
      <c r="AL509" s="737"/>
      <c r="AM509" s="737"/>
      <c r="AN509" s="737"/>
      <c r="AO509" s="737"/>
      <c r="AP509" s="737"/>
      <c r="AQ509" s="737"/>
      <c r="AR509" s="737"/>
      <c r="AS509" s="737"/>
      <c r="AT509" s="737"/>
      <c r="AU509" s="737"/>
      <c r="AV509" s="737"/>
      <c r="AW509" s="737"/>
      <c r="AX509" s="737"/>
      <c r="AY509" s="737"/>
      <c r="AZ509" s="737"/>
      <c r="BA509" s="737"/>
      <c r="BB509" s="737"/>
      <c r="BC509" s="737"/>
      <c r="BD509" s="737"/>
      <c r="BE509" s="737"/>
      <c r="BF509" s="737"/>
      <c r="BG509" s="737"/>
      <c r="BH509" s="737"/>
      <c r="BI509" s="737"/>
      <c r="BJ509" s="737"/>
      <c r="BK509" s="737"/>
      <c r="BL509" s="737"/>
      <c r="BM509" s="737"/>
      <c r="BN509" s="737"/>
      <c r="BO509" s="737"/>
      <c r="BP509" s="737"/>
      <c r="BQ509" s="737"/>
      <c r="BR509" s="737"/>
      <c r="BS509" s="737"/>
      <c r="BT509" s="737"/>
      <c r="BU509" s="737"/>
      <c r="BV509" s="737"/>
      <c r="BW509" s="737"/>
      <c r="BX509" s="737"/>
      <c r="BY509" s="737"/>
      <c r="BZ509" s="737"/>
      <c r="CA509" s="737"/>
      <c r="CB509" s="737"/>
      <c r="CC509" s="737"/>
      <c r="CD509" s="737"/>
      <c r="CE509" s="737"/>
      <c r="CF509" s="737"/>
      <c r="CG509" s="737"/>
      <c r="CH509" s="737"/>
      <c r="CI509" s="737"/>
      <c r="CJ509" s="737"/>
      <c r="CK509" s="737"/>
      <c r="CL509" s="737"/>
      <c r="CM509" s="737"/>
      <c r="CN509" s="737"/>
      <c r="CO509" s="737"/>
      <c r="CP509" s="737"/>
      <c r="CQ509" s="737"/>
      <c r="CR509" s="737"/>
      <c r="CS509" s="737"/>
      <c r="CT509" s="737"/>
      <c r="CU509" s="737"/>
      <c r="CV509" s="737"/>
    </row>
    <row r="510" spans="1:100" s="351" customFormat="1" ht="14.25" x14ac:dyDescent="0.2">
      <c r="A510" s="857"/>
      <c r="B510" s="724"/>
      <c r="C510" s="858" t="s">
        <v>434</v>
      </c>
      <c r="D510" s="789"/>
      <c r="E510" s="650"/>
      <c r="F510" s="603">
        <f>F38</f>
        <v>0</v>
      </c>
      <c r="G510" s="737"/>
      <c r="H510" s="737"/>
      <c r="I510" s="737"/>
      <c r="J510" s="737"/>
      <c r="K510" s="737"/>
      <c r="L510" s="737"/>
      <c r="M510" s="737"/>
      <c r="N510" s="1195"/>
      <c r="O510" s="737"/>
      <c r="P510" s="737"/>
      <c r="Q510" s="737"/>
      <c r="R510" s="737"/>
      <c r="S510" s="737"/>
      <c r="T510" s="737"/>
      <c r="U510" s="737"/>
      <c r="V510" s="737"/>
      <c r="W510" s="737"/>
      <c r="X510" s="737"/>
      <c r="Y510" s="737"/>
      <c r="Z510" s="737"/>
      <c r="AA510" s="737"/>
      <c r="AB510" s="737"/>
      <c r="AC510" s="737"/>
      <c r="AD510" s="737"/>
      <c r="AE510" s="737"/>
      <c r="AF510" s="737"/>
      <c r="AG510" s="737"/>
      <c r="AH510" s="737"/>
      <c r="AI510" s="737"/>
      <c r="AJ510" s="737"/>
      <c r="AK510" s="737"/>
      <c r="AL510" s="737"/>
      <c r="AM510" s="737"/>
      <c r="AN510" s="737"/>
      <c r="AO510" s="737"/>
      <c r="AP510" s="737"/>
      <c r="AQ510" s="737"/>
      <c r="AR510" s="737"/>
      <c r="AS510" s="737"/>
      <c r="AT510" s="737"/>
      <c r="AU510" s="737"/>
      <c r="AV510" s="737"/>
      <c r="AW510" s="737"/>
      <c r="AX510" s="737"/>
      <c r="AY510" s="737"/>
      <c r="AZ510" s="737"/>
      <c r="BA510" s="737"/>
      <c r="BB510" s="737"/>
      <c r="BC510" s="737"/>
      <c r="BD510" s="737"/>
      <c r="BE510" s="737"/>
      <c r="BF510" s="737"/>
      <c r="BG510" s="737"/>
      <c r="BH510" s="737"/>
      <c r="BI510" s="737"/>
      <c r="BJ510" s="737"/>
      <c r="BK510" s="737"/>
      <c r="BL510" s="737"/>
      <c r="BM510" s="737"/>
      <c r="BN510" s="737"/>
      <c r="BO510" s="737"/>
      <c r="BP510" s="737"/>
      <c r="BQ510" s="737"/>
      <c r="BR510" s="737"/>
      <c r="BS510" s="737"/>
      <c r="BT510" s="737"/>
      <c r="BU510" s="737"/>
      <c r="BV510" s="737"/>
      <c r="BW510" s="737"/>
      <c r="BX510" s="737"/>
      <c r="BY510" s="737"/>
      <c r="BZ510" s="737"/>
      <c r="CA510" s="737"/>
      <c r="CB510" s="737"/>
      <c r="CC510" s="737"/>
      <c r="CD510" s="737"/>
      <c r="CE510" s="737"/>
      <c r="CF510" s="737"/>
      <c r="CG510" s="737"/>
      <c r="CH510" s="737"/>
      <c r="CI510" s="737"/>
      <c r="CJ510" s="737"/>
      <c r="CK510" s="737"/>
      <c r="CL510" s="737"/>
      <c r="CM510" s="737"/>
      <c r="CN510" s="737"/>
      <c r="CO510" s="737"/>
      <c r="CP510" s="737"/>
      <c r="CQ510" s="737"/>
      <c r="CR510" s="737"/>
      <c r="CS510" s="737"/>
      <c r="CT510" s="737"/>
      <c r="CU510" s="737"/>
      <c r="CV510" s="737"/>
    </row>
    <row r="511" spans="1:100" s="351" customFormat="1" ht="14.25" x14ac:dyDescent="0.2">
      <c r="A511" s="857"/>
      <c r="B511" s="724"/>
      <c r="C511" s="858" t="s">
        <v>435</v>
      </c>
      <c r="D511" s="789"/>
      <c r="E511" s="650"/>
      <c r="F511" s="603">
        <f>F48</f>
        <v>0</v>
      </c>
      <c r="G511" s="737"/>
      <c r="H511" s="737"/>
      <c r="I511" s="737"/>
      <c r="J511" s="737"/>
      <c r="K511" s="737"/>
      <c r="L511" s="737"/>
      <c r="M511" s="737"/>
      <c r="N511" s="1195"/>
      <c r="O511" s="737"/>
      <c r="P511" s="737"/>
      <c r="Q511" s="737"/>
      <c r="R511" s="737"/>
      <c r="S511" s="737"/>
      <c r="T511" s="737"/>
      <c r="U511" s="737"/>
      <c r="V511" s="737"/>
      <c r="W511" s="737"/>
      <c r="X511" s="737"/>
      <c r="Y511" s="737"/>
      <c r="Z511" s="737"/>
      <c r="AA511" s="737"/>
      <c r="AB511" s="737"/>
      <c r="AC511" s="737"/>
      <c r="AD511" s="737"/>
      <c r="AE511" s="737"/>
      <c r="AF511" s="737"/>
      <c r="AG511" s="737"/>
      <c r="AH511" s="737"/>
      <c r="AI511" s="737"/>
      <c r="AJ511" s="737"/>
      <c r="AK511" s="737"/>
      <c r="AL511" s="737"/>
      <c r="AM511" s="737"/>
      <c r="AN511" s="737"/>
      <c r="AO511" s="737"/>
      <c r="AP511" s="737"/>
      <c r="AQ511" s="737"/>
      <c r="AR511" s="737"/>
      <c r="AS511" s="737"/>
      <c r="AT511" s="737"/>
      <c r="AU511" s="737"/>
      <c r="AV511" s="737"/>
      <c r="AW511" s="737"/>
      <c r="AX511" s="737"/>
      <c r="AY511" s="737"/>
      <c r="AZ511" s="737"/>
      <c r="BA511" s="737"/>
      <c r="BB511" s="737"/>
      <c r="BC511" s="737"/>
      <c r="BD511" s="737"/>
      <c r="BE511" s="737"/>
      <c r="BF511" s="737"/>
      <c r="BG511" s="737"/>
      <c r="BH511" s="737"/>
      <c r="BI511" s="737"/>
      <c r="BJ511" s="737"/>
      <c r="BK511" s="737"/>
      <c r="BL511" s="737"/>
      <c r="BM511" s="737"/>
      <c r="BN511" s="737"/>
      <c r="BO511" s="737"/>
      <c r="BP511" s="737"/>
      <c r="BQ511" s="737"/>
      <c r="BR511" s="737"/>
      <c r="BS511" s="737"/>
      <c r="BT511" s="737"/>
      <c r="BU511" s="737"/>
      <c r="BV511" s="737"/>
      <c r="BW511" s="737"/>
      <c r="BX511" s="737"/>
      <c r="BY511" s="737"/>
      <c r="BZ511" s="737"/>
      <c r="CA511" s="737"/>
      <c r="CB511" s="737"/>
      <c r="CC511" s="737"/>
      <c r="CD511" s="737"/>
      <c r="CE511" s="737"/>
      <c r="CF511" s="737"/>
      <c r="CG511" s="737"/>
      <c r="CH511" s="737"/>
      <c r="CI511" s="737"/>
      <c r="CJ511" s="737"/>
      <c r="CK511" s="737"/>
      <c r="CL511" s="737"/>
      <c r="CM511" s="737"/>
      <c r="CN511" s="737"/>
      <c r="CO511" s="737"/>
      <c r="CP511" s="737"/>
      <c r="CQ511" s="737"/>
      <c r="CR511" s="737"/>
      <c r="CS511" s="737"/>
      <c r="CT511" s="737"/>
      <c r="CU511" s="737"/>
      <c r="CV511" s="737"/>
    </row>
    <row r="512" spans="1:100" s="351" customFormat="1" ht="14.25" x14ac:dyDescent="0.2">
      <c r="A512" s="857"/>
      <c r="B512" s="724"/>
      <c r="C512" s="858" t="s">
        <v>436</v>
      </c>
      <c r="D512" s="789"/>
      <c r="E512" s="650"/>
      <c r="F512" s="603">
        <f>F59</f>
        <v>0</v>
      </c>
      <c r="G512" s="737"/>
      <c r="H512" s="737"/>
      <c r="I512" s="737"/>
      <c r="J512" s="737"/>
      <c r="K512" s="737"/>
      <c r="L512" s="737"/>
      <c r="M512" s="737"/>
      <c r="N512" s="1195"/>
      <c r="O512" s="737"/>
      <c r="P512" s="737"/>
      <c r="Q512" s="737"/>
      <c r="R512" s="737"/>
      <c r="S512" s="737"/>
      <c r="T512" s="737"/>
      <c r="U512" s="737"/>
      <c r="V512" s="737"/>
      <c r="W512" s="737"/>
      <c r="X512" s="737"/>
      <c r="Y512" s="737"/>
      <c r="Z512" s="737"/>
      <c r="AA512" s="737"/>
      <c r="AB512" s="737"/>
      <c r="AC512" s="737"/>
      <c r="AD512" s="737"/>
      <c r="AE512" s="737"/>
      <c r="AF512" s="737"/>
      <c r="AG512" s="737"/>
      <c r="AH512" s="737"/>
      <c r="AI512" s="737"/>
      <c r="AJ512" s="737"/>
      <c r="AK512" s="737"/>
      <c r="AL512" s="737"/>
      <c r="AM512" s="737"/>
      <c r="AN512" s="737"/>
      <c r="AO512" s="737"/>
      <c r="AP512" s="737"/>
      <c r="AQ512" s="737"/>
      <c r="AR512" s="737"/>
      <c r="AS512" s="737"/>
      <c r="AT512" s="737"/>
      <c r="AU512" s="737"/>
      <c r="AV512" s="737"/>
      <c r="AW512" s="737"/>
      <c r="AX512" s="737"/>
      <c r="AY512" s="737"/>
      <c r="AZ512" s="737"/>
      <c r="BA512" s="737"/>
      <c r="BB512" s="737"/>
      <c r="BC512" s="737"/>
      <c r="BD512" s="737"/>
      <c r="BE512" s="737"/>
      <c r="BF512" s="737"/>
      <c r="BG512" s="737"/>
      <c r="BH512" s="737"/>
      <c r="BI512" s="737"/>
      <c r="BJ512" s="737"/>
      <c r="BK512" s="737"/>
      <c r="BL512" s="737"/>
      <c r="BM512" s="737"/>
      <c r="BN512" s="737"/>
      <c r="BO512" s="737"/>
      <c r="BP512" s="737"/>
      <c r="BQ512" s="737"/>
      <c r="BR512" s="737"/>
      <c r="BS512" s="737"/>
      <c r="BT512" s="737"/>
      <c r="BU512" s="737"/>
      <c r="BV512" s="737"/>
      <c r="BW512" s="737"/>
      <c r="BX512" s="737"/>
      <c r="BY512" s="737"/>
      <c r="BZ512" s="737"/>
      <c r="CA512" s="737"/>
      <c r="CB512" s="737"/>
      <c r="CC512" s="737"/>
      <c r="CD512" s="737"/>
      <c r="CE512" s="737"/>
      <c r="CF512" s="737"/>
      <c r="CG512" s="737"/>
      <c r="CH512" s="737"/>
      <c r="CI512" s="737"/>
      <c r="CJ512" s="737"/>
      <c r="CK512" s="737"/>
      <c r="CL512" s="737"/>
      <c r="CM512" s="737"/>
      <c r="CN512" s="737"/>
      <c r="CO512" s="737"/>
      <c r="CP512" s="737"/>
      <c r="CQ512" s="737"/>
      <c r="CR512" s="737"/>
      <c r="CS512" s="737"/>
      <c r="CT512" s="737"/>
      <c r="CU512" s="737"/>
      <c r="CV512" s="737"/>
    </row>
    <row r="513" spans="1:100" s="351" customFormat="1" ht="14.25" x14ac:dyDescent="0.2">
      <c r="A513" s="857"/>
      <c r="B513" s="724"/>
      <c r="C513" s="858" t="s">
        <v>437</v>
      </c>
      <c r="D513" s="789"/>
      <c r="E513" s="650"/>
      <c r="F513" s="603">
        <f>F115</f>
        <v>0</v>
      </c>
      <c r="G513" s="737"/>
      <c r="H513" s="737"/>
      <c r="I513" s="737"/>
      <c r="J513" s="737"/>
      <c r="K513" s="737"/>
      <c r="L513" s="737"/>
      <c r="M513" s="737"/>
      <c r="N513" s="1195"/>
      <c r="O513" s="737"/>
      <c r="P513" s="737"/>
      <c r="Q513" s="737"/>
      <c r="R513" s="737"/>
      <c r="S513" s="737"/>
      <c r="T513" s="737"/>
      <c r="U513" s="737"/>
      <c r="V513" s="737"/>
      <c r="W513" s="737"/>
      <c r="X513" s="737"/>
      <c r="Y513" s="737"/>
      <c r="Z513" s="737"/>
      <c r="AA513" s="737"/>
      <c r="AB513" s="737"/>
      <c r="AC513" s="737"/>
      <c r="AD513" s="737"/>
      <c r="AE513" s="737"/>
      <c r="AF513" s="737"/>
      <c r="AG513" s="737"/>
      <c r="AH513" s="737"/>
      <c r="AI513" s="737"/>
      <c r="AJ513" s="737"/>
      <c r="AK513" s="737"/>
      <c r="AL513" s="737"/>
      <c r="AM513" s="737"/>
      <c r="AN513" s="737"/>
      <c r="AO513" s="737"/>
      <c r="AP513" s="737"/>
      <c r="AQ513" s="737"/>
      <c r="AR513" s="737"/>
      <c r="AS513" s="737"/>
      <c r="AT513" s="737"/>
      <c r="AU513" s="737"/>
      <c r="AV513" s="737"/>
      <c r="AW513" s="737"/>
      <c r="AX513" s="737"/>
      <c r="AY513" s="737"/>
      <c r="AZ513" s="737"/>
      <c r="BA513" s="737"/>
      <c r="BB513" s="737"/>
      <c r="BC513" s="737"/>
      <c r="BD513" s="737"/>
      <c r="BE513" s="737"/>
      <c r="BF513" s="737"/>
      <c r="BG513" s="737"/>
      <c r="BH513" s="737"/>
      <c r="BI513" s="737"/>
      <c r="BJ513" s="737"/>
      <c r="BK513" s="737"/>
      <c r="BL513" s="737"/>
      <c r="BM513" s="737"/>
      <c r="BN513" s="737"/>
      <c r="BO513" s="737"/>
      <c r="BP513" s="737"/>
      <c r="BQ513" s="737"/>
      <c r="BR513" s="737"/>
      <c r="BS513" s="737"/>
      <c r="BT513" s="737"/>
      <c r="BU513" s="737"/>
      <c r="BV513" s="737"/>
      <c r="BW513" s="737"/>
      <c r="BX513" s="737"/>
      <c r="BY513" s="737"/>
      <c r="BZ513" s="737"/>
      <c r="CA513" s="737"/>
      <c r="CB513" s="737"/>
      <c r="CC513" s="737"/>
      <c r="CD513" s="737"/>
      <c r="CE513" s="737"/>
      <c r="CF513" s="737"/>
      <c r="CG513" s="737"/>
      <c r="CH513" s="737"/>
      <c r="CI513" s="737"/>
      <c r="CJ513" s="737"/>
      <c r="CK513" s="737"/>
      <c r="CL513" s="737"/>
      <c r="CM513" s="737"/>
      <c r="CN513" s="737"/>
      <c r="CO513" s="737"/>
      <c r="CP513" s="737"/>
      <c r="CQ513" s="737"/>
      <c r="CR513" s="737"/>
      <c r="CS513" s="737"/>
      <c r="CT513" s="737"/>
      <c r="CU513" s="737"/>
      <c r="CV513" s="737"/>
    </row>
    <row r="514" spans="1:100" s="351" customFormat="1" ht="14.25" x14ac:dyDescent="0.2">
      <c r="A514" s="857"/>
      <c r="B514" s="724"/>
      <c r="C514" s="858" t="s">
        <v>438</v>
      </c>
      <c r="D514" s="789"/>
      <c r="E514" s="650"/>
      <c r="F514" s="603">
        <f>F128</f>
        <v>0</v>
      </c>
      <c r="G514" s="737"/>
      <c r="H514" s="737"/>
      <c r="I514" s="737"/>
      <c r="J514" s="737"/>
      <c r="K514" s="737"/>
      <c r="L514" s="737"/>
      <c r="M514" s="737"/>
      <c r="N514" s="1195"/>
      <c r="O514" s="737"/>
      <c r="P514" s="737"/>
      <c r="Q514" s="737"/>
      <c r="R514" s="737"/>
      <c r="S514" s="737"/>
      <c r="T514" s="737"/>
      <c r="U514" s="737"/>
      <c r="V514" s="737"/>
      <c r="W514" s="737"/>
      <c r="X514" s="737"/>
      <c r="Y514" s="737"/>
      <c r="Z514" s="737"/>
      <c r="AA514" s="737"/>
      <c r="AB514" s="737"/>
      <c r="AC514" s="737"/>
      <c r="AD514" s="737"/>
      <c r="AE514" s="737"/>
      <c r="AF514" s="737"/>
      <c r="AG514" s="737"/>
      <c r="AH514" s="737"/>
      <c r="AI514" s="737"/>
      <c r="AJ514" s="737"/>
      <c r="AK514" s="737"/>
      <c r="AL514" s="737"/>
      <c r="AM514" s="737"/>
      <c r="AN514" s="737"/>
      <c r="AO514" s="737"/>
      <c r="AP514" s="737"/>
      <c r="AQ514" s="737"/>
      <c r="AR514" s="737"/>
      <c r="AS514" s="737"/>
      <c r="AT514" s="737"/>
      <c r="AU514" s="737"/>
      <c r="AV514" s="737"/>
      <c r="AW514" s="737"/>
      <c r="AX514" s="737"/>
      <c r="AY514" s="737"/>
      <c r="AZ514" s="737"/>
      <c r="BA514" s="737"/>
      <c r="BB514" s="737"/>
      <c r="BC514" s="737"/>
      <c r="BD514" s="737"/>
      <c r="BE514" s="737"/>
      <c r="BF514" s="737"/>
      <c r="BG514" s="737"/>
      <c r="BH514" s="737"/>
      <c r="BI514" s="737"/>
      <c r="BJ514" s="737"/>
      <c r="BK514" s="737"/>
      <c r="BL514" s="737"/>
      <c r="BM514" s="737"/>
      <c r="BN514" s="737"/>
      <c r="BO514" s="737"/>
      <c r="BP514" s="737"/>
      <c r="BQ514" s="737"/>
      <c r="BR514" s="737"/>
      <c r="BS514" s="737"/>
      <c r="BT514" s="737"/>
      <c r="BU514" s="737"/>
      <c r="BV514" s="737"/>
      <c r="BW514" s="737"/>
      <c r="BX514" s="737"/>
      <c r="BY514" s="737"/>
      <c r="BZ514" s="737"/>
      <c r="CA514" s="737"/>
      <c r="CB514" s="737"/>
      <c r="CC514" s="737"/>
      <c r="CD514" s="737"/>
      <c r="CE514" s="737"/>
      <c r="CF514" s="737"/>
      <c r="CG514" s="737"/>
      <c r="CH514" s="737"/>
      <c r="CI514" s="737"/>
      <c r="CJ514" s="737"/>
      <c r="CK514" s="737"/>
      <c r="CL514" s="737"/>
      <c r="CM514" s="737"/>
      <c r="CN514" s="737"/>
      <c r="CO514" s="737"/>
      <c r="CP514" s="737"/>
      <c r="CQ514" s="737"/>
      <c r="CR514" s="737"/>
      <c r="CS514" s="737"/>
      <c r="CT514" s="737"/>
      <c r="CU514" s="737"/>
      <c r="CV514" s="737"/>
    </row>
    <row r="515" spans="1:100" s="351" customFormat="1" ht="14.25" x14ac:dyDescent="0.2">
      <c r="A515" s="857"/>
      <c r="B515" s="724"/>
      <c r="C515" s="858" t="s">
        <v>439</v>
      </c>
      <c r="D515" s="789"/>
      <c r="E515" s="650"/>
      <c r="F515" s="603">
        <f>F182</f>
        <v>0</v>
      </c>
      <c r="G515" s="737"/>
      <c r="H515" s="737"/>
      <c r="I515" s="737"/>
      <c r="J515" s="737"/>
      <c r="K515" s="737"/>
      <c r="L515" s="737"/>
      <c r="M515" s="737"/>
      <c r="N515" s="1195"/>
      <c r="O515" s="737"/>
      <c r="P515" s="737"/>
      <c r="Q515" s="737"/>
      <c r="R515" s="737"/>
      <c r="S515" s="737"/>
      <c r="T515" s="737"/>
      <c r="U515" s="737"/>
      <c r="V515" s="737"/>
      <c r="W515" s="737"/>
      <c r="X515" s="737"/>
      <c r="Y515" s="737"/>
      <c r="Z515" s="737"/>
      <c r="AA515" s="737"/>
      <c r="AB515" s="737"/>
      <c r="AC515" s="737"/>
      <c r="AD515" s="737"/>
      <c r="AE515" s="737"/>
      <c r="AF515" s="737"/>
      <c r="AG515" s="737"/>
      <c r="AH515" s="737"/>
      <c r="AI515" s="737"/>
      <c r="AJ515" s="737"/>
      <c r="AK515" s="737"/>
      <c r="AL515" s="737"/>
      <c r="AM515" s="737"/>
      <c r="AN515" s="737"/>
      <c r="AO515" s="737"/>
      <c r="AP515" s="737"/>
      <c r="AQ515" s="737"/>
      <c r="AR515" s="737"/>
      <c r="AS515" s="737"/>
      <c r="AT515" s="737"/>
      <c r="AU515" s="737"/>
      <c r="AV515" s="737"/>
      <c r="AW515" s="737"/>
      <c r="AX515" s="737"/>
      <c r="AY515" s="737"/>
      <c r="AZ515" s="737"/>
      <c r="BA515" s="737"/>
      <c r="BB515" s="737"/>
      <c r="BC515" s="737"/>
      <c r="BD515" s="737"/>
      <c r="BE515" s="737"/>
      <c r="BF515" s="737"/>
      <c r="BG515" s="737"/>
      <c r="BH515" s="737"/>
      <c r="BI515" s="737"/>
      <c r="BJ515" s="737"/>
      <c r="BK515" s="737"/>
      <c r="BL515" s="737"/>
      <c r="BM515" s="737"/>
      <c r="BN515" s="737"/>
      <c r="BO515" s="737"/>
      <c r="BP515" s="737"/>
      <c r="BQ515" s="737"/>
      <c r="BR515" s="737"/>
      <c r="BS515" s="737"/>
      <c r="BT515" s="737"/>
      <c r="BU515" s="737"/>
      <c r="BV515" s="737"/>
      <c r="BW515" s="737"/>
      <c r="BX515" s="737"/>
      <c r="BY515" s="737"/>
      <c r="BZ515" s="737"/>
      <c r="CA515" s="737"/>
      <c r="CB515" s="737"/>
      <c r="CC515" s="737"/>
      <c r="CD515" s="737"/>
      <c r="CE515" s="737"/>
      <c r="CF515" s="737"/>
      <c r="CG515" s="737"/>
      <c r="CH515" s="737"/>
      <c r="CI515" s="737"/>
      <c r="CJ515" s="737"/>
      <c r="CK515" s="737"/>
      <c r="CL515" s="737"/>
      <c r="CM515" s="737"/>
      <c r="CN515" s="737"/>
      <c r="CO515" s="737"/>
      <c r="CP515" s="737"/>
      <c r="CQ515" s="737"/>
      <c r="CR515" s="737"/>
      <c r="CS515" s="737"/>
      <c r="CT515" s="737"/>
      <c r="CU515" s="737"/>
      <c r="CV515" s="737"/>
    </row>
    <row r="516" spans="1:100" s="351" customFormat="1" ht="14.25" x14ac:dyDescent="0.2">
      <c r="A516" s="857"/>
      <c r="B516" s="724"/>
      <c r="C516" s="858" t="s">
        <v>440</v>
      </c>
      <c r="D516" s="789"/>
      <c r="E516" s="650"/>
      <c r="F516" s="603">
        <f>F195</f>
        <v>0</v>
      </c>
      <c r="G516" s="737"/>
      <c r="H516" s="737"/>
      <c r="I516" s="737"/>
      <c r="J516" s="737"/>
      <c r="K516" s="737"/>
      <c r="L516" s="737"/>
      <c r="M516" s="737"/>
      <c r="N516" s="1195"/>
      <c r="O516" s="737"/>
      <c r="P516" s="737"/>
      <c r="Q516" s="737"/>
      <c r="R516" s="737"/>
      <c r="S516" s="737"/>
      <c r="T516" s="737"/>
      <c r="U516" s="737"/>
      <c r="V516" s="737"/>
      <c r="W516" s="737"/>
      <c r="X516" s="737"/>
      <c r="Y516" s="737"/>
      <c r="Z516" s="737"/>
      <c r="AA516" s="737"/>
      <c r="AB516" s="737"/>
      <c r="AC516" s="737"/>
      <c r="AD516" s="737"/>
      <c r="AE516" s="737"/>
      <c r="AF516" s="737"/>
      <c r="AG516" s="737"/>
      <c r="AH516" s="737"/>
      <c r="AI516" s="737"/>
      <c r="AJ516" s="737"/>
      <c r="AK516" s="737"/>
      <c r="AL516" s="737"/>
      <c r="AM516" s="737"/>
      <c r="AN516" s="737"/>
      <c r="AO516" s="737"/>
      <c r="AP516" s="737"/>
      <c r="AQ516" s="737"/>
      <c r="AR516" s="737"/>
      <c r="AS516" s="737"/>
      <c r="AT516" s="737"/>
      <c r="AU516" s="737"/>
      <c r="AV516" s="737"/>
      <c r="AW516" s="737"/>
      <c r="AX516" s="737"/>
      <c r="AY516" s="737"/>
      <c r="AZ516" s="737"/>
      <c r="BA516" s="737"/>
      <c r="BB516" s="737"/>
      <c r="BC516" s="737"/>
      <c r="BD516" s="737"/>
      <c r="BE516" s="737"/>
      <c r="BF516" s="737"/>
      <c r="BG516" s="737"/>
      <c r="BH516" s="737"/>
      <c r="BI516" s="737"/>
      <c r="BJ516" s="737"/>
      <c r="BK516" s="737"/>
      <c r="BL516" s="737"/>
      <c r="BM516" s="737"/>
      <c r="BN516" s="737"/>
      <c r="BO516" s="737"/>
      <c r="BP516" s="737"/>
      <c r="BQ516" s="737"/>
      <c r="BR516" s="737"/>
      <c r="BS516" s="737"/>
      <c r="BT516" s="737"/>
      <c r="BU516" s="737"/>
      <c r="BV516" s="737"/>
      <c r="BW516" s="737"/>
      <c r="BX516" s="737"/>
      <c r="BY516" s="737"/>
      <c r="BZ516" s="737"/>
      <c r="CA516" s="737"/>
      <c r="CB516" s="737"/>
      <c r="CC516" s="737"/>
      <c r="CD516" s="737"/>
      <c r="CE516" s="737"/>
      <c r="CF516" s="737"/>
      <c r="CG516" s="737"/>
      <c r="CH516" s="737"/>
      <c r="CI516" s="737"/>
      <c r="CJ516" s="737"/>
      <c r="CK516" s="737"/>
      <c r="CL516" s="737"/>
      <c r="CM516" s="737"/>
      <c r="CN516" s="737"/>
      <c r="CO516" s="737"/>
      <c r="CP516" s="737"/>
      <c r="CQ516" s="737"/>
      <c r="CR516" s="737"/>
      <c r="CS516" s="737"/>
      <c r="CT516" s="737"/>
      <c r="CU516" s="737"/>
      <c r="CV516" s="737"/>
    </row>
    <row r="517" spans="1:100" s="351" customFormat="1" ht="14.25" x14ac:dyDescent="0.2">
      <c r="A517" s="857"/>
      <c r="B517" s="724"/>
      <c r="C517" s="858" t="s">
        <v>441</v>
      </c>
      <c r="D517" s="789"/>
      <c r="E517" s="650"/>
      <c r="F517" s="603">
        <f>F208</f>
        <v>0</v>
      </c>
      <c r="G517" s="737"/>
      <c r="H517" s="737"/>
      <c r="I517" s="737"/>
      <c r="J517" s="737"/>
      <c r="K517" s="737"/>
      <c r="L517" s="737"/>
      <c r="M517" s="737"/>
      <c r="N517" s="1195"/>
      <c r="O517" s="737"/>
      <c r="P517" s="737"/>
      <c r="Q517" s="737"/>
      <c r="R517" s="737"/>
      <c r="S517" s="737"/>
      <c r="T517" s="737"/>
      <c r="U517" s="737"/>
      <c r="V517" s="737"/>
      <c r="W517" s="737"/>
      <c r="X517" s="737"/>
      <c r="Y517" s="737"/>
      <c r="Z517" s="737"/>
      <c r="AA517" s="737"/>
      <c r="AB517" s="737"/>
      <c r="AC517" s="737"/>
      <c r="AD517" s="737"/>
      <c r="AE517" s="737"/>
      <c r="AF517" s="737"/>
      <c r="AG517" s="737"/>
      <c r="AH517" s="737"/>
      <c r="AI517" s="737"/>
      <c r="AJ517" s="737"/>
      <c r="AK517" s="737"/>
      <c r="AL517" s="737"/>
      <c r="AM517" s="737"/>
      <c r="AN517" s="737"/>
      <c r="AO517" s="737"/>
      <c r="AP517" s="737"/>
      <c r="AQ517" s="737"/>
      <c r="AR517" s="737"/>
      <c r="AS517" s="737"/>
      <c r="AT517" s="737"/>
      <c r="AU517" s="737"/>
      <c r="AV517" s="737"/>
      <c r="AW517" s="737"/>
      <c r="AX517" s="737"/>
      <c r="AY517" s="737"/>
      <c r="AZ517" s="737"/>
      <c r="BA517" s="737"/>
      <c r="BB517" s="737"/>
      <c r="BC517" s="737"/>
      <c r="BD517" s="737"/>
      <c r="BE517" s="737"/>
      <c r="BF517" s="737"/>
      <c r="BG517" s="737"/>
      <c r="BH517" s="737"/>
      <c r="BI517" s="737"/>
      <c r="BJ517" s="737"/>
      <c r="BK517" s="737"/>
      <c r="BL517" s="737"/>
      <c r="BM517" s="737"/>
      <c r="BN517" s="737"/>
      <c r="BO517" s="737"/>
      <c r="BP517" s="737"/>
      <c r="BQ517" s="737"/>
      <c r="BR517" s="737"/>
      <c r="BS517" s="737"/>
      <c r="BT517" s="737"/>
      <c r="BU517" s="737"/>
      <c r="BV517" s="737"/>
      <c r="BW517" s="737"/>
      <c r="BX517" s="737"/>
      <c r="BY517" s="737"/>
      <c r="BZ517" s="737"/>
      <c r="CA517" s="737"/>
      <c r="CB517" s="737"/>
      <c r="CC517" s="737"/>
      <c r="CD517" s="737"/>
      <c r="CE517" s="737"/>
      <c r="CF517" s="737"/>
      <c r="CG517" s="737"/>
      <c r="CH517" s="737"/>
      <c r="CI517" s="737"/>
      <c r="CJ517" s="737"/>
      <c r="CK517" s="737"/>
      <c r="CL517" s="737"/>
      <c r="CM517" s="737"/>
      <c r="CN517" s="737"/>
      <c r="CO517" s="737"/>
      <c r="CP517" s="737"/>
      <c r="CQ517" s="737"/>
      <c r="CR517" s="737"/>
      <c r="CS517" s="737"/>
      <c r="CT517" s="737"/>
      <c r="CU517" s="737"/>
      <c r="CV517" s="737"/>
    </row>
    <row r="518" spans="1:100" s="351" customFormat="1" ht="14.25" x14ac:dyDescent="0.2">
      <c r="A518" s="857"/>
      <c r="B518" s="724"/>
      <c r="C518" s="858" t="s">
        <v>442</v>
      </c>
      <c r="D518" s="789"/>
      <c r="E518" s="650"/>
      <c r="F518" s="603">
        <f>F223</f>
        <v>0</v>
      </c>
      <c r="G518" s="737"/>
      <c r="H518" s="737"/>
      <c r="I518" s="737"/>
      <c r="J518" s="737"/>
      <c r="K518" s="737"/>
      <c r="L518" s="737"/>
      <c r="M518" s="737"/>
      <c r="N518" s="1195"/>
      <c r="O518" s="737"/>
      <c r="P518" s="737"/>
      <c r="Q518" s="737"/>
      <c r="R518" s="737"/>
      <c r="S518" s="737"/>
      <c r="T518" s="737"/>
      <c r="U518" s="737"/>
      <c r="V518" s="737"/>
      <c r="W518" s="737"/>
      <c r="X518" s="737"/>
      <c r="Y518" s="737"/>
      <c r="Z518" s="737"/>
      <c r="AA518" s="737"/>
      <c r="AB518" s="737"/>
      <c r="AC518" s="737"/>
      <c r="AD518" s="737"/>
      <c r="AE518" s="737"/>
      <c r="AF518" s="737"/>
      <c r="AG518" s="737"/>
      <c r="AH518" s="737"/>
      <c r="AI518" s="737"/>
      <c r="AJ518" s="737"/>
      <c r="AK518" s="737"/>
      <c r="AL518" s="737"/>
      <c r="AM518" s="737"/>
      <c r="AN518" s="737"/>
      <c r="AO518" s="737"/>
      <c r="AP518" s="737"/>
      <c r="AQ518" s="737"/>
      <c r="AR518" s="737"/>
      <c r="AS518" s="737"/>
      <c r="AT518" s="737"/>
      <c r="AU518" s="737"/>
      <c r="AV518" s="737"/>
      <c r="AW518" s="737"/>
      <c r="AX518" s="737"/>
      <c r="AY518" s="737"/>
      <c r="AZ518" s="737"/>
      <c r="BA518" s="737"/>
      <c r="BB518" s="737"/>
      <c r="BC518" s="737"/>
      <c r="BD518" s="737"/>
      <c r="BE518" s="737"/>
      <c r="BF518" s="737"/>
      <c r="BG518" s="737"/>
      <c r="BH518" s="737"/>
      <c r="BI518" s="737"/>
      <c r="BJ518" s="737"/>
      <c r="BK518" s="737"/>
      <c r="BL518" s="737"/>
      <c r="BM518" s="737"/>
      <c r="BN518" s="737"/>
      <c r="BO518" s="737"/>
      <c r="BP518" s="737"/>
      <c r="BQ518" s="737"/>
      <c r="BR518" s="737"/>
      <c r="BS518" s="737"/>
      <c r="BT518" s="737"/>
      <c r="BU518" s="737"/>
      <c r="BV518" s="737"/>
      <c r="BW518" s="737"/>
      <c r="BX518" s="737"/>
      <c r="BY518" s="737"/>
      <c r="BZ518" s="737"/>
      <c r="CA518" s="737"/>
      <c r="CB518" s="737"/>
      <c r="CC518" s="737"/>
      <c r="CD518" s="737"/>
      <c r="CE518" s="737"/>
      <c r="CF518" s="737"/>
      <c r="CG518" s="737"/>
      <c r="CH518" s="737"/>
      <c r="CI518" s="737"/>
      <c r="CJ518" s="737"/>
      <c r="CK518" s="737"/>
      <c r="CL518" s="737"/>
      <c r="CM518" s="737"/>
      <c r="CN518" s="737"/>
      <c r="CO518" s="737"/>
      <c r="CP518" s="737"/>
      <c r="CQ518" s="737"/>
      <c r="CR518" s="737"/>
      <c r="CS518" s="737"/>
      <c r="CT518" s="737"/>
      <c r="CU518" s="737"/>
      <c r="CV518" s="737"/>
    </row>
    <row r="519" spans="1:100" s="351" customFormat="1" ht="14.25" x14ac:dyDescent="0.2">
      <c r="A519" s="857"/>
      <c r="B519" s="724"/>
      <c r="C519" s="858" t="s">
        <v>443</v>
      </c>
      <c r="D519" s="789"/>
      <c r="E519" s="650"/>
      <c r="F519" s="603">
        <f>F236</f>
        <v>0</v>
      </c>
      <c r="G519" s="737"/>
      <c r="H519" s="737"/>
      <c r="I519" s="737"/>
      <c r="J519" s="737"/>
      <c r="K519" s="737"/>
      <c r="L519" s="737"/>
      <c r="M519" s="737"/>
      <c r="N519" s="1195"/>
      <c r="O519" s="737"/>
      <c r="P519" s="737"/>
      <c r="Q519" s="737"/>
      <c r="R519" s="737"/>
      <c r="S519" s="737"/>
      <c r="T519" s="737"/>
      <c r="U519" s="737"/>
      <c r="V519" s="737"/>
      <c r="W519" s="737"/>
      <c r="X519" s="737"/>
      <c r="Y519" s="737"/>
      <c r="Z519" s="737"/>
      <c r="AA519" s="737"/>
      <c r="AB519" s="737"/>
      <c r="AC519" s="737"/>
      <c r="AD519" s="737"/>
      <c r="AE519" s="737"/>
      <c r="AF519" s="737"/>
      <c r="AG519" s="737"/>
      <c r="AH519" s="737"/>
      <c r="AI519" s="737"/>
      <c r="AJ519" s="737"/>
      <c r="AK519" s="737"/>
      <c r="AL519" s="737"/>
      <c r="AM519" s="737"/>
      <c r="AN519" s="737"/>
      <c r="AO519" s="737"/>
      <c r="AP519" s="737"/>
      <c r="AQ519" s="737"/>
      <c r="AR519" s="737"/>
      <c r="AS519" s="737"/>
      <c r="AT519" s="737"/>
      <c r="AU519" s="737"/>
      <c r="AV519" s="737"/>
      <c r="AW519" s="737"/>
      <c r="AX519" s="737"/>
      <c r="AY519" s="737"/>
      <c r="AZ519" s="737"/>
      <c r="BA519" s="737"/>
      <c r="BB519" s="737"/>
      <c r="BC519" s="737"/>
      <c r="BD519" s="737"/>
      <c r="BE519" s="737"/>
      <c r="BF519" s="737"/>
      <c r="BG519" s="737"/>
      <c r="BH519" s="737"/>
      <c r="BI519" s="737"/>
      <c r="BJ519" s="737"/>
      <c r="BK519" s="737"/>
      <c r="BL519" s="737"/>
      <c r="BM519" s="737"/>
      <c r="BN519" s="737"/>
      <c r="BO519" s="737"/>
      <c r="BP519" s="737"/>
      <c r="BQ519" s="737"/>
      <c r="BR519" s="737"/>
      <c r="BS519" s="737"/>
      <c r="BT519" s="737"/>
      <c r="BU519" s="737"/>
      <c r="BV519" s="737"/>
      <c r="BW519" s="737"/>
      <c r="BX519" s="737"/>
      <c r="BY519" s="737"/>
      <c r="BZ519" s="737"/>
      <c r="CA519" s="737"/>
      <c r="CB519" s="737"/>
      <c r="CC519" s="737"/>
      <c r="CD519" s="737"/>
      <c r="CE519" s="737"/>
      <c r="CF519" s="737"/>
      <c r="CG519" s="737"/>
      <c r="CH519" s="737"/>
      <c r="CI519" s="737"/>
      <c r="CJ519" s="737"/>
      <c r="CK519" s="737"/>
      <c r="CL519" s="737"/>
      <c r="CM519" s="737"/>
      <c r="CN519" s="737"/>
      <c r="CO519" s="737"/>
      <c r="CP519" s="737"/>
      <c r="CQ519" s="737"/>
      <c r="CR519" s="737"/>
      <c r="CS519" s="737"/>
      <c r="CT519" s="737"/>
      <c r="CU519" s="737"/>
      <c r="CV519" s="737"/>
    </row>
    <row r="520" spans="1:100" s="351" customFormat="1" ht="14.25" x14ac:dyDescent="0.2">
      <c r="A520" s="857"/>
      <c r="B520" s="724"/>
      <c r="C520" s="858" t="s">
        <v>444</v>
      </c>
      <c r="D520" s="789"/>
      <c r="E520" s="650"/>
      <c r="F520" s="603">
        <f>F249</f>
        <v>0</v>
      </c>
      <c r="G520" s="737"/>
      <c r="H520" s="737"/>
      <c r="I520" s="737"/>
      <c r="J520" s="737"/>
      <c r="K520" s="737"/>
      <c r="L520" s="737"/>
      <c r="M520" s="737"/>
      <c r="N520" s="1195"/>
      <c r="O520" s="737"/>
      <c r="P520" s="737"/>
      <c r="Q520" s="737"/>
      <c r="R520" s="737"/>
      <c r="S520" s="737"/>
      <c r="T520" s="737"/>
      <c r="U520" s="737"/>
      <c r="V520" s="737"/>
      <c r="W520" s="737"/>
      <c r="X520" s="737"/>
      <c r="Y520" s="737"/>
      <c r="Z520" s="737"/>
      <c r="AA520" s="737"/>
      <c r="AB520" s="737"/>
      <c r="AC520" s="737"/>
      <c r="AD520" s="737"/>
      <c r="AE520" s="737"/>
      <c r="AF520" s="737"/>
      <c r="AG520" s="737"/>
      <c r="AH520" s="737"/>
      <c r="AI520" s="737"/>
      <c r="AJ520" s="737"/>
      <c r="AK520" s="737"/>
      <c r="AL520" s="737"/>
      <c r="AM520" s="737"/>
      <c r="AN520" s="737"/>
      <c r="AO520" s="737"/>
      <c r="AP520" s="737"/>
      <c r="AQ520" s="737"/>
      <c r="AR520" s="737"/>
      <c r="AS520" s="737"/>
      <c r="AT520" s="737"/>
      <c r="AU520" s="737"/>
      <c r="AV520" s="737"/>
      <c r="AW520" s="737"/>
      <c r="AX520" s="737"/>
      <c r="AY520" s="737"/>
      <c r="AZ520" s="737"/>
      <c r="BA520" s="737"/>
      <c r="BB520" s="737"/>
      <c r="BC520" s="737"/>
      <c r="BD520" s="737"/>
      <c r="BE520" s="737"/>
      <c r="BF520" s="737"/>
      <c r="BG520" s="737"/>
      <c r="BH520" s="737"/>
      <c r="BI520" s="737"/>
      <c r="BJ520" s="737"/>
      <c r="BK520" s="737"/>
      <c r="BL520" s="737"/>
      <c r="BM520" s="737"/>
      <c r="BN520" s="737"/>
      <c r="BO520" s="737"/>
      <c r="BP520" s="737"/>
      <c r="BQ520" s="737"/>
      <c r="BR520" s="737"/>
      <c r="BS520" s="737"/>
      <c r="BT520" s="737"/>
      <c r="BU520" s="737"/>
      <c r="BV520" s="737"/>
      <c r="BW520" s="737"/>
      <c r="BX520" s="737"/>
      <c r="BY520" s="737"/>
      <c r="BZ520" s="737"/>
      <c r="CA520" s="737"/>
      <c r="CB520" s="737"/>
      <c r="CC520" s="737"/>
      <c r="CD520" s="737"/>
      <c r="CE520" s="737"/>
      <c r="CF520" s="737"/>
      <c r="CG520" s="737"/>
      <c r="CH520" s="737"/>
      <c r="CI520" s="737"/>
      <c r="CJ520" s="737"/>
      <c r="CK520" s="737"/>
      <c r="CL520" s="737"/>
      <c r="CM520" s="737"/>
      <c r="CN520" s="737"/>
      <c r="CO520" s="737"/>
      <c r="CP520" s="737"/>
      <c r="CQ520" s="737"/>
      <c r="CR520" s="737"/>
      <c r="CS520" s="737"/>
      <c r="CT520" s="737"/>
      <c r="CU520" s="737"/>
      <c r="CV520" s="737"/>
    </row>
    <row r="521" spans="1:100" s="351" customFormat="1" ht="14.25" x14ac:dyDescent="0.2">
      <c r="A521" s="857"/>
      <c r="B521" s="724"/>
      <c r="C521" s="858" t="s">
        <v>445</v>
      </c>
      <c r="D521" s="789"/>
      <c r="E521" s="650"/>
      <c r="F521" s="603">
        <f>F261</f>
        <v>0</v>
      </c>
      <c r="G521" s="737"/>
      <c r="H521" s="737"/>
      <c r="I521" s="737"/>
      <c r="J521" s="737"/>
      <c r="K521" s="737"/>
      <c r="L521" s="737"/>
      <c r="M521" s="737"/>
      <c r="N521" s="1195"/>
      <c r="O521" s="737"/>
      <c r="P521" s="737"/>
      <c r="Q521" s="737"/>
      <c r="R521" s="737"/>
      <c r="S521" s="737"/>
      <c r="T521" s="737"/>
      <c r="U521" s="737"/>
      <c r="V521" s="737"/>
      <c r="W521" s="737"/>
      <c r="X521" s="737"/>
      <c r="Y521" s="737"/>
      <c r="Z521" s="737"/>
      <c r="AA521" s="737"/>
      <c r="AB521" s="737"/>
      <c r="AC521" s="737"/>
      <c r="AD521" s="737"/>
      <c r="AE521" s="737"/>
      <c r="AF521" s="737"/>
      <c r="AG521" s="737"/>
      <c r="AH521" s="737"/>
      <c r="AI521" s="737"/>
      <c r="AJ521" s="737"/>
      <c r="AK521" s="737"/>
      <c r="AL521" s="737"/>
      <c r="AM521" s="737"/>
      <c r="AN521" s="737"/>
      <c r="AO521" s="737"/>
      <c r="AP521" s="737"/>
      <c r="AQ521" s="737"/>
      <c r="AR521" s="737"/>
      <c r="AS521" s="737"/>
      <c r="AT521" s="737"/>
      <c r="AU521" s="737"/>
      <c r="AV521" s="737"/>
      <c r="AW521" s="737"/>
      <c r="AX521" s="737"/>
      <c r="AY521" s="737"/>
      <c r="AZ521" s="737"/>
      <c r="BA521" s="737"/>
      <c r="BB521" s="737"/>
      <c r="BC521" s="737"/>
      <c r="BD521" s="737"/>
      <c r="BE521" s="737"/>
      <c r="BF521" s="737"/>
      <c r="BG521" s="737"/>
      <c r="BH521" s="737"/>
      <c r="BI521" s="737"/>
      <c r="BJ521" s="737"/>
      <c r="BK521" s="737"/>
      <c r="BL521" s="737"/>
      <c r="BM521" s="737"/>
      <c r="BN521" s="737"/>
      <c r="BO521" s="737"/>
      <c r="BP521" s="737"/>
      <c r="BQ521" s="737"/>
      <c r="BR521" s="737"/>
      <c r="BS521" s="737"/>
      <c r="BT521" s="737"/>
      <c r="BU521" s="737"/>
      <c r="BV521" s="737"/>
      <c r="BW521" s="737"/>
      <c r="BX521" s="737"/>
      <c r="BY521" s="737"/>
      <c r="BZ521" s="737"/>
      <c r="CA521" s="737"/>
      <c r="CB521" s="737"/>
      <c r="CC521" s="737"/>
      <c r="CD521" s="737"/>
      <c r="CE521" s="737"/>
      <c r="CF521" s="737"/>
      <c r="CG521" s="737"/>
      <c r="CH521" s="737"/>
      <c r="CI521" s="737"/>
      <c r="CJ521" s="737"/>
      <c r="CK521" s="737"/>
      <c r="CL521" s="737"/>
      <c r="CM521" s="737"/>
      <c r="CN521" s="737"/>
      <c r="CO521" s="737"/>
      <c r="CP521" s="737"/>
      <c r="CQ521" s="737"/>
      <c r="CR521" s="737"/>
      <c r="CS521" s="737"/>
      <c r="CT521" s="737"/>
      <c r="CU521" s="737"/>
      <c r="CV521" s="737"/>
    </row>
    <row r="522" spans="1:100" s="351" customFormat="1" ht="14.25" x14ac:dyDescent="0.2">
      <c r="A522" s="857"/>
      <c r="B522" s="724"/>
      <c r="C522" s="858" t="s">
        <v>446</v>
      </c>
      <c r="D522" s="789"/>
      <c r="E522" s="650"/>
      <c r="F522" s="603">
        <f>F273</f>
        <v>0</v>
      </c>
      <c r="G522" s="737"/>
      <c r="H522" s="737"/>
      <c r="I522" s="737"/>
      <c r="J522" s="737"/>
      <c r="K522" s="737"/>
      <c r="L522" s="737"/>
      <c r="M522" s="737"/>
      <c r="N522" s="1195"/>
      <c r="O522" s="737"/>
      <c r="P522" s="737"/>
      <c r="Q522" s="737"/>
      <c r="R522" s="737"/>
      <c r="S522" s="737"/>
      <c r="T522" s="737"/>
      <c r="U522" s="737"/>
      <c r="V522" s="737"/>
      <c r="W522" s="737"/>
      <c r="X522" s="737"/>
      <c r="Y522" s="737"/>
      <c r="Z522" s="737"/>
      <c r="AA522" s="737"/>
      <c r="AB522" s="737"/>
      <c r="AC522" s="737"/>
      <c r="AD522" s="737"/>
      <c r="AE522" s="737"/>
      <c r="AF522" s="737"/>
      <c r="AG522" s="737"/>
      <c r="AH522" s="737"/>
      <c r="AI522" s="737"/>
      <c r="AJ522" s="737"/>
      <c r="AK522" s="737"/>
      <c r="AL522" s="737"/>
      <c r="AM522" s="737"/>
      <c r="AN522" s="737"/>
      <c r="AO522" s="737"/>
      <c r="AP522" s="737"/>
      <c r="AQ522" s="737"/>
      <c r="AR522" s="737"/>
      <c r="AS522" s="737"/>
      <c r="AT522" s="737"/>
      <c r="AU522" s="737"/>
      <c r="AV522" s="737"/>
      <c r="AW522" s="737"/>
      <c r="AX522" s="737"/>
      <c r="AY522" s="737"/>
      <c r="AZ522" s="737"/>
      <c r="BA522" s="737"/>
      <c r="BB522" s="737"/>
      <c r="BC522" s="737"/>
      <c r="BD522" s="737"/>
      <c r="BE522" s="737"/>
      <c r="BF522" s="737"/>
      <c r="BG522" s="737"/>
      <c r="BH522" s="737"/>
      <c r="BI522" s="737"/>
      <c r="BJ522" s="737"/>
      <c r="BK522" s="737"/>
      <c r="BL522" s="737"/>
      <c r="BM522" s="737"/>
      <c r="BN522" s="737"/>
      <c r="BO522" s="737"/>
      <c r="BP522" s="737"/>
      <c r="BQ522" s="737"/>
      <c r="BR522" s="737"/>
      <c r="BS522" s="737"/>
      <c r="BT522" s="737"/>
      <c r="BU522" s="737"/>
      <c r="BV522" s="737"/>
      <c r="BW522" s="737"/>
      <c r="BX522" s="737"/>
      <c r="BY522" s="737"/>
      <c r="BZ522" s="737"/>
      <c r="CA522" s="737"/>
      <c r="CB522" s="737"/>
      <c r="CC522" s="737"/>
      <c r="CD522" s="737"/>
      <c r="CE522" s="737"/>
      <c r="CF522" s="737"/>
      <c r="CG522" s="737"/>
      <c r="CH522" s="737"/>
      <c r="CI522" s="737"/>
      <c r="CJ522" s="737"/>
      <c r="CK522" s="737"/>
      <c r="CL522" s="737"/>
      <c r="CM522" s="737"/>
      <c r="CN522" s="737"/>
      <c r="CO522" s="737"/>
      <c r="CP522" s="737"/>
      <c r="CQ522" s="737"/>
      <c r="CR522" s="737"/>
      <c r="CS522" s="737"/>
      <c r="CT522" s="737"/>
      <c r="CU522" s="737"/>
      <c r="CV522" s="737"/>
    </row>
    <row r="523" spans="1:100" s="351" customFormat="1" ht="14.25" x14ac:dyDescent="0.2">
      <c r="A523" s="857"/>
      <c r="B523" s="724"/>
      <c r="C523" s="858" t="s">
        <v>447</v>
      </c>
      <c r="D523" s="789"/>
      <c r="E523" s="650"/>
      <c r="F523" s="603">
        <f>F286</f>
        <v>0</v>
      </c>
      <c r="G523" s="737"/>
      <c r="H523" s="737"/>
      <c r="I523" s="737"/>
      <c r="J523" s="737"/>
      <c r="K523" s="737"/>
      <c r="L523" s="737"/>
      <c r="M523" s="737"/>
      <c r="N523" s="1195"/>
      <c r="O523" s="737"/>
      <c r="P523" s="737"/>
      <c r="Q523" s="737"/>
      <c r="R523" s="737"/>
      <c r="S523" s="737"/>
      <c r="T523" s="737"/>
      <c r="U523" s="737"/>
      <c r="V523" s="737"/>
      <c r="W523" s="737"/>
      <c r="X523" s="737"/>
      <c r="Y523" s="737"/>
      <c r="Z523" s="737"/>
      <c r="AA523" s="737"/>
      <c r="AB523" s="737"/>
      <c r="AC523" s="737"/>
      <c r="AD523" s="737"/>
      <c r="AE523" s="737"/>
      <c r="AF523" s="737"/>
      <c r="AG523" s="737"/>
      <c r="AH523" s="737"/>
      <c r="AI523" s="737"/>
      <c r="AJ523" s="737"/>
      <c r="AK523" s="737"/>
      <c r="AL523" s="737"/>
      <c r="AM523" s="737"/>
      <c r="AN523" s="737"/>
      <c r="AO523" s="737"/>
      <c r="AP523" s="737"/>
      <c r="AQ523" s="737"/>
      <c r="AR523" s="737"/>
      <c r="AS523" s="737"/>
      <c r="AT523" s="737"/>
      <c r="AU523" s="737"/>
      <c r="AV523" s="737"/>
      <c r="AW523" s="737"/>
      <c r="AX523" s="737"/>
      <c r="AY523" s="737"/>
      <c r="AZ523" s="737"/>
      <c r="BA523" s="737"/>
      <c r="BB523" s="737"/>
      <c r="BC523" s="737"/>
      <c r="BD523" s="737"/>
      <c r="BE523" s="737"/>
      <c r="BF523" s="737"/>
      <c r="BG523" s="737"/>
      <c r="BH523" s="737"/>
      <c r="BI523" s="737"/>
      <c r="BJ523" s="737"/>
      <c r="BK523" s="737"/>
      <c r="BL523" s="737"/>
      <c r="BM523" s="737"/>
      <c r="BN523" s="737"/>
      <c r="BO523" s="737"/>
      <c r="BP523" s="737"/>
      <c r="BQ523" s="737"/>
      <c r="BR523" s="737"/>
      <c r="BS523" s="737"/>
      <c r="BT523" s="737"/>
      <c r="BU523" s="737"/>
      <c r="BV523" s="737"/>
      <c r="BW523" s="737"/>
      <c r="BX523" s="737"/>
      <c r="BY523" s="737"/>
      <c r="BZ523" s="737"/>
      <c r="CA523" s="737"/>
      <c r="CB523" s="737"/>
      <c r="CC523" s="737"/>
      <c r="CD523" s="737"/>
      <c r="CE523" s="737"/>
      <c r="CF523" s="737"/>
      <c r="CG523" s="737"/>
      <c r="CH523" s="737"/>
      <c r="CI523" s="737"/>
      <c r="CJ523" s="737"/>
      <c r="CK523" s="737"/>
      <c r="CL523" s="737"/>
      <c r="CM523" s="737"/>
      <c r="CN523" s="737"/>
      <c r="CO523" s="737"/>
      <c r="CP523" s="737"/>
      <c r="CQ523" s="737"/>
      <c r="CR523" s="737"/>
      <c r="CS523" s="737"/>
      <c r="CT523" s="737"/>
      <c r="CU523" s="737"/>
      <c r="CV523" s="737"/>
    </row>
    <row r="524" spans="1:100" s="351" customFormat="1" ht="14.25" x14ac:dyDescent="0.2">
      <c r="A524" s="857"/>
      <c r="B524" s="724"/>
      <c r="C524" s="858" t="s">
        <v>448</v>
      </c>
      <c r="D524" s="789"/>
      <c r="E524" s="650"/>
      <c r="F524" s="603">
        <f>F299</f>
        <v>0</v>
      </c>
      <c r="G524" s="737"/>
      <c r="H524" s="737"/>
      <c r="I524" s="737"/>
      <c r="J524" s="737"/>
      <c r="K524" s="737"/>
      <c r="L524" s="737"/>
      <c r="M524" s="737"/>
      <c r="N524" s="1195"/>
      <c r="O524" s="737"/>
      <c r="P524" s="737"/>
      <c r="Q524" s="737"/>
      <c r="R524" s="737"/>
      <c r="S524" s="737"/>
      <c r="T524" s="737"/>
      <c r="U524" s="737"/>
      <c r="V524" s="737"/>
      <c r="W524" s="737"/>
      <c r="X524" s="737"/>
      <c r="Y524" s="737"/>
      <c r="Z524" s="737"/>
      <c r="AA524" s="737"/>
      <c r="AB524" s="737"/>
      <c r="AC524" s="737"/>
      <c r="AD524" s="737"/>
      <c r="AE524" s="737"/>
      <c r="AF524" s="737"/>
      <c r="AG524" s="737"/>
      <c r="AH524" s="737"/>
      <c r="AI524" s="737"/>
      <c r="AJ524" s="737"/>
      <c r="AK524" s="737"/>
      <c r="AL524" s="737"/>
      <c r="AM524" s="737"/>
      <c r="AN524" s="737"/>
      <c r="AO524" s="737"/>
      <c r="AP524" s="737"/>
      <c r="AQ524" s="737"/>
      <c r="AR524" s="737"/>
      <c r="AS524" s="737"/>
      <c r="AT524" s="737"/>
      <c r="AU524" s="737"/>
      <c r="AV524" s="737"/>
      <c r="AW524" s="737"/>
      <c r="AX524" s="737"/>
      <c r="AY524" s="737"/>
      <c r="AZ524" s="737"/>
      <c r="BA524" s="737"/>
      <c r="BB524" s="737"/>
      <c r="BC524" s="737"/>
      <c r="BD524" s="737"/>
      <c r="BE524" s="737"/>
      <c r="BF524" s="737"/>
      <c r="BG524" s="737"/>
      <c r="BH524" s="737"/>
      <c r="BI524" s="737"/>
      <c r="BJ524" s="737"/>
      <c r="BK524" s="737"/>
      <c r="BL524" s="737"/>
      <c r="BM524" s="737"/>
      <c r="BN524" s="737"/>
      <c r="BO524" s="737"/>
      <c r="BP524" s="737"/>
      <c r="BQ524" s="737"/>
      <c r="BR524" s="737"/>
      <c r="BS524" s="737"/>
      <c r="BT524" s="737"/>
      <c r="BU524" s="737"/>
      <c r="BV524" s="737"/>
      <c r="BW524" s="737"/>
      <c r="BX524" s="737"/>
      <c r="BY524" s="737"/>
      <c r="BZ524" s="737"/>
      <c r="CA524" s="737"/>
      <c r="CB524" s="737"/>
      <c r="CC524" s="737"/>
      <c r="CD524" s="737"/>
      <c r="CE524" s="737"/>
      <c r="CF524" s="737"/>
      <c r="CG524" s="737"/>
      <c r="CH524" s="737"/>
      <c r="CI524" s="737"/>
      <c r="CJ524" s="737"/>
      <c r="CK524" s="737"/>
      <c r="CL524" s="737"/>
      <c r="CM524" s="737"/>
      <c r="CN524" s="737"/>
      <c r="CO524" s="737"/>
      <c r="CP524" s="737"/>
      <c r="CQ524" s="737"/>
      <c r="CR524" s="737"/>
      <c r="CS524" s="737"/>
      <c r="CT524" s="737"/>
      <c r="CU524" s="737"/>
      <c r="CV524" s="737"/>
    </row>
    <row r="525" spans="1:100" s="351" customFormat="1" ht="14.25" x14ac:dyDescent="0.2">
      <c r="A525" s="857"/>
      <c r="B525" s="724"/>
      <c r="C525" s="858" t="s">
        <v>449</v>
      </c>
      <c r="D525" s="789"/>
      <c r="E525" s="650"/>
      <c r="F525" s="603">
        <f>F312</f>
        <v>0</v>
      </c>
      <c r="G525" s="737"/>
      <c r="H525" s="737"/>
      <c r="I525" s="737"/>
      <c r="J525" s="737"/>
      <c r="K525" s="737"/>
      <c r="L525" s="737"/>
      <c r="M525" s="737"/>
      <c r="N525" s="1195"/>
      <c r="O525" s="737"/>
      <c r="P525" s="737"/>
      <c r="Q525" s="737"/>
      <c r="R525" s="737"/>
      <c r="S525" s="737"/>
      <c r="T525" s="737"/>
      <c r="U525" s="737"/>
      <c r="V525" s="737"/>
      <c r="W525" s="737"/>
      <c r="X525" s="737"/>
      <c r="Y525" s="737"/>
      <c r="Z525" s="737"/>
      <c r="AA525" s="737"/>
      <c r="AB525" s="737"/>
      <c r="AC525" s="737"/>
      <c r="AD525" s="737"/>
      <c r="AE525" s="737"/>
      <c r="AF525" s="737"/>
      <c r="AG525" s="737"/>
      <c r="AH525" s="737"/>
      <c r="AI525" s="737"/>
      <c r="AJ525" s="737"/>
      <c r="AK525" s="737"/>
      <c r="AL525" s="737"/>
      <c r="AM525" s="737"/>
      <c r="AN525" s="737"/>
      <c r="AO525" s="737"/>
      <c r="AP525" s="737"/>
      <c r="AQ525" s="737"/>
      <c r="AR525" s="737"/>
      <c r="AS525" s="737"/>
      <c r="AT525" s="737"/>
      <c r="AU525" s="737"/>
      <c r="AV525" s="737"/>
      <c r="AW525" s="737"/>
      <c r="AX525" s="737"/>
      <c r="AY525" s="737"/>
      <c r="AZ525" s="737"/>
      <c r="BA525" s="737"/>
      <c r="BB525" s="737"/>
      <c r="BC525" s="737"/>
      <c r="BD525" s="737"/>
      <c r="BE525" s="737"/>
      <c r="BF525" s="737"/>
      <c r="BG525" s="737"/>
      <c r="BH525" s="737"/>
      <c r="BI525" s="737"/>
      <c r="BJ525" s="737"/>
      <c r="BK525" s="737"/>
      <c r="BL525" s="737"/>
      <c r="BM525" s="737"/>
      <c r="BN525" s="737"/>
      <c r="BO525" s="737"/>
      <c r="BP525" s="737"/>
      <c r="BQ525" s="737"/>
      <c r="BR525" s="737"/>
      <c r="BS525" s="737"/>
      <c r="BT525" s="737"/>
      <c r="BU525" s="737"/>
      <c r="BV525" s="737"/>
      <c r="BW525" s="737"/>
      <c r="BX525" s="737"/>
      <c r="BY525" s="737"/>
      <c r="BZ525" s="737"/>
      <c r="CA525" s="737"/>
      <c r="CB525" s="737"/>
      <c r="CC525" s="737"/>
      <c r="CD525" s="737"/>
      <c r="CE525" s="737"/>
      <c r="CF525" s="737"/>
      <c r="CG525" s="737"/>
      <c r="CH525" s="737"/>
      <c r="CI525" s="737"/>
      <c r="CJ525" s="737"/>
      <c r="CK525" s="737"/>
      <c r="CL525" s="737"/>
      <c r="CM525" s="737"/>
      <c r="CN525" s="737"/>
      <c r="CO525" s="737"/>
      <c r="CP525" s="737"/>
      <c r="CQ525" s="737"/>
      <c r="CR525" s="737"/>
      <c r="CS525" s="737"/>
      <c r="CT525" s="737"/>
      <c r="CU525" s="737"/>
      <c r="CV525" s="737"/>
    </row>
    <row r="526" spans="1:100" s="351" customFormat="1" ht="14.25" x14ac:dyDescent="0.2">
      <c r="A526" s="857"/>
      <c r="B526" s="724"/>
      <c r="C526" s="858" t="s">
        <v>450</v>
      </c>
      <c r="D526" s="789"/>
      <c r="E526" s="650"/>
      <c r="F526" s="603">
        <f>F325</f>
        <v>0</v>
      </c>
      <c r="G526" s="737"/>
      <c r="H526" s="737"/>
      <c r="I526" s="737"/>
      <c r="J526" s="737"/>
      <c r="K526" s="737"/>
      <c r="L526" s="737"/>
      <c r="M526" s="737"/>
      <c r="N526" s="1195"/>
      <c r="O526" s="737"/>
      <c r="P526" s="737"/>
      <c r="Q526" s="737"/>
      <c r="R526" s="737"/>
      <c r="S526" s="737"/>
      <c r="T526" s="737"/>
      <c r="U526" s="737"/>
      <c r="V526" s="737"/>
      <c r="W526" s="737"/>
      <c r="X526" s="737"/>
      <c r="Y526" s="737"/>
      <c r="Z526" s="737"/>
      <c r="AA526" s="737"/>
      <c r="AB526" s="737"/>
      <c r="AC526" s="737"/>
      <c r="AD526" s="737"/>
      <c r="AE526" s="737"/>
      <c r="AF526" s="737"/>
      <c r="AG526" s="737"/>
      <c r="AH526" s="737"/>
      <c r="AI526" s="737"/>
      <c r="AJ526" s="737"/>
      <c r="AK526" s="737"/>
      <c r="AL526" s="737"/>
      <c r="AM526" s="737"/>
      <c r="AN526" s="737"/>
      <c r="AO526" s="737"/>
      <c r="AP526" s="737"/>
      <c r="AQ526" s="737"/>
      <c r="AR526" s="737"/>
      <c r="AS526" s="737"/>
      <c r="AT526" s="737"/>
      <c r="AU526" s="737"/>
      <c r="AV526" s="737"/>
      <c r="AW526" s="737"/>
      <c r="AX526" s="737"/>
      <c r="AY526" s="737"/>
      <c r="AZ526" s="737"/>
      <c r="BA526" s="737"/>
      <c r="BB526" s="737"/>
      <c r="BC526" s="737"/>
      <c r="BD526" s="737"/>
      <c r="BE526" s="737"/>
      <c r="BF526" s="737"/>
      <c r="BG526" s="737"/>
      <c r="BH526" s="737"/>
      <c r="BI526" s="737"/>
      <c r="BJ526" s="737"/>
      <c r="BK526" s="737"/>
      <c r="BL526" s="737"/>
      <c r="BM526" s="737"/>
      <c r="BN526" s="737"/>
      <c r="BO526" s="737"/>
      <c r="BP526" s="737"/>
      <c r="BQ526" s="737"/>
      <c r="BR526" s="737"/>
      <c r="BS526" s="737"/>
      <c r="BT526" s="737"/>
      <c r="BU526" s="737"/>
      <c r="BV526" s="737"/>
      <c r="BW526" s="737"/>
      <c r="BX526" s="737"/>
      <c r="BY526" s="737"/>
      <c r="BZ526" s="737"/>
      <c r="CA526" s="737"/>
      <c r="CB526" s="737"/>
      <c r="CC526" s="737"/>
      <c r="CD526" s="737"/>
      <c r="CE526" s="737"/>
      <c r="CF526" s="737"/>
      <c r="CG526" s="737"/>
      <c r="CH526" s="737"/>
      <c r="CI526" s="737"/>
      <c r="CJ526" s="737"/>
      <c r="CK526" s="737"/>
      <c r="CL526" s="737"/>
      <c r="CM526" s="737"/>
      <c r="CN526" s="737"/>
      <c r="CO526" s="737"/>
      <c r="CP526" s="737"/>
      <c r="CQ526" s="737"/>
      <c r="CR526" s="737"/>
      <c r="CS526" s="737"/>
      <c r="CT526" s="737"/>
      <c r="CU526" s="737"/>
      <c r="CV526" s="737"/>
    </row>
    <row r="527" spans="1:100" s="351" customFormat="1" ht="14.25" x14ac:dyDescent="0.2">
      <c r="A527" s="857"/>
      <c r="B527" s="724"/>
      <c r="C527" s="858" t="s">
        <v>451</v>
      </c>
      <c r="D527" s="789"/>
      <c r="E527" s="650"/>
      <c r="F527" s="603">
        <f>F330</f>
        <v>0</v>
      </c>
      <c r="G527" s="737"/>
      <c r="H527" s="737"/>
      <c r="I527" s="737"/>
      <c r="J527" s="737"/>
      <c r="K527" s="737"/>
      <c r="L527" s="737"/>
      <c r="M527" s="737"/>
      <c r="N527" s="1195"/>
      <c r="O527" s="737"/>
      <c r="P527" s="737"/>
      <c r="Q527" s="737"/>
      <c r="R527" s="737"/>
      <c r="S527" s="737"/>
      <c r="T527" s="737"/>
      <c r="U527" s="737"/>
      <c r="V527" s="737"/>
      <c r="W527" s="737"/>
      <c r="X527" s="737"/>
      <c r="Y527" s="737"/>
      <c r="Z527" s="737"/>
      <c r="AA527" s="737"/>
      <c r="AB527" s="737"/>
      <c r="AC527" s="737"/>
      <c r="AD527" s="737"/>
      <c r="AE527" s="737"/>
      <c r="AF527" s="737"/>
      <c r="AG527" s="737"/>
      <c r="AH527" s="737"/>
      <c r="AI527" s="737"/>
      <c r="AJ527" s="737"/>
      <c r="AK527" s="737"/>
      <c r="AL527" s="737"/>
      <c r="AM527" s="737"/>
      <c r="AN527" s="737"/>
      <c r="AO527" s="737"/>
      <c r="AP527" s="737"/>
      <c r="AQ527" s="737"/>
      <c r="AR527" s="737"/>
      <c r="AS527" s="737"/>
      <c r="AT527" s="737"/>
      <c r="AU527" s="737"/>
      <c r="AV527" s="737"/>
      <c r="AW527" s="737"/>
      <c r="AX527" s="737"/>
      <c r="AY527" s="737"/>
      <c r="AZ527" s="737"/>
      <c r="BA527" s="737"/>
      <c r="BB527" s="737"/>
      <c r="BC527" s="737"/>
      <c r="BD527" s="737"/>
      <c r="BE527" s="737"/>
      <c r="BF527" s="737"/>
      <c r="BG527" s="737"/>
      <c r="BH527" s="737"/>
      <c r="BI527" s="737"/>
      <c r="BJ527" s="737"/>
      <c r="BK527" s="737"/>
      <c r="BL527" s="737"/>
      <c r="BM527" s="737"/>
      <c r="BN527" s="737"/>
      <c r="BO527" s="737"/>
      <c r="BP527" s="737"/>
      <c r="BQ527" s="737"/>
      <c r="BR527" s="737"/>
      <c r="BS527" s="737"/>
      <c r="BT527" s="737"/>
      <c r="BU527" s="737"/>
      <c r="BV527" s="737"/>
      <c r="BW527" s="737"/>
      <c r="BX527" s="737"/>
      <c r="BY527" s="737"/>
      <c r="BZ527" s="737"/>
      <c r="CA527" s="737"/>
      <c r="CB527" s="737"/>
      <c r="CC527" s="737"/>
      <c r="CD527" s="737"/>
      <c r="CE527" s="737"/>
      <c r="CF527" s="737"/>
      <c r="CG527" s="737"/>
      <c r="CH527" s="737"/>
      <c r="CI527" s="737"/>
      <c r="CJ527" s="737"/>
      <c r="CK527" s="737"/>
      <c r="CL527" s="737"/>
      <c r="CM527" s="737"/>
      <c r="CN527" s="737"/>
      <c r="CO527" s="737"/>
      <c r="CP527" s="737"/>
      <c r="CQ527" s="737"/>
      <c r="CR527" s="737"/>
      <c r="CS527" s="737"/>
      <c r="CT527" s="737"/>
      <c r="CU527" s="737"/>
      <c r="CV527" s="737"/>
    </row>
    <row r="528" spans="1:100" s="351" customFormat="1" ht="14.25" x14ac:dyDescent="0.2">
      <c r="A528" s="857"/>
      <c r="B528" s="724"/>
      <c r="C528" s="858" t="s">
        <v>452</v>
      </c>
      <c r="D528" s="789"/>
      <c r="E528" s="650"/>
      <c r="F528" s="603">
        <f>F343</f>
        <v>0</v>
      </c>
      <c r="G528" s="737"/>
      <c r="H528" s="737"/>
      <c r="I528" s="737"/>
      <c r="J528" s="737"/>
      <c r="K528" s="737"/>
      <c r="L528" s="737"/>
      <c r="M528" s="737"/>
      <c r="N528" s="1195"/>
      <c r="O528" s="737"/>
      <c r="P528" s="737"/>
      <c r="Q528" s="737"/>
      <c r="R528" s="737"/>
      <c r="S528" s="737"/>
      <c r="T528" s="737"/>
      <c r="U528" s="737"/>
      <c r="V528" s="737"/>
      <c r="W528" s="737"/>
      <c r="X528" s="737"/>
      <c r="Y528" s="737"/>
      <c r="Z528" s="737"/>
      <c r="AA528" s="737"/>
      <c r="AB528" s="737"/>
      <c r="AC528" s="737"/>
      <c r="AD528" s="737"/>
      <c r="AE528" s="737"/>
      <c r="AF528" s="737"/>
      <c r="AG528" s="737"/>
      <c r="AH528" s="737"/>
      <c r="AI528" s="737"/>
      <c r="AJ528" s="737"/>
      <c r="AK528" s="737"/>
      <c r="AL528" s="737"/>
      <c r="AM528" s="737"/>
      <c r="AN528" s="737"/>
      <c r="AO528" s="737"/>
      <c r="AP528" s="737"/>
      <c r="AQ528" s="737"/>
      <c r="AR528" s="737"/>
      <c r="AS528" s="737"/>
      <c r="AT528" s="737"/>
      <c r="AU528" s="737"/>
      <c r="AV528" s="737"/>
      <c r="AW528" s="737"/>
      <c r="AX528" s="737"/>
      <c r="AY528" s="737"/>
      <c r="AZ528" s="737"/>
      <c r="BA528" s="737"/>
      <c r="BB528" s="737"/>
      <c r="BC528" s="737"/>
      <c r="BD528" s="737"/>
      <c r="BE528" s="737"/>
      <c r="BF528" s="737"/>
      <c r="BG528" s="737"/>
      <c r="BH528" s="737"/>
      <c r="BI528" s="737"/>
      <c r="BJ528" s="737"/>
      <c r="BK528" s="737"/>
      <c r="BL528" s="737"/>
      <c r="BM528" s="737"/>
      <c r="BN528" s="737"/>
      <c r="BO528" s="737"/>
      <c r="BP528" s="737"/>
      <c r="BQ528" s="737"/>
      <c r="BR528" s="737"/>
      <c r="BS528" s="737"/>
      <c r="BT528" s="737"/>
      <c r="BU528" s="737"/>
      <c r="BV528" s="737"/>
      <c r="BW528" s="737"/>
      <c r="BX528" s="737"/>
      <c r="BY528" s="737"/>
      <c r="BZ528" s="737"/>
      <c r="CA528" s="737"/>
      <c r="CB528" s="737"/>
      <c r="CC528" s="737"/>
      <c r="CD528" s="737"/>
      <c r="CE528" s="737"/>
      <c r="CF528" s="737"/>
      <c r="CG528" s="737"/>
      <c r="CH528" s="737"/>
      <c r="CI528" s="737"/>
      <c r="CJ528" s="737"/>
      <c r="CK528" s="737"/>
      <c r="CL528" s="737"/>
      <c r="CM528" s="737"/>
      <c r="CN528" s="737"/>
      <c r="CO528" s="737"/>
      <c r="CP528" s="737"/>
      <c r="CQ528" s="737"/>
      <c r="CR528" s="737"/>
      <c r="CS528" s="737"/>
      <c r="CT528" s="737"/>
      <c r="CU528" s="737"/>
      <c r="CV528" s="737"/>
    </row>
    <row r="529" spans="1:100" s="351" customFormat="1" ht="14.25" x14ac:dyDescent="0.2">
      <c r="A529" s="857"/>
      <c r="B529" s="724"/>
      <c r="C529" s="858" t="s">
        <v>453</v>
      </c>
      <c r="D529" s="789"/>
      <c r="E529" s="650"/>
      <c r="F529" s="603">
        <f>F348</f>
        <v>0</v>
      </c>
      <c r="G529" s="737"/>
      <c r="H529" s="737"/>
      <c r="I529" s="737"/>
      <c r="J529" s="737"/>
      <c r="K529" s="737"/>
      <c r="L529" s="737"/>
      <c r="M529" s="737"/>
      <c r="N529" s="1195"/>
      <c r="O529" s="737"/>
      <c r="P529" s="737"/>
      <c r="Q529" s="737"/>
      <c r="R529" s="737"/>
      <c r="S529" s="737"/>
      <c r="T529" s="737"/>
      <c r="U529" s="737"/>
      <c r="V529" s="737"/>
      <c r="W529" s="737"/>
      <c r="X529" s="737"/>
      <c r="Y529" s="737"/>
      <c r="Z529" s="737"/>
      <c r="AA529" s="737"/>
      <c r="AB529" s="737"/>
      <c r="AC529" s="737"/>
      <c r="AD529" s="737"/>
      <c r="AE529" s="737"/>
      <c r="AF529" s="737"/>
      <c r="AG529" s="737"/>
      <c r="AH529" s="737"/>
      <c r="AI529" s="737"/>
      <c r="AJ529" s="737"/>
      <c r="AK529" s="737"/>
      <c r="AL529" s="737"/>
      <c r="AM529" s="737"/>
      <c r="AN529" s="737"/>
      <c r="AO529" s="737"/>
      <c r="AP529" s="737"/>
      <c r="AQ529" s="737"/>
      <c r="AR529" s="737"/>
      <c r="AS529" s="737"/>
      <c r="AT529" s="737"/>
      <c r="AU529" s="737"/>
      <c r="AV529" s="737"/>
      <c r="AW529" s="737"/>
      <c r="AX529" s="737"/>
      <c r="AY529" s="737"/>
      <c r="AZ529" s="737"/>
      <c r="BA529" s="737"/>
      <c r="BB529" s="737"/>
      <c r="BC529" s="737"/>
      <c r="BD529" s="737"/>
      <c r="BE529" s="737"/>
      <c r="BF529" s="737"/>
      <c r="BG529" s="737"/>
      <c r="BH529" s="737"/>
      <c r="BI529" s="737"/>
      <c r="BJ529" s="737"/>
      <c r="BK529" s="737"/>
      <c r="BL529" s="737"/>
      <c r="BM529" s="737"/>
      <c r="BN529" s="737"/>
      <c r="BO529" s="737"/>
      <c r="BP529" s="737"/>
      <c r="BQ529" s="737"/>
      <c r="BR529" s="737"/>
      <c r="BS529" s="737"/>
      <c r="BT529" s="737"/>
      <c r="BU529" s="737"/>
      <c r="BV529" s="737"/>
      <c r="BW529" s="737"/>
      <c r="BX529" s="737"/>
      <c r="BY529" s="737"/>
      <c r="BZ529" s="737"/>
      <c r="CA529" s="737"/>
      <c r="CB529" s="737"/>
      <c r="CC529" s="737"/>
      <c r="CD529" s="737"/>
      <c r="CE529" s="737"/>
      <c r="CF529" s="737"/>
      <c r="CG529" s="737"/>
      <c r="CH529" s="737"/>
      <c r="CI529" s="737"/>
      <c r="CJ529" s="737"/>
      <c r="CK529" s="737"/>
      <c r="CL529" s="737"/>
      <c r="CM529" s="737"/>
      <c r="CN529" s="737"/>
      <c r="CO529" s="737"/>
      <c r="CP529" s="737"/>
      <c r="CQ529" s="737"/>
      <c r="CR529" s="737"/>
      <c r="CS529" s="737"/>
      <c r="CT529" s="737"/>
      <c r="CU529" s="737"/>
      <c r="CV529" s="737"/>
    </row>
    <row r="530" spans="1:100" s="351" customFormat="1" ht="14.25" x14ac:dyDescent="0.2">
      <c r="A530" s="857"/>
      <c r="B530" s="724"/>
      <c r="C530" s="858" t="s">
        <v>454</v>
      </c>
      <c r="D530" s="789"/>
      <c r="E530" s="650"/>
      <c r="F530" s="603">
        <f>F361</f>
        <v>0</v>
      </c>
      <c r="G530" s="737"/>
      <c r="H530" s="737"/>
      <c r="I530" s="737"/>
      <c r="J530" s="737"/>
      <c r="K530" s="737"/>
      <c r="L530" s="737"/>
      <c r="M530" s="737"/>
      <c r="N530" s="1195"/>
      <c r="O530" s="737"/>
      <c r="P530" s="737"/>
      <c r="Q530" s="737"/>
      <c r="R530" s="737"/>
      <c r="S530" s="737"/>
      <c r="T530" s="737"/>
      <c r="U530" s="737"/>
      <c r="V530" s="737"/>
      <c r="W530" s="737"/>
      <c r="X530" s="737"/>
      <c r="Y530" s="737"/>
      <c r="Z530" s="737"/>
      <c r="AA530" s="737"/>
      <c r="AB530" s="737"/>
      <c r="AC530" s="737"/>
      <c r="AD530" s="737"/>
      <c r="AE530" s="737"/>
      <c r="AF530" s="737"/>
      <c r="AG530" s="737"/>
      <c r="AH530" s="737"/>
      <c r="AI530" s="737"/>
      <c r="AJ530" s="737"/>
      <c r="AK530" s="737"/>
      <c r="AL530" s="737"/>
      <c r="AM530" s="737"/>
      <c r="AN530" s="737"/>
      <c r="AO530" s="737"/>
      <c r="AP530" s="737"/>
      <c r="AQ530" s="737"/>
      <c r="AR530" s="737"/>
      <c r="AS530" s="737"/>
      <c r="AT530" s="737"/>
      <c r="AU530" s="737"/>
      <c r="AV530" s="737"/>
      <c r="AW530" s="737"/>
      <c r="AX530" s="737"/>
      <c r="AY530" s="737"/>
      <c r="AZ530" s="737"/>
      <c r="BA530" s="737"/>
      <c r="BB530" s="737"/>
      <c r="BC530" s="737"/>
      <c r="BD530" s="737"/>
      <c r="BE530" s="737"/>
      <c r="BF530" s="737"/>
      <c r="BG530" s="737"/>
      <c r="BH530" s="737"/>
      <c r="BI530" s="737"/>
      <c r="BJ530" s="737"/>
      <c r="BK530" s="737"/>
      <c r="BL530" s="737"/>
      <c r="BM530" s="737"/>
      <c r="BN530" s="737"/>
      <c r="BO530" s="737"/>
      <c r="BP530" s="737"/>
      <c r="BQ530" s="737"/>
      <c r="BR530" s="737"/>
      <c r="BS530" s="737"/>
      <c r="BT530" s="737"/>
      <c r="BU530" s="737"/>
      <c r="BV530" s="737"/>
      <c r="BW530" s="737"/>
      <c r="BX530" s="737"/>
      <c r="BY530" s="737"/>
      <c r="BZ530" s="737"/>
      <c r="CA530" s="737"/>
      <c r="CB530" s="737"/>
      <c r="CC530" s="737"/>
      <c r="CD530" s="737"/>
      <c r="CE530" s="737"/>
      <c r="CF530" s="737"/>
      <c r="CG530" s="737"/>
      <c r="CH530" s="737"/>
      <c r="CI530" s="737"/>
      <c r="CJ530" s="737"/>
      <c r="CK530" s="737"/>
      <c r="CL530" s="737"/>
      <c r="CM530" s="737"/>
      <c r="CN530" s="737"/>
      <c r="CO530" s="737"/>
      <c r="CP530" s="737"/>
      <c r="CQ530" s="737"/>
      <c r="CR530" s="737"/>
      <c r="CS530" s="737"/>
      <c r="CT530" s="737"/>
      <c r="CU530" s="737"/>
      <c r="CV530" s="737"/>
    </row>
    <row r="531" spans="1:100" s="351" customFormat="1" ht="14.25" x14ac:dyDescent="0.2">
      <c r="A531" s="857"/>
      <c r="B531" s="724"/>
      <c r="C531" s="858" t="s">
        <v>455</v>
      </c>
      <c r="D531" s="789"/>
      <c r="E531" s="650"/>
      <c r="F531" s="603">
        <f>F374</f>
        <v>0</v>
      </c>
      <c r="G531" s="737"/>
      <c r="H531" s="737"/>
      <c r="I531" s="737"/>
      <c r="J531" s="737"/>
      <c r="K531" s="737"/>
      <c r="L531" s="737"/>
      <c r="M531" s="737"/>
      <c r="N531" s="1195"/>
      <c r="O531" s="737"/>
      <c r="P531" s="737"/>
      <c r="Q531" s="737"/>
      <c r="R531" s="737"/>
      <c r="S531" s="737"/>
      <c r="T531" s="737"/>
      <c r="U531" s="737"/>
      <c r="V531" s="737"/>
      <c r="W531" s="737"/>
      <c r="X531" s="737"/>
      <c r="Y531" s="737"/>
      <c r="Z531" s="737"/>
      <c r="AA531" s="737"/>
      <c r="AB531" s="737"/>
      <c r="AC531" s="737"/>
      <c r="AD531" s="737"/>
      <c r="AE531" s="737"/>
      <c r="AF531" s="737"/>
      <c r="AG531" s="737"/>
      <c r="AH531" s="737"/>
      <c r="AI531" s="737"/>
      <c r="AJ531" s="737"/>
      <c r="AK531" s="737"/>
      <c r="AL531" s="737"/>
      <c r="AM531" s="737"/>
      <c r="AN531" s="737"/>
      <c r="AO531" s="737"/>
      <c r="AP531" s="737"/>
      <c r="AQ531" s="737"/>
      <c r="AR531" s="737"/>
      <c r="AS531" s="737"/>
      <c r="AT531" s="737"/>
      <c r="AU531" s="737"/>
      <c r="AV531" s="737"/>
      <c r="AW531" s="737"/>
      <c r="AX531" s="737"/>
      <c r="AY531" s="737"/>
      <c r="AZ531" s="737"/>
      <c r="BA531" s="737"/>
      <c r="BB531" s="737"/>
      <c r="BC531" s="737"/>
      <c r="BD531" s="737"/>
      <c r="BE531" s="737"/>
      <c r="BF531" s="737"/>
      <c r="BG531" s="737"/>
      <c r="BH531" s="737"/>
      <c r="BI531" s="737"/>
      <c r="BJ531" s="737"/>
      <c r="BK531" s="737"/>
      <c r="BL531" s="737"/>
      <c r="BM531" s="737"/>
      <c r="BN531" s="737"/>
      <c r="BO531" s="737"/>
      <c r="BP531" s="737"/>
      <c r="BQ531" s="737"/>
      <c r="BR531" s="737"/>
      <c r="BS531" s="737"/>
      <c r="BT531" s="737"/>
      <c r="BU531" s="737"/>
      <c r="BV531" s="737"/>
      <c r="BW531" s="737"/>
      <c r="BX531" s="737"/>
      <c r="BY531" s="737"/>
      <c r="BZ531" s="737"/>
      <c r="CA531" s="737"/>
      <c r="CB531" s="737"/>
      <c r="CC531" s="737"/>
      <c r="CD531" s="737"/>
      <c r="CE531" s="737"/>
      <c r="CF531" s="737"/>
      <c r="CG531" s="737"/>
      <c r="CH531" s="737"/>
      <c r="CI531" s="737"/>
      <c r="CJ531" s="737"/>
      <c r="CK531" s="737"/>
      <c r="CL531" s="737"/>
      <c r="CM531" s="737"/>
      <c r="CN531" s="737"/>
      <c r="CO531" s="737"/>
      <c r="CP531" s="737"/>
      <c r="CQ531" s="737"/>
      <c r="CR531" s="737"/>
      <c r="CS531" s="737"/>
      <c r="CT531" s="737"/>
      <c r="CU531" s="737"/>
      <c r="CV531" s="737"/>
    </row>
    <row r="532" spans="1:100" s="351" customFormat="1" ht="14.25" x14ac:dyDescent="0.2">
      <c r="A532" s="857"/>
      <c r="B532" s="724"/>
      <c r="C532" s="858" t="s">
        <v>456</v>
      </c>
      <c r="D532" s="789"/>
      <c r="E532" s="650"/>
      <c r="F532" s="603">
        <f>F387</f>
        <v>0</v>
      </c>
      <c r="G532" s="737"/>
      <c r="H532" s="737"/>
      <c r="I532" s="737"/>
      <c r="J532" s="737"/>
      <c r="K532" s="737"/>
      <c r="L532" s="737"/>
      <c r="M532" s="737"/>
      <c r="N532" s="1195"/>
      <c r="O532" s="737"/>
      <c r="P532" s="737"/>
      <c r="Q532" s="737"/>
      <c r="R532" s="737"/>
      <c r="S532" s="737"/>
      <c r="T532" s="737"/>
      <c r="U532" s="737"/>
      <c r="V532" s="737"/>
      <c r="W532" s="737"/>
      <c r="X532" s="737"/>
      <c r="Y532" s="737"/>
      <c r="Z532" s="737"/>
      <c r="AA532" s="737"/>
      <c r="AB532" s="737"/>
      <c r="AC532" s="737"/>
      <c r="AD532" s="737"/>
      <c r="AE532" s="737"/>
      <c r="AF532" s="737"/>
      <c r="AG532" s="737"/>
      <c r="AH532" s="737"/>
      <c r="AI532" s="737"/>
      <c r="AJ532" s="737"/>
      <c r="AK532" s="737"/>
      <c r="AL532" s="737"/>
      <c r="AM532" s="737"/>
      <c r="AN532" s="737"/>
      <c r="AO532" s="737"/>
      <c r="AP532" s="737"/>
      <c r="AQ532" s="737"/>
      <c r="AR532" s="737"/>
      <c r="AS532" s="737"/>
      <c r="AT532" s="737"/>
      <c r="AU532" s="737"/>
      <c r="AV532" s="737"/>
      <c r="AW532" s="737"/>
      <c r="AX532" s="737"/>
      <c r="AY532" s="737"/>
      <c r="AZ532" s="737"/>
      <c r="BA532" s="737"/>
      <c r="BB532" s="737"/>
      <c r="BC532" s="737"/>
      <c r="BD532" s="737"/>
      <c r="BE532" s="737"/>
      <c r="BF532" s="737"/>
      <c r="BG532" s="737"/>
      <c r="BH532" s="737"/>
      <c r="BI532" s="737"/>
      <c r="BJ532" s="737"/>
      <c r="BK532" s="737"/>
      <c r="BL532" s="737"/>
      <c r="BM532" s="737"/>
      <c r="BN532" s="737"/>
      <c r="BO532" s="737"/>
      <c r="BP532" s="737"/>
      <c r="BQ532" s="737"/>
      <c r="BR532" s="737"/>
      <c r="BS532" s="737"/>
      <c r="BT532" s="737"/>
      <c r="BU532" s="737"/>
      <c r="BV532" s="737"/>
      <c r="BW532" s="737"/>
      <c r="BX532" s="737"/>
      <c r="BY532" s="737"/>
      <c r="BZ532" s="737"/>
      <c r="CA532" s="737"/>
      <c r="CB532" s="737"/>
      <c r="CC532" s="737"/>
      <c r="CD532" s="737"/>
      <c r="CE532" s="737"/>
      <c r="CF532" s="737"/>
      <c r="CG532" s="737"/>
      <c r="CH532" s="737"/>
      <c r="CI532" s="737"/>
      <c r="CJ532" s="737"/>
      <c r="CK532" s="737"/>
      <c r="CL532" s="737"/>
      <c r="CM532" s="737"/>
      <c r="CN532" s="737"/>
      <c r="CO532" s="737"/>
      <c r="CP532" s="737"/>
      <c r="CQ532" s="737"/>
      <c r="CR532" s="737"/>
      <c r="CS532" s="737"/>
      <c r="CT532" s="737"/>
      <c r="CU532" s="737"/>
      <c r="CV532" s="737"/>
    </row>
    <row r="533" spans="1:100" s="351" customFormat="1" ht="14.25" x14ac:dyDescent="0.2">
      <c r="A533" s="857"/>
      <c r="B533" s="724"/>
      <c r="C533" s="858" t="s">
        <v>457</v>
      </c>
      <c r="D533" s="789"/>
      <c r="E533" s="650"/>
      <c r="F533" s="603">
        <f>F401</f>
        <v>0</v>
      </c>
      <c r="G533" s="737"/>
      <c r="H533" s="737"/>
      <c r="I533" s="737"/>
      <c r="J533" s="737"/>
      <c r="K533" s="737"/>
      <c r="L533" s="737"/>
      <c r="M533" s="737"/>
      <c r="N533" s="1195"/>
      <c r="O533" s="737"/>
      <c r="P533" s="737"/>
      <c r="Q533" s="737"/>
      <c r="R533" s="737"/>
      <c r="S533" s="737"/>
      <c r="T533" s="737"/>
      <c r="U533" s="737"/>
      <c r="V533" s="737"/>
      <c r="W533" s="737"/>
      <c r="X533" s="737"/>
      <c r="Y533" s="737"/>
      <c r="Z533" s="737"/>
      <c r="AA533" s="737"/>
      <c r="AB533" s="737"/>
      <c r="AC533" s="737"/>
      <c r="AD533" s="737"/>
      <c r="AE533" s="737"/>
      <c r="AF533" s="737"/>
      <c r="AG533" s="737"/>
      <c r="AH533" s="737"/>
      <c r="AI533" s="737"/>
      <c r="AJ533" s="737"/>
      <c r="AK533" s="737"/>
      <c r="AL533" s="737"/>
      <c r="AM533" s="737"/>
      <c r="AN533" s="737"/>
      <c r="AO533" s="737"/>
      <c r="AP533" s="737"/>
      <c r="AQ533" s="737"/>
      <c r="AR533" s="737"/>
      <c r="AS533" s="737"/>
      <c r="AT533" s="737"/>
      <c r="AU533" s="737"/>
      <c r="AV533" s="737"/>
      <c r="AW533" s="737"/>
      <c r="AX533" s="737"/>
      <c r="AY533" s="737"/>
      <c r="AZ533" s="737"/>
      <c r="BA533" s="737"/>
      <c r="BB533" s="737"/>
      <c r="BC533" s="737"/>
      <c r="BD533" s="737"/>
      <c r="BE533" s="737"/>
      <c r="BF533" s="737"/>
      <c r="BG533" s="737"/>
      <c r="BH533" s="737"/>
      <c r="BI533" s="737"/>
      <c r="BJ533" s="737"/>
      <c r="BK533" s="737"/>
      <c r="BL533" s="737"/>
      <c r="BM533" s="737"/>
      <c r="BN533" s="737"/>
      <c r="BO533" s="737"/>
      <c r="BP533" s="737"/>
      <c r="BQ533" s="737"/>
      <c r="BR533" s="737"/>
      <c r="BS533" s="737"/>
      <c r="BT533" s="737"/>
      <c r="BU533" s="737"/>
      <c r="BV533" s="737"/>
      <c r="BW533" s="737"/>
      <c r="BX533" s="737"/>
      <c r="BY533" s="737"/>
      <c r="BZ533" s="737"/>
      <c r="CA533" s="737"/>
      <c r="CB533" s="737"/>
      <c r="CC533" s="737"/>
      <c r="CD533" s="737"/>
      <c r="CE533" s="737"/>
      <c r="CF533" s="737"/>
      <c r="CG533" s="737"/>
      <c r="CH533" s="737"/>
      <c r="CI533" s="737"/>
      <c r="CJ533" s="737"/>
      <c r="CK533" s="737"/>
      <c r="CL533" s="737"/>
      <c r="CM533" s="737"/>
      <c r="CN533" s="737"/>
      <c r="CO533" s="737"/>
      <c r="CP533" s="737"/>
      <c r="CQ533" s="737"/>
      <c r="CR533" s="737"/>
      <c r="CS533" s="737"/>
      <c r="CT533" s="737"/>
      <c r="CU533" s="737"/>
      <c r="CV533" s="737"/>
    </row>
    <row r="534" spans="1:100" s="351" customFormat="1" ht="14.25" x14ac:dyDescent="0.2">
      <c r="A534" s="857"/>
      <c r="B534" s="724"/>
      <c r="C534" s="858" t="s">
        <v>458</v>
      </c>
      <c r="D534" s="789"/>
      <c r="E534" s="650"/>
      <c r="F534" s="603">
        <f>F416</f>
        <v>0</v>
      </c>
      <c r="G534" s="737"/>
      <c r="H534" s="737"/>
      <c r="I534" s="737"/>
      <c r="J534" s="737"/>
      <c r="K534" s="737"/>
      <c r="L534" s="737"/>
      <c r="M534" s="737"/>
      <c r="N534" s="1195"/>
      <c r="O534" s="737"/>
      <c r="P534" s="737"/>
      <c r="Q534" s="737"/>
      <c r="R534" s="737"/>
      <c r="S534" s="737"/>
      <c r="T534" s="737"/>
      <c r="U534" s="737"/>
      <c r="V534" s="737"/>
      <c r="W534" s="737"/>
      <c r="X534" s="737"/>
      <c r="Y534" s="737"/>
      <c r="Z534" s="737"/>
      <c r="AA534" s="737"/>
      <c r="AB534" s="737"/>
      <c r="AC534" s="737"/>
      <c r="AD534" s="737"/>
      <c r="AE534" s="737"/>
      <c r="AF534" s="737"/>
      <c r="AG534" s="737"/>
      <c r="AH534" s="737"/>
      <c r="AI534" s="737"/>
      <c r="AJ534" s="737"/>
      <c r="AK534" s="737"/>
      <c r="AL534" s="737"/>
      <c r="AM534" s="737"/>
      <c r="AN534" s="737"/>
      <c r="AO534" s="737"/>
      <c r="AP534" s="737"/>
      <c r="AQ534" s="737"/>
      <c r="AR534" s="737"/>
      <c r="AS534" s="737"/>
      <c r="AT534" s="737"/>
      <c r="AU534" s="737"/>
      <c r="AV534" s="737"/>
      <c r="AW534" s="737"/>
      <c r="AX534" s="737"/>
      <c r="AY534" s="737"/>
      <c r="AZ534" s="737"/>
      <c r="BA534" s="737"/>
      <c r="BB534" s="737"/>
      <c r="BC534" s="737"/>
      <c r="BD534" s="737"/>
      <c r="BE534" s="737"/>
      <c r="BF534" s="737"/>
      <c r="BG534" s="737"/>
      <c r="BH534" s="737"/>
      <c r="BI534" s="737"/>
      <c r="BJ534" s="737"/>
      <c r="BK534" s="737"/>
      <c r="BL534" s="737"/>
      <c r="BM534" s="737"/>
      <c r="BN534" s="737"/>
      <c r="BO534" s="737"/>
      <c r="BP534" s="737"/>
      <c r="BQ534" s="737"/>
      <c r="BR534" s="737"/>
      <c r="BS534" s="737"/>
      <c r="BT534" s="737"/>
      <c r="BU534" s="737"/>
      <c r="BV534" s="737"/>
      <c r="BW534" s="737"/>
      <c r="BX534" s="737"/>
      <c r="BY534" s="737"/>
      <c r="BZ534" s="737"/>
      <c r="CA534" s="737"/>
      <c r="CB534" s="737"/>
      <c r="CC534" s="737"/>
      <c r="CD534" s="737"/>
      <c r="CE534" s="737"/>
      <c r="CF534" s="737"/>
      <c r="CG534" s="737"/>
      <c r="CH534" s="737"/>
      <c r="CI534" s="737"/>
      <c r="CJ534" s="737"/>
      <c r="CK534" s="737"/>
      <c r="CL534" s="737"/>
      <c r="CM534" s="737"/>
      <c r="CN534" s="737"/>
      <c r="CO534" s="737"/>
      <c r="CP534" s="737"/>
      <c r="CQ534" s="737"/>
      <c r="CR534" s="737"/>
      <c r="CS534" s="737"/>
      <c r="CT534" s="737"/>
      <c r="CU534" s="737"/>
      <c r="CV534" s="737"/>
    </row>
    <row r="535" spans="1:100" s="351" customFormat="1" ht="14.25" x14ac:dyDescent="0.2">
      <c r="A535" s="857"/>
      <c r="B535" s="724"/>
      <c r="C535" s="858" t="s">
        <v>459</v>
      </c>
      <c r="D535" s="789"/>
      <c r="E535" s="650"/>
      <c r="F535" s="603">
        <f>F431</f>
        <v>0</v>
      </c>
      <c r="G535" s="737"/>
      <c r="H535" s="737"/>
      <c r="I535" s="737"/>
      <c r="J535" s="737"/>
      <c r="K535" s="737"/>
      <c r="L535" s="737"/>
      <c r="M535" s="737"/>
      <c r="N535" s="1195"/>
      <c r="O535" s="737"/>
      <c r="P535" s="737"/>
      <c r="Q535" s="737"/>
      <c r="R535" s="737"/>
      <c r="S535" s="737"/>
      <c r="T535" s="737"/>
      <c r="U535" s="737"/>
      <c r="V535" s="737"/>
      <c r="W535" s="737"/>
      <c r="X535" s="737"/>
      <c r="Y535" s="737"/>
      <c r="Z535" s="737"/>
      <c r="AA535" s="737"/>
      <c r="AB535" s="737"/>
      <c r="AC535" s="737"/>
      <c r="AD535" s="737"/>
      <c r="AE535" s="737"/>
      <c r="AF535" s="737"/>
      <c r="AG535" s="737"/>
      <c r="AH535" s="737"/>
      <c r="AI535" s="737"/>
      <c r="AJ535" s="737"/>
      <c r="AK535" s="737"/>
      <c r="AL535" s="737"/>
      <c r="AM535" s="737"/>
      <c r="AN535" s="737"/>
      <c r="AO535" s="737"/>
      <c r="AP535" s="737"/>
      <c r="AQ535" s="737"/>
      <c r="AR535" s="737"/>
      <c r="AS535" s="737"/>
      <c r="AT535" s="737"/>
      <c r="AU535" s="737"/>
      <c r="AV535" s="737"/>
      <c r="AW535" s="737"/>
      <c r="AX535" s="737"/>
      <c r="AY535" s="737"/>
      <c r="AZ535" s="737"/>
      <c r="BA535" s="737"/>
      <c r="BB535" s="737"/>
      <c r="BC535" s="737"/>
      <c r="BD535" s="737"/>
      <c r="BE535" s="737"/>
      <c r="BF535" s="737"/>
      <c r="BG535" s="737"/>
      <c r="BH535" s="737"/>
      <c r="BI535" s="737"/>
      <c r="BJ535" s="737"/>
      <c r="BK535" s="737"/>
      <c r="BL535" s="737"/>
      <c r="BM535" s="737"/>
      <c r="BN535" s="737"/>
      <c r="BO535" s="737"/>
      <c r="BP535" s="737"/>
      <c r="BQ535" s="737"/>
      <c r="BR535" s="737"/>
      <c r="BS535" s="737"/>
      <c r="BT535" s="737"/>
      <c r="BU535" s="737"/>
      <c r="BV535" s="737"/>
      <c r="BW535" s="737"/>
      <c r="BX535" s="737"/>
      <c r="BY535" s="737"/>
      <c r="BZ535" s="737"/>
      <c r="CA535" s="737"/>
      <c r="CB535" s="737"/>
      <c r="CC535" s="737"/>
      <c r="CD535" s="737"/>
      <c r="CE535" s="737"/>
      <c r="CF535" s="737"/>
      <c r="CG535" s="737"/>
      <c r="CH535" s="737"/>
      <c r="CI535" s="737"/>
      <c r="CJ535" s="737"/>
      <c r="CK535" s="737"/>
      <c r="CL535" s="737"/>
      <c r="CM535" s="737"/>
      <c r="CN535" s="737"/>
      <c r="CO535" s="737"/>
      <c r="CP535" s="737"/>
      <c r="CQ535" s="737"/>
      <c r="CR535" s="737"/>
      <c r="CS535" s="737"/>
      <c r="CT535" s="737"/>
      <c r="CU535" s="737"/>
      <c r="CV535" s="737"/>
    </row>
    <row r="536" spans="1:100" s="351" customFormat="1" ht="14.25" x14ac:dyDescent="0.2">
      <c r="A536" s="857"/>
      <c r="B536" s="724"/>
      <c r="C536" s="858" t="s">
        <v>460</v>
      </c>
      <c r="D536" s="789"/>
      <c r="E536" s="650"/>
      <c r="F536" s="603">
        <f>F443</f>
        <v>0</v>
      </c>
      <c r="G536" s="737"/>
      <c r="H536" s="737"/>
      <c r="I536" s="737"/>
      <c r="J536" s="737"/>
      <c r="K536" s="737"/>
      <c r="L536" s="737"/>
      <c r="M536" s="737"/>
      <c r="N536" s="1195"/>
      <c r="O536" s="737"/>
      <c r="P536" s="737"/>
      <c r="Q536" s="737"/>
      <c r="R536" s="737"/>
      <c r="S536" s="737"/>
      <c r="T536" s="737"/>
      <c r="U536" s="737"/>
      <c r="V536" s="737"/>
      <c r="W536" s="737"/>
      <c r="X536" s="737"/>
      <c r="Y536" s="737"/>
      <c r="Z536" s="737"/>
      <c r="AA536" s="737"/>
      <c r="AB536" s="737"/>
      <c r="AC536" s="737"/>
      <c r="AD536" s="737"/>
      <c r="AE536" s="737"/>
      <c r="AF536" s="737"/>
      <c r="AG536" s="737"/>
      <c r="AH536" s="737"/>
      <c r="AI536" s="737"/>
      <c r="AJ536" s="737"/>
      <c r="AK536" s="737"/>
      <c r="AL536" s="737"/>
      <c r="AM536" s="737"/>
      <c r="AN536" s="737"/>
      <c r="AO536" s="737"/>
      <c r="AP536" s="737"/>
      <c r="AQ536" s="737"/>
      <c r="AR536" s="737"/>
      <c r="AS536" s="737"/>
      <c r="AT536" s="737"/>
      <c r="AU536" s="737"/>
      <c r="AV536" s="737"/>
      <c r="AW536" s="737"/>
      <c r="AX536" s="737"/>
      <c r="AY536" s="737"/>
      <c r="AZ536" s="737"/>
      <c r="BA536" s="737"/>
      <c r="BB536" s="737"/>
      <c r="BC536" s="737"/>
      <c r="BD536" s="737"/>
      <c r="BE536" s="737"/>
      <c r="BF536" s="737"/>
      <c r="BG536" s="737"/>
      <c r="BH536" s="737"/>
      <c r="BI536" s="737"/>
      <c r="BJ536" s="737"/>
      <c r="BK536" s="737"/>
      <c r="BL536" s="737"/>
      <c r="BM536" s="737"/>
      <c r="BN536" s="737"/>
      <c r="BO536" s="737"/>
      <c r="BP536" s="737"/>
      <c r="BQ536" s="737"/>
      <c r="BR536" s="737"/>
      <c r="BS536" s="737"/>
      <c r="BT536" s="737"/>
      <c r="BU536" s="737"/>
      <c r="BV536" s="737"/>
      <c r="BW536" s="737"/>
      <c r="BX536" s="737"/>
      <c r="BY536" s="737"/>
      <c r="BZ536" s="737"/>
      <c r="CA536" s="737"/>
      <c r="CB536" s="737"/>
      <c r="CC536" s="737"/>
      <c r="CD536" s="737"/>
      <c r="CE536" s="737"/>
      <c r="CF536" s="737"/>
      <c r="CG536" s="737"/>
      <c r="CH536" s="737"/>
      <c r="CI536" s="737"/>
      <c r="CJ536" s="737"/>
      <c r="CK536" s="737"/>
      <c r="CL536" s="737"/>
      <c r="CM536" s="737"/>
      <c r="CN536" s="737"/>
      <c r="CO536" s="737"/>
      <c r="CP536" s="737"/>
      <c r="CQ536" s="737"/>
      <c r="CR536" s="737"/>
      <c r="CS536" s="737"/>
      <c r="CT536" s="737"/>
      <c r="CU536" s="737"/>
      <c r="CV536" s="737"/>
    </row>
    <row r="537" spans="1:100" s="351" customFormat="1" ht="14.25" x14ac:dyDescent="0.2">
      <c r="A537" s="857"/>
      <c r="B537" s="724"/>
      <c r="C537" s="858" t="s">
        <v>461</v>
      </c>
      <c r="D537" s="789"/>
      <c r="E537" s="650"/>
      <c r="F537" s="603">
        <f>F455</f>
        <v>0</v>
      </c>
      <c r="G537" s="737"/>
      <c r="H537" s="737"/>
      <c r="I537" s="737"/>
      <c r="J537" s="737"/>
      <c r="K537" s="737"/>
      <c r="L537" s="737"/>
      <c r="M537" s="737"/>
      <c r="N537" s="1195"/>
      <c r="O537" s="737"/>
      <c r="P537" s="737"/>
      <c r="Q537" s="737"/>
      <c r="R537" s="737"/>
      <c r="S537" s="737"/>
      <c r="T537" s="737"/>
      <c r="U537" s="737"/>
      <c r="V537" s="737"/>
      <c r="W537" s="737"/>
      <c r="X537" s="737"/>
      <c r="Y537" s="737"/>
      <c r="Z537" s="737"/>
      <c r="AA537" s="737"/>
      <c r="AB537" s="737"/>
      <c r="AC537" s="737"/>
      <c r="AD537" s="737"/>
      <c r="AE537" s="737"/>
      <c r="AF537" s="737"/>
      <c r="AG537" s="737"/>
      <c r="AH537" s="737"/>
      <c r="AI537" s="737"/>
      <c r="AJ537" s="737"/>
      <c r="AK537" s="737"/>
      <c r="AL537" s="737"/>
      <c r="AM537" s="737"/>
      <c r="AN537" s="737"/>
      <c r="AO537" s="737"/>
      <c r="AP537" s="737"/>
      <c r="AQ537" s="737"/>
      <c r="AR537" s="737"/>
      <c r="AS537" s="737"/>
      <c r="AT537" s="737"/>
      <c r="AU537" s="737"/>
      <c r="AV537" s="737"/>
      <c r="AW537" s="737"/>
      <c r="AX537" s="737"/>
      <c r="AY537" s="737"/>
      <c r="AZ537" s="737"/>
      <c r="BA537" s="737"/>
      <c r="BB537" s="737"/>
      <c r="BC537" s="737"/>
      <c r="BD537" s="737"/>
      <c r="BE537" s="737"/>
      <c r="BF537" s="737"/>
      <c r="BG537" s="737"/>
      <c r="BH537" s="737"/>
      <c r="BI537" s="737"/>
      <c r="BJ537" s="737"/>
      <c r="BK537" s="737"/>
      <c r="BL537" s="737"/>
      <c r="BM537" s="737"/>
      <c r="BN537" s="737"/>
      <c r="BO537" s="737"/>
      <c r="BP537" s="737"/>
      <c r="BQ537" s="737"/>
      <c r="BR537" s="737"/>
      <c r="BS537" s="737"/>
      <c r="BT537" s="737"/>
      <c r="BU537" s="737"/>
      <c r="BV537" s="737"/>
      <c r="BW537" s="737"/>
      <c r="BX537" s="737"/>
      <c r="BY537" s="737"/>
      <c r="BZ537" s="737"/>
      <c r="CA537" s="737"/>
      <c r="CB537" s="737"/>
      <c r="CC537" s="737"/>
      <c r="CD537" s="737"/>
      <c r="CE537" s="737"/>
      <c r="CF537" s="737"/>
      <c r="CG537" s="737"/>
      <c r="CH537" s="737"/>
      <c r="CI537" s="737"/>
      <c r="CJ537" s="737"/>
      <c r="CK537" s="737"/>
      <c r="CL537" s="737"/>
      <c r="CM537" s="737"/>
      <c r="CN537" s="737"/>
      <c r="CO537" s="737"/>
      <c r="CP537" s="737"/>
      <c r="CQ537" s="737"/>
      <c r="CR537" s="737"/>
      <c r="CS537" s="737"/>
      <c r="CT537" s="737"/>
      <c r="CU537" s="737"/>
      <c r="CV537" s="737"/>
    </row>
    <row r="538" spans="1:100" s="351" customFormat="1" ht="14.25" x14ac:dyDescent="0.2">
      <c r="A538" s="857"/>
      <c r="B538" s="724"/>
      <c r="C538" s="858" t="s">
        <v>462</v>
      </c>
      <c r="D538" s="789"/>
      <c r="E538" s="650"/>
      <c r="F538" s="603">
        <f>F492</f>
        <v>0</v>
      </c>
      <c r="G538" s="737"/>
      <c r="H538" s="737"/>
      <c r="I538" s="737"/>
      <c r="J538" s="737"/>
      <c r="K538" s="737"/>
      <c r="L538" s="737"/>
      <c r="M538" s="737"/>
      <c r="N538" s="1195"/>
      <c r="O538" s="737"/>
      <c r="P538" s="737"/>
      <c r="Q538" s="737"/>
      <c r="R538" s="737"/>
      <c r="S538" s="737"/>
      <c r="T538" s="737"/>
      <c r="U538" s="737"/>
      <c r="V538" s="737"/>
      <c r="W538" s="737"/>
      <c r="X538" s="737"/>
      <c r="Y538" s="737"/>
      <c r="Z538" s="737"/>
      <c r="AA538" s="737"/>
      <c r="AB538" s="737"/>
      <c r="AC538" s="737"/>
      <c r="AD538" s="737"/>
      <c r="AE538" s="737"/>
      <c r="AF538" s="737"/>
      <c r="AG538" s="737"/>
      <c r="AH538" s="737"/>
      <c r="AI538" s="737"/>
      <c r="AJ538" s="737"/>
      <c r="AK538" s="737"/>
      <c r="AL538" s="737"/>
      <c r="AM538" s="737"/>
      <c r="AN538" s="737"/>
      <c r="AO538" s="737"/>
      <c r="AP538" s="737"/>
      <c r="AQ538" s="737"/>
      <c r="AR538" s="737"/>
      <c r="AS538" s="737"/>
      <c r="AT538" s="737"/>
      <c r="AU538" s="737"/>
      <c r="AV538" s="737"/>
      <c r="AW538" s="737"/>
      <c r="AX538" s="737"/>
      <c r="AY538" s="737"/>
      <c r="AZ538" s="737"/>
      <c r="BA538" s="737"/>
      <c r="BB538" s="737"/>
      <c r="BC538" s="737"/>
      <c r="BD538" s="737"/>
      <c r="BE538" s="737"/>
      <c r="BF538" s="737"/>
      <c r="BG538" s="737"/>
      <c r="BH538" s="737"/>
      <c r="BI538" s="737"/>
      <c r="BJ538" s="737"/>
      <c r="BK538" s="737"/>
      <c r="BL538" s="737"/>
      <c r="BM538" s="737"/>
      <c r="BN538" s="737"/>
      <c r="BO538" s="737"/>
      <c r="BP538" s="737"/>
      <c r="BQ538" s="737"/>
      <c r="BR538" s="737"/>
      <c r="BS538" s="737"/>
      <c r="BT538" s="737"/>
      <c r="BU538" s="737"/>
      <c r="BV538" s="737"/>
      <c r="BW538" s="737"/>
      <c r="BX538" s="737"/>
      <c r="BY538" s="737"/>
      <c r="BZ538" s="737"/>
      <c r="CA538" s="737"/>
      <c r="CB538" s="737"/>
      <c r="CC538" s="737"/>
      <c r="CD538" s="737"/>
      <c r="CE538" s="737"/>
      <c r="CF538" s="737"/>
      <c r="CG538" s="737"/>
      <c r="CH538" s="737"/>
      <c r="CI538" s="737"/>
      <c r="CJ538" s="737"/>
      <c r="CK538" s="737"/>
      <c r="CL538" s="737"/>
      <c r="CM538" s="737"/>
      <c r="CN538" s="737"/>
      <c r="CO538" s="737"/>
      <c r="CP538" s="737"/>
      <c r="CQ538" s="737"/>
      <c r="CR538" s="737"/>
      <c r="CS538" s="737"/>
      <c r="CT538" s="737"/>
      <c r="CU538" s="737"/>
      <c r="CV538" s="737"/>
    </row>
    <row r="539" spans="1:100" s="351" customFormat="1" ht="14.25" x14ac:dyDescent="0.2">
      <c r="A539" s="857"/>
      <c r="B539" s="724"/>
      <c r="C539" s="858" t="s">
        <v>463</v>
      </c>
      <c r="D539" s="789"/>
      <c r="E539" s="650"/>
      <c r="F539" s="603">
        <f>F504</f>
        <v>0</v>
      </c>
      <c r="G539" s="737"/>
      <c r="H539" s="737"/>
      <c r="I539" s="737"/>
      <c r="J539" s="737"/>
      <c r="K539" s="737"/>
      <c r="L539" s="737"/>
      <c r="M539" s="737"/>
      <c r="N539" s="1195"/>
      <c r="O539" s="737"/>
      <c r="P539" s="737"/>
      <c r="Q539" s="737"/>
      <c r="R539" s="737"/>
      <c r="S539" s="737"/>
      <c r="T539" s="737"/>
      <c r="U539" s="737"/>
      <c r="V539" s="737"/>
      <c r="W539" s="737"/>
      <c r="X539" s="737"/>
      <c r="Y539" s="737"/>
      <c r="Z539" s="737"/>
      <c r="AA539" s="737"/>
      <c r="AB539" s="737"/>
      <c r="AC539" s="737"/>
      <c r="AD539" s="737"/>
      <c r="AE539" s="737"/>
      <c r="AF539" s="737"/>
      <c r="AG539" s="737"/>
      <c r="AH539" s="737"/>
      <c r="AI539" s="737"/>
      <c r="AJ539" s="737"/>
      <c r="AK539" s="737"/>
      <c r="AL539" s="737"/>
      <c r="AM539" s="737"/>
      <c r="AN539" s="737"/>
      <c r="AO539" s="737"/>
      <c r="AP539" s="737"/>
      <c r="AQ539" s="737"/>
      <c r="AR539" s="737"/>
      <c r="AS539" s="737"/>
      <c r="AT539" s="737"/>
      <c r="AU539" s="737"/>
      <c r="AV539" s="737"/>
      <c r="AW539" s="737"/>
      <c r="AX539" s="737"/>
      <c r="AY539" s="737"/>
      <c r="AZ539" s="737"/>
      <c r="BA539" s="737"/>
      <c r="BB539" s="737"/>
      <c r="BC539" s="737"/>
      <c r="BD539" s="737"/>
      <c r="BE539" s="737"/>
      <c r="BF539" s="737"/>
      <c r="BG539" s="737"/>
      <c r="BH539" s="737"/>
      <c r="BI539" s="737"/>
      <c r="BJ539" s="737"/>
      <c r="BK539" s="737"/>
      <c r="BL539" s="737"/>
      <c r="BM539" s="737"/>
      <c r="BN539" s="737"/>
      <c r="BO539" s="737"/>
      <c r="BP539" s="737"/>
      <c r="BQ539" s="737"/>
      <c r="BR539" s="737"/>
      <c r="BS539" s="737"/>
      <c r="BT539" s="737"/>
      <c r="BU539" s="737"/>
      <c r="BV539" s="737"/>
      <c r="BW539" s="737"/>
      <c r="BX539" s="737"/>
      <c r="BY539" s="737"/>
      <c r="BZ539" s="737"/>
      <c r="CA539" s="737"/>
      <c r="CB539" s="737"/>
      <c r="CC539" s="737"/>
      <c r="CD539" s="737"/>
      <c r="CE539" s="737"/>
      <c r="CF539" s="737"/>
      <c r="CG539" s="737"/>
      <c r="CH539" s="737"/>
      <c r="CI539" s="737"/>
      <c r="CJ539" s="737"/>
      <c r="CK539" s="737"/>
      <c r="CL539" s="737"/>
      <c r="CM539" s="737"/>
      <c r="CN539" s="737"/>
      <c r="CO539" s="737"/>
      <c r="CP539" s="737"/>
      <c r="CQ539" s="737"/>
      <c r="CR539" s="737"/>
      <c r="CS539" s="737"/>
      <c r="CT539" s="737"/>
      <c r="CU539" s="737"/>
      <c r="CV539" s="737"/>
    </row>
    <row r="540" spans="1:100" s="351" customFormat="1" ht="14.25" x14ac:dyDescent="0.2">
      <c r="A540" s="857"/>
      <c r="B540" s="724"/>
      <c r="C540" s="858"/>
      <c r="D540" s="789"/>
      <c r="E540" s="650"/>
      <c r="F540" s="604"/>
      <c r="G540" s="737"/>
      <c r="H540" s="737"/>
      <c r="I540" s="737"/>
      <c r="J540" s="737"/>
      <c r="K540" s="737"/>
      <c r="L540" s="737"/>
      <c r="M540" s="737"/>
      <c r="N540" s="1195"/>
      <c r="O540" s="737"/>
      <c r="P540" s="737"/>
      <c r="Q540" s="737"/>
      <c r="R540" s="737"/>
      <c r="S540" s="737"/>
      <c r="T540" s="737"/>
      <c r="U540" s="737"/>
      <c r="V540" s="737"/>
      <c r="W540" s="737"/>
      <c r="X540" s="737"/>
      <c r="Y540" s="737"/>
      <c r="Z540" s="737"/>
      <c r="AA540" s="737"/>
      <c r="AB540" s="737"/>
      <c r="AC540" s="737"/>
      <c r="AD540" s="737"/>
      <c r="AE540" s="737"/>
      <c r="AF540" s="737"/>
      <c r="AG540" s="737"/>
      <c r="AH540" s="737"/>
      <c r="AI540" s="737"/>
      <c r="AJ540" s="737"/>
      <c r="AK540" s="737"/>
      <c r="AL540" s="737"/>
      <c r="AM540" s="737"/>
      <c r="AN540" s="737"/>
      <c r="AO540" s="737"/>
      <c r="AP540" s="737"/>
      <c r="AQ540" s="737"/>
      <c r="AR540" s="737"/>
      <c r="AS540" s="737"/>
      <c r="AT540" s="737"/>
      <c r="AU540" s="737"/>
      <c r="AV540" s="737"/>
      <c r="AW540" s="737"/>
      <c r="AX540" s="737"/>
      <c r="AY540" s="737"/>
      <c r="AZ540" s="737"/>
      <c r="BA540" s="737"/>
      <c r="BB540" s="737"/>
      <c r="BC540" s="737"/>
      <c r="BD540" s="737"/>
      <c r="BE540" s="737"/>
      <c r="BF540" s="737"/>
      <c r="BG540" s="737"/>
      <c r="BH540" s="737"/>
      <c r="BI540" s="737"/>
      <c r="BJ540" s="737"/>
      <c r="BK540" s="737"/>
      <c r="BL540" s="737"/>
      <c r="BM540" s="737"/>
      <c r="BN540" s="737"/>
      <c r="BO540" s="737"/>
      <c r="BP540" s="737"/>
      <c r="BQ540" s="737"/>
      <c r="BR540" s="737"/>
      <c r="BS540" s="737"/>
      <c r="BT540" s="737"/>
      <c r="BU540" s="737"/>
      <c r="BV540" s="737"/>
      <c r="BW540" s="737"/>
      <c r="BX540" s="737"/>
      <c r="BY540" s="737"/>
      <c r="BZ540" s="737"/>
      <c r="CA540" s="737"/>
      <c r="CB540" s="737"/>
      <c r="CC540" s="737"/>
      <c r="CD540" s="737"/>
      <c r="CE540" s="737"/>
      <c r="CF540" s="737"/>
      <c r="CG540" s="737"/>
      <c r="CH540" s="737"/>
      <c r="CI540" s="737"/>
      <c r="CJ540" s="737"/>
      <c r="CK540" s="737"/>
      <c r="CL540" s="737"/>
      <c r="CM540" s="737"/>
      <c r="CN540" s="737"/>
      <c r="CO540" s="737"/>
      <c r="CP540" s="737"/>
      <c r="CQ540" s="737"/>
      <c r="CR540" s="737"/>
      <c r="CS540" s="737"/>
      <c r="CT540" s="737"/>
      <c r="CU540" s="737"/>
      <c r="CV540" s="737"/>
    </row>
    <row r="541" spans="1:100" s="351" customFormat="1" ht="14.25" x14ac:dyDescent="0.2">
      <c r="A541" s="857"/>
      <c r="B541" s="724"/>
      <c r="C541" s="858" t="s">
        <v>66</v>
      </c>
      <c r="D541" s="789"/>
      <c r="E541" s="650"/>
      <c r="F541" s="789">
        <f>SUM(F508:F539)</f>
        <v>0</v>
      </c>
      <c r="G541" s="737"/>
      <c r="H541" s="737"/>
      <c r="I541" s="737"/>
      <c r="J541" s="737"/>
      <c r="K541" s="737"/>
      <c r="L541" s="737"/>
      <c r="M541" s="737"/>
      <c r="N541" s="1195"/>
      <c r="O541" s="737"/>
      <c r="P541" s="737"/>
      <c r="Q541" s="737"/>
      <c r="R541" s="737"/>
      <c r="S541" s="737"/>
      <c r="T541" s="737"/>
      <c r="U541" s="737"/>
      <c r="V541" s="737"/>
      <c r="W541" s="737"/>
      <c r="X541" s="737"/>
      <c r="Y541" s="737"/>
      <c r="Z541" s="737"/>
      <c r="AA541" s="737"/>
      <c r="AB541" s="737"/>
      <c r="AC541" s="737"/>
      <c r="AD541" s="737"/>
      <c r="AE541" s="737"/>
      <c r="AF541" s="737"/>
      <c r="AG541" s="737"/>
      <c r="AH541" s="737"/>
      <c r="AI541" s="737"/>
      <c r="AJ541" s="737"/>
      <c r="AK541" s="737"/>
      <c r="AL541" s="737"/>
      <c r="AM541" s="737"/>
      <c r="AN541" s="737"/>
      <c r="AO541" s="737"/>
      <c r="AP541" s="737"/>
      <c r="AQ541" s="737"/>
      <c r="AR541" s="737"/>
      <c r="AS541" s="737"/>
      <c r="AT541" s="737"/>
      <c r="AU541" s="737"/>
      <c r="AV541" s="737"/>
      <c r="AW541" s="737"/>
      <c r="AX541" s="737"/>
      <c r="AY541" s="737"/>
      <c r="AZ541" s="737"/>
      <c r="BA541" s="737"/>
      <c r="BB541" s="737"/>
      <c r="BC541" s="737"/>
      <c r="BD541" s="737"/>
      <c r="BE541" s="737"/>
      <c r="BF541" s="737"/>
      <c r="BG541" s="737"/>
      <c r="BH541" s="737"/>
      <c r="BI541" s="737"/>
      <c r="BJ541" s="737"/>
      <c r="BK541" s="737"/>
      <c r="BL541" s="737"/>
      <c r="BM541" s="737"/>
      <c r="BN541" s="737"/>
      <c r="BO541" s="737"/>
      <c r="BP541" s="737"/>
      <c r="BQ541" s="737"/>
      <c r="BR541" s="737"/>
      <c r="BS541" s="737"/>
      <c r="BT541" s="737"/>
      <c r="BU541" s="737"/>
      <c r="BV541" s="737"/>
      <c r="BW541" s="737"/>
      <c r="BX541" s="737"/>
      <c r="BY541" s="737"/>
      <c r="BZ541" s="737"/>
      <c r="CA541" s="737"/>
      <c r="CB541" s="737"/>
      <c r="CC541" s="737"/>
      <c r="CD541" s="737"/>
      <c r="CE541" s="737"/>
      <c r="CF541" s="737"/>
      <c r="CG541" s="737"/>
      <c r="CH541" s="737"/>
      <c r="CI541" s="737"/>
      <c r="CJ541" s="737"/>
      <c r="CK541" s="737"/>
      <c r="CL541" s="737"/>
      <c r="CM541" s="737"/>
      <c r="CN541" s="737"/>
      <c r="CO541" s="737"/>
      <c r="CP541" s="737"/>
      <c r="CQ541" s="737"/>
      <c r="CR541" s="737"/>
      <c r="CS541" s="737"/>
      <c r="CT541" s="737"/>
      <c r="CU541" s="737"/>
      <c r="CV541" s="737"/>
    </row>
    <row r="542" spans="1:100" x14ac:dyDescent="0.2">
      <c r="D542" s="794"/>
      <c r="E542" s="650"/>
      <c r="F542" s="604"/>
    </row>
    <row r="543" spans="1:100" x14ac:dyDescent="0.2">
      <c r="D543" s="794"/>
      <c r="E543" s="650"/>
      <c r="F543" s="604"/>
    </row>
    <row r="544" spans="1:100" x14ac:dyDescent="0.2">
      <c r="D544" s="794"/>
      <c r="E544" s="650"/>
      <c r="F544" s="604"/>
    </row>
    <row r="545" spans="4:6" x14ac:dyDescent="0.2">
      <c r="D545" s="794"/>
      <c r="E545" s="650"/>
      <c r="F545" s="604"/>
    </row>
    <row r="546" spans="4:6" x14ac:dyDescent="0.2">
      <c r="D546" s="794"/>
      <c r="E546" s="650"/>
      <c r="F546" s="604"/>
    </row>
    <row r="547" spans="4:6" x14ac:dyDescent="0.2">
      <c r="D547" s="794"/>
      <c r="E547" s="650"/>
      <c r="F547" s="604"/>
    </row>
    <row r="548" spans="4:6" x14ac:dyDescent="0.2">
      <c r="D548" s="794"/>
      <c r="E548" s="869"/>
      <c r="F548" s="412"/>
    </row>
    <row r="549" spans="4:6" x14ac:dyDescent="0.2">
      <c r="D549" s="794"/>
      <c r="E549" s="869"/>
      <c r="F549" s="412"/>
    </row>
    <row r="550" spans="4:6" x14ac:dyDescent="0.2">
      <c r="D550" s="794"/>
      <c r="E550" s="869"/>
      <c r="F550" s="412"/>
    </row>
    <row r="551" spans="4:6" x14ac:dyDescent="0.2">
      <c r="D551" s="794"/>
      <c r="E551" s="869"/>
      <c r="F551" s="412"/>
    </row>
    <row r="552" spans="4:6" x14ac:dyDescent="0.2">
      <c r="D552" s="794"/>
      <c r="E552" s="869"/>
      <c r="F552" s="412"/>
    </row>
    <row r="553" spans="4:6" x14ac:dyDescent="0.2">
      <c r="D553" s="794"/>
      <c r="E553" s="869"/>
      <c r="F553" s="412"/>
    </row>
    <row r="554" spans="4:6" x14ac:dyDescent="0.2">
      <c r="D554" s="794"/>
      <c r="E554" s="869"/>
      <c r="F554" s="412"/>
    </row>
    <row r="555" spans="4:6" x14ac:dyDescent="0.2">
      <c r="D555" s="794"/>
      <c r="E555" s="869"/>
      <c r="F555" s="412"/>
    </row>
    <row r="556" spans="4:6" x14ac:dyDescent="0.2">
      <c r="D556" s="794"/>
      <c r="E556" s="869"/>
      <c r="F556" s="412"/>
    </row>
    <row r="557" spans="4:6" x14ac:dyDescent="0.2">
      <c r="D557" s="794"/>
      <c r="E557" s="869"/>
      <c r="F557" s="412"/>
    </row>
    <row r="558" spans="4:6" x14ac:dyDescent="0.2">
      <c r="D558" s="794"/>
      <c r="E558" s="869"/>
      <c r="F558" s="412"/>
    </row>
    <row r="559" spans="4:6" x14ac:dyDescent="0.2">
      <c r="D559" s="794"/>
      <c r="E559" s="869"/>
      <c r="F559" s="412"/>
    </row>
    <row r="560" spans="4:6" x14ac:dyDescent="0.2">
      <c r="D560" s="794"/>
      <c r="E560" s="869"/>
      <c r="F560" s="412"/>
    </row>
    <row r="561" spans="4:6" x14ac:dyDescent="0.2">
      <c r="D561" s="794"/>
      <c r="E561" s="869"/>
      <c r="F561" s="412"/>
    </row>
    <row r="562" spans="4:6" x14ac:dyDescent="0.2">
      <c r="D562" s="794"/>
      <c r="E562" s="869"/>
      <c r="F562" s="412"/>
    </row>
    <row r="563" spans="4:6" x14ac:dyDescent="0.2">
      <c r="D563" s="794"/>
      <c r="E563" s="869"/>
      <c r="F563" s="412"/>
    </row>
    <row r="564" spans="4:6" x14ac:dyDescent="0.2">
      <c r="D564" s="794"/>
      <c r="E564" s="869"/>
      <c r="F564" s="412"/>
    </row>
    <row r="565" spans="4:6" x14ac:dyDescent="0.2">
      <c r="D565" s="794"/>
      <c r="E565" s="869"/>
      <c r="F565" s="412"/>
    </row>
    <row r="566" spans="4:6" x14ac:dyDescent="0.2">
      <c r="D566" s="794"/>
      <c r="E566" s="869"/>
      <c r="F566" s="412"/>
    </row>
    <row r="567" spans="4:6" x14ac:dyDescent="0.2">
      <c r="D567" s="794"/>
      <c r="E567" s="869"/>
      <c r="F567" s="412"/>
    </row>
    <row r="568" spans="4:6" x14ac:dyDescent="0.2">
      <c r="D568" s="794"/>
      <c r="E568" s="869"/>
      <c r="F568" s="412"/>
    </row>
    <row r="569" spans="4:6" x14ac:dyDescent="0.2">
      <c r="D569" s="794"/>
      <c r="E569" s="869"/>
      <c r="F569" s="412"/>
    </row>
    <row r="570" spans="4:6" x14ac:dyDescent="0.2">
      <c r="D570" s="794"/>
      <c r="E570" s="869"/>
      <c r="F570" s="412"/>
    </row>
    <row r="571" spans="4:6" x14ac:dyDescent="0.2">
      <c r="D571" s="794"/>
      <c r="E571" s="869"/>
      <c r="F571" s="412"/>
    </row>
    <row r="572" spans="4:6" x14ac:dyDescent="0.2">
      <c r="D572" s="794"/>
      <c r="E572" s="869"/>
      <c r="F572" s="412"/>
    </row>
    <row r="573" spans="4:6" x14ac:dyDescent="0.2">
      <c r="D573" s="794"/>
      <c r="E573" s="869"/>
      <c r="F573" s="412"/>
    </row>
    <row r="574" spans="4:6" x14ac:dyDescent="0.2">
      <c r="D574" s="794"/>
      <c r="E574" s="869"/>
      <c r="F574" s="412"/>
    </row>
    <row r="575" spans="4:6" x14ac:dyDescent="0.2">
      <c r="D575" s="794"/>
      <c r="E575" s="869"/>
      <c r="F575" s="412"/>
    </row>
    <row r="576" spans="4:6" x14ac:dyDescent="0.2">
      <c r="D576" s="794"/>
      <c r="E576" s="869"/>
      <c r="F576" s="412"/>
    </row>
    <row r="577" spans="4:6" x14ac:dyDescent="0.2">
      <c r="D577" s="794"/>
      <c r="E577" s="869"/>
      <c r="F577" s="412"/>
    </row>
    <row r="578" spans="4:6" x14ac:dyDescent="0.2">
      <c r="D578" s="794"/>
      <c r="E578" s="869"/>
      <c r="F578" s="412"/>
    </row>
    <row r="579" spans="4:6" x14ac:dyDescent="0.2">
      <c r="D579" s="794"/>
      <c r="E579" s="869"/>
      <c r="F579" s="412"/>
    </row>
    <row r="580" spans="4:6" x14ac:dyDescent="0.2">
      <c r="D580" s="794"/>
      <c r="E580" s="869"/>
      <c r="F580" s="412"/>
    </row>
    <row r="581" spans="4:6" x14ac:dyDescent="0.2">
      <c r="D581" s="794"/>
      <c r="E581" s="869"/>
      <c r="F581" s="412"/>
    </row>
    <row r="582" spans="4:6" x14ac:dyDescent="0.2">
      <c r="D582" s="794"/>
      <c r="E582" s="869"/>
      <c r="F582" s="412"/>
    </row>
    <row r="583" spans="4:6" x14ac:dyDescent="0.2">
      <c r="D583" s="794"/>
      <c r="E583" s="869"/>
      <c r="F583" s="412"/>
    </row>
    <row r="584" spans="4:6" x14ac:dyDescent="0.2">
      <c r="D584" s="794"/>
      <c r="E584" s="869"/>
      <c r="F584" s="412"/>
    </row>
    <row r="585" spans="4:6" x14ac:dyDescent="0.2">
      <c r="D585" s="794"/>
      <c r="E585" s="869"/>
      <c r="F585" s="412"/>
    </row>
    <row r="586" spans="4:6" x14ac:dyDescent="0.2">
      <c r="D586" s="794"/>
      <c r="E586" s="869"/>
      <c r="F586" s="412"/>
    </row>
    <row r="587" spans="4:6" x14ac:dyDescent="0.2">
      <c r="D587" s="794"/>
      <c r="E587" s="869"/>
      <c r="F587" s="412"/>
    </row>
    <row r="588" spans="4:6" x14ac:dyDescent="0.2">
      <c r="D588" s="794"/>
      <c r="E588" s="869"/>
      <c r="F588" s="412"/>
    </row>
    <row r="589" spans="4:6" x14ac:dyDescent="0.2">
      <c r="D589" s="794"/>
      <c r="E589" s="869"/>
      <c r="F589" s="412"/>
    </row>
    <row r="590" spans="4:6" x14ac:dyDescent="0.2">
      <c r="D590" s="794"/>
      <c r="E590" s="869"/>
      <c r="F590" s="412"/>
    </row>
    <row r="591" spans="4:6" x14ac:dyDescent="0.2">
      <c r="D591" s="794"/>
      <c r="E591" s="869"/>
      <c r="F591" s="412"/>
    </row>
    <row r="592" spans="4:6" x14ac:dyDescent="0.2">
      <c r="D592" s="794"/>
      <c r="E592" s="869"/>
      <c r="F592" s="412"/>
    </row>
    <row r="593" spans="4:6" x14ac:dyDescent="0.2">
      <c r="D593" s="794"/>
      <c r="E593" s="869"/>
      <c r="F593" s="412"/>
    </row>
  </sheetData>
  <mergeCells count="2">
    <mergeCell ref="B330:D330"/>
    <mergeCell ref="B348:D348"/>
  </mergeCells>
  <pageMargins left="0.98425196850393704" right="0.39370078740157483" top="0.78740157480314965" bottom="0.59055118110236227" header="0.31496062992125984" footer="0.31496062992125984"/>
  <pageSetup paperSize="9" orientation="portrait" r:id="rId1"/>
  <rowBreaks count="12" manualBreakCount="12">
    <brk id="61" max="16383" man="1"/>
    <brk id="197" max="16383" man="1"/>
    <brk id="225" max="16383" man="1"/>
    <brk id="288" max="16383" man="1"/>
    <brk id="314" max="16383" man="1"/>
    <brk id="350" max="16383" man="1"/>
    <brk id="376" max="16383" man="1"/>
    <brk id="403" max="16383" man="1"/>
    <brk id="418" max="16383" man="1"/>
    <brk id="445" max="16383" man="1"/>
    <brk id="457" max="16383" man="1"/>
    <brk id="50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55"/>
  <sheetViews>
    <sheetView showZeros="0" zoomScaleNormal="100" workbookViewId="0"/>
  </sheetViews>
  <sheetFormatPr defaultRowHeight="15" x14ac:dyDescent="0.25"/>
  <cols>
    <col min="1" max="1" width="4.7109375" style="897" customWidth="1"/>
    <col min="2" max="2" width="45.7109375" style="890" customWidth="1"/>
    <col min="3" max="3" width="7.42578125" style="889" bestFit="1" customWidth="1"/>
    <col min="4" max="4" width="5.5703125" style="890" bestFit="1" customWidth="1"/>
    <col min="5" max="5" width="10.28515625" style="901" customWidth="1"/>
    <col min="6" max="6" width="12.7109375" style="891" customWidth="1"/>
    <col min="7" max="98" width="9.140625" style="1196"/>
    <col min="99" max="16384" width="9.140625" style="870"/>
  </cols>
  <sheetData>
    <row r="1" spans="1:98" ht="18" x14ac:dyDescent="0.25">
      <c r="A1" s="1095" t="s">
        <v>1226</v>
      </c>
      <c r="B1" s="1096"/>
      <c r="C1" s="1097"/>
      <c r="D1" s="1096"/>
      <c r="E1" s="1098"/>
      <c r="F1" s="1099"/>
    </row>
    <row r="2" spans="1:98" x14ac:dyDescent="0.25">
      <c r="A2" s="871"/>
      <c r="B2" s="871"/>
      <c r="C2" s="872"/>
      <c r="D2" s="871"/>
      <c r="E2" s="898"/>
      <c r="F2" s="873"/>
    </row>
    <row r="3" spans="1:98" s="879" customFormat="1" ht="12" x14ac:dyDescent="0.2">
      <c r="A3" s="874" t="s">
        <v>1223</v>
      </c>
      <c r="B3" s="875" t="s">
        <v>161</v>
      </c>
      <c r="C3" s="876" t="s">
        <v>162</v>
      </c>
      <c r="D3" s="877" t="s">
        <v>36</v>
      </c>
      <c r="E3" s="899" t="s">
        <v>13</v>
      </c>
      <c r="F3" s="878" t="s">
        <v>163</v>
      </c>
      <c r="G3" s="1197"/>
      <c r="H3" s="1197"/>
      <c r="I3" s="1197"/>
      <c r="J3" s="1197"/>
      <c r="K3" s="1197"/>
      <c r="L3" s="1197"/>
      <c r="M3" s="1197"/>
      <c r="N3" s="1197"/>
      <c r="O3" s="1197"/>
      <c r="P3" s="1197"/>
      <c r="Q3" s="1197"/>
      <c r="R3" s="1197"/>
      <c r="S3" s="1197"/>
      <c r="T3" s="1197"/>
      <c r="U3" s="1197"/>
      <c r="V3" s="1197"/>
      <c r="W3" s="1197"/>
      <c r="X3" s="1197"/>
      <c r="Y3" s="1197"/>
      <c r="Z3" s="1197"/>
      <c r="AA3" s="1197"/>
      <c r="AB3" s="1197"/>
      <c r="AC3" s="1197"/>
      <c r="AD3" s="1197"/>
      <c r="AE3" s="1197"/>
      <c r="AF3" s="1197"/>
      <c r="AG3" s="1197"/>
      <c r="AH3" s="1197"/>
      <c r="AI3" s="1197"/>
      <c r="AJ3" s="1197"/>
      <c r="AK3" s="1197"/>
      <c r="AL3" s="1197"/>
      <c r="AM3" s="1197"/>
      <c r="AN3" s="1197"/>
      <c r="AO3" s="1197"/>
      <c r="AP3" s="1197"/>
      <c r="AQ3" s="1197"/>
      <c r="AR3" s="1197"/>
      <c r="AS3" s="1197"/>
      <c r="AT3" s="1197"/>
      <c r="AU3" s="1197"/>
      <c r="AV3" s="1197"/>
      <c r="AW3" s="1197"/>
      <c r="AX3" s="1197"/>
      <c r="AY3" s="1197"/>
      <c r="AZ3" s="1197"/>
      <c r="BA3" s="1197"/>
      <c r="BB3" s="1197"/>
      <c r="BC3" s="1197"/>
      <c r="BD3" s="1197"/>
      <c r="BE3" s="1197"/>
      <c r="BF3" s="1197"/>
      <c r="BG3" s="1197"/>
      <c r="BH3" s="1197"/>
      <c r="BI3" s="1197"/>
      <c r="BJ3" s="1197"/>
      <c r="BK3" s="1197"/>
      <c r="BL3" s="1197"/>
      <c r="BM3" s="1197"/>
      <c r="BN3" s="1197"/>
      <c r="BO3" s="1197"/>
      <c r="BP3" s="1197"/>
      <c r="BQ3" s="1197"/>
      <c r="BR3" s="1197"/>
      <c r="BS3" s="1197"/>
      <c r="BT3" s="1197"/>
      <c r="BU3" s="1197"/>
      <c r="BV3" s="1197"/>
      <c r="BW3" s="1197"/>
      <c r="BX3" s="1197"/>
      <c r="BY3" s="1197"/>
      <c r="BZ3" s="1197"/>
      <c r="CA3" s="1197"/>
      <c r="CB3" s="1197"/>
      <c r="CC3" s="1197"/>
      <c r="CD3" s="1197"/>
      <c r="CE3" s="1197"/>
      <c r="CF3" s="1197"/>
      <c r="CG3" s="1197"/>
      <c r="CH3" s="1197"/>
      <c r="CI3" s="1197"/>
      <c r="CJ3" s="1197"/>
      <c r="CK3" s="1197"/>
      <c r="CL3" s="1197"/>
      <c r="CM3" s="1197"/>
      <c r="CN3" s="1197"/>
      <c r="CO3" s="1197"/>
      <c r="CP3" s="1197"/>
      <c r="CQ3" s="1197"/>
      <c r="CR3" s="1197"/>
      <c r="CS3" s="1197"/>
      <c r="CT3" s="1197"/>
    </row>
    <row r="4" spans="1:98" x14ac:dyDescent="0.25">
      <c r="A4" s="880" t="s">
        <v>164</v>
      </c>
      <c r="B4" s="881" t="s">
        <v>165</v>
      </c>
      <c r="C4" s="882"/>
      <c r="D4" s="883"/>
      <c r="E4" s="900"/>
      <c r="F4" s="884"/>
    </row>
    <row r="5" spans="1:98" x14ac:dyDescent="0.25">
      <c r="A5" s="885" t="s">
        <v>166</v>
      </c>
      <c r="B5" s="881" t="s">
        <v>167</v>
      </c>
      <c r="C5" s="882"/>
      <c r="D5" s="883"/>
      <c r="E5" s="900"/>
      <c r="F5" s="884"/>
    </row>
    <row r="6" spans="1:98" ht="22.5" x14ac:dyDescent="0.25">
      <c r="A6" s="880"/>
      <c r="B6" s="886" t="s">
        <v>168</v>
      </c>
      <c r="C6" s="882">
        <v>1</v>
      </c>
      <c r="D6" s="880" t="s">
        <v>38</v>
      </c>
      <c r="E6" s="900"/>
      <c r="F6" s="884">
        <f>C6*E6</f>
        <v>0</v>
      </c>
    </row>
    <row r="7" spans="1:98" x14ac:dyDescent="0.25">
      <c r="A7" s="880"/>
      <c r="B7" s="886" t="s">
        <v>169</v>
      </c>
      <c r="C7" s="882">
        <v>4</v>
      </c>
      <c r="D7" s="883" t="s">
        <v>170</v>
      </c>
      <c r="E7" s="900"/>
      <c r="F7" s="884">
        <f>C7*E7</f>
        <v>0</v>
      </c>
    </row>
    <row r="8" spans="1:98" x14ac:dyDescent="0.25">
      <c r="A8" s="880" t="s">
        <v>171</v>
      </c>
      <c r="B8" s="881" t="s">
        <v>172</v>
      </c>
      <c r="C8" s="882"/>
      <c r="D8" s="883"/>
      <c r="E8" s="900"/>
      <c r="F8" s="884"/>
    </row>
    <row r="9" spans="1:98" x14ac:dyDescent="0.25">
      <c r="A9" s="880"/>
      <c r="B9" s="886" t="s">
        <v>173</v>
      </c>
      <c r="C9" s="882">
        <v>1</v>
      </c>
      <c r="D9" s="883" t="s">
        <v>38</v>
      </c>
      <c r="E9" s="900"/>
      <c r="F9" s="884">
        <f>C9*E9</f>
        <v>0</v>
      </c>
    </row>
    <row r="10" spans="1:98" x14ac:dyDescent="0.25">
      <c r="A10" s="880"/>
      <c r="B10" s="886" t="s">
        <v>174</v>
      </c>
      <c r="C10" s="882">
        <v>1</v>
      </c>
      <c r="D10" s="883" t="s">
        <v>38</v>
      </c>
      <c r="E10" s="900"/>
      <c r="F10" s="884">
        <f>C10*E10</f>
        <v>0</v>
      </c>
    </row>
    <row r="11" spans="1:98" x14ac:dyDescent="0.25">
      <c r="A11" s="880" t="s">
        <v>175</v>
      </c>
      <c r="B11" s="881" t="s">
        <v>176</v>
      </c>
      <c r="C11" s="882"/>
      <c r="D11" s="883"/>
      <c r="E11" s="900"/>
      <c r="F11" s="884"/>
    </row>
    <row r="12" spans="1:98" ht="33.75" x14ac:dyDescent="0.25">
      <c r="A12" s="880"/>
      <c r="B12" s="886" t="s">
        <v>177</v>
      </c>
      <c r="C12" s="882"/>
      <c r="D12" s="883"/>
      <c r="E12" s="900"/>
      <c r="F12" s="884"/>
    </row>
    <row r="13" spans="1:98" x14ac:dyDescent="0.25">
      <c r="A13" s="880" t="s">
        <v>179</v>
      </c>
      <c r="B13" s="881" t="s">
        <v>180</v>
      </c>
      <c r="C13" s="882"/>
      <c r="D13" s="883"/>
      <c r="E13" s="900"/>
      <c r="F13" s="884"/>
    </row>
    <row r="14" spans="1:98" x14ac:dyDescent="0.25">
      <c r="A14" s="880" t="s">
        <v>181</v>
      </c>
      <c r="B14" s="881" t="s">
        <v>182</v>
      </c>
      <c r="C14" s="882"/>
      <c r="D14" s="883"/>
      <c r="E14" s="900"/>
      <c r="F14" s="884"/>
    </row>
    <row r="15" spans="1:98" ht="22.5" x14ac:dyDescent="0.25">
      <c r="A15" s="880"/>
      <c r="B15" s="886" t="s">
        <v>183</v>
      </c>
      <c r="C15" s="882">
        <f>(20+26)*0.15</f>
        <v>6.8999999999999995</v>
      </c>
      <c r="D15" s="883" t="s">
        <v>184</v>
      </c>
      <c r="E15" s="900"/>
      <c r="F15" s="884">
        <f>C15*E15</f>
        <v>0</v>
      </c>
    </row>
    <row r="16" spans="1:98" ht="33.75" x14ac:dyDescent="0.25">
      <c r="A16" s="880"/>
      <c r="B16" s="886" t="s">
        <v>185</v>
      </c>
      <c r="C16" s="882">
        <f>(20+26)*0.15+1.3*1.3*2+(0.8*0.3*1.4)*2</f>
        <v>10.952</v>
      </c>
      <c r="D16" s="883" t="s">
        <v>184</v>
      </c>
      <c r="E16" s="900"/>
      <c r="F16" s="884">
        <f>C16*E16</f>
        <v>0</v>
      </c>
    </row>
    <row r="17" spans="1:6" x14ac:dyDescent="0.25">
      <c r="A17" s="880" t="s">
        <v>186</v>
      </c>
      <c r="B17" s="881" t="s">
        <v>187</v>
      </c>
      <c r="C17" s="882"/>
      <c r="D17" s="883"/>
      <c r="E17" s="900"/>
      <c r="F17" s="884"/>
    </row>
    <row r="18" spans="1:6" ht="33.75" x14ac:dyDescent="0.25">
      <c r="A18" s="880"/>
      <c r="B18" s="886" t="s">
        <v>188</v>
      </c>
      <c r="C18" s="882">
        <f>(20+26)+55+50</f>
        <v>151</v>
      </c>
      <c r="D18" s="883" t="s">
        <v>100</v>
      </c>
      <c r="E18" s="900"/>
      <c r="F18" s="884">
        <f>C18*E18</f>
        <v>0</v>
      </c>
    </row>
    <row r="19" spans="1:6" x14ac:dyDescent="0.25">
      <c r="A19" s="880" t="s">
        <v>189</v>
      </c>
      <c r="B19" s="881" t="s">
        <v>190</v>
      </c>
      <c r="C19" s="882"/>
      <c r="D19" s="883"/>
      <c r="E19" s="900"/>
      <c r="F19" s="884"/>
    </row>
    <row r="20" spans="1:6" ht="33.75" x14ac:dyDescent="0.25">
      <c r="A20" s="880"/>
      <c r="B20" s="886" t="s">
        <v>191</v>
      </c>
      <c r="C20" s="882">
        <f>17+19+7</f>
        <v>43</v>
      </c>
      <c r="D20" s="883" t="s">
        <v>38</v>
      </c>
      <c r="E20" s="900"/>
      <c r="F20" s="884">
        <f t="shared" ref="F20" si="0">C20*E20</f>
        <v>0</v>
      </c>
    </row>
    <row r="21" spans="1:6" ht="22.5" x14ac:dyDescent="0.25">
      <c r="A21" s="880"/>
      <c r="B21" s="886" t="s">
        <v>192</v>
      </c>
      <c r="C21" s="882">
        <f>2+2</f>
        <v>4</v>
      </c>
      <c r="D21" s="883" t="s">
        <v>101</v>
      </c>
      <c r="E21" s="900"/>
      <c r="F21" s="884">
        <f>E21*C21</f>
        <v>0</v>
      </c>
    </row>
    <row r="22" spans="1:6" ht="22.5" x14ac:dyDescent="0.25">
      <c r="A22" s="880"/>
      <c r="B22" s="886" t="s">
        <v>1134</v>
      </c>
      <c r="C22" s="882">
        <f>(6+12+6)*0.6</f>
        <v>14.399999999999999</v>
      </c>
      <c r="D22" s="883" t="s">
        <v>184</v>
      </c>
      <c r="E22" s="900"/>
      <c r="F22" s="884">
        <f>C22*E22</f>
        <v>0</v>
      </c>
    </row>
    <row r="23" spans="1:6" ht="22.5" x14ac:dyDescent="0.25">
      <c r="A23" s="880"/>
      <c r="B23" s="886" t="s">
        <v>194</v>
      </c>
      <c r="C23" s="882">
        <f>4*1.2*0.6</f>
        <v>2.88</v>
      </c>
      <c r="D23" s="883" t="s">
        <v>184</v>
      </c>
      <c r="E23" s="900"/>
      <c r="F23" s="884">
        <f>C23*E23</f>
        <v>0</v>
      </c>
    </row>
    <row r="24" spans="1:6" x14ac:dyDescent="0.25">
      <c r="A24" s="880" t="s">
        <v>195</v>
      </c>
      <c r="B24" s="881" t="s">
        <v>196</v>
      </c>
      <c r="C24" s="882"/>
      <c r="D24" s="883"/>
      <c r="E24" s="900"/>
      <c r="F24" s="884"/>
    </row>
    <row r="25" spans="1:6" ht="33.75" x14ac:dyDescent="0.25">
      <c r="A25" s="880"/>
      <c r="B25" s="886" t="s">
        <v>1135</v>
      </c>
      <c r="C25" s="882">
        <v>9</v>
      </c>
      <c r="D25" s="883" t="s">
        <v>38</v>
      </c>
      <c r="E25" s="900"/>
      <c r="F25" s="884">
        <f t="shared" ref="F25:F33" si="1">E25*C25</f>
        <v>0</v>
      </c>
    </row>
    <row r="26" spans="1:6" ht="22.5" x14ac:dyDescent="0.25">
      <c r="A26" s="880"/>
      <c r="B26" s="886" t="s">
        <v>198</v>
      </c>
      <c r="C26" s="882">
        <f>1.5*2+1.5*2+2*2</f>
        <v>10</v>
      </c>
      <c r="D26" s="883" t="s">
        <v>199</v>
      </c>
      <c r="E26" s="900"/>
      <c r="F26" s="884">
        <f t="shared" si="1"/>
        <v>0</v>
      </c>
    </row>
    <row r="27" spans="1:6" ht="33.75" x14ac:dyDescent="0.25">
      <c r="A27" s="880"/>
      <c r="B27" s="886" t="s">
        <v>200</v>
      </c>
      <c r="C27" s="882">
        <v>1</v>
      </c>
      <c r="D27" s="883" t="s">
        <v>38</v>
      </c>
      <c r="E27" s="900"/>
      <c r="F27" s="884">
        <f t="shared" si="1"/>
        <v>0</v>
      </c>
    </row>
    <row r="28" spans="1:6" ht="22.5" x14ac:dyDescent="0.25">
      <c r="A28" s="880"/>
      <c r="B28" s="886" t="s">
        <v>201</v>
      </c>
      <c r="C28" s="882">
        <v>2</v>
      </c>
      <c r="D28" s="883" t="s">
        <v>170</v>
      </c>
      <c r="E28" s="900"/>
      <c r="F28" s="884">
        <f t="shared" si="1"/>
        <v>0</v>
      </c>
    </row>
    <row r="29" spans="1:6" ht="22.5" x14ac:dyDescent="0.25">
      <c r="A29" s="880"/>
      <c r="B29" s="886" t="s">
        <v>202</v>
      </c>
      <c r="C29" s="882">
        <v>1</v>
      </c>
      <c r="D29" s="883" t="s">
        <v>170</v>
      </c>
      <c r="E29" s="900"/>
      <c r="F29" s="884">
        <f t="shared" si="1"/>
        <v>0</v>
      </c>
    </row>
    <row r="30" spans="1:6" ht="22.5" x14ac:dyDescent="0.25">
      <c r="A30" s="880"/>
      <c r="B30" s="886" t="s">
        <v>203</v>
      </c>
      <c r="C30" s="882">
        <v>3</v>
      </c>
      <c r="D30" s="883" t="s">
        <v>38</v>
      </c>
      <c r="E30" s="900"/>
      <c r="F30" s="884">
        <f t="shared" si="1"/>
        <v>0</v>
      </c>
    </row>
    <row r="31" spans="1:6" ht="56.25" x14ac:dyDescent="0.25">
      <c r="A31" s="880"/>
      <c r="B31" s="886" t="s">
        <v>204</v>
      </c>
      <c r="C31" s="882">
        <f>7+15</f>
        <v>22</v>
      </c>
      <c r="D31" s="883" t="s">
        <v>199</v>
      </c>
      <c r="E31" s="900"/>
      <c r="F31" s="884">
        <f t="shared" si="1"/>
        <v>0</v>
      </c>
    </row>
    <row r="32" spans="1:6" ht="56.25" x14ac:dyDescent="0.25">
      <c r="A32" s="880"/>
      <c r="B32" s="886" t="s">
        <v>1136</v>
      </c>
      <c r="C32" s="882">
        <v>1</v>
      </c>
      <c r="D32" s="883" t="s">
        <v>38</v>
      </c>
      <c r="E32" s="900"/>
      <c r="F32" s="884">
        <f t="shared" si="1"/>
        <v>0</v>
      </c>
    </row>
    <row r="33" spans="1:6" ht="45" x14ac:dyDescent="0.25">
      <c r="A33" s="880"/>
      <c r="B33" s="886" t="s">
        <v>205</v>
      </c>
      <c r="C33" s="882">
        <v>1</v>
      </c>
      <c r="D33" s="883" t="s">
        <v>38</v>
      </c>
      <c r="E33" s="900"/>
      <c r="F33" s="884">
        <f t="shared" si="1"/>
        <v>0</v>
      </c>
    </row>
    <row r="34" spans="1:6" ht="22.5" x14ac:dyDescent="0.25">
      <c r="A34" s="887"/>
      <c r="B34" s="888" t="s">
        <v>1137</v>
      </c>
      <c r="C34" s="889">
        <v>5.5</v>
      </c>
      <c r="D34" s="890" t="s">
        <v>199</v>
      </c>
      <c r="F34" s="891">
        <f>E34*C34</f>
        <v>0</v>
      </c>
    </row>
    <row r="35" spans="1:6" x14ac:dyDescent="0.25">
      <c r="A35" s="880" t="s">
        <v>206</v>
      </c>
      <c r="B35" s="881" t="s">
        <v>207</v>
      </c>
      <c r="C35" s="882"/>
      <c r="D35" s="883"/>
      <c r="E35" s="900"/>
      <c r="F35" s="884"/>
    </row>
    <row r="36" spans="1:6" ht="45" x14ac:dyDescent="0.25">
      <c r="A36" s="880"/>
      <c r="B36" s="886" t="s">
        <v>208</v>
      </c>
      <c r="C36" s="882">
        <v>9</v>
      </c>
      <c r="D36" s="883" t="s">
        <v>38</v>
      </c>
      <c r="E36" s="900"/>
      <c r="F36" s="884">
        <f t="shared" ref="F36:F39" si="2">E36*C36</f>
        <v>0</v>
      </c>
    </row>
    <row r="37" spans="1:6" ht="22.5" x14ac:dyDescent="0.25">
      <c r="A37" s="880"/>
      <c r="B37" s="886" t="s">
        <v>209</v>
      </c>
      <c r="C37" s="882">
        <f>(5+30+45+5+3+85+15)*2</f>
        <v>376</v>
      </c>
      <c r="D37" s="883" t="s">
        <v>199</v>
      </c>
      <c r="E37" s="900"/>
      <c r="F37" s="884">
        <f t="shared" si="2"/>
        <v>0</v>
      </c>
    </row>
    <row r="38" spans="1:6" ht="22.5" x14ac:dyDescent="0.25">
      <c r="A38" s="880"/>
      <c r="B38" s="886" t="s">
        <v>1138</v>
      </c>
      <c r="C38" s="882">
        <f>5+5</f>
        <v>10</v>
      </c>
      <c r="D38" s="883" t="s">
        <v>199</v>
      </c>
      <c r="E38" s="900"/>
      <c r="F38" s="884">
        <f t="shared" si="2"/>
        <v>0</v>
      </c>
    </row>
    <row r="39" spans="1:6" ht="22.5" x14ac:dyDescent="0.25">
      <c r="A39" s="880"/>
      <c r="B39" s="886" t="s">
        <v>211</v>
      </c>
      <c r="C39" s="882">
        <v>2</v>
      </c>
      <c r="D39" s="883" t="s">
        <v>170</v>
      </c>
      <c r="E39" s="900"/>
      <c r="F39" s="884">
        <f t="shared" si="2"/>
        <v>0</v>
      </c>
    </row>
    <row r="40" spans="1:6" x14ac:dyDescent="0.25">
      <c r="A40" s="880"/>
      <c r="B40" s="892" t="s">
        <v>212</v>
      </c>
      <c r="C40" s="882"/>
      <c r="D40" s="883"/>
      <c r="E40" s="900"/>
      <c r="F40" s="884">
        <f>SUM(F6:F39)</f>
        <v>0</v>
      </c>
    </row>
    <row r="41" spans="1:6" x14ac:dyDescent="0.25">
      <c r="A41" s="880"/>
      <c r="B41" s="892"/>
      <c r="C41" s="882"/>
      <c r="D41" s="883"/>
      <c r="E41" s="900"/>
      <c r="F41" s="893"/>
    </row>
    <row r="42" spans="1:6" x14ac:dyDescent="0.25">
      <c r="A42" s="880" t="s">
        <v>213</v>
      </c>
      <c r="B42" s="881" t="s">
        <v>214</v>
      </c>
      <c r="C42" s="882"/>
      <c r="D42" s="883"/>
      <c r="E42" s="900"/>
      <c r="F42" s="884"/>
    </row>
    <row r="43" spans="1:6" ht="22.5" x14ac:dyDescent="0.25">
      <c r="A43" s="880"/>
      <c r="B43" s="886" t="s">
        <v>215</v>
      </c>
      <c r="C43" s="882">
        <v>3</v>
      </c>
      <c r="D43" s="883" t="s">
        <v>170</v>
      </c>
      <c r="E43" s="900"/>
      <c r="F43" s="884">
        <f t="shared" ref="F43:F48" si="3">E43*C43</f>
        <v>0</v>
      </c>
    </row>
    <row r="44" spans="1:6" ht="33.75" x14ac:dyDescent="0.25">
      <c r="A44" s="880"/>
      <c r="B44" s="886" t="s">
        <v>216</v>
      </c>
      <c r="C44" s="882">
        <v>3</v>
      </c>
      <c r="D44" s="883" t="s">
        <v>170</v>
      </c>
      <c r="E44" s="900"/>
      <c r="F44" s="884">
        <f t="shared" si="3"/>
        <v>0</v>
      </c>
    </row>
    <row r="45" spans="1:6" ht="22.5" x14ac:dyDescent="0.25">
      <c r="A45" s="880"/>
      <c r="B45" s="886" t="s">
        <v>217</v>
      </c>
      <c r="C45" s="882">
        <v>2</v>
      </c>
      <c r="D45" s="883" t="s">
        <v>170</v>
      </c>
      <c r="E45" s="900"/>
      <c r="F45" s="884">
        <f t="shared" si="3"/>
        <v>0</v>
      </c>
    </row>
    <row r="46" spans="1:6" ht="45" x14ac:dyDescent="0.25">
      <c r="A46" s="880"/>
      <c r="B46" s="886" t="s">
        <v>218</v>
      </c>
      <c r="C46" s="882">
        <v>5</v>
      </c>
      <c r="D46" s="883" t="s">
        <v>199</v>
      </c>
      <c r="E46" s="900"/>
      <c r="F46" s="884">
        <f t="shared" si="3"/>
        <v>0</v>
      </c>
    </row>
    <row r="47" spans="1:6" ht="33.75" x14ac:dyDescent="0.25">
      <c r="A47" s="880"/>
      <c r="B47" s="886" t="s">
        <v>219</v>
      </c>
      <c r="C47" s="882">
        <v>2</v>
      </c>
      <c r="D47" s="883" t="s">
        <v>170</v>
      </c>
      <c r="E47" s="900"/>
      <c r="F47" s="884">
        <f t="shared" si="3"/>
        <v>0</v>
      </c>
    </row>
    <row r="48" spans="1:6" ht="33.75" x14ac:dyDescent="0.25">
      <c r="A48" s="880"/>
      <c r="B48" s="886" t="s">
        <v>220</v>
      </c>
      <c r="C48" s="882">
        <v>1</v>
      </c>
      <c r="D48" s="883" t="s">
        <v>170</v>
      </c>
      <c r="E48" s="900"/>
      <c r="F48" s="884">
        <f t="shared" si="3"/>
        <v>0</v>
      </c>
    </row>
    <row r="49" spans="1:6" x14ac:dyDescent="0.25">
      <c r="A49" s="880"/>
      <c r="B49" s="892" t="s">
        <v>221</v>
      </c>
      <c r="C49" s="882"/>
      <c r="D49" s="883"/>
      <c r="E49" s="900"/>
      <c r="F49" s="884">
        <f>SUM(F43:F48)</f>
        <v>0</v>
      </c>
    </row>
    <row r="50" spans="1:6" x14ac:dyDescent="0.25">
      <c r="A50" s="880"/>
      <c r="B50" s="892"/>
      <c r="C50" s="882"/>
      <c r="D50" s="883"/>
      <c r="E50" s="900"/>
      <c r="F50" s="884"/>
    </row>
    <row r="51" spans="1:6" ht="45" x14ac:dyDescent="0.25">
      <c r="A51" s="880" t="s">
        <v>222</v>
      </c>
      <c r="B51" s="894" t="s">
        <v>223</v>
      </c>
      <c r="C51" s="882"/>
      <c r="D51" s="883"/>
      <c r="E51" s="900"/>
      <c r="F51" s="884"/>
    </row>
    <row r="52" spans="1:6" ht="56.25" x14ac:dyDescent="0.25">
      <c r="A52" s="880"/>
      <c r="B52" s="895" t="s">
        <v>224</v>
      </c>
      <c r="C52" s="882">
        <v>1</v>
      </c>
      <c r="D52" s="883" t="s">
        <v>170</v>
      </c>
      <c r="E52" s="900"/>
      <c r="F52" s="884">
        <f t="shared" ref="F52" si="4">E52*C52</f>
        <v>0</v>
      </c>
    </row>
    <row r="53" spans="1:6" ht="25.5" x14ac:dyDescent="0.25">
      <c r="A53" s="880"/>
      <c r="B53" s="892" t="s">
        <v>225</v>
      </c>
      <c r="C53" s="882"/>
      <c r="D53" s="883"/>
      <c r="E53" s="900"/>
      <c r="F53" s="884">
        <f>SUM(F52)</f>
        <v>0</v>
      </c>
    </row>
    <row r="54" spans="1:6" x14ac:dyDescent="0.25">
      <c r="A54" s="887"/>
      <c r="B54" s="896"/>
    </row>
    <row r="55" spans="1:6" x14ac:dyDescent="0.25">
      <c r="A55" s="880"/>
      <c r="B55" s="892" t="s">
        <v>66</v>
      </c>
      <c r="C55" s="882"/>
      <c r="D55" s="883"/>
      <c r="E55" s="900"/>
      <c r="F55" s="884">
        <f>F40+F49+F53</f>
        <v>0</v>
      </c>
    </row>
  </sheetData>
  <pageMargins left="0.98425196850393704" right="0.39370078740157483" top="0.78740157480314965" bottom="0.59055118110236227"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68"/>
  <sheetViews>
    <sheetView showZeros="0" zoomScaleNormal="100" workbookViewId="0"/>
  </sheetViews>
  <sheetFormatPr defaultColWidth="9.140625" defaultRowHeight="15" x14ac:dyDescent="0.25"/>
  <cols>
    <col min="1" max="1" width="4.7109375" style="19" customWidth="1"/>
    <col min="2" max="2" width="45.7109375" style="19" customWidth="1"/>
    <col min="3" max="3" width="7.42578125" style="18" bestFit="1" customWidth="1"/>
    <col min="4" max="4" width="5.5703125" style="19" bestFit="1" customWidth="1"/>
    <col min="5" max="5" width="10.7109375" style="901" bestFit="1" customWidth="1"/>
    <col min="6" max="6" width="12.7109375" style="265" customWidth="1"/>
    <col min="7" max="8" width="9.140625" style="1203"/>
    <col min="9" max="9" width="27.28515625" style="1203" customWidth="1"/>
    <col min="10" max="10" width="11.5703125" style="1203" bestFit="1" customWidth="1"/>
    <col min="11" max="86" width="9.140625" style="1203"/>
    <col min="87" max="16384" width="9.140625" style="19"/>
  </cols>
  <sheetData>
    <row r="1" spans="1:86" s="28" customFormat="1" ht="15.75" customHeight="1" x14ac:dyDescent="0.25">
      <c r="A1" s="1100" t="s">
        <v>1225</v>
      </c>
      <c r="B1" s="1101"/>
      <c r="C1" s="1102"/>
      <c r="D1" s="1101"/>
      <c r="E1" s="1103"/>
      <c r="F1" s="1104"/>
      <c r="G1" s="1198"/>
      <c r="H1" s="1198"/>
      <c r="I1" s="1198"/>
      <c r="J1" s="1198"/>
      <c r="K1" s="1198"/>
      <c r="L1" s="1198"/>
      <c r="M1" s="1198"/>
      <c r="N1" s="1198"/>
      <c r="O1" s="1198"/>
      <c r="P1" s="1198"/>
      <c r="Q1" s="1198"/>
      <c r="R1" s="1198"/>
      <c r="S1" s="1198"/>
      <c r="T1" s="1198"/>
      <c r="U1" s="1198"/>
      <c r="V1" s="1198"/>
      <c r="W1" s="1198"/>
      <c r="X1" s="1198"/>
      <c r="Y1" s="1198"/>
      <c r="Z1" s="1198"/>
      <c r="AA1" s="1198"/>
      <c r="AB1" s="1198"/>
      <c r="AC1" s="1198"/>
      <c r="AD1" s="1198"/>
      <c r="AE1" s="1198"/>
      <c r="AF1" s="1198"/>
      <c r="AG1" s="1198"/>
      <c r="AH1" s="1198"/>
      <c r="AI1" s="1198"/>
      <c r="AJ1" s="1198"/>
      <c r="AK1" s="1198"/>
      <c r="AL1" s="1198"/>
      <c r="AM1" s="1198"/>
      <c r="AN1" s="1198"/>
      <c r="AO1" s="1198"/>
      <c r="AP1" s="1198"/>
      <c r="AQ1" s="1198"/>
      <c r="AR1" s="1198"/>
      <c r="AS1" s="1198"/>
      <c r="AT1" s="1198"/>
      <c r="AU1" s="1198"/>
      <c r="AV1" s="1198"/>
      <c r="AW1" s="1198"/>
      <c r="AX1" s="1198"/>
      <c r="AY1" s="1198"/>
      <c r="AZ1" s="1198"/>
      <c r="BA1" s="1198"/>
      <c r="BB1" s="1198"/>
      <c r="BC1" s="1198"/>
      <c r="BD1" s="1198"/>
      <c r="BE1" s="1198"/>
      <c r="BF1" s="1198"/>
      <c r="BG1" s="1198"/>
      <c r="BH1" s="1198"/>
      <c r="BI1" s="1198"/>
      <c r="BJ1" s="1198"/>
      <c r="BK1" s="1198"/>
      <c r="BL1" s="1198"/>
      <c r="BM1" s="1198"/>
      <c r="BN1" s="1198"/>
      <c r="BO1" s="1198"/>
      <c r="BP1" s="1198"/>
      <c r="BQ1" s="1198"/>
      <c r="BR1" s="1198"/>
      <c r="BS1" s="1198"/>
      <c r="BT1" s="1198"/>
      <c r="BU1" s="1198"/>
      <c r="BV1" s="1198"/>
      <c r="BW1" s="1198"/>
      <c r="BX1" s="1198"/>
      <c r="BY1" s="1198"/>
      <c r="BZ1" s="1198"/>
      <c r="CA1" s="1198"/>
      <c r="CB1" s="1198"/>
      <c r="CC1" s="1198"/>
      <c r="CD1" s="1198"/>
      <c r="CE1" s="1198"/>
      <c r="CF1" s="1198"/>
      <c r="CG1" s="1198"/>
      <c r="CH1" s="1198"/>
    </row>
    <row r="2" spans="1:86" s="29" customFormat="1" x14ac:dyDescent="0.25">
      <c r="A2" s="23"/>
      <c r="B2" s="24"/>
      <c r="C2" s="25"/>
      <c r="D2" s="24"/>
      <c r="E2" s="898"/>
      <c r="F2" s="262"/>
      <c r="G2" s="1199"/>
      <c r="H2" s="1199"/>
      <c r="I2" s="1199"/>
      <c r="J2" s="1199"/>
      <c r="K2" s="1199"/>
      <c r="L2" s="1199"/>
      <c r="M2" s="1199"/>
      <c r="N2" s="1199"/>
      <c r="O2" s="1199"/>
      <c r="P2" s="1199"/>
      <c r="Q2" s="1199"/>
      <c r="R2" s="1199"/>
      <c r="S2" s="1199"/>
      <c r="T2" s="1199"/>
      <c r="U2" s="1199"/>
      <c r="V2" s="1199"/>
      <c r="W2" s="1199"/>
      <c r="X2" s="1199"/>
      <c r="Y2" s="1199"/>
      <c r="Z2" s="1199"/>
      <c r="AA2" s="1199"/>
      <c r="AB2" s="1199"/>
      <c r="AC2" s="1199"/>
      <c r="AD2" s="1199"/>
      <c r="AE2" s="1199"/>
      <c r="AF2" s="1199"/>
      <c r="AG2" s="1199"/>
      <c r="AH2" s="1199"/>
      <c r="AI2" s="1199"/>
      <c r="AJ2" s="1199"/>
      <c r="AK2" s="1199"/>
      <c r="AL2" s="1199"/>
      <c r="AM2" s="1199"/>
      <c r="AN2" s="1199"/>
      <c r="AO2" s="1199"/>
      <c r="AP2" s="1199"/>
      <c r="AQ2" s="1199"/>
      <c r="AR2" s="1199"/>
      <c r="AS2" s="1199"/>
      <c r="AT2" s="1199"/>
      <c r="AU2" s="1199"/>
      <c r="AV2" s="1199"/>
      <c r="AW2" s="1199"/>
      <c r="AX2" s="1199"/>
      <c r="AY2" s="1199"/>
      <c r="AZ2" s="1199"/>
      <c r="BA2" s="1199"/>
      <c r="BB2" s="1199"/>
      <c r="BC2" s="1199"/>
      <c r="BD2" s="1199"/>
      <c r="BE2" s="1199"/>
      <c r="BF2" s="1199"/>
      <c r="BG2" s="1199"/>
      <c r="BH2" s="1199"/>
      <c r="BI2" s="1199"/>
      <c r="BJ2" s="1199"/>
      <c r="BK2" s="1199"/>
      <c r="BL2" s="1199"/>
      <c r="BM2" s="1199"/>
      <c r="BN2" s="1199"/>
      <c r="BO2" s="1199"/>
      <c r="BP2" s="1199"/>
      <c r="BQ2" s="1199"/>
      <c r="BR2" s="1199"/>
      <c r="BS2" s="1199"/>
      <c r="BT2" s="1199"/>
      <c r="BU2" s="1199"/>
      <c r="BV2" s="1199"/>
      <c r="BW2" s="1199"/>
      <c r="BX2" s="1199"/>
      <c r="BY2" s="1199"/>
      <c r="BZ2" s="1199"/>
      <c r="CA2" s="1199"/>
      <c r="CB2" s="1199"/>
      <c r="CC2" s="1199"/>
      <c r="CD2" s="1199"/>
      <c r="CE2" s="1199"/>
      <c r="CF2" s="1199"/>
      <c r="CG2" s="1199"/>
      <c r="CH2" s="1199"/>
    </row>
    <row r="3" spans="1:86" s="268" customFormat="1" ht="12" x14ac:dyDescent="0.2">
      <c r="A3" s="260" t="s">
        <v>1223</v>
      </c>
      <c r="B3" s="261" t="s">
        <v>161</v>
      </c>
      <c r="C3" s="266" t="s">
        <v>162</v>
      </c>
      <c r="D3" s="267" t="s">
        <v>36</v>
      </c>
      <c r="E3" s="899" t="s">
        <v>13</v>
      </c>
      <c r="F3" s="263" t="s">
        <v>163</v>
      </c>
      <c r="G3" s="1200"/>
      <c r="H3" s="1201"/>
      <c r="I3" s="1201"/>
      <c r="J3" s="1201"/>
      <c r="K3" s="1201"/>
      <c r="L3" s="1201"/>
      <c r="M3" s="1201"/>
      <c r="N3" s="1201"/>
      <c r="O3" s="1201"/>
      <c r="P3" s="1201"/>
      <c r="Q3" s="1201"/>
      <c r="R3" s="1201"/>
      <c r="S3" s="1201"/>
      <c r="T3" s="1201"/>
      <c r="U3" s="1201"/>
      <c r="V3" s="1201"/>
      <c r="W3" s="1201"/>
      <c r="X3" s="1201"/>
      <c r="Y3" s="1201"/>
      <c r="Z3" s="1201"/>
      <c r="AA3" s="1201"/>
      <c r="AB3" s="1201"/>
      <c r="AC3" s="1201"/>
      <c r="AD3" s="1201"/>
      <c r="AE3" s="1201"/>
      <c r="AF3" s="1201"/>
      <c r="AG3" s="1201"/>
      <c r="AH3" s="1201"/>
      <c r="AI3" s="1201"/>
      <c r="AJ3" s="1201"/>
      <c r="AK3" s="1201"/>
      <c r="AL3" s="1201"/>
      <c r="AM3" s="1201"/>
      <c r="AN3" s="1201"/>
      <c r="AO3" s="1201"/>
      <c r="AP3" s="1201"/>
      <c r="AQ3" s="1201"/>
      <c r="AR3" s="1201"/>
      <c r="AS3" s="1201"/>
      <c r="AT3" s="1201"/>
      <c r="AU3" s="1201"/>
      <c r="AV3" s="1201"/>
      <c r="AW3" s="1201"/>
      <c r="AX3" s="1201"/>
      <c r="AY3" s="1201"/>
      <c r="AZ3" s="1201"/>
      <c r="BA3" s="1201"/>
      <c r="BB3" s="1201"/>
      <c r="BC3" s="1201"/>
      <c r="BD3" s="1201"/>
      <c r="BE3" s="1201"/>
      <c r="BF3" s="1201"/>
      <c r="BG3" s="1201"/>
      <c r="BH3" s="1201"/>
      <c r="BI3" s="1201"/>
      <c r="BJ3" s="1201"/>
      <c r="BK3" s="1201"/>
      <c r="BL3" s="1201"/>
      <c r="BM3" s="1201"/>
      <c r="BN3" s="1201"/>
      <c r="BO3" s="1201"/>
      <c r="BP3" s="1201"/>
      <c r="BQ3" s="1201"/>
      <c r="BR3" s="1201"/>
      <c r="BS3" s="1201"/>
      <c r="BT3" s="1201"/>
      <c r="BU3" s="1201"/>
      <c r="BV3" s="1201"/>
      <c r="BW3" s="1201"/>
      <c r="BX3" s="1201"/>
      <c r="BY3" s="1201"/>
      <c r="BZ3" s="1201"/>
      <c r="CA3" s="1201"/>
      <c r="CB3" s="1201"/>
      <c r="CC3" s="1201"/>
      <c r="CD3" s="1201"/>
      <c r="CE3" s="1201"/>
      <c r="CF3" s="1201"/>
      <c r="CG3" s="1201"/>
      <c r="CH3" s="1201"/>
    </row>
    <row r="4" spans="1:86" ht="18" customHeight="1" x14ac:dyDescent="0.25">
      <c r="A4" s="13" t="s">
        <v>164</v>
      </c>
      <c r="B4" s="10" t="s">
        <v>165</v>
      </c>
      <c r="C4" s="11"/>
      <c r="D4" s="12"/>
      <c r="E4" s="900"/>
      <c r="F4" s="264"/>
      <c r="G4" s="1202"/>
    </row>
    <row r="5" spans="1:86" ht="18" customHeight="1" x14ac:dyDescent="0.25">
      <c r="A5" s="9" t="s">
        <v>166</v>
      </c>
      <c r="B5" s="10" t="s">
        <v>167</v>
      </c>
      <c r="C5" s="11"/>
      <c r="D5" s="12"/>
      <c r="E5" s="900"/>
      <c r="F5" s="264"/>
      <c r="G5" s="1202"/>
    </row>
    <row r="6" spans="1:86" ht="22.5" x14ac:dyDescent="0.25">
      <c r="A6" s="13"/>
      <c r="B6" s="14" t="s">
        <v>168</v>
      </c>
      <c r="C6" s="11">
        <v>1</v>
      </c>
      <c r="D6" s="15" t="s">
        <v>38</v>
      </c>
      <c r="E6" s="900"/>
      <c r="F6" s="264">
        <f>C6*E6</f>
        <v>0</v>
      </c>
      <c r="G6" s="1202"/>
    </row>
    <row r="7" spans="1:86" x14ac:dyDescent="0.25">
      <c r="A7" s="13"/>
      <c r="B7" s="14" t="s">
        <v>169</v>
      </c>
      <c r="C7" s="11">
        <v>4</v>
      </c>
      <c r="D7" s="12" t="s">
        <v>170</v>
      </c>
      <c r="E7" s="900"/>
      <c r="F7" s="264">
        <f>C7*E7</f>
        <v>0</v>
      </c>
      <c r="G7" s="1202"/>
    </row>
    <row r="8" spans="1:86" x14ac:dyDescent="0.25">
      <c r="A8" s="13"/>
      <c r="B8" s="16"/>
      <c r="C8" s="11"/>
      <c r="D8" s="12"/>
      <c r="E8" s="900"/>
      <c r="F8" s="264"/>
      <c r="G8" s="1202"/>
    </row>
    <row r="9" spans="1:86" x14ac:dyDescent="0.25">
      <c r="A9" s="13" t="s">
        <v>171</v>
      </c>
      <c r="B9" s="10" t="s">
        <v>172</v>
      </c>
      <c r="C9" s="11"/>
      <c r="D9" s="12"/>
      <c r="E9" s="900"/>
      <c r="F9" s="264"/>
      <c r="G9" s="1202"/>
    </row>
    <row r="10" spans="1:86" x14ac:dyDescent="0.25">
      <c r="A10" s="13"/>
      <c r="B10" s="14" t="s">
        <v>173</v>
      </c>
      <c r="C10" s="11">
        <v>1</v>
      </c>
      <c r="D10" s="12" t="s">
        <v>38</v>
      </c>
      <c r="E10" s="900"/>
      <c r="F10" s="264">
        <f>C10*E10</f>
        <v>0</v>
      </c>
      <c r="G10" s="1202"/>
    </row>
    <row r="11" spans="1:86" x14ac:dyDescent="0.25">
      <c r="A11" s="13"/>
      <c r="B11" s="14" t="s">
        <v>174</v>
      </c>
      <c r="C11" s="11">
        <v>1</v>
      </c>
      <c r="D11" s="12" t="s">
        <v>38</v>
      </c>
      <c r="E11" s="900"/>
      <c r="F11" s="264">
        <f>C11*E11</f>
        <v>0</v>
      </c>
      <c r="G11" s="1202"/>
      <c r="I11" s="1204"/>
    </row>
    <row r="12" spans="1:86" x14ac:dyDescent="0.25">
      <c r="A12" s="13"/>
      <c r="B12" s="16"/>
      <c r="C12" s="11"/>
      <c r="D12" s="12"/>
      <c r="E12" s="900"/>
      <c r="F12" s="264"/>
      <c r="G12" s="1202"/>
      <c r="I12" s="1204"/>
    </row>
    <row r="13" spans="1:86" x14ac:dyDescent="0.25">
      <c r="A13" s="13" t="s">
        <v>300</v>
      </c>
      <c r="B13" s="10" t="s">
        <v>301</v>
      </c>
      <c r="C13" s="11"/>
      <c r="D13" s="12"/>
      <c r="E13" s="900"/>
      <c r="F13" s="264"/>
      <c r="G13" s="1202"/>
    </row>
    <row r="14" spans="1:86" x14ac:dyDescent="0.25">
      <c r="A14" s="13"/>
      <c r="B14" s="14" t="s">
        <v>302</v>
      </c>
      <c r="C14" s="11"/>
      <c r="D14" s="12"/>
      <c r="E14" s="900"/>
      <c r="F14" s="264"/>
      <c r="G14" s="1202"/>
      <c r="I14" s="1204"/>
    </row>
    <row r="15" spans="1:86" x14ac:dyDescent="0.25">
      <c r="A15" s="13"/>
      <c r="B15" s="14" t="s">
        <v>303</v>
      </c>
      <c r="C15" s="11">
        <v>1</v>
      </c>
      <c r="D15" s="12" t="s">
        <v>170</v>
      </c>
      <c r="E15" s="900"/>
      <c r="F15" s="264">
        <f>C15*E15</f>
        <v>0</v>
      </c>
      <c r="G15" s="1202"/>
    </row>
    <row r="16" spans="1:86" x14ac:dyDescent="0.25">
      <c r="A16" s="13"/>
      <c r="B16" s="14" t="s">
        <v>304</v>
      </c>
      <c r="C16" s="11">
        <v>3.5</v>
      </c>
      <c r="D16" s="12" t="s">
        <v>199</v>
      </c>
      <c r="E16" s="900"/>
      <c r="F16" s="264">
        <f>C16*E16</f>
        <v>0</v>
      </c>
      <c r="G16" s="1202"/>
    </row>
    <row r="17" spans="1:86" x14ac:dyDescent="0.25">
      <c r="A17" s="13"/>
      <c r="B17" s="14"/>
      <c r="C17" s="11"/>
      <c r="D17" s="12"/>
      <c r="E17" s="900"/>
      <c r="F17" s="264"/>
      <c r="G17" s="1202"/>
    </row>
    <row r="18" spans="1:86" x14ac:dyDescent="0.25">
      <c r="A18" s="13"/>
      <c r="B18" s="16" t="s">
        <v>1139</v>
      </c>
      <c r="C18" s="169"/>
      <c r="D18" s="170"/>
      <c r="E18" s="902"/>
      <c r="F18" s="269">
        <f>SUM(F6:F16)</f>
        <v>0</v>
      </c>
      <c r="G18" s="1202"/>
    </row>
    <row r="19" spans="1:86" x14ac:dyDescent="0.25">
      <c r="A19" s="13"/>
      <c r="B19" s="12"/>
      <c r="C19" s="11"/>
      <c r="D19" s="12"/>
      <c r="E19" s="900"/>
      <c r="F19" s="264"/>
      <c r="G19" s="1202"/>
    </row>
    <row r="20" spans="1:86" x14ac:dyDescent="0.25">
      <c r="A20" s="13" t="s">
        <v>175</v>
      </c>
      <c r="B20" s="10" t="s">
        <v>176</v>
      </c>
      <c r="C20" s="11"/>
      <c r="D20" s="12"/>
      <c r="E20" s="900"/>
      <c r="F20" s="264"/>
      <c r="G20" s="1202"/>
    </row>
    <row r="21" spans="1:86" ht="33.75" x14ac:dyDescent="0.25">
      <c r="A21" s="13"/>
      <c r="B21" s="14" t="s">
        <v>177</v>
      </c>
      <c r="C21" s="11"/>
      <c r="D21" s="12"/>
      <c r="E21" s="900"/>
      <c r="F21" s="264"/>
      <c r="G21" s="1202"/>
    </row>
    <row r="22" spans="1:86" s="173" customFormat="1" ht="12.75" x14ac:dyDescent="0.2">
      <c r="A22" s="15"/>
      <c r="B22" s="171"/>
      <c r="C22" s="172"/>
      <c r="D22" s="15"/>
      <c r="E22" s="903"/>
      <c r="F22" s="270"/>
      <c r="G22" s="1205"/>
      <c r="H22" s="1206"/>
      <c r="I22" s="1206"/>
      <c r="J22" s="1206"/>
      <c r="K22" s="1206"/>
      <c r="L22" s="1206"/>
      <c r="M22" s="1206"/>
      <c r="N22" s="1206"/>
      <c r="O22" s="1206"/>
      <c r="P22" s="1206"/>
      <c r="Q22" s="1206"/>
      <c r="R22" s="1206"/>
      <c r="S22" s="1206"/>
      <c r="T22" s="1206"/>
      <c r="U22" s="1206"/>
      <c r="V22" s="1206"/>
      <c r="W22" s="1206"/>
      <c r="X22" s="1206"/>
      <c r="Y22" s="1206"/>
      <c r="Z22" s="1206"/>
      <c r="AA22" s="1206"/>
      <c r="AB22" s="1206"/>
      <c r="AC22" s="1206"/>
      <c r="AD22" s="1206"/>
      <c r="AE22" s="1206"/>
      <c r="AF22" s="1206"/>
      <c r="AG22" s="1206"/>
      <c r="AH22" s="1206"/>
      <c r="AI22" s="1206"/>
      <c r="AJ22" s="1206"/>
      <c r="AK22" s="1206"/>
      <c r="AL22" s="1206"/>
      <c r="AM22" s="1206"/>
      <c r="AN22" s="1206"/>
      <c r="AO22" s="1206"/>
      <c r="AP22" s="1206"/>
      <c r="AQ22" s="1206"/>
      <c r="AR22" s="1206"/>
      <c r="AS22" s="1206"/>
      <c r="AT22" s="1206"/>
      <c r="AU22" s="1206"/>
      <c r="AV22" s="1206"/>
      <c r="AW22" s="1206"/>
      <c r="AX22" s="1206"/>
      <c r="AY22" s="1206"/>
      <c r="AZ22" s="1206"/>
      <c r="BA22" s="1206"/>
      <c r="BB22" s="1206"/>
      <c r="BC22" s="1206"/>
      <c r="BD22" s="1206"/>
      <c r="BE22" s="1206"/>
      <c r="BF22" s="1206"/>
      <c r="BG22" s="1206"/>
      <c r="BH22" s="1206"/>
      <c r="BI22" s="1206"/>
      <c r="BJ22" s="1206"/>
      <c r="BK22" s="1206"/>
      <c r="BL22" s="1206"/>
      <c r="BM22" s="1206"/>
      <c r="BN22" s="1206"/>
      <c r="BO22" s="1206"/>
      <c r="BP22" s="1206"/>
      <c r="BQ22" s="1206"/>
      <c r="BR22" s="1206"/>
      <c r="BS22" s="1206"/>
      <c r="BT22" s="1206"/>
      <c r="BU22" s="1206"/>
      <c r="BV22" s="1206"/>
      <c r="BW22" s="1206"/>
      <c r="BX22" s="1206"/>
      <c r="BY22" s="1206"/>
      <c r="BZ22" s="1206"/>
      <c r="CA22" s="1206"/>
      <c r="CB22" s="1206"/>
      <c r="CC22" s="1206"/>
      <c r="CD22" s="1206"/>
      <c r="CE22" s="1206"/>
      <c r="CF22" s="1206"/>
      <c r="CG22" s="1206"/>
      <c r="CH22" s="1206"/>
    </row>
    <row r="23" spans="1:86" x14ac:dyDescent="0.25">
      <c r="A23" s="13"/>
      <c r="B23" s="16" t="s">
        <v>178</v>
      </c>
      <c r="C23" s="11"/>
      <c r="D23" s="12"/>
      <c r="E23" s="900"/>
      <c r="F23" s="269">
        <f>SUM(F21)</f>
        <v>0</v>
      </c>
      <c r="G23" s="1202"/>
    </row>
    <row r="24" spans="1:86" x14ac:dyDescent="0.25">
      <c r="A24" s="13"/>
      <c r="B24" s="16"/>
      <c r="C24" s="11"/>
      <c r="D24" s="12"/>
      <c r="E24" s="900"/>
      <c r="F24" s="269"/>
      <c r="G24" s="1202"/>
    </row>
    <row r="25" spans="1:86" s="173" customFormat="1" ht="12.75" x14ac:dyDescent="0.2">
      <c r="A25" s="15"/>
      <c r="B25" s="15"/>
      <c r="C25" s="172"/>
      <c r="D25" s="15"/>
      <c r="E25" s="903"/>
      <c r="F25" s="270"/>
      <c r="G25" s="1205"/>
      <c r="H25" s="1206"/>
      <c r="I25" s="1206"/>
      <c r="J25" s="1206"/>
      <c r="K25" s="1206"/>
      <c r="L25" s="1206"/>
      <c r="M25" s="1206"/>
      <c r="N25" s="1206"/>
      <c r="O25" s="1206"/>
      <c r="P25" s="1206"/>
      <c r="Q25" s="1206"/>
      <c r="R25" s="1206"/>
      <c r="S25" s="1206"/>
      <c r="T25" s="1206"/>
      <c r="U25" s="1206"/>
      <c r="V25" s="1206"/>
      <c r="W25" s="1206"/>
      <c r="X25" s="1206"/>
      <c r="Y25" s="1206"/>
      <c r="Z25" s="1206"/>
      <c r="AA25" s="1206"/>
      <c r="AB25" s="1206"/>
      <c r="AC25" s="1206"/>
      <c r="AD25" s="1206"/>
      <c r="AE25" s="1206"/>
      <c r="AF25" s="1206"/>
      <c r="AG25" s="1206"/>
      <c r="AH25" s="1206"/>
      <c r="AI25" s="1206"/>
      <c r="AJ25" s="1206"/>
      <c r="AK25" s="1206"/>
      <c r="AL25" s="1206"/>
      <c r="AM25" s="1206"/>
      <c r="AN25" s="1206"/>
      <c r="AO25" s="1206"/>
      <c r="AP25" s="1206"/>
      <c r="AQ25" s="1206"/>
      <c r="AR25" s="1206"/>
      <c r="AS25" s="1206"/>
      <c r="AT25" s="1206"/>
      <c r="AU25" s="1206"/>
      <c r="AV25" s="1206"/>
      <c r="AW25" s="1206"/>
      <c r="AX25" s="1206"/>
      <c r="AY25" s="1206"/>
      <c r="AZ25" s="1206"/>
      <c r="BA25" s="1206"/>
      <c r="BB25" s="1206"/>
      <c r="BC25" s="1206"/>
      <c r="BD25" s="1206"/>
      <c r="BE25" s="1206"/>
      <c r="BF25" s="1206"/>
      <c r="BG25" s="1206"/>
      <c r="BH25" s="1206"/>
      <c r="BI25" s="1206"/>
      <c r="BJ25" s="1206"/>
      <c r="BK25" s="1206"/>
      <c r="BL25" s="1206"/>
      <c r="BM25" s="1206"/>
      <c r="BN25" s="1206"/>
      <c r="BO25" s="1206"/>
      <c r="BP25" s="1206"/>
      <c r="BQ25" s="1206"/>
      <c r="BR25" s="1206"/>
      <c r="BS25" s="1206"/>
      <c r="BT25" s="1206"/>
      <c r="BU25" s="1206"/>
      <c r="BV25" s="1206"/>
      <c r="BW25" s="1206"/>
      <c r="BX25" s="1206"/>
      <c r="BY25" s="1206"/>
      <c r="BZ25" s="1206"/>
      <c r="CA25" s="1206"/>
      <c r="CB25" s="1206"/>
      <c r="CC25" s="1206"/>
      <c r="CD25" s="1206"/>
      <c r="CE25" s="1206"/>
      <c r="CF25" s="1206"/>
      <c r="CG25" s="1206"/>
      <c r="CH25" s="1206"/>
    </row>
    <row r="26" spans="1:86" x14ac:dyDescent="0.25">
      <c r="A26" s="13" t="s">
        <v>179</v>
      </c>
      <c r="B26" s="10" t="s">
        <v>180</v>
      </c>
      <c r="C26" s="11"/>
      <c r="D26" s="12"/>
      <c r="E26" s="900"/>
      <c r="F26" s="264"/>
      <c r="G26" s="1202"/>
    </row>
    <row r="27" spans="1:86" x14ac:dyDescent="0.25">
      <c r="A27" s="13" t="s">
        <v>181</v>
      </c>
      <c r="B27" s="10" t="s">
        <v>182</v>
      </c>
      <c r="C27" s="11"/>
      <c r="D27" s="12"/>
      <c r="E27" s="900"/>
      <c r="F27" s="264"/>
      <c r="G27" s="1202"/>
    </row>
    <row r="28" spans="1:86" ht="22.5" x14ac:dyDescent="0.25">
      <c r="A28" s="13"/>
      <c r="B28" s="14" t="s">
        <v>183</v>
      </c>
      <c r="C28" s="11">
        <v>7</v>
      </c>
      <c r="D28" s="12" t="s">
        <v>184</v>
      </c>
      <c r="E28" s="900"/>
      <c r="F28" s="264">
        <f>C28*E28</f>
        <v>0</v>
      </c>
      <c r="G28" s="1202"/>
    </row>
    <row r="29" spans="1:86" ht="33.75" x14ac:dyDescent="0.25">
      <c r="A29" s="13"/>
      <c r="B29" s="14" t="s">
        <v>305</v>
      </c>
      <c r="C29" s="11">
        <v>7</v>
      </c>
      <c r="D29" s="12" t="s">
        <v>184</v>
      </c>
      <c r="E29" s="900"/>
      <c r="F29" s="264">
        <f>C29*E29</f>
        <v>0</v>
      </c>
      <c r="G29" s="1202"/>
    </row>
    <row r="30" spans="1:86" s="173" customFormat="1" ht="12.75" x14ac:dyDescent="0.2">
      <c r="A30" s="15"/>
      <c r="B30" s="15"/>
      <c r="C30" s="172"/>
      <c r="D30" s="15"/>
      <c r="E30" s="903"/>
      <c r="F30" s="270"/>
      <c r="G30" s="1205"/>
      <c r="H30" s="1206"/>
      <c r="I30" s="1206"/>
      <c r="J30" s="1206"/>
      <c r="K30" s="1206"/>
      <c r="L30" s="1206"/>
      <c r="M30" s="1206"/>
      <c r="N30" s="1206"/>
      <c r="O30" s="1206"/>
      <c r="P30" s="1206"/>
      <c r="Q30" s="1206"/>
      <c r="R30" s="1206"/>
      <c r="S30" s="1206"/>
      <c r="T30" s="1206"/>
      <c r="U30" s="1206"/>
      <c r="V30" s="1206"/>
      <c r="W30" s="1206"/>
      <c r="X30" s="1206"/>
      <c r="Y30" s="1206"/>
      <c r="Z30" s="1206"/>
      <c r="AA30" s="1206"/>
      <c r="AB30" s="1206"/>
      <c r="AC30" s="1206"/>
      <c r="AD30" s="1206"/>
      <c r="AE30" s="1206"/>
      <c r="AF30" s="1206"/>
      <c r="AG30" s="1206"/>
      <c r="AH30" s="1206"/>
      <c r="AI30" s="1206"/>
      <c r="AJ30" s="1206"/>
      <c r="AK30" s="1206"/>
      <c r="AL30" s="1206"/>
      <c r="AM30" s="1206"/>
      <c r="AN30" s="1206"/>
      <c r="AO30" s="1206"/>
      <c r="AP30" s="1206"/>
      <c r="AQ30" s="1206"/>
      <c r="AR30" s="1206"/>
      <c r="AS30" s="1206"/>
      <c r="AT30" s="1206"/>
      <c r="AU30" s="1206"/>
      <c r="AV30" s="1206"/>
      <c r="AW30" s="1206"/>
      <c r="AX30" s="1206"/>
      <c r="AY30" s="1206"/>
      <c r="AZ30" s="1206"/>
      <c r="BA30" s="1206"/>
      <c r="BB30" s="1206"/>
      <c r="BC30" s="1206"/>
      <c r="BD30" s="1206"/>
      <c r="BE30" s="1206"/>
      <c r="BF30" s="1206"/>
      <c r="BG30" s="1206"/>
      <c r="BH30" s="1206"/>
      <c r="BI30" s="1206"/>
      <c r="BJ30" s="1206"/>
      <c r="BK30" s="1206"/>
      <c r="BL30" s="1206"/>
      <c r="BM30" s="1206"/>
      <c r="BN30" s="1206"/>
      <c r="BO30" s="1206"/>
      <c r="BP30" s="1206"/>
      <c r="BQ30" s="1206"/>
      <c r="BR30" s="1206"/>
      <c r="BS30" s="1206"/>
      <c r="BT30" s="1206"/>
      <c r="BU30" s="1206"/>
      <c r="BV30" s="1206"/>
      <c r="BW30" s="1206"/>
      <c r="BX30" s="1206"/>
      <c r="BY30" s="1206"/>
      <c r="BZ30" s="1206"/>
      <c r="CA30" s="1206"/>
      <c r="CB30" s="1206"/>
      <c r="CC30" s="1206"/>
      <c r="CD30" s="1206"/>
      <c r="CE30" s="1206"/>
      <c r="CF30" s="1206"/>
      <c r="CG30" s="1206"/>
      <c r="CH30" s="1206"/>
    </row>
    <row r="31" spans="1:86" x14ac:dyDescent="0.25">
      <c r="A31" s="13" t="s">
        <v>186</v>
      </c>
      <c r="B31" s="10" t="s">
        <v>187</v>
      </c>
      <c r="C31" s="11"/>
      <c r="D31" s="12"/>
      <c r="E31" s="900"/>
      <c r="F31" s="264"/>
      <c r="G31" s="1202"/>
    </row>
    <row r="32" spans="1:86" ht="33.75" x14ac:dyDescent="0.25">
      <c r="A32" s="13"/>
      <c r="B32" s="14" t="s">
        <v>188</v>
      </c>
      <c r="C32" s="11">
        <f>45*7</f>
        <v>315</v>
      </c>
      <c r="D32" s="12" t="s">
        <v>100</v>
      </c>
      <c r="E32" s="900"/>
      <c r="F32" s="264">
        <f>C32*E32</f>
        <v>0</v>
      </c>
      <c r="G32" s="1202"/>
    </row>
    <row r="33" spans="1:86" s="173" customFormat="1" ht="12.75" x14ac:dyDescent="0.2">
      <c r="A33" s="15"/>
      <c r="B33" s="16"/>
      <c r="C33" s="172"/>
      <c r="D33" s="15"/>
      <c r="E33" s="903"/>
      <c r="F33" s="270"/>
      <c r="G33" s="1205"/>
      <c r="H33" s="1206"/>
      <c r="I33" s="1206"/>
      <c r="J33" s="1206"/>
      <c r="K33" s="1206"/>
      <c r="L33" s="1206"/>
      <c r="M33" s="1206"/>
      <c r="N33" s="1206"/>
      <c r="O33" s="1206"/>
      <c r="P33" s="1206"/>
      <c r="Q33" s="1206"/>
      <c r="R33" s="1206"/>
      <c r="S33" s="1206"/>
      <c r="T33" s="1206"/>
      <c r="U33" s="1206"/>
      <c r="V33" s="1206"/>
      <c r="W33" s="1206"/>
      <c r="X33" s="1206"/>
      <c r="Y33" s="1206"/>
      <c r="Z33" s="1206"/>
      <c r="AA33" s="1206"/>
      <c r="AB33" s="1206"/>
      <c r="AC33" s="1206"/>
      <c r="AD33" s="1206"/>
      <c r="AE33" s="1206"/>
      <c r="AF33" s="1206"/>
      <c r="AG33" s="1206"/>
      <c r="AH33" s="1206"/>
      <c r="AI33" s="1206"/>
      <c r="AJ33" s="1206"/>
      <c r="AK33" s="1206"/>
      <c r="AL33" s="1206"/>
      <c r="AM33" s="1206"/>
      <c r="AN33" s="1206"/>
      <c r="AO33" s="1206"/>
      <c r="AP33" s="1206"/>
      <c r="AQ33" s="1206"/>
      <c r="AR33" s="1206"/>
      <c r="AS33" s="1206"/>
      <c r="AT33" s="1206"/>
      <c r="AU33" s="1206"/>
      <c r="AV33" s="1206"/>
      <c r="AW33" s="1206"/>
      <c r="AX33" s="1206"/>
      <c r="AY33" s="1206"/>
      <c r="AZ33" s="1206"/>
      <c r="BA33" s="1206"/>
      <c r="BB33" s="1206"/>
      <c r="BC33" s="1206"/>
      <c r="BD33" s="1206"/>
      <c r="BE33" s="1206"/>
      <c r="BF33" s="1206"/>
      <c r="BG33" s="1206"/>
      <c r="BH33" s="1206"/>
      <c r="BI33" s="1206"/>
      <c r="BJ33" s="1206"/>
      <c r="BK33" s="1206"/>
      <c r="BL33" s="1206"/>
      <c r="BM33" s="1206"/>
      <c r="BN33" s="1206"/>
      <c r="BO33" s="1206"/>
      <c r="BP33" s="1206"/>
      <c r="BQ33" s="1206"/>
      <c r="BR33" s="1206"/>
      <c r="BS33" s="1206"/>
      <c r="BT33" s="1206"/>
      <c r="BU33" s="1206"/>
      <c r="BV33" s="1206"/>
      <c r="BW33" s="1206"/>
      <c r="BX33" s="1206"/>
      <c r="BY33" s="1206"/>
      <c r="BZ33" s="1206"/>
      <c r="CA33" s="1206"/>
      <c r="CB33" s="1206"/>
      <c r="CC33" s="1206"/>
      <c r="CD33" s="1206"/>
      <c r="CE33" s="1206"/>
      <c r="CF33" s="1206"/>
      <c r="CG33" s="1206"/>
      <c r="CH33" s="1206"/>
    </row>
    <row r="34" spans="1:86" x14ac:dyDescent="0.25">
      <c r="A34" s="13" t="s">
        <v>189</v>
      </c>
      <c r="B34" s="10" t="s">
        <v>190</v>
      </c>
      <c r="C34" s="11"/>
      <c r="D34" s="12"/>
      <c r="E34" s="900"/>
      <c r="F34" s="264"/>
      <c r="G34" s="1202"/>
    </row>
    <row r="35" spans="1:86" ht="33.75" x14ac:dyDescent="0.25">
      <c r="A35" s="13"/>
      <c r="B35" s="14" t="s">
        <v>191</v>
      </c>
      <c r="C35" s="11">
        <v>14</v>
      </c>
      <c r="D35" s="12" t="s">
        <v>38</v>
      </c>
      <c r="E35" s="900"/>
      <c r="F35" s="264">
        <f t="shared" ref="F35" si="0">C35*E35</f>
        <v>0</v>
      </c>
      <c r="G35" s="1202"/>
    </row>
    <row r="36" spans="1:86" ht="22.5" x14ac:dyDescent="0.25">
      <c r="A36" s="13"/>
      <c r="B36" s="14" t="s">
        <v>192</v>
      </c>
      <c r="C36" s="11">
        <v>16</v>
      </c>
      <c r="D36" s="12" t="s">
        <v>101</v>
      </c>
      <c r="E36" s="900"/>
      <c r="F36" s="264">
        <f>E36*C36</f>
        <v>0</v>
      </c>
      <c r="G36" s="1202"/>
    </row>
    <row r="37" spans="1:86" ht="22.5" x14ac:dyDescent="0.25">
      <c r="A37" s="13"/>
      <c r="B37" s="14" t="s">
        <v>193</v>
      </c>
      <c r="C37" s="11">
        <f>(17)*0.6</f>
        <v>10.199999999999999</v>
      </c>
      <c r="D37" s="12" t="s">
        <v>184</v>
      </c>
      <c r="E37" s="900"/>
      <c r="F37" s="264">
        <f>C37*E37</f>
        <v>0</v>
      </c>
      <c r="G37" s="1202"/>
    </row>
    <row r="38" spans="1:86" ht="22.5" x14ac:dyDescent="0.25">
      <c r="A38" s="13"/>
      <c r="B38" s="14" t="s">
        <v>194</v>
      </c>
      <c r="C38" s="11">
        <f>2*1.2*0.6</f>
        <v>1.44</v>
      </c>
      <c r="D38" s="12" t="s">
        <v>184</v>
      </c>
      <c r="E38" s="900"/>
      <c r="F38" s="264">
        <f>C38*E38</f>
        <v>0</v>
      </c>
      <c r="G38" s="1202"/>
    </row>
    <row r="39" spans="1:86" s="173" customFormat="1" ht="12.75" x14ac:dyDescent="0.2">
      <c r="A39" s="15"/>
      <c r="B39" s="15"/>
      <c r="C39" s="172"/>
      <c r="D39" s="15"/>
      <c r="E39" s="903"/>
      <c r="F39" s="270"/>
      <c r="G39" s="1206"/>
      <c r="H39" s="1206"/>
      <c r="I39" s="1206"/>
      <c r="J39" s="1206"/>
      <c r="K39" s="1206"/>
      <c r="L39" s="1206"/>
      <c r="M39" s="1206"/>
      <c r="N39" s="1206"/>
      <c r="O39" s="1206"/>
      <c r="P39" s="1206"/>
      <c r="Q39" s="1206"/>
      <c r="R39" s="1206"/>
      <c r="S39" s="1206"/>
      <c r="T39" s="1206"/>
      <c r="U39" s="1206"/>
      <c r="V39" s="1206"/>
      <c r="W39" s="1206"/>
      <c r="X39" s="1206"/>
      <c r="Y39" s="1206"/>
      <c r="Z39" s="1206"/>
      <c r="AA39" s="1206"/>
      <c r="AB39" s="1206"/>
      <c r="AC39" s="1206"/>
      <c r="AD39" s="1206"/>
      <c r="AE39" s="1206"/>
      <c r="AF39" s="1206"/>
      <c r="AG39" s="1206"/>
      <c r="AH39" s="1206"/>
      <c r="AI39" s="1206"/>
      <c r="AJ39" s="1206"/>
      <c r="AK39" s="1206"/>
      <c r="AL39" s="1206"/>
      <c r="AM39" s="1206"/>
      <c r="AN39" s="1206"/>
      <c r="AO39" s="1206"/>
      <c r="AP39" s="1206"/>
      <c r="AQ39" s="1206"/>
      <c r="AR39" s="1206"/>
      <c r="AS39" s="1206"/>
      <c r="AT39" s="1206"/>
      <c r="AU39" s="1206"/>
      <c r="AV39" s="1206"/>
      <c r="AW39" s="1206"/>
      <c r="AX39" s="1206"/>
      <c r="AY39" s="1206"/>
      <c r="AZ39" s="1206"/>
      <c r="BA39" s="1206"/>
      <c r="BB39" s="1206"/>
      <c r="BC39" s="1206"/>
      <c r="BD39" s="1206"/>
      <c r="BE39" s="1206"/>
      <c r="BF39" s="1206"/>
      <c r="BG39" s="1206"/>
      <c r="BH39" s="1206"/>
      <c r="BI39" s="1206"/>
      <c r="BJ39" s="1206"/>
      <c r="BK39" s="1206"/>
      <c r="BL39" s="1206"/>
      <c r="BM39" s="1206"/>
      <c r="BN39" s="1206"/>
      <c r="BO39" s="1206"/>
      <c r="BP39" s="1206"/>
      <c r="BQ39" s="1206"/>
      <c r="BR39" s="1206"/>
      <c r="BS39" s="1206"/>
      <c r="BT39" s="1206"/>
      <c r="BU39" s="1206"/>
      <c r="BV39" s="1206"/>
      <c r="BW39" s="1206"/>
      <c r="BX39" s="1206"/>
      <c r="BY39" s="1206"/>
      <c r="BZ39" s="1206"/>
      <c r="CA39" s="1206"/>
      <c r="CB39" s="1206"/>
      <c r="CC39" s="1206"/>
      <c r="CD39" s="1206"/>
      <c r="CE39" s="1206"/>
      <c r="CF39" s="1206"/>
      <c r="CG39" s="1206"/>
      <c r="CH39" s="1206"/>
    </row>
    <row r="40" spans="1:86" x14ac:dyDescent="0.25">
      <c r="A40" s="13" t="s">
        <v>195</v>
      </c>
      <c r="B40" s="10" t="s">
        <v>196</v>
      </c>
      <c r="C40" s="11"/>
      <c r="D40" s="12"/>
      <c r="E40" s="900"/>
      <c r="F40" s="264"/>
    </row>
    <row r="41" spans="1:86" ht="33.75" x14ac:dyDescent="0.25">
      <c r="A41" s="13"/>
      <c r="B41" s="14" t="s">
        <v>197</v>
      </c>
      <c r="C41" s="11">
        <v>2</v>
      </c>
      <c r="D41" s="12" t="s">
        <v>38</v>
      </c>
      <c r="E41" s="900"/>
      <c r="F41" s="264">
        <f t="shared" ref="F41:F46" si="1">E41*C41</f>
        <v>0</v>
      </c>
    </row>
    <row r="42" spans="1:86" ht="22.5" x14ac:dyDescent="0.25">
      <c r="A42" s="13"/>
      <c r="B42" s="14" t="s">
        <v>198</v>
      </c>
      <c r="C42" s="11">
        <v>5</v>
      </c>
      <c r="D42" s="12" t="s">
        <v>199</v>
      </c>
      <c r="E42" s="900"/>
      <c r="F42" s="264">
        <f t="shared" si="1"/>
        <v>0</v>
      </c>
    </row>
    <row r="43" spans="1:86" ht="33.75" x14ac:dyDescent="0.25">
      <c r="A43" s="13"/>
      <c r="B43" s="14" t="s">
        <v>306</v>
      </c>
      <c r="C43" s="11">
        <v>1</v>
      </c>
      <c r="D43" s="12" t="s">
        <v>38</v>
      </c>
      <c r="E43" s="900"/>
      <c r="F43" s="264">
        <f t="shared" si="1"/>
        <v>0</v>
      </c>
    </row>
    <row r="44" spans="1:86" ht="22.5" x14ac:dyDescent="0.25">
      <c r="A44" s="13"/>
      <c r="B44" s="14" t="s">
        <v>307</v>
      </c>
      <c r="C44" s="11">
        <v>1</v>
      </c>
      <c r="D44" s="12" t="s">
        <v>170</v>
      </c>
      <c r="E44" s="900"/>
      <c r="F44" s="264">
        <f t="shared" si="1"/>
        <v>0</v>
      </c>
    </row>
    <row r="45" spans="1:86" s="12" customFormat="1" ht="22.5" x14ac:dyDescent="0.2">
      <c r="A45" s="13"/>
      <c r="B45" s="14" t="s">
        <v>203</v>
      </c>
      <c r="C45" s="11">
        <v>1</v>
      </c>
      <c r="D45" s="12" t="s">
        <v>38</v>
      </c>
      <c r="E45" s="900"/>
      <c r="F45" s="264">
        <f t="shared" si="1"/>
        <v>0</v>
      </c>
      <c r="G45" s="1207"/>
      <c r="H45" s="1207"/>
      <c r="I45" s="1207"/>
      <c r="J45" s="1207"/>
      <c r="K45" s="1207"/>
      <c r="L45" s="1207"/>
      <c r="M45" s="1207"/>
      <c r="N45" s="1207"/>
      <c r="O45" s="1207"/>
      <c r="P45" s="1207"/>
      <c r="Q45" s="1207"/>
      <c r="R45" s="1207"/>
      <c r="S45" s="1207"/>
      <c r="T45" s="1207"/>
      <c r="U45" s="1207"/>
      <c r="V45" s="1207"/>
      <c r="W45" s="1207"/>
      <c r="X45" s="1207"/>
      <c r="Y45" s="1207"/>
      <c r="Z45" s="1207"/>
      <c r="AA45" s="1207"/>
      <c r="AB45" s="1207"/>
      <c r="AC45" s="1207"/>
      <c r="AD45" s="1207"/>
      <c r="AE45" s="1207"/>
      <c r="AF45" s="1207"/>
      <c r="AG45" s="1207"/>
      <c r="AH45" s="1207"/>
      <c r="AI45" s="1207"/>
      <c r="AJ45" s="1207"/>
      <c r="AK45" s="1207"/>
      <c r="AL45" s="1207"/>
      <c r="AM45" s="1207"/>
      <c r="AN45" s="1207"/>
      <c r="AO45" s="1207"/>
      <c r="AP45" s="1207"/>
      <c r="AQ45" s="1207"/>
      <c r="AR45" s="1207"/>
      <c r="AS45" s="1207"/>
      <c r="AT45" s="1207"/>
      <c r="AU45" s="1207"/>
      <c r="AV45" s="1207"/>
      <c r="AW45" s="1207"/>
      <c r="AX45" s="1207"/>
      <c r="AY45" s="1207"/>
      <c r="AZ45" s="1207"/>
      <c r="BA45" s="1207"/>
      <c r="BB45" s="1207"/>
      <c r="BC45" s="1207"/>
      <c r="BD45" s="1207"/>
      <c r="BE45" s="1207"/>
      <c r="BF45" s="1207"/>
      <c r="BG45" s="1207"/>
      <c r="BH45" s="1207"/>
      <c r="BI45" s="1207"/>
      <c r="BJ45" s="1207"/>
      <c r="BK45" s="1207"/>
      <c r="BL45" s="1207"/>
      <c r="BM45" s="1207"/>
      <c r="BN45" s="1207"/>
      <c r="BO45" s="1207"/>
      <c r="BP45" s="1207"/>
      <c r="BQ45" s="1207"/>
      <c r="BR45" s="1207"/>
      <c r="BS45" s="1207"/>
      <c r="BT45" s="1207"/>
      <c r="BU45" s="1207"/>
      <c r="BV45" s="1207"/>
      <c r="BW45" s="1207"/>
      <c r="BX45" s="1207"/>
      <c r="BY45" s="1207"/>
      <c r="BZ45" s="1207"/>
      <c r="CA45" s="1207"/>
      <c r="CB45" s="1207"/>
      <c r="CC45" s="1207"/>
      <c r="CD45" s="1207"/>
      <c r="CE45" s="1207"/>
      <c r="CF45" s="1207"/>
      <c r="CG45" s="1207"/>
      <c r="CH45" s="1207"/>
    </row>
    <row r="46" spans="1:86" s="12" customFormat="1" ht="56.25" x14ac:dyDescent="0.2">
      <c r="A46" s="13"/>
      <c r="B46" s="14" t="s">
        <v>204</v>
      </c>
      <c r="C46" s="11">
        <v>17</v>
      </c>
      <c r="D46" s="12" t="s">
        <v>199</v>
      </c>
      <c r="E46" s="900"/>
      <c r="F46" s="264">
        <f t="shared" si="1"/>
        <v>0</v>
      </c>
      <c r="G46" s="1207"/>
      <c r="H46" s="1207"/>
      <c r="I46" s="1207"/>
      <c r="J46" s="1207"/>
      <c r="K46" s="1207"/>
      <c r="L46" s="1207"/>
      <c r="M46" s="1207"/>
      <c r="N46" s="1207"/>
      <c r="O46" s="1207"/>
      <c r="P46" s="1207"/>
      <c r="Q46" s="1207"/>
      <c r="R46" s="1207"/>
      <c r="S46" s="1207"/>
      <c r="T46" s="1207"/>
      <c r="U46" s="1207"/>
      <c r="V46" s="1207"/>
      <c r="W46" s="1207"/>
      <c r="X46" s="1207"/>
      <c r="Y46" s="1207"/>
      <c r="Z46" s="1207"/>
      <c r="AA46" s="1207"/>
      <c r="AB46" s="1207"/>
      <c r="AC46" s="1207"/>
      <c r="AD46" s="1207"/>
      <c r="AE46" s="1207"/>
      <c r="AF46" s="1207"/>
      <c r="AG46" s="1207"/>
      <c r="AH46" s="1207"/>
      <c r="AI46" s="1207"/>
      <c r="AJ46" s="1207"/>
      <c r="AK46" s="1207"/>
      <c r="AL46" s="1207"/>
      <c r="AM46" s="1207"/>
      <c r="AN46" s="1207"/>
      <c r="AO46" s="1207"/>
      <c r="AP46" s="1207"/>
      <c r="AQ46" s="1207"/>
      <c r="AR46" s="1207"/>
      <c r="AS46" s="1207"/>
      <c r="AT46" s="1207"/>
      <c r="AU46" s="1207"/>
      <c r="AV46" s="1207"/>
      <c r="AW46" s="1207"/>
      <c r="AX46" s="1207"/>
      <c r="AY46" s="1207"/>
      <c r="AZ46" s="1207"/>
      <c r="BA46" s="1207"/>
      <c r="BB46" s="1207"/>
      <c r="BC46" s="1207"/>
      <c r="BD46" s="1207"/>
      <c r="BE46" s="1207"/>
      <c r="BF46" s="1207"/>
      <c r="BG46" s="1207"/>
      <c r="BH46" s="1207"/>
      <c r="BI46" s="1207"/>
      <c r="BJ46" s="1207"/>
      <c r="BK46" s="1207"/>
      <c r="BL46" s="1207"/>
      <c r="BM46" s="1207"/>
      <c r="BN46" s="1207"/>
      <c r="BO46" s="1207"/>
      <c r="BP46" s="1207"/>
      <c r="BQ46" s="1207"/>
      <c r="BR46" s="1207"/>
      <c r="BS46" s="1207"/>
      <c r="BT46" s="1207"/>
      <c r="BU46" s="1207"/>
      <c r="BV46" s="1207"/>
      <c r="BW46" s="1207"/>
      <c r="BX46" s="1207"/>
      <c r="BY46" s="1207"/>
      <c r="BZ46" s="1207"/>
      <c r="CA46" s="1207"/>
      <c r="CB46" s="1207"/>
      <c r="CC46" s="1207"/>
      <c r="CD46" s="1207"/>
      <c r="CE46" s="1207"/>
      <c r="CF46" s="1207"/>
      <c r="CG46" s="1207"/>
      <c r="CH46" s="1207"/>
    </row>
    <row r="47" spans="1:86" s="173" customFormat="1" ht="12.75" x14ac:dyDescent="0.2">
      <c r="A47" s="15"/>
      <c r="B47" s="16"/>
      <c r="C47" s="172"/>
      <c r="D47" s="15"/>
      <c r="E47" s="903"/>
      <c r="F47" s="270"/>
      <c r="G47" s="1206"/>
      <c r="H47" s="1206"/>
      <c r="I47" s="1206"/>
      <c r="J47" s="1206"/>
      <c r="K47" s="1206"/>
      <c r="L47" s="1206"/>
      <c r="M47" s="1206"/>
      <c r="N47" s="1206"/>
      <c r="O47" s="1206"/>
      <c r="P47" s="1206"/>
      <c r="Q47" s="1206"/>
      <c r="R47" s="1206"/>
      <c r="S47" s="1206"/>
      <c r="T47" s="1206"/>
      <c r="U47" s="1206"/>
      <c r="V47" s="1206"/>
      <c r="W47" s="1206"/>
      <c r="X47" s="1206"/>
      <c r="Y47" s="1206"/>
      <c r="Z47" s="1206"/>
      <c r="AA47" s="1206"/>
      <c r="AB47" s="1206"/>
      <c r="AC47" s="1206"/>
      <c r="AD47" s="1206"/>
      <c r="AE47" s="1206"/>
      <c r="AF47" s="1206"/>
      <c r="AG47" s="1206"/>
      <c r="AH47" s="1206"/>
      <c r="AI47" s="1206"/>
      <c r="AJ47" s="1206"/>
      <c r="AK47" s="1206"/>
      <c r="AL47" s="1206"/>
      <c r="AM47" s="1206"/>
      <c r="AN47" s="1206"/>
      <c r="AO47" s="1206"/>
      <c r="AP47" s="1206"/>
      <c r="AQ47" s="1206"/>
      <c r="AR47" s="1206"/>
      <c r="AS47" s="1206"/>
      <c r="AT47" s="1206"/>
      <c r="AU47" s="1206"/>
      <c r="AV47" s="1206"/>
      <c r="AW47" s="1206"/>
      <c r="AX47" s="1206"/>
      <c r="AY47" s="1206"/>
      <c r="AZ47" s="1206"/>
      <c r="BA47" s="1206"/>
      <c r="BB47" s="1206"/>
      <c r="BC47" s="1206"/>
      <c r="BD47" s="1206"/>
      <c r="BE47" s="1206"/>
      <c r="BF47" s="1206"/>
      <c r="BG47" s="1206"/>
      <c r="BH47" s="1206"/>
      <c r="BI47" s="1206"/>
      <c r="BJ47" s="1206"/>
      <c r="BK47" s="1206"/>
      <c r="BL47" s="1206"/>
      <c r="BM47" s="1206"/>
      <c r="BN47" s="1206"/>
      <c r="BO47" s="1206"/>
      <c r="BP47" s="1206"/>
      <c r="BQ47" s="1206"/>
      <c r="BR47" s="1206"/>
      <c r="BS47" s="1206"/>
      <c r="BT47" s="1206"/>
      <c r="BU47" s="1206"/>
      <c r="BV47" s="1206"/>
      <c r="BW47" s="1206"/>
      <c r="BX47" s="1206"/>
      <c r="BY47" s="1206"/>
      <c r="BZ47" s="1206"/>
      <c r="CA47" s="1206"/>
      <c r="CB47" s="1206"/>
      <c r="CC47" s="1206"/>
      <c r="CD47" s="1206"/>
      <c r="CE47" s="1206"/>
      <c r="CF47" s="1206"/>
      <c r="CG47" s="1206"/>
      <c r="CH47" s="1206"/>
    </row>
    <row r="48" spans="1:86" x14ac:dyDescent="0.25">
      <c r="A48" s="13" t="s">
        <v>308</v>
      </c>
      <c r="B48" s="10" t="s">
        <v>309</v>
      </c>
      <c r="C48" s="11"/>
      <c r="D48" s="12"/>
      <c r="E48" s="900"/>
      <c r="F48" s="264"/>
    </row>
    <row r="49" spans="1:86" ht="45" x14ac:dyDescent="0.25">
      <c r="A49" s="13"/>
      <c r="B49" s="14" t="s">
        <v>310</v>
      </c>
      <c r="C49" s="11">
        <v>1</v>
      </c>
      <c r="D49" s="12" t="s">
        <v>170</v>
      </c>
      <c r="E49" s="900"/>
      <c r="F49" s="264">
        <f>E49*C49</f>
        <v>0</v>
      </c>
    </row>
    <row r="50" spans="1:86" ht="22.5" x14ac:dyDescent="0.25">
      <c r="A50" s="13"/>
      <c r="B50" s="14" t="s">
        <v>311</v>
      </c>
      <c r="C50" s="11">
        <v>1</v>
      </c>
      <c r="D50" s="12" t="s">
        <v>170</v>
      </c>
      <c r="E50" s="900"/>
      <c r="F50" s="264">
        <f>E50*C50</f>
        <v>0</v>
      </c>
      <c r="G50" s="1202"/>
    </row>
    <row r="51" spans="1:86" ht="90" x14ac:dyDescent="0.25">
      <c r="A51" s="13"/>
      <c r="B51" s="14" t="s">
        <v>312</v>
      </c>
      <c r="C51" s="11">
        <v>1</v>
      </c>
      <c r="D51" s="12" t="s">
        <v>170</v>
      </c>
      <c r="E51" s="900"/>
      <c r="F51" s="264">
        <f>C51*E51</f>
        <v>0</v>
      </c>
      <c r="G51" s="1202"/>
    </row>
    <row r="52" spans="1:86" ht="45" x14ac:dyDescent="0.25">
      <c r="A52" s="13"/>
      <c r="B52" s="14" t="s">
        <v>313</v>
      </c>
      <c r="C52" s="11">
        <v>1</v>
      </c>
      <c r="D52" s="12" t="s">
        <v>38</v>
      </c>
      <c r="E52" s="900"/>
      <c r="F52" s="264">
        <f>E52*C52</f>
        <v>0</v>
      </c>
      <c r="G52" s="1202"/>
    </row>
    <row r="53" spans="1:86" ht="45" x14ac:dyDescent="0.25">
      <c r="A53" s="13"/>
      <c r="B53" s="14" t="s">
        <v>314</v>
      </c>
      <c r="C53" s="11">
        <v>1</v>
      </c>
      <c r="D53" s="12" t="s">
        <v>170</v>
      </c>
      <c r="E53" s="900"/>
      <c r="F53" s="264">
        <f>E53*C53</f>
        <v>0</v>
      </c>
      <c r="G53" s="1202"/>
    </row>
    <row r="54" spans="1:86" s="173" customFormat="1" ht="12.75" x14ac:dyDescent="0.2">
      <c r="A54" s="15"/>
      <c r="B54" s="15"/>
      <c r="C54" s="172"/>
      <c r="D54" s="15"/>
      <c r="E54" s="903"/>
      <c r="F54" s="270"/>
      <c r="G54" s="1206"/>
      <c r="H54" s="1206"/>
      <c r="I54" s="1208"/>
      <c r="J54" s="1206"/>
      <c r="K54" s="1206"/>
      <c r="L54" s="1206"/>
      <c r="M54" s="1206"/>
      <c r="N54" s="1206"/>
      <c r="O54" s="1206"/>
      <c r="P54" s="1206"/>
      <c r="Q54" s="1206"/>
      <c r="R54" s="1206"/>
      <c r="S54" s="1206"/>
      <c r="T54" s="1206"/>
      <c r="U54" s="1206"/>
      <c r="V54" s="1206"/>
      <c r="W54" s="1206"/>
      <c r="X54" s="1206"/>
      <c r="Y54" s="1206"/>
      <c r="Z54" s="1206"/>
      <c r="AA54" s="1206"/>
      <c r="AB54" s="1206"/>
      <c r="AC54" s="1206"/>
      <c r="AD54" s="1206"/>
      <c r="AE54" s="1206"/>
      <c r="AF54" s="1206"/>
      <c r="AG54" s="1206"/>
      <c r="AH54" s="1206"/>
      <c r="AI54" s="1206"/>
      <c r="AJ54" s="1206"/>
      <c r="AK54" s="1206"/>
      <c r="AL54" s="1206"/>
      <c r="AM54" s="1206"/>
      <c r="AN54" s="1206"/>
      <c r="AO54" s="1206"/>
      <c r="AP54" s="1206"/>
      <c r="AQ54" s="1206"/>
      <c r="AR54" s="1206"/>
      <c r="AS54" s="1206"/>
      <c r="AT54" s="1206"/>
      <c r="AU54" s="1206"/>
      <c r="AV54" s="1206"/>
      <c r="AW54" s="1206"/>
      <c r="AX54" s="1206"/>
      <c r="AY54" s="1206"/>
      <c r="AZ54" s="1206"/>
      <c r="BA54" s="1206"/>
      <c r="BB54" s="1206"/>
      <c r="BC54" s="1206"/>
      <c r="BD54" s="1206"/>
      <c r="BE54" s="1206"/>
      <c r="BF54" s="1206"/>
      <c r="BG54" s="1206"/>
      <c r="BH54" s="1206"/>
      <c r="BI54" s="1206"/>
      <c r="BJ54" s="1206"/>
      <c r="BK54" s="1206"/>
      <c r="BL54" s="1206"/>
      <c r="BM54" s="1206"/>
      <c r="BN54" s="1206"/>
      <c r="BO54" s="1206"/>
      <c r="BP54" s="1206"/>
      <c r="BQ54" s="1206"/>
      <c r="BR54" s="1206"/>
      <c r="BS54" s="1206"/>
      <c r="BT54" s="1206"/>
      <c r="BU54" s="1206"/>
      <c r="BV54" s="1206"/>
      <c r="BW54" s="1206"/>
      <c r="BX54" s="1206"/>
      <c r="BY54" s="1206"/>
      <c r="BZ54" s="1206"/>
      <c r="CA54" s="1206"/>
      <c r="CB54" s="1206"/>
      <c r="CC54" s="1206"/>
      <c r="CD54" s="1206"/>
      <c r="CE54" s="1206"/>
      <c r="CF54" s="1206"/>
      <c r="CG54" s="1206"/>
      <c r="CH54" s="1206"/>
    </row>
    <row r="55" spans="1:86" x14ac:dyDescent="0.25">
      <c r="A55" s="13" t="s">
        <v>206</v>
      </c>
      <c r="B55" s="10" t="s">
        <v>207</v>
      </c>
      <c r="C55" s="11"/>
      <c r="D55" s="12"/>
      <c r="E55" s="900"/>
      <c r="F55" s="264"/>
      <c r="I55" s="1208"/>
    </row>
    <row r="56" spans="1:86" ht="45" x14ac:dyDescent="0.25">
      <c r="A56" s="13"/>
      <c r="B56" s="14" t="s">
        <v>208</v>
      </c>
      <c r="C56" s="11">
        <v>2</v>
      </c>
      <c r="D56" s="12" t="s">
        <v>38</v>
      </c>
      <c r="E56" s="900"/>
      <c r="F56" s="264">
        <f t="shared" ref="F56:F60" si="2">E56*C56</f>
        <v>0</v>
      </c>
    </row>
    <row r="57" spans="1:86" ht="22.5" x14ac:dyDescent="0.25">
      <c r="A57" s="13"/>
      <c r="B57" s="14" t="s">
        <v>209</v>
      </c>
      <c r="C57" s="11">
        <v>37</v>
      </c>
      <c r="D57" s="12" t="s">
        <v>199</v>
      </c>
      <c r="E57" s="900"/>
      <c r="F57" s="264">
        <f t="shared" si="2"/>
        <v>0</v>
      </c>
    </row>
    <row r="58" spans="1:86" x14ac:dyDescent="0.25">
      <c r="A58" s="13"/>
      <c r="B58" s="14" t="s">
        <v>315</v>
      </c>
      <c r="C58" s="11">
        <v>2</v>
      </c>
      <c r="D58" s="12" t="s">
        <v>199</v>
      </c>
      <c r="E58" s="900"/>
      <c r="F58" s="264">
        <f t="shared" si="2"/>
        <v>0</v>
      </c>
    </row>
    <row r="59" spans="1:86" ht="22.5" x14ac:dyDescent="0.25">
      <c r="A59" s="13"/>
      <c r="B59" s="14" t="s">
        <v>210</v>
      </c>
      <c r="C59" s="11">
        <v>8</v>
      </c>
      <c r="D59" s="12" t="s">
        <v>199</v>
      </c>
      <c r="E59" s="900"/>
      <c r="F59" s="264">
        <f t="shared" si="2"/>
        <v>0</v>
      </c>
    </row>
    <row r="60" spans="1:86" x14ac:dyDescent="0.25">
      <c r="A60" s="13"/>
      <c r="B60" s="14" t="s">
        <v>316</v>
      </c>
      <c r="C60" s="11">
        <v>1</v>
      </c>
      <c r="D60" s="12" t="s">
        <v>170</v>
      </c>
      <c r="E60" s="900"/>
      <c r="F60" s="264">
        <f t="shared" si="2"/>
        <v>0</v>
      </c>
    </row>
    <row r="61" spans="1:86" x14ac:dyDescent="0.25">
      <c r="A61" s="16"/>
      <c r="B61" s="16"/>
      <c r="C61" s="16"/>
      <c r="D61" s="16"/>
      <c r="E61" s="904"/>
      <c r="F61" s="264"/>
    </row>
    <row r="62" spans="1:86" x14ac:dyDescent="0.25">
      <c r="A62" s="13"/>
      <c r="C62" s="19"/>
    </row>
    <row r="63" spans="1:86" x14ac:dyDescent="0.25">
      <c r="A63" s="13"/>
      <c r="B63" s="16" t="s">
        <v>212</v>
      </c>
      <c r="C63" s="11"/>
      <c r="D63" s="12"/>
      <c r="E63" s="900"/>
      <c r="F63" s="269">
        <f>SUM(F28:F60)</f>
        <v>0</v>
      </c>
    </row>
    <row r="64" spans="1:86" x14ac:dyDescent="0.25">
      <c r="A64" s="13"/>
      <c r="B64" s="16"/>
      <c r="C64" s="11"/>
      <c r="D64" s="12"/>
      <c r="E64" s="900"/>
      <c r="F64" s="264"/>
    </row>
    <row r="65" spans="1:86" x14ac:dyDescent="0.25">
      <c r="A65" s="13" t="s">
        <v>213</v>
      </c>
      <c r="B65" s="10" t="s">
        <v>214</v>
      </c>
      <c r="C65" s="11"/>
      <c r="D65" s="12"/>
      <c r="E65" s="900"/>
      <c r="F65" s="264"/>
    </row>
    <row r="66" spans="1:86" ht="22.5" x14ac:dyDescent="0.25">
      <c r="A66" s="13"/>
      <c r="B66" s="14" t="s">
        <v>215</v>
      </c>
      <c r="C66" s="11">
        <v>1</v>
      </c>
      <c r="D66" s="12" t="s">
        <v>170</v>
      </c>
      <c r="E66" s="900"/>
      <c r="F66" s="264">
        <f t="shared" ref="F66:F71" si="3">E66*C66</f>
        <v>0</v>
      </c>
    </row>
    <row r="67" spans="1:86" ht="33.75" x14ac:dyDescent="0.25">
      <c r="A67" s="13"/>
      <c r="B67" s="14" t="s">
        <v>216</v>
      </c>
      <c r="C67" s="11">
        <v>1</v>
      </c>
      <c r="D67" s="12" t="s">
        <v>170</v>
      </c>
      <c r="E67" s="900"/>
      <c r="F67" s="264">
        <f t="shared" si="3"/>
        <v>0</v>
      </c>
    </row>
    <row r="68" spans="1:86" ht="22.5" x14ac:dyDescent="0.25">
      <c r="A68" s="13"/>
      <c r="B68" s="14" t="s">
        <v>317</v>
      </c>
      <c r="C68" s="11">
        <v>1</v>
      </c>
      <c r="D68" s="12" t="s">
        <v>170</v>
      </c>
      <c r="E68" s="900"/>
      <c r="F68" s="264">
        <f t="shared" si="3"/>
        <v>0</v>
      </c>
    </row>
    <row r="69" spans="1:86" ht="45" x14ac:dyDescent="0.25">
      <c r="A69" s="13"/>
      <c r="B69" s="14" t="s">
        <v>218</v>
      </c>
      <c r="C69" s="11">
        <v>4</v>
      </c>
      <c r="D69" s="12" t="s">
        <v>199</v>
      </c>
      <c r="E69" s="900"/>
      <c r="F69" s="264">
        <f t="shared" si="3"/>
        <v>0</v>
      </c>
    </row>
    <row r="70" spans="1:86" ht="33.75" x14ac:dyDescent="0.25">
      <c r="A70" s="13"/>
      <c r="B70" s="14" t="s">
        <v>219</v>
      </c>
      <c r="C70" s="11">
        <v>1</v>
      </c>
      <c r="D70" s="12" t="s">
        <v>170</v>
      </c>
      <c r="E70" s="900"/>
      <c r="F70" s="264">
        <f t="shared" si="3"/>
        <v>0</v>
      </c>
    </row>
    <row r="71" spans="1:86" ht="33.75" x14ac:dyDescent="0.25">
      <c r="A71" s="13"/>
      <c r="B71" s="14" t="s">
        <v>220</v>
      </c>
      <c r="C71" s="11">
        <v>1</v>
      </c>
      <c r="D71" s="12" t="s">
        <v>170</v>
      </c>
      <c r="E71" s="900"/>
      <c r="F71" s="264">
        <f t="shared" si="3"/>
        <v>0</v>
      </c>
    </row>
    <row r="72" spans="1:86" s="173" customFormat="1" ht="12.75" x14ac:dyDescent="0.2">
      <c r="A72" s="15"/>
      <c r="B72" s="171"/>
      <c r="C72" s="172"/>
      <c r="D72" s="15"/>
      <c r="E72" s="903"/>
      <c r="F72" s="270"/>
      <c r="G72" s="1206"/>
      <c r="H72" s="1206"/>
      <c r="I72" s="1206"/>
      <c r="J72" s="1206"/>
      <c r="K72" s="1206"/>
      <c r="L72" s="1206"/>
      <c r="M72" s="1206"/>
      <c r="N72" s="1206"/>
      <c r="O72" s="1206"/>
      <c r="P72" s="1206"/>
      <c r="Q72" s="1206"/>
      <c r="R72" s="1206"/>
      <c r="S72" s="1206"/>
      <c r="T72" s="1206"/>
      <c r="U72" s="1206"/>
      <c r="V72" s="1206"/>
      <c r="W72" s="1206"/>
      <c r="X72" s="1206"/>
      <c r="Y72" s="1206"/>
      <c r="Z72" s="1206"/>
      <c r="AA72" s="1206"/>
      <c r="AB72" s="1206"/>
      <c r="AC72" s="1206"/>
      <c r="AD72" s="1206"/>
      <c r="AE72" s="1206"/>
      <c r="AF72" s="1206"/>
      <c r="AG72" s="1206"/>
      <c r="AH72" s="1206"/>
      <c r="AI72" s="1206"/>
      <c r="AJ72" s="1206"/>
      <c r="AK72" s="1206"/>
      <c r="AL72" s="1206"/>
      <c r="AM72" s="1206"/>
      <c r="AN72" s="1206"/>
      <c r="AO72" s="1206"/>
      <c r="AP72" s="1206"/>
      <c r="AQ72" s="1206"/>
      <c r="AR72" s="1206"/>
      <c r="AS72" s="1206"/>
      <c r="AT72" s="1206"/>
      <c r="AU72" s="1206"/>
      <c r="AV72" s="1206"/>
      <c r="AW72" s="1206"/>
      <c r="AX72" s="1206"/>
      <c r="AY72" s="1206"/>
      <c r="AZ72" s="1206"/>
      <c r="BA72" s="1206"/>
      <c r="BB72" s="1206"/>
      <c r="BC72" s="1206"/>
      <c r="BD72" s="1206"/>
      <c r="BE72" s="1206"/>
      <c r="BF72" s="1206"/>
      <c r="BG72" s="1206"/>
      <c r="BH72" s="1206"/>
      <c r="BI72" s="1206"/>
      <c r="BJ72" s="1206"/>
      <c r="BK72" s="1206"/>
      <c r="BL72" s="1206"/>
      <c r="BM72" s="1206"/>
      <c r="BN72" s="1206"/>
      <c r="BO72" s="1206"/>
      <c r="BP72" s="1206"/>
      <c r="BQ72" s="1206"/>
      <c r="BR72" s="1206"/>
      <c r="BS72" s="1206"/>
      <c r="BT72" s="1206"/>
      <c r="BU72" s="1206"/>
      <c r="BV72" s="1206"/>
      <c r="BW72" s="1206"/>
      <c r="BX72" s="1206"/>
      <c r="BY72" s="1206"/>
      <c r="BZ72" s="1206"/>
      <c r="CA72" s="1206"/>
      <c r="CB72" s="1206"/>
      <c r="CC72" s="1206"/>
      <c r="CD72" s="1206"/>
      <c r="CE72" s="1206"/>
      <c r="CF72" s="1206"/>
      <c r="CG72" s="1206"/>
      <c r="CH72" s="1206"/>
    </row>
    <row r="73" spans="1:86" x14ac:dyDescent="0.25">
      <c r="A73" s="13"/>
      <c r="B73" s="16" t="s">
        <v>221</v>
      </c>
      <c r="C73" s="11"/>
      <c r="D73" s="12"/>
      <c r="E73" s="900"/>
      <c r="F73" s="269">
        <f>SUM(F66:F71)</f>
        <v>0</v>
      </c>
    </row>
    <row r="74" spans="1:86" x14ac:dyDescent="0.25">
      <c r="A74" s="13"/>
      <c r="B74" s="16"/>
      <c r="C74" s="11"/>
      <c r="D74" s="12"/>
      <c r="E74" s="900"/>
      <c r="F74" s="264"/>
    </row>
    <row r="75" spans="1:86" ht="45" x14ac:dyDescent="0.25">
      <c r="A75" s="13" t="s">
        <v>222</v>
      </c>
      <c r="B75" s="20" t="s">
        <v>223</v>
      </c>
      <c r="C75" s="11"/>
      <c r="D75" s="12"/>
      <c r="E75" s="900"/>
      <c r="F75" s="264"/>
    </row>
    <row r="76" spans="1:86" ht="56.25" x14ac:dyDescent="0.25">
      <c r="A76" s="13"/>
      <c r="B76" s="21" t="s">
        <v>224</v>
      </c>
      <c r="C76" s="11">
        <v>1</v>
      </c>
      <c r="D76" s="12" t="s">
        <v>170</v>
      </c>
      <c r="E76" s="900"/>
      <c r="F76" s="264">
        <f t="shared" ref="F76" si="4">E76*C76</f>
        <v>0</v>
      </c>
    </row>
    <row r="77" spans="1:86" x14ac:dyDescent="0.25">
      <c r="A77" s="13"/>
      <c r="B77" s="21"/>
      <c r="C77" s="11"/>
      <c r="D77" s="12"/>
      <c r="E77" s="900"/>
      <c r="F77" s="264"/>
    </row>
    <row r="78" spans="1:86" ht="25.5" x14ac:dyDescent="0.25">
      <c r="A78" s="13"/>
      <c r="B78" s="16" t="s">
        <v>225</v>
      </c>
      <c r="C78" s="11"/>
      <c r="D78" s="12"/>
      <c r="E78" s="900"/>
      <c r="F78" s="269">
        <f>SUM(F76)</f>
        <v>0</v>
      </c>
    </row>
    <row r="79" spans="1:86" x14ac:dyDescent="0.25">
      <c r="A79" s="13"/>
      <c r="B79" s="14"/>
      <c r="C79" s="11"/>
      <c r="D79" s="12"/>
      <c r="E79" s="900"/>
      <c r="F79" s="264"/>
    </row>
    <row r="80" spans="1:86" x14ac:dyDescent="0.25">
      <c r="A80" s="12"/>
      <c r="B80" s="12"/>
      <c r="C80" s="12"/>
      <c r="D80" s="12"/>
      <c r="E80" s="900"/>
      <c r="F80" s="264"/>
    </row>
    <row r="81" spans="1:6" x14ac:dyDescent="0.25">
      <c r="A81" s="13"/>
      <c r="B81" s="16" t="s">
        <v>66</v>
      </c>
      <c r="C81" s="11"/>
      <c r="D81" s="12"/>
      <c r="E81" s="900"/>
      <c r="F81" s="271">
        <f>SUM(F18,F23,F63,F73,F78)</f>
        <v>0</v>
      </c>
    </row>
    <row r="82" spans="1:6" x14ac:dyDescent="0.25">
      <c r="A82" s="22"/>
      <c r="B82" s="30"/>
    </row>
    <row r="83" spans="1:6" x14ac:dyDescent="0.25">
      <c r="A83" s="22"/>
      <c r="B83" s="17"/>
    </row>
    <row r="84" spans="1:6" x14ac:dyDescent="0.25">
      <c r="A84" s="22"/>
      <c r="B84" s="17"/>
    </row>
    <row r="85" spans="1:6" x14ac:dyDescent="0.25">
      <c r="A85" s="22"/>
      <c r="C85" s="19"/>
    </row>
    <row r="86" spans="1:6" x14ac:dyDescent="0.25">
      <c r="A86" s="22"/>
      <c r="C86" s="19"/>
    </row>
    <row r="87" spans="1:6" x14ac:dyDescent="0.25">
      <c r="A87" s="22"/>
      <c r="C87" s="19"/>
    </row>
    <row r="88" spans="1:6" x14ac:dyDescent="0.25">
      <c r="A88" s="22"/>
      <c r="C88" s="19"/>
    </row>
    <row r="89" spans="1:6" x14ac:dyDescent="0.25">
      <c r="A89" s="22"/>
      <c r="C89" s="19"/>
    </row>
    <row r="90" spans="1:6" x14ac:dyDescent="0.25">
      <c r="A90" s="22"/>
      <c r="C90" s="19"/>
    </row>
    <row r="91" spans="1:6" x14ac:dyDescent="0.25">
      <c r="A91" s="22"/>
      <c r="C91" s="19"/>
    </row>
    <row r="92" spans="1:6" x14ac:dyDescent="0.25">
      <c r="A92" s="22"/>
      <c r="C92" s="19"/>
    </row>
    <row r="93" spans="1:6" x14ac:dyDescent="0.25">
      <c r="A93" s="22"/>
      <c r="C93" s="19"/>
    </row>
    <row r="94" spans="1:6" x14ac:dyDescent="0.25">
      <c r="A94" s="22"/>
      <c r="C94" s="19"/>
    </row>
    <row r="95" spans="1:6" x14ac:dyDescent="0.25">
      <c r="A95" s="22"/>
      <c r="C95" s="19"/>
    </row>
    <row r="96" spans="1:6" x14ac:dyDescent="0.25">
      <c r="A96" s="22"/>
      <c r="C96" s="19"/>
    </row>
    <row r="97" spans="1:3" x14ac:dyDescent="0.25">
      <c r="A97" s="22"/>
      <c r="C97" s="19"/>
    </row>
    <row r="98" spans="1:3" x14ac:dyDescent="0.25">
      <c r="A98" s="22"/>
      <c r="C98" s="19"/>
    </row>
    <row r="99" spans="1:3" x14ac:dyDescent="0.25">
      <c r="A99" s="22"/>
      <c r="C99" s="19"/>
    </row>
    <row r="100" spans="1:3" x14ac:dyDescent="0.25">
      <c r="A100" s="22"/>
      <c r="C100" s="19"/>
    </row>
    <row r="101" spans="1:3" x14ac:dyDescent="0.25">
      <c r="A101" s="22"/>
      <c r="C101" s="19"/>
    </row>
    <row r="102" spans="1:3" x14ac:dyDescent="0.25">
      <c r="A102" s="22"/>
      <c r="C102" s="19"/>
    </row>
    <row r="103" spans="1:3" x14ac:dyDescent="0.25">
      <c r="A103" s="22"/>
      <c r="C103" s="19"/>
    </row>
    <row r="104" spans="1:3" x14ac:dyDescent="0.25">
      <c r="A104" s="22"/>
      <c r="C104" s="19"/>
    </row>
    <row r="105" spans="1:3" x14ac:dyDescent="0.25">
      <c r="A105" s="22"/>
      <c r="C105" s="19"/>
    </row>
    <row r="106" spans="1:3" x14ac:dyDescent="0.25">
      <c r="A106" s="22"/>
      <c r="C106" s="19"/>
    </row>
    <row r="107" spans="1:3" x14ac:dyDescent="0.25">
      <c r="A107" s="22"/>
      <c r="C107" s="19"/>
    </row>
    <row r="108" spans="1:3" x14ac:dyDescent="0.25">
      <c r="A108" s="22"/>
      <c r="C108" s="19"/>
    </row>
    <row r="109" spans="1:3" x14ac:dyDescent="0.25">
      <c r="A109" s="22"/>
      <c r="C109" s="19"/>
    </row>
    <row r="110" spans="1:3" x14ac:dyDescent="0.25">
      <c r="A110" s="22"/>
      <c r="C110" s="19"/>
    </row>
    <row r="111" spans="1:3" x14ac:dyDescent="0.25">
      <c r="A111" s="22"/>
      <c r="C111" s="19"/>
    </row>
    <row r="112" spans="1:3" x14ac:dyDescent="0.25">
      <c r="A112" s="22"/>
      <c r="C112" s="19"/>
    </row>
    <row r="113" spans="1:3" x14ac:dyDescent="0.25">
      <c r="A113" s="22"/>
      <c r="C113" s="19"/>
    </row>
    <row r="114" spans="1:3" x14ac:dyDescent="0.25">
      <c r="A114" s="22"/>
      <c r="C114" s="19"/>
    </row>
    <row r="115" spans="1:3" x14ac:dyDescent="0.25">
      <c r="A115" s="22"/>
      <c r="C115" s="19"/>
    </row>
    <row r="116" spans="1:3" x14ac:dyDescent="0.25">
      <c r="A116" s="22"/>
      <c r="C116" s="19"/>
    </row>
    <row r="117" spans="1:3" x14ac:dyDescent="0.25">
      <c r="A117" s="22"/>
      <c r="C117" s="19"/>
    </row>
    <row r="118" spans="1:3" x14ac:dyDescent="0.25">
      <c r="A118" s="22"/>
      <c r="C118" s="19"/>
    </row>
    <row r="119" spans="1:3" x14ac:dyDescent="0.25">
      <c r="A119" s="22"/>
      <c r="C119" s="19"/>
    </row>
    <row r="120" spans="1:3" x14ac:dyDescent="0.25">
      <c r="A120" s="22"/>
      <c r="C120" s="19"/>
    </row>
    <row r="121" spans="1:3" x14ac:dyDescent="0.25">
      <c r="A121" s="22"/>
      <c r="C121" s="19"/>
    </row>
    <row r="122" spans="1:3" x14ac:dyDescent="0.25">
      <c r="A122" s="22"/>
      <c r="C122" s="19"/>
    </row>
    <row r="123" spans="1:3" x14ac:dyDescent="0.25">
      <c r="A123" s="22"/>
      <c r="C123" s="19"/>
    </row>
    <row r="124" spans="1:3" x14ac:dyDescent="0.25">
      <c r="A124" s="22"/>
      <c r="C124" s="19"/>
    </row>
    <row r="125" spans="1:3" x14ac:dyDescent="0.25">
      <c r="A125" s="22"/>
      <c r="C125" s="19"/>
    </row>
    <row r="126" spans="1:3" x14ac:dyDescent="0.25">
      <c r="A126" s="22"/>
      <c r="C126" s="19"/>
    </row>
    <row r="127" spans="1:3" x14ac:dyDescent="0.25">
      <c r="A127" s="22"/>
      <c r="C127" s="19"/>
    </row>
    <row r="128" spans="1:3" x14ac:dyDescent="0.25">
      <c r="A128" s="22"/>
      <c r="C128" s="19"/>
    </row>
    <row r="129" spans="1:3" x14ac:dyDescent="0.25">
      <c r="A129" s="22"/>
      <c r="C129" s="19"/>
    </row>
    <row r="130" spans="1:3" x14ac:dyDescent="0.25">
      <c r="A130" s="22"/>
      <c r="C130" s="19"/>
    </row>
    <row r="131" spans="1:3" x14ac:dyDescent="0.25">
      <c r="A131" s="22"/>
      <c r="C131" s="19"/>
    </row>
    <row r="132" spans="1:3" x14ac:dyDescent="0.25">
      <c r="A132" s="22"/>
      <c r="C132" s="19"/>
    </row>
    <row r="133" spans="1:3" x14ac:dyDescent="0.25">
      <c r="A133" s="22"/>
      <c r="C133" s="19"/>
    </row>
    <row r="134" spans="1:3" x14ac:dyDescent="0.25">
      <c r="A134" s="22"/>
      <c r="C134" s="19"/>
    </row>
    <row r="135" spans="1:3" x14ac:dyDescent="0.25">
      <c r="A135" s="22"/>
      <c r="C135" s="19"/>
    </row>
    <row r="136" spans="1:3" x14ac:dyDescent="0.25">
      <c r="A136" s="22"/>
      <c r="C136" s="19"/>
    </row>
    <row r="137" spans="1:3" x14ac:dyDescent="0.25">
      <c r="A137" s="22"/>
      <c r="C137" s="19"/>
    </row>
    <row r="138" spans="1:3" x14ac:dyDescent="0.25">
      <c r="A138" s="22"/>
      <c r="C138" s="19"/>
    </row>
    <row r="139" spans="1:3" x14ac:dyDescent="0.25">
      <c r="A139" s="22"/>
      <c r="C139" s="19"/>
    </row>
    <row r="140" spans="1:3" x14ac:dyDescent="0.25">
      <c r="A140" s="22"/>
      <c r="C140" s="19"/>
    </row>
    <row r="141" spans="1:3" x14ac:dyDescent="0.25">
      <c r="A141" s="22"/>
      <c r="C141" s="19"/>
    </row>
    <row r="142" spans="1:3" x14ac:dyDescent="0.25">
      <c r="A142" s="22"/>
      <c r="C142" s="19"/>
    </row>
    <row r="143" spans="1:3" x14ac:dyDescent="0.25">
      <c r="A143" s="22"/>
      <c r="C143" s="19"/>
    </row>
    <row r="144" spans="1:3" x14ac:dyDescent="0.25">
      <c r="A144" s="22"/>
      <c r="C144" s="19"/>
    </row>
    <row r="145" spans="1:3" x14ac:dyDescent="0.25">
      <c r="A145" s="22"/>
      <c r="C145" s="19"/>
    </row>
    <row r="146" spans="1:3" x14ac:dyDescent="0.25">
      <c r="A146" s="22"/>
      <c r="C146" s="19"/>
    </row>
    <row r="147" spans="1:3" x14ac:dyDescent="0.25">
      <c r="A147" s="22"/>
      <c r="C147" s="19"/>
    </row>
    <row r="148" spans="1:3" x14ac:dyDescent="0.25">
      <c r="A148" s="22"/>
      <c r="C148" s="19"/>
    </row>
    <row r="149" spans="1:3" x14ac:dyDescent="0.25">
      <c r="A149" s="22"/>
      <c r="C149" s="19"/>
    </row>
    <row r="150" spans="1:3" x14ac:dyDescent="0.25">
      <c r="A150" s="22"/>
      <c r="C150" s="19"/>
    </row>
    <row r="151" spans="1:3" x14ac:dyDescent="0.25">
      <c r="A151" s="22"/>
      <c r="C151" s="19"/>
    </row>
    <row r="152" spans="1:3" x14ac:dyDescent="0.25">
      <c r="A152" s="22"/>
      <c r="C152" s="19"/>
    </row>
    <row r="153" spans="1:3" x14ac:dyDescent="0.25">
      <c r="A153" s="22"/>
      <c r="C153" s="19"/>
    </row>
    <row r="154" spans="1:3" x14ac:dyDescent="0.25">
      <c r="A154" s="22"/>
      <c r="C154" s="19"/>
    </row>
    <row r="155" spans="1:3" x14ac:dyDescent="0.25">
      <c r="A155" s="22"/>
      <c r="C155" s="19"/>
    </row>
    <row r="156" spans="1:3" x14ac:dyDescent="0.25">
      <c r="A156" s="22"/>
      <c r="C156" s="19"/>
    </row>
    <row r="157" spans="1:3" x14ac:dyDescent="0.25">
      <c r="A157" s="22"/>
      <c r="C157" s="19"/>
    </row>
    <row r="158" spans="1:3" x14ac:dyDescent="0.25">
      <c r="A158" s="22"/>
      <c r="C158" s="19"/>
    </row>
    <row r="159" spans="1:3" x14ac:dyDescent="0.25">
      <c r="A159" s="22"/>
      <c r="C159" s="19"/>
    </row>
    <row r="160" spans="1:3" x14ac:dyDescent="0.25">
      <c r="A160" s="22"/>
      <c r="C160" s="19"/>
    </row>
    <row r="161" spans="1:3" x14ac:dyDescent="0.25">
      <c r="A161" s="22"/>
      <c r="C161" s="19"/>
    </row>
    <row r="162" spans="1:3" x14ac:dyDescent="0.25">
      <c r="A162" s="22"/>
      <c r="C162" s="19"/>
    </row>
    <row r="163" spans="1:3" x14ac:dyDescent="0.25">
      <c r="A163" s="22"/>
      <c r="C163" s="19"/>
    </row>
    <row r="164" spans="1:3" x14ac:dyDescent="0.25">
      <c r="A164" s="22"/>
      <c r="C164" s="19"/>
    </row>
    <row r="165" spans="1:3" x14ac:dyDescent="0.25">
      <c r="A165" s="22"/>
      <c r="C165" s="19"/>
    </row>
    <row r="166" spans="1:3" x14ac:dyDescent="0.25">
      <c r="A166" s="22"/>
      <c r="C166" s="19"/>
    </row>
    <row r="167" spans="1:3" x14ac:dyDescent="0.25">
      <c r="A167" s="22"/>
      <c r="C167" s="19"/>
    </row>
    <row r="168" spans="1:3" x14ac:dyDescent="0.25">
      <c r="A168" s="22"/>
      <c r="C168" s="19"/>
    </row>
  </sheetData>
  <pageMargins left="0.98425196850393704" right="0.39370078740157483" top="0.78740157480314965" bottom="0.59055118110236227"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77"/>
  <sheetViews>
    <sheetView showZeros="0" workbookViewId="0">
      <selection activeCell="A2" sqref="A2"/>
    </sheetView>
  </sheetViews>
  <sheetFormatPr defaultColWidth="9.140625" defaultRowHeight="12.75" x14ac:dyDescent="0.2"/>
  <cols>
    <col min="1" max="1" width="3.7109375" style="343" customWidth="1"/>
    <col min="2" max="2" width="46.5703125" style="342" bestFit="1" customWidth="1"/>
    <col min="3" max="3" width="6.85546875" style="343" bestFit="1" customWidth="1"/>
    <col min="4" max="4" width="7.42578125" style="906" bestFit="1" customWidth="1"/>
    <col min="5" max="5" width="9.7109375" style="928" customWidth="1"/>
    <col min="6" max="6" width="12.7109375" style="907" customWidth="1"/>
    <col min="7" max="108" width="9.140625" style="307"/>
    <col min="109" max="16384" width="9.140625" style="302"/>
  </cols>
  <sheetData>
    <row r="1" spans="1:108" ht="18" x14ac:dyDescent="0.2">
      <c r="A1" s="1105" t="s">
        <v>1237</v>
      </c>
      <c r="B1" s="1106"/>
      <c r="C1" s="1107"/>
      <c r="D1" s="1108"/>
      <c r="E1" s="1109"/>
      <c r="F1" s="1110"/>
    </row>
    <row r="3" spans="1:108" x14ac:dyDescent="0.2">
      <c r="B3" s="342" t="s">
        <v>294</v>
      </c>
    </row>
    <row r="4" spans="1:108" ht="38.25" x14ac:dyDescent="0.2">
      <c r="B4" s="908" t="s">
        <v>295</v>
      </c>
    </row>
    <row r="5" spans="1:108" x14ac:dyDescent="0.2">
      <c r="B5" s="342" t="s">
        <v>296</v>
      </c>
    </row>
    <row r="6" spans="1:108" x14ac:dyDescent="0.2">
      <c r="B6" s="342" t="s">
        <v>297</v>
      </c>
    </row>
    <row r="11" spans="1:108" s="913" customFormat="1" ht="12" x14ac:dyDescent="0.25">
      <c r="A11" s="909" t="s">
        <v>319</v>
      </c>
      <c r="B11" s="910" t="s">
        <v>161</v>
      </c>
      <c r="C11" s="909" t="s">
        <v>36</v>
      </c>
      <c r="D11" s="911" t="s">
        <v>162</v>
      </c>
      <c r="E11" s="929" t="s">
        <v>496</v>
      </c>
      <c r="F11" s="912" t="s">
        <v>163</v>
      </c>
      <c r="G11" s="1209"/>
      <c r="H11" s="1209"/>
      <c r="I11" s="1209"/>
      <c r="J11" s="1209"/>
      <c r="K11" s="1209"/>
      <c r="L11" s="1209"/>
      <c r="M11" s="1209"/>
      <c r="N11" s="1209"/>
      <c r="O11" s="1209"/>
      <c r="P11" s="1209"/>
      <c r="Q11" s="1209"/>
      <c r="R11" s="1209"/>
      <c r="S11" s="1209"/>
      <c r="T11" s="1209"/>
      <c r="U11" s="1209"/>
      <c r="V11" s="1209"/>
      <c r="W11" s="1209"/>
      <c r="X11" s="1209"/>
      <c r="Y11" s="1209"/>
      <c r="Z11" s="1209"/>
      <c r="AA11" s="1209"/>
      <c r="AB11" s="1209"/>
      <c r="AC11" s="1209"/>
      <c r="AD11" s="1209"/>
      <c r="AE11" s="1209"/>
      <c r="AF11" s="1209"/>
      <c r="AG11" s="1209"/>
      <c r="AH11" s="1209"/>
      <c r="AI11" s="1209"/>
      <c r="AJ11" s="1209"/>
      <c r="AK11" s="1209"/>
      <c r="AL11" s="1209"/>
      <c r="AM11" s="1209"/>
      <c r="AN11" s="1209"/>
      <c r="AO11" s="1209"/>
      <c r="AP11" s="1209"/>
      <c r="AQ11" s="1209"/>
      <c r="AR11" s="1209"/>
      <c r="AS11" s="1209"/>
      <c r="AT11" s="1209"/>
      <c r="AU11" s="1209"/>
      <c r="AV11" s="1209"/>
      <c r="AW11" s="1209"/>
      <c r="AX11" s="1209"/>
      <c r="AY11" s="1209"/>
      <c r="AZ11" s="1209"/>
      <c r="BA11" s="1209"/>
      <c r="BB11" s="1209"/>
      <c r="BC11" s="1209"/>
      <c r="BD11" s="1209"/>
      <c r="BE11" s="1209"/>
      <c r="BF11" s="1209"/>
      <c r="BG11" s="1209"/>
      <c r="BH11" s="1209"/>
      <c r="BI11" s="1209"/>
      <c r="BJ11" s="1209"/>
      <c r="BK11" s="1209"/>
      <c r="BL11" s="1209"/>
      <c r="BM11" s="1209"/>
      <c r="BN11" s="1209"/>
      <c r="BO11" s="1209"/>
      <c r="BP11" s="1209"/>
      <c r="BQ11" s="1209"/>
      <c r="BR11" s="1209"/>
      <c r="BS11" s="1209"/>
      <c r="BT11" s="1209"/>
      <c r="BU11" s="1209"/>
      <c r="BV11" s="1209"/>
      <c r="BW11" s="1209"/>
      <c r="BX11" s="1209"/>
      <c r="BY11" s="1209"/>
      <c r="BZ11" s="1209"/>
      <c r="CA11" s="1209"/>
      <c r="CB11" s="1209"/>
      <c r="CC11" s="1209"/>
      <c r="CD11" s="1209"/>
      <c r="CE11" s="1209"/>
      <c r="CF11" s="1209"/>
      <c r="CG11" s="1209"/>
      <c r="CH11" s="1209"/>
      <c r="CI11" s="1209"/>
      <c r="CJ11" s="1209"/>
      <c r="CK11" s="1209"/>
      <c r="CL11" s="1209"/>
      <c r="CM11" s="1209"/>
      <c r="CN11" s="1209"/>
      <c r="CO11" s="1209"/>
      <c r="CP11" s="1209"/>
      <c r="CQ11" s="1209"/>
      <c r="CR11" s="1209"/>
      <c r="CS11" s="1209"/>
      <c r="CT11" s="1209"/>
      <c r="CU11" s="1209"/>
      <c r="CV11" s="1209"/>
      <c r="CW11" s="1209"/>
      <c r="CX11" s="1209"/>
      <c r="CY11" s="1209"/>
      <c r="CZ11" s="1209"/>
      <c r="DA11" s="1209"/>
      <c r="DB11" s="1209"/>
      <c r="DC11" s="1209"/>
      <c r="DD11" s="1209"/>
    </row>
    <row r="12" spans="1:108" x14ac:dyDescent="0.2">
      <c r="A12" s="914"/>
      <c r="B12" s="915" t="s">
        <v>800</v>
      </c>
      <c r="C12" s="916"/>
      <c r="D12" s="917"/>
      <c r="E12" s="930"/>
      <c r="F12" s="918"/>
    </row>
    <row r="13" spans="1:108" x14ac:dyDescent="0.2">
      <c r="A13" s="919">
        <v>1</v>
      </c>
      <c r="B13" s="920" t="s">
        <v>801</v>
      </c>
      <c r="C13" s="919" t="s">
        <v>38</v>
      </c>
      <c r="D13" s="921">
        <v>1</v>
      </c>
      <c r="E13" s="931"/>
      <c r="F13" s="922">
        <f>D13*E13</f>
        <v>0</v>
      </c>
    </row>
    <row r="14" spans="1:108" ht="38.25" x14ac:dyDescent="0.2">
      <c r="A14" s="919">
        <v>2</v>
      </c>
      <c r="B14" s="923" t="s">
        <v>807</v>
      </c>
      <c r="C14" s="919" t="s">
        <v>38</v>
      </c>
      <c r="D14" s="921">
        <v>1</v>
      </c>
      <c r="E14" s="931"/>
      <c r="F14" s="922">
        <f>D14*E14</f>
        <v>0</v>
      </c>
    </row>
    <row r="15" spans="1:108" x14ac:dyDescent="0.2">
      <c r="A15" s="919">
        <v>3</v>
      </c>
      <c r="B15" s="920" t="s">
        <v>280</v>
      </c>
      <c r="C15" s="919" t="s">
        <v>38</v>
      </c>
      <c r="D15" s="921">
        <v>2</v>
      </c>
      <c r="E15" s="931"/>
      <c r="F15" s="922">
        <f t="shared" ref="F15" si="0">D15*E15</f>
        <v>0</v>
      </c>
    </row>
    <row r="16" spans="1:108" x14ac:dyDescent="0.2">
      <c r="B16" s="915" t="s">
        <v>802</v>
      </c>
    </row>
    <row r="17" spans="1:6" x14ac:dyDescent="0.2">
      <c r="A17" s="919">
        <v>4</v>
      </c>
      <c r="B17" s="920" t="s">
        <v>801</v>
      </c>
      <c r="C17" s="919" t="s">
        <v>38</v>
      </c>
      <c r="D17" s="921">
        <v>1</v>
      </c>
      <c r="E17" s="931"/>
      <c r="F17" s="922">
        <f>D17*E17</f>
        <v>0</v>
      </c>
    </row>
    <row r="18" spans="1:6" ht="38.25" x14ac:dyDescent="0.2">
      <c r="A18" s="919">
        <v>5</v>
      </c>
      <c r="B18" s="923" t="s">
        <v>807</v>
      </c>
      <c r="C18" s="919" t="s">
        <v>38</v>
      </c>
      <c r="D18" s="921">
        <v>1</v>
      </c>
      <c r="E18" s="931"/>
      <c r="F18" s="922">
        <f>D18*E18</f>
        <v>0</v>
      </c>
    </row>
    <row r="19" spans="1:6" x14ac:dyDescent="0.2">
      <c r="A19" s="919">
        <v>6</v>
      </c>
      <c r="B19" s="920" t="s">
        <v>280</v>
      </c>
      <c r="C19" s="919" t="s">
        <v>38</v>
      </c>
      <c r="D19" s="921">
        <v>2</v>
      </c>
      <c r="E19" s="931"/>
      <c r="F19" s="922">
        <f t="shared" ref="F19" si="1">D19*E19</f>
        <v>0</v>
      </c>
    </row>
    <row r="20" spans="1:6" x14ac:dyDescent="0.2">
      <c r="B20" s="915" t="s">
        <v>803</v>
      </c>
    </row>
    <row r="21" spans="1:6" ht="25.5" x14ac:dyDescent="0.2">
      <c r="A21" s="919">
        <v>7</v>
      </c>
      <c r="B21" s="923" t="s">
        <v>805</v>
      </c>
      <c r="C21" s="919" t="s">
        <v>38</v>
      </c>
      <c r="D21" s="921">
        <v>1</v>
      </c>
      <c r="E21" s="931"/>
      <c r="F21" s="922">
        <f t="shared" ref="F21:F23" si="2">D21*E21</f>
        <v>0</v>
      </c>
    </row>
    <row r="22" spans="1:6" x14ac:dyDescent="0.2">
      <c r="A22" s="919">
        <v>8</v>
      </c>
      <c r="B22" s="920" t="s">
        <v>804</v>
      </c>
      <c r="C22" s="919" t="s">
        <v>184</v>
      </c>
      <c r="D22" s="921">
        <v>5</v>
      </c>
      <c r="E22" s="931"/>
      <c r="F22" s="922">
        <f t="shared" si="2"/>
        <v>0</v>
      </c>
    </row>
    <row r="23" spans="1:6" x14ac:dyDescent="0.2">
      <c r="A23" s="919">
        <v>9</v>
      </c>
      <c r="B23" s="920" t="s">
        <v>806</v>
      </c>
      <c r="C23" s="919" t="s">
        <v>184</v>
      </c>
      <c r="D23" s="921">
        <v>5</v>
      </c>
      <c r="E23" s="931"/>
      <c r="F23" s="922">
        <f t="shared" si="2"/>
        <v>0</v>
      </c>
    </row>
    <row r="24" spans="1:6" x14ac:dyDescent="0.2">
      <c r="B24" s="915" t="s">
        <v>808</v>
      </c>
    </row>
    <row r="25" spans="1:6" ht="25.5" x14ac:dyDescent="0.2">
      <c r="A25" s="919">
        <v>10</v>
      </c>
      <c r="B25" s="923" t="s">
        <v>809</v>
      </c>
      <c r="C25" s="919" t="s">
        <v>38</v>
      </c>
      <c r="D25" s="921">
        <v>1</v>
      </c>
      <c r="E25" s="931"/>
      <c r="F25" s="922">
        <f>D25*E25</f>
        <v>0</v>
      </c>
    </row>
    <row r="26" spans="1:6" x14ac:dyDescent="0.2">
      <c r="A26" s="919">
        <v>11</v>
      </c>
      <c r="B26" s="920" t="s">
        <v>280</v>
      </c>
      <c r="C26" s="919" t="s">
        <v>37</v>
      </c>
      <c r="D26" s="921">
        <v>10</v>
      </c>
      <c r="E26" s="931"/>
      <c r="F26" s="922">
        <f t="shared" ref="F26:F30" si="3">D26*E26</f>
        <v>0</v>
      </c>
    </row>
    <row r="27" spans="1:6" x14ac:dyDescent="0.2">
      <c r="A27" s="919">
        <v>12</v>
      </c>
      <c r="B27" s="920" t="s">
        <v>810</v>
      </c>
      <c r="C27" s="919" t="s">
        <v>37</v>
      </c>
      <c r="D27" s="921">
        <v>15</v>
      </c>
      <c r="E27" s="931"/>
      <c r="F27" s="922">
        <f t="shared" si="3"/>
        <v>0</v>
      </c>
    </row>
    <row r="28" spans="1:6" ht="25.5" x14ac:dyDescent="0.2">
      <c r="A28" s="919">
        <v>13</v>
      </c>
      <c r="B28" s="923" t="s">
        <v>819</v>
      </c>
      <c r="C28" s="919" t="s">
        <v>37</v>
      </c>
      <c r="D28" s="921">
        <v>110</v>
      </c>
      <c r="E28" s="931"/>
      <c r="F28" s="922">
        <f t="shared" si="3"/>
        <v>0</v>
      </c>
    </row>
    <row r="29" spans="1:6" ht="38.25" x14ac:dyDescent="0.2">
      <c r="A29" s="919">
        <v>14</v>
      </c>
      <c r="B29" s="923" t="s">
        <v>811</v>
      </c>
      <c r="C29" s="919" t="s">
        <v>38</v>
      </c>
      <c r="D29" s="921">
        <v>1</v>
      </c>
      <c r="E29" s="931"/>
      <c r="F29" s="922">
        <f t="shared" si="3"/>
        <v>0</v>
      </c>
    </row>
    <row r="30" spans="1:6" ht="25.5" x14ac:dyDescent="0.2">
      <c r="A30" s="919">
        <v>15</v>
      </c>
      <c r="B30" s="923" t="s">
        <v>812</v>
      </c>
      <c r="C30" s="919" t="s">
        <v>38</v>
      </c>
      <c r="D30" s="921">
        <v>1</v>
      </c>
      <c r="E30" s="931"/>
      <c r="F30" s="922">
        <f t="shared" si="3"/>
        <v>0</v>
      </c>
    </row>
    <row r="31" spans="1:6" x14ac:dyDescent="0.2">
      <c r="A31" s="919">
        <v>16</v>
      </c>
      <c r="B31" s="923" t="s">
        <v>813</v>
      </c>
      <c r="C31" s="919" t="s">
        <v>37</v>
      </c>
      <c r="D31" s="921">
        <v>50</v>
      </c>
      <c r="E31" s="931"/>
      <c r="F31" s="922">
        <f t="shared" ref="F31:F35" si="4">D31*E31</f>
        <v>0</v>
      </c>
    </row>
    <row r="32" spans="1:6" x14ac:dyDescent="0.2">
      <c r="A32" s="919">
        <v>17</v>
      </c>
      <c r="B32" s="923" t="s">
        <v>814</v>
      </c>
      <c r="C32" s="919" t="s">
        <v>38</v>
      </c>
      <c r="D32" s="921">
        <v>2</v>
      </c>
      <c r="E32" s="931"/>
      <c r="F32" s="922">
        <f t="shared" si="4"/>
        <v>0</v>
      </c>
    </row>
    <row r="33" spans="1:6" x14ac:dyDescent="0.2">
      <c r="B33" s="915" t="s">
        <v>815</v>
      </c>
    </row>
    <row r="34" spans="1:6" x14ac:dyDescent="0.2">
      <c r="A34" s="919">
        <v>18</v>
      </c>
      <c r="B34" s="923" t="s">
        <v>816</v>
      </c>
      <c r="C34" s="919" t="s">
        <v>38</v>
      </c>
      <c r="D34" s="921">
        <v>1</v>
      </c>
      <c r="E34" s="931"/>
      <c r="F34" s="922">
        <f t="shared" si="4"/>
        <v>0</v>
      </c>
    </row>
    <row r="35" spans="1:6" x14ac:dyDescent="0.2">
      <c r="A35" s="919">
        <v>19</v>
      </c>
      <c r="B35" s="923" t="s">
        <v>817</v>
      </c>
      <c r="C35" s="919" t="s">
        <v>37</v>
      </c>
      <c r="D35" s="921">
        <v>10</v>
      </c>
      <c r="E35" s="931"/>
      <c r="F35" s="922">
        <f t="shared" si="4"/>
        <v>0</v>
      </c>
    </row>
    <row r="36" spans="1:6" x14ac:dyDescent="0.2">
      <c r="B36" s="915" t="s">
        <v>818</v>
      </c>
    </row>
    <row r="37" spans="1:6" x14ac:dyDescent="0.2">
      <c r="A37" s="919">
        <v>20</v>
      </c>
      <c r="B37" s="923" t="s">
        <v>816</v>
      </c>
      <c r="C37" s="919" t="s">
        <v>38</v>
      </c>
      <c r="D37" s="921">
        <v>1</v>
      </c>
      <c r="E37" s="931"/>
      <c r="F37" s="922">
        <f t="shared" ref="F37:F38" si="5">D37*E37</f>
        <v>0</v>
      </c>
    </row>
    <row r="38" spans="1:6" x14ac:dyDescent="0.2">
      <c r="A38" s="919">
        <v>21</v>
      </c>
      <c r="B38" s="923" t="s">
        <v>817</v>
      </c>
      <c r="C38" s="919" t="s">
        <v>37</v>
      </c>
      <c r="D38" s="921">
        <v>10</v>
      </c>
      <c r="E38" s="931"/>
      <c r="F38" s="922">
        <f t="shared" si="5"/>
        <v>0</v>
      </c>
    </row>
    <row r="39" spans="1:6" x14ac:dyDescent="0.2">
      <c r="B39" s="915" t="s">
        <v>820</v>
      </c>
    </row>
    <row r="40" spans="1:6" ht="25.5" x14ac:dyDescent="0.2">
      <c r="A40" s="919">
        <v>22</v>
      </c>
      <c r="B40" s="923" t="s">
        <v>821</v>
      </c>
      <c r="C40" s="919" t="s">
        <v>38</v>
      </c>
      <c r="D40" s="921">
        <v>1</v>
      </c>
      <c r="E40" s="931"/>
      <c r="F40" s="922">
        <f t="shared" ref="F40:F41" si="6">D40*E40</f>
        <v>0</v>
      </c>
    </row>
    <row r="41" spans="1:6" ht="25.5" x14ac:dyDescent="0.2">
      <c r="A41" s="919">
        <v>23</v>
      </c>
      <c r="B41" s="923" t="s">
        <v>819</v>
      </c>
      <c r="C41" s="919" t="s">
        <v>37</v>
      </c>
      <c r="D41" s="921">
        <v>85</v>
      </c>
      <c r="E41" s="931"/>
      <c r="F41" s="922">
        <f t="shared" si="6"/>
        <v>0</v>
      </c>
    </row>
    <row r="42" spans="1:6" x14ac:dyDescent="0.2">
      <c r="B42" s="915" t="s">
        <v>822</v>
      </c>
    </row>
    <row r="43" spans="1:6" x14ac:dyDescent="0.2">
      <c r="A43" s="919">
        <v>24</v>
      </c>
      <c r="B43" s="924" t="s">
        <v>824</v>
      </c>
      <c r="C43" s="919" t="s">
        <v>37</v>
      </c>
      <c r="D43" s="921">
        <v>125</v>
      </c>
      <c r="E43" s="931"/>
      <c r="F43" s="922">
        <f t="shared" ref="F43:F45" si="7">D43*E43</f>
        <v>0</v>
      </c>
    </row>
    <row r="44" spans="1:6" ht="25.5" x14ac:dyDescent="0.2">
      <c r="A44" s="919">
        <v>25</v>
      </c>
      <c r="B44" s="923" t="s">
        <v>823</v>
      </c>
      <c r="C44" s="919" t="s">
        <v>37</v>
      </c>
      <c r="D44" s="921">
        <v>125</v>
      </c>
      <c r="E44" s="931"/>
      <c r="F44" s="922">
        <f t="shared" si="7"/>
        <v>0</v>
      </c>
    </row>
    <row r="45" spans="1:6" x14ac:dyDescent="0.2">
      <c r="A45" s="919">
        <v>26</v>
      </c>
      <c r="B45" s="923" t="s">
        <v>817</v>
      </c>
      <c r="C45" s="919" t="s">
        <v>38</v>
      </c>
      <c r="D45" s="921">
        <v>2</v>
      </c>
      <c r="E45" s="931"/>
      <c r="F45" s="922">
        <f t="shared" si="7"/>
        <v>0</v>
      </c>
    </row>
    <row r="46" spans="1:6" x14ac:dyDescent="0.2">
      <c r="B46" s="915" t="s">
        <v>825</v>
      </c>
    </row>
    <row r="47" spans="1:6" x14ac:dyDescent="0.2">
      <c r="A47" s="919">
        <v>27</v>
      </c>
      <c r="B47" s="924" t="s">
        <v>826</v>
      </c>
      <c r="C47" s="919" t="s">
        <v>37</v>
      </c>
      <c r="D47" s="921">
        <v>180</v>
      </c>
      <c r="E47" s="931"/>
      <c r="F47" s="922">
        <f t="shared" ref="F47:F50" si="8">D47*E47</f>
        <v>0</v>
      </c>
    </row>
    <row r="48" spans="1:6" ht="25.5" x14ac:dyDescent="0.2">
      <c r="A48" s="919">
        <v>28</v>
      </c>
      <c r="B48" s="923" t="s">
        <v>827</v>
      </c>
      <c r="C48" s="919" t="s">
        <v>37</v>
      </c>
      <c r="D48" s="921">
        <f>3*180</f>
        <v>540</v>
      </c>
      <c r="E48" s="931"/>
      <c r="F48" s="922">
        <f t="shared" si="8"/>
        <v>0</v>
      </c>
    </row>
    <row r="49" spans="1:6" x14ac:dyDescent="0.2">
      <c r="A49" s="919">
        <v>29</v>
      </c>
      <c r="B49" s="923" t="s">
        <v>817</v>
      </c>
      <c r="C49" s="919" t="s">
        <v>38</v>
      </c>
      <c r="D49" s="921">
        <v>6</v>
      </c>
      <c r="E49" s="931"/>
      <c r="F49" s="922">
        <f t="shared" si="8"/>
        <v>0</v>
      </c>
    </row>
    <row r="50" spans="1:6" x14ac:dyDescent="0.2">
      <c r="A50" s="919">
        <v>30</v>
      </c>
      <c r="B50" s="923" t="s">
        <v>828</v>
      </c>
      <c r="C50" s="919" t="s">
        <v>37</v>
      </c>
      <c r="D50" s="921">
        <f>180*3</f>
        <v>540</v>
      </c>
      <c r="E50" s="931"/>
      <c r="F50" s="922">
        <f t="shared" si="8"/>
        <v>0</v>
      </c>
    </row>
    <row r="51" spans="1:6" x14ac:dyDescent="0.2">
      <c r="B51" s="915" t="s">
        <v>829</v>
      </c>
    </row>
    <row r="52" spans="1:6" x14ac:dyDescent="0.2">
      <c r="A52" s="919">
        <v>31</v>
      </c>
      <c r="B52" s="925" t="s">
        <v>816</v>
      </c>
      <c r="C52" s="919" t="s">
        <v>38</v>
      </c>
      <c r="D52" s="921">
        <v>1</v>
      </c>
      <c r="E52" s="931"/>
      <c r="F52" s="922">
        <f t="shared" ref="F52:F62" si="9">D52*E52</f>
        <v>0</v>
      </c>
    </row>
    <row r="53" spans="1:6" x14ac:dyDescent="0.2">
      <c r="A53" s="919">
        <v>32</v>
      </c>
      <c r="B53" s="925" t="s">
        <v>831</v>
      </c>
      <c r="C53" s="919" t="s">
        <v>38</v>
      </c>
      <c r="D53" s="921">
        <v>2</v>
      </c>
      <c r="E53" s="931"/>
      <c r="F53" s="922">
        <f t="shared" si="9"/>
        <v>0</v>
      </c>
    </row>
    <row r="54" spans="1:6" x14ac:dyDescent="0.2">
      <c r="B54" s="915" t="s">
        <v>830</v>
      </c>
    </row>
    <row r="55" spans="1:6" x14ac:dyDescent="0.2">
      <c r="A55" s="919">
        <v>33</v>
      </c>
      <c r="B55" s="925" t="s">
        <v>816</v>
      </c>
      <c r="C55" s="919" t="s">
        <v>38</v>
      </c>
      <c r="D55" s="921">
        <v>2</v>
      </c>
      <c r="E55" s="931"/>
      <c r="F55" s="922">
        <f t="shared" ref="F55:F58" si="10">D55*E55</f>
        <v>0</v>
      </c>
    </row>
    <row r="56" spans="1:6" x14ac:dyDescent="0.2">
      <c r="A56" s="919">
        <v>34</v>
      </c>
      <c r="B56" s="924" t="s">
        <v>831</v>
      </c>
      <c r="C56" s="919" t="s">
        <v>38</v>
      </c>
      <c r="D56" s="921">
        <v>4</v>
      </c>
      <c r="E56" s="931"/>
      <c r="F56" s="922">
        <f t="shared" si="10"/>
        <v>0</v>
      </c>
    </row>
    <row r="57" spans="1:6" x14ac:dyDescent="0.2">
      <c r="B57" s="915" t="s">
        <v>832</v>
      </c>
    </row>
    <row r="58" spans="1:6" ht="25.5" x14ac:dyDescent="0.2">
      <c r="A58" s="919">
        <v>35</v>
      </c>
      <c r="B58" s="925" t="s">
        <v>833</v>
      </c>
      <c r="C58" s="919" t="s">
        <v>37</v>
      </c>
      <c r="D58" s="921">
        <f>5*165</f>
        <v>825</v>
      </c>
      <c r="E58" s="931"/>
      <c r="F58" s="922">
        <f t="shared" si="10"/>
        <v>0</v>
      </c>
    </row>
    <row r="59" spans="1:6" x14ac:dyDescent="0.2">
      <c r="A59" s="919">
        <v>36</v>
      </c>
      <c r="B59" s="923" t="s">
        <v>817</v>
      </c>
      <c r="C59" s="919" t="s">
        <v>38</v>
      </c>
      <c r="D59" s="921">
        <v>6</v>
      </c>
      <c r="E59" s="931"/>
      <c r="F59" s="922">
        <f t="shared" si="9"/>
        <v>0</v>
      </c>
    </row>
    <row r="60" spans="1:6" ht="25.5" x14ac:dyDescent="0.2">
      <c r="A60" s="919">
        <v>37</v>
      </c>
      <c r="B60" s="923" t="s">
        <v>834</v>
      </c>
      <c r="C60" s="919" t="s">
        <v>37</v>
      </c>
      <c r="D60" s="921">
        <v>165</v>
      </c>
      <c r="E60" s="931"/>
      <c r="F60" s="922">
        <f>D60*E60</f>
        <v>0</v>
      </c>
    </row>
    <row r="61" spans="1:6" x14ac:dyDescent="0.2">
      <c r="A61" s="919">
        <v>38</v>
      </c>
      <c r="B61" s="923" t="s">
        <v>817</v>
      </c>
      <c r="C61" s="919" t="s">
        <v>38</v>
      </c>
      <c r="D61" s="921">
        <v>2</v>
      </c>
      <c r="E61" s="931"/>
      <c r="F61" s="922">
        <f t="shared" si="9"/>
        <v>0</v>
      </c>
    </row>
    <row r="62" spans="1:6" x14ac:dyDescent="0.2">
      <c r="A62" s="919">
        <v>39</v>
      </c>
      <c r="B62" s="923" t="s">
        <v>835</v>
      </c>
      <c r="C62" s="919" t="s">
        <v>38</v>
      </c>
      <c r="D62" s="921">
        <v>2</v>
      </c>
      <c r="E62" s="931"/>
      <c r="F62" s="922">
        <f t="shared" si="9"/>
        <v>0</v>
      </c>
    </row>
    <row r="63" spans="1:6" x14ac:dyDescent="0.2">
      <c r="B63" s="915" t="s">
        <v>836</v>
      </c>
    </row>
    <row r="64" spans="1:6" ht="38.25" x14ac:dyDescent="0.2">
      <c r="A64" s="919">
        <v>40</v>
      </c>
      <c r="B64" s="923" t="s">
        <v>807</v>
      </c>
      <c r="C64" s="919" t="s">
        <v>38</v>
      </c>
      <c r="D64" s="921">
        <v>1</v>
      </c>
      <c r="E64" s="931"/>
      <c r="F64" s="922">
        <f t="shared" ref="F64:F65" si="11">D64*E64</f>
        <v>0</v>
      </c>
    </row>
    <row r="65" spans="1:108" x14ac:dyDescent="0.2">
      <c r="A65" s="919">
        <v>41</v>
      </c>
      <c r="B65" s="924" t="s">
        <v>831</v>
      </c>
      <c r="C65" s="919" t="s">
        <v>38</v>
      </c>
      <c r="D65" s="921">
        <v>2</v>
      </c>
      <c r="E65" s="931"/>
      <c r="F65" s="922">
        <f t="shared" si="11"/>
        <v>0</v>
      </c>
    </row>
    <row r="66" spans="1:108" x14ac:dyDescent="0.2">
      <c r="B66" s="915" t="s">
        <v>837</v>
      </c>
    </row>
    <row r="67" spans="1:108" ht="25.5" x14ac:dyDescent="0.2">
      <c r="A67" s="919">
        <v>42</v>
      </c>
      <c r="B67" s="923" t="s">
        <v>838</v>
      </c>
      <c r="C67" s="919" t="s">
        <v>37</v>
      </c>
      <c r="D67" s="921">
        <v>65</v>
      </c>
      <c r="E67" s="931"/>
      <c r="F67" s="922">
        <f t="shared" ref="F67:F68" si="12">D67*E67</f>
        <v>0</v>
      </c>
    </row>
    <row r="68" spans="1:108" x14ac:dyDescent="0.2">
      <c r="A68" s="919">
        <v>43</v>
      </c>
      <c r="B68" s="924" t="s">
        <v>831</v>
      </c>
      <c r="C68" s="919" t="s">
        <v>38</v>
      </c>
      <c r="D68" s="921">
        <v>2</v>
      </c>
      <c r="E68" s="931"/>
      <c r="F68" s="922">
        <f t="shared" si="12"/>
        <v>0</v>
      </c>
    </row>
    <row r="69" spans="1:108" x14ac:dyDescent="0.2">
      <c r="B69" s="915" t="s">
        <v>840</v>
      </c>
    </row>
    <row r="70" spans="1:108" ht="25.5" x14ac:dyDescent="0.2">
      <c r="A70" s="919">
        <v>44</v>
      </c>
      <c r="B70" s="923" t="s">
        <v>839</v>
      </c>
      <c r="C70" s="919" t="s">
        <v>37</v>
      </c>
      <c r="D70" s="921">
        <v>100</v>
      </c>
      <c r="E70" s="931"/>
      <c r="F70" s="922">
        <f t="shared" ref="F70:F71" si="13">D70*E70</f>
        <v>0</v>
      </c>
    </row>
    <row r="71" spans="1:108" x14ac:dyDescent="0.2">
      <c r="A71" s="919">
        <v>45</v>
      </c>
      <c r="B71" s="924" t="s">
        <v>831</v>
      </c>
      <c r="C71" s="919" t="s">
        <v>38</v>
      </c>
      <c r="D71" s="921">
        <v>2</v>
      </c>
      <c r="E71" s="931"/>
      <c r="F71" s="922">
        <f t="shared" si="13"/>
        <v>0</v>
      </c>
    </row>
    <row r="72" spans="1:108" x14ac:dyDescent="0.2">
      <c r="B72" s="915" t="s">
        <v>841</v>
      </c>
    </row>
    <row r="73" spans="1:108" ht="25.5" x14ac:dyDescent="0.2">
      <c r="A73" s="919">
        <v>46</v>
      </c>
      <c r="B73" s="923" t="s">
        <v>842</v>
      </c>
      <c r="C73" s="919" t="s">
        <v>37</v>
      </c>
      <c r="D73" s="921">
        <f>3*175</f>
        <v>525</v>
      </c>
      <c r="E73" s="931"/>
      <c r="F73" s="922">
        <f t="shared" ref="F73:F74" si="14">D73*E73</f>
        <v>0</v>
      </c>
    </row>
    <row r="74" spans="1:108" x14ac:dyDescent="0.2">
      <c r="A74" s="919">
        <v>47</v>
      </c>
      <c r="B74" s="924" t="s">
        <v>831</v>
      </c>
      <c r="C74" s="919" t="s">
        <v>38</v>
      </c>
      <c r="D74" s="921">
        <v>6</v>
      </c>
      <c r="E74" s="931"/>
      <c r="F74" s="922">
        <f t="shared" si="14"/>
        <v>0</v>
      </c>
    </row>
    <row r="75" spans="1:108" x14ac:dyDescent="0.2">
      <c r="B75" s="908"/>
    </row>
    <row r="76" spans="1:108" x14ac:dyDescent="0.2">
      <c r="B76" s="908"/>
    </row>
    <row r="77" spans="1:108" s="303" customFormat="1" x14ac:dyDescent="0.2">
      <c r="A77" s="300"/>
      <c r="B77" s="926"/>
      <c r="C77" s="300" t="s">
        <v>14</v>
      </c>
      <c r="D77" s="927"/>
      <c r="E77" s="932"/>
      <c r="F77" s="301">
        <f>SUM(F13:F74)</f>
        <v>0</v>
      </c>
      <c r="G77" s="1169"/>
      <c r="H77" s="1169"/>
      <c r="I77" s="1169"/>
      <c r="J77" s="1169"/>
      <c r="K77" s="1169"/>
      <c r="L77" s="1169"/>
      <c r="M77" s="1169"/>
      <c r="N77" s="1169"/>
      <c r="O77" s="1169"/>
      <c r="P77" s="1169"/>
      <c r="Q77" s="1169"/>
      <c r="R77" s="1169"/>
      <c r="S77" s="1169"/>
      <c r="T77" s="1169"/>
      <c r="U77" s="1169"/>
      <c r="V77" s="1169"/>
      <c r="W77" s="1169"/>
      <c r="X77" s="1169"/>
      <c r="Y77" s="1169"/>
      <c r="Z77" s="1169"/>
      <c r="AA77" s="1169"/>
      <c r="AB77" s="1169"/>
      <c r="AC77" s="1169"/>
      <c r="AD77" s="1169"/>
      <c r="AE77" s="1169"/>
      <c r="AF77" s="1169"/>
      <c r="AG77" s="1169"/>
      <c r="AH77" s="1169"/>
      <c r="AI77" s="1169"/>
      <c r="AJ77" s="1169"/>
      <c r="AK77" s="1169"/>
      <c r="AL77" s="1169"/>
      <c r="AM77" s="1169"/>
      <c r="AN77" s="1169"/>
      <c r="AO77" s="1169"/>
      <c r="AP77" s="1169"/>
      <c r="AQ77" s="1169"/>
      <c r="AR77" s="1169"/>
      <c r="AS77" s="1169"/>
      <c r="AT77" s="1169"/>
      <c r="AU77" s="1169"/>
      <c r="AV77" s="1169"/>
      <c r="AW77" s="1169"/>
      <c r="AX77" s="1169"/>
      <c r="AY77" s="1169"/>
      <c r="AZ77" s="1169"/>
      <c r="BA77" s="1169"/>
      <c r="BB77" s="1169"/>
      <c r="BC77" s="1169"/>
      <c r="BD77" s="1169"/>
      <c r="BE77" s="1169"/>
      <c r="BF77" s="1169"/>
      <c r="BG77" s="1169"/>
      <c r="BH77" s="1169"/>
      <c r="BI77" s="1169"/>
      <c r="BJ77" s="1169"/>
      <c r="BK77" s="1169"/>
      <c r="BL77" s="1169"/>
      <c r="BM77" s="1169"/>
      <c r="BN77" s="1169"/>
      <c r="BO77" s="1169"/>
      <c r="BP77" s="1169"/>
      <c r="BQ77" s="1169"/>
      <c r="BR77" s="1169"/>
      <c r="BS77" s="1169"/>
      <c r="BT77" s="1169"/>
      <c r="BU77" s="1169"/>
      <c r="BV77" s="1169"/>
      <c r="BW77" s="1169"/>
      <c r="BX77" s="1169"/>
      <c r="BY77" s="1169"/>
      <c r="BZ77" s="1169"/>
      <c r="CA77" s="1169"/>
      <c r="CB77" s="1169"/>
      <c r="CC77" s="1169"/>
      <c r="CD77" s="1169"/>
      <c r="CE77" s="1169"/>
      <c r="CF77" s="1169"/>
      <c r="CG77" s="1169"/>
      <c r="CH77" s="1169"/>
      <c r="CI77" s="1169"/>
      <c r="CJ77" s="1169"/>
      <c r="CK77" s="1169"/>
      <c r="CL77" s="1169"/>
      <c r="CM77" s="1169"/>
      <c r="CN77" s="1169"/>
      <c r="CO77" s="1169"/>
      <c r="CP77" s="1169"/>
      <c r="CQ77" s="1169"/>
      <c r="CR77" s="1169"/>
      <c r="CS77" s="1169"/>
      <c r="CT77" s="1169"/>
      <c r="CU77" s="1169"/>
      <c r="CV77" s="1169"/>
      <c r="CW77" s="1169"/>
      <c r="CX77" s="1169"/>
      <c r="CY77" s="1169"/>
      <c r="CZ77" s="1169"/>
      <c r="DA77" s="1169"/>
      <c r="DB77" s="1169"/>
      <c r="DC77" s="1169"/>
      <c r="DD77" s="1169"/>
    </row>
  </sheetData>
  <pageMargins left="0.98425196850393704" right="0.39370078740157483" top="0.78740157480314965" bottom="0.59055118110236227"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39"/>
  <sheetViews>
    <sheetView showZeros="0" workbookViewId="0">
      <selection activeCell="A2" sqref="A2"/>
    </sheetView>
  </sheetViews>
  <sheetFormatPr defaultRowHeight="12.75" x14ac:dyDescent="0.2"/>
  <cols>
    <col min="1" max="1" width="3.7109375" style="343" customWidth="1"/>
    <col min="2" max="2" width="46.5703125" style="342" bestFit="1" customWidth="1"/>
    <col min="3" max="3" width="6.85546875" style="343" bestFit="1" customWidth="1"/>
    <col min="4" max="4" width="7.42578125" style="302" bestFit="1" customWidth="1"/>
    <col min="5" max="5" width="9.7109375" style="907" customWidth="1"/>
    <col min="6" max="6" width="12.7109375" style="907" customWidth="1"/>
    <col min="7" max="92" width="9.140625" style="307"/>
    <col min="93" max="16384" width="9.140625" style="302"/>
  </cols>
  <sheetData>
    <row r="1" spans="1:92" ht="18" x14ac:dyDescent="0.2">
      <c r="A1" s="1105" t="s">
        <v>1238</v>
      </c>
      <c r="B1" s="1106"/>
      <c r="C1" s="1107"/>
      <c r="D1" s="1106"/>
      <c r="E1" s="1110"/>
      <c r="F1" s="1110"/>
    </row>
    <row r="3" spans="1:92" x14ac:dyDescent="0.2">
      <c r="B3" s="342" t="s">
        <v>294</v>
      </c>
    </row>
    <row r="4" spans="1:92" ht="38.25" x14ac:dyDescent="0.2">
      <c r="B4" s="908" t="s">
        <v>295</v>
      </c>
    </row>
    <row r="5" spans="1:92" x14ac:dyDescent="0.2">
      <c r="B5" s="342" t="s">
        <v>296</v>
      </c>
    </row>
    <row r="6" spans="1:92" x14ac:dyDescent="0.2">
      <c r="B6" s="342" t="s">
        <v>297</v>
      </c>
    </row>
    <row r="11" spans="1:92" s="609" customFormat="1" ht="12" x14ac:dyDescent="0.2">
      <c r="A11" s="909" t="s">
        <v>319</v>
      </c>
      <c r="B11" s="875" t="s">
        <v>161</v>
      </c>
      <c r="C11" s="877" t="s">
        <v>36</v>
      </c>
      <c r="D11" s="876" t="s">
        <v>162</v>
      </c>
      <c r="E11" s="933" t="s">
        <v>496</v>
      </c>
      <c r="F11" s="878" t="s">
        <v>163</v>
      </c>
      <c r="G11" s="1171"/>
      <c r="H11" s="1171"/>
      <c r="I11" s="1171"/>
      <c r="J11" s="1171"/>
      <c r="K11" s="1171"/>
      <c r="L11" s="1171"/>
      <c r="M11" s="1171"/>
      <c r="N11" s="1171"/>
      <c r="O11" s="1171"/>
      <c r="P11" s="1171"/>
      <c r="Q11" s="1171"/>
      <c r="R11" s="1171"/>
      <c r="S11" s="1171"/>
      <c r="T11" s="1171"/>
      <c r="U11" s="1171"/>
      <c r="V11" s="1171"/>
      <c r="W11" s="1171"/>
      <c r="X11" s="1171"/>
      <c r="Y11" s="1171"/>
      <c r="Z11" s="1171"/>
      <c r="AA11" s="1171"/>
      <c r="AB11" s="1171"/>
      <c r="AC11" s="1171"/>
      <c r="AD11" s="1171"/>
      <c r="AE11" s="1171"/>
      <c r="AF11" s="1171"/>
      <c r="AG11" s="1171"/>
      <c r="AH11" s="1171"/>
      <c r="AI11" s="1171"/>
      <c r="AJ11" s="1171"/>
      <c r="AK11" s="1171"/>
      <c r="AL11" s="1171"/>
      <c r="AM11" s="1171"/>
      <c r="AN11" s="1171"/>
      <c r="AO11" s="1171"/>
      <c r="AP11" s="1171"/>
      <c r="AQ11" s="1171"/>
      <c r="AR11" s="1171"/>
      <c r="AS11" s="1171"/>
      <c r="AT11" s="1171"/>
      <c r="AU11" s="1171"/>
      <c r="AV11" s="1171"/>
      <c r="AW11" s="1171"/>
      <c r="AX11" s="1171"/>
      <c r="AY11" s="1171"/>
      <c r="AZ11" s="1171"/>
      <c r="BA11" s="1171"/>
      <c r="BB11" s="1171"/>
      <c r="BC11" s="1171"/>
      <c r="BD11" s="1171"/>
      <c r="BE11" s="1171"/>
      <c r="BF11" s="1171"/>
      <c r="BG11" s="1171"/>
      <c r="BH11" s="1171"/>
      <c r="BI11" s="1171"/>
      <c r="BJ11" s="1171"/>
      <c r="BK11" s="1171"/>
      <c r="BL11" s="1171"/>
      <c r="BM11" s="1171"/>
      <c r="BN11" s="1171"/>
      <c r="BO11" s="1171"/>
      <c r="BP11" s="1171"/>
      <c r="BQ11" s="1171"/>
      <c r="BR11" s="1171"/>
      <c r="BS11" s="1171"/>
      <c r="BT11" s="1171"/>
      <c r="BU11" s="1171"/>
      <c r="BV11" s="1171"/>
      <c r="BW11" s="1171"/>
      <c r="BX11" s="1171"/>
      <c r="BY11" s="1171"/>
      <c r="BZ11" s="1171"/>
      <c r="CA11" s="1171"/>
      <c r="CB11" s="1171"/>
      <c r="CC11" s="1171"/>
      <c r="CD11" s="1171"/>
      <c r="CE11" s="1171"/>
      <c r="CF11" s="1171"/>
      <c r="CG11" s="1171"/>
      <c r="CH11" s="1171"/>
      <c r="CI11" s="1171"/>
      <c r="CJ11" s="1171"/>
      <c r="CK11" s="1171"/>
      <c r="CL11" s="1171"/>
      <c r="CM11" s="1171"/>
      <c r="CN11" s="1171"/>
    </row>
    <row r="12" spans="1:92" s="609" customFormat="1" ht="12" x14ac:dyDescent="0.2">
      <c r="A12" s="934"/>
      <c r="B12" s="935"/>
      <c r="C12" s="936"/>
      <c r="D12" s="937"/>
      <c r="E12" s="938"/>
      <c r="F12" s="939"/>
      <c r="G12" s="1171"/>
      <c r="H12" s="1171"/>
      <c r="I12" s="1171"/>
      <c r="J12" s="1171"/>
      <c r="K12" s="1171"/>
      <c r="L12" s="1171"/>
      <c r="M12" s="1171"/>
      <c r="N12" s="1171"/>
      <c r="O12" s="1171"/>
      <c r="P12" s="1171"/>
      <c r="Q12" s="1171"/>
      <c r="R12" s="1171"/>
      <c r="S12" s="1171"/>
      <c r="T12" s="1171"/>
      <c r="U12" s="1171"/>
      <c r="V12" s="1171"/>
      <c r="W12" s="1171"/>
      <c r="X12" s="1171"/>
      <c r="Y12" s="1171"/>
      <c r="Z12" s="1171"/>
      <c r="AA12" s="1171"/>
      <c r="AB12" s="1171"/>
      <c r="AC12" s="1171"/>
      <c r="AD12" s="1171"/>
      <c r="AE12" s="1171"/>
      <c r="AF12" s="1171"/>
      <c r="AG12" s="1171"/>
      <c r="AH12" s="1171"/>
      <c r="AI12" s="1171"/>
      <c r="AJ12" s="1171"/>
      <c r="AK12" s="1171"/>
      <c r="AL12" s="1171"/>
      <c r="AM12" s="1171"/>
      <c r="AN12" s="1171"/>
      <c r="AO12" s="1171"/>
      <c r="AP12" s="1171"/>
      <c r="AQ12" s="1171"/>
      <c r="AR12" s="1171"/>
      <c r="AS12" s="1171"/>
      <c r="AT12" s="1171"/>
      <c r="AU12" s="1171"/>
      <c r="AV12" s="1171"/>
      <c r="AW12" s="1171"/>
      <c r="AX12" s="1171"/>
      <c r="AY12" s="1171"/>
      <c r="AZ12" s="1171"/>
      <c r="BA12" s="1171"/>
      <c r="BB12" s="1171"/>
      <c r="BC12" s="1171"/>
      <c r="BD12" s="1171"/>
      <c r="BE12" s="1171"/>
      <c r="BF12" s="1171"/>
      <c r="BG12" s="1171"/>
      <c r="BH12" s="1171"/>
      <c r="BI12" s="1171"/>
      <c r="BJ12" s="1171"/>
      <c r="BK12" s="1171"/>
      <c r="BL12" s="1171"/>
      <c r="BM12" s="1171"/>
      <c r="BN12" s="1171"/>
      <c r="BO12" s="1171"/>
      <c r="BP12" s="1171"/>
      <c r="BQ12" s="1171"/>
      <c r="BR12" s="1171"/>
      <c r="BS12" s="1171"/>
      <c r="BT12" s="1171"/>
      <c r="BU12" s="1171"/>
      <c r="BV12" s="1171"/>
      <c r="BW12" s="1171"/>
      <c r="BX12" s="1171"/>
      <c r="BY12" s="1171"/>
      <c r="BZ12" s="1171"/>
      <c r="CA12" s="1171"/>
      <c r="CB12" s="1171"/>
      <c r="CC12" s="1171"/>
      <c r="CD12" s="1171"/>
      <c r="CE12" s="1171"/>
      <c r="CF12" s="1171"/>
      <c r="CG12" s="1171"/>
      <c r="CH12" s="1171"/>
      <c r="CI12" s="1171"/>
      <c r="CJ12" s="1171"/>
      <c r="CK12" s="1171"/>
      <c r="CL12" s="1171"/>
      <c r="CM12" s="1171"/>
      <c r="CN12" s="1171"/>
    </row>
    <row r="13" spans="1:92" x14ac:dyDescent="0.2">
      <c r="A13" s="914"/>
      <c r="B13" s="915" t="s">
        <v>279</v>
      </c>
      <c r="C13" s="940"/>
      <c r="D13" s="941"/>
      <c r="E13" s="918"/>
      <c r="F13" s="918"/>
    </row>
    <row r="14" spans="1:92" x14ac:dyDescent="0.2">
      <c r="A14" s="919">
        <v>1</v>
      </c>
      <c r="B14" s="920" t="s">
        <v>278</v>
      </c>
      <c r="C14" s="919" t="s">
        <v>38</v>
      </c>
      <c r="D14" s="942">
        <v>2</v>
      </c>
      <c r="E14" s="931"/>
      <c r="F14" s="922">
        <f>D14*E14</f>
        <v>0</v>
      </c>
    </row>
    <row r="15" spans="1:92" x14ac:dyDescent="0.2">
      <c r="A15" s="919">
        <v>2</v>
      </c>
      <c r="B15" s="920" t="s">
        <v>286</v>
      </c>
      <c r="C15" s="919" t="s">
        <v>37</v>
      </c>
      <c r="D15" s="942">
        <v>220</v>
      </c>
      <c r="E15" s="931"/>
      <c r="F15" s="922">
        <f>D15*E15</f>
        <v>0</v>
      </c>
    </row>
    <row r="16" spans="1:92" x14ac:dyDescent="0.2">
      <c r="A16" s="919">
        <v>3</v>
      </c>
      <c r="B16" s="920" t="s">
        <v>280</v>
      </c>
      <c r="C16" s="919" t="s">
        <v>38</v>
      </c>
      <c r="D16" s="942">
        <v>3</v>
      </c>
      <c r="E16" s="931"/>
      <c r="F16" s="922">
        <f t="shared" ref="F16:F24" si="0">D16*E16</f>
        <v>0</v>
      </c>
    </row>
    <row r="17" spans="1:6" x14ac:dyDescent="0.2">
      <c r="A17" s="919">
        <v>4</v>
      </c>
      <c r="B17" s="920" t="s">
        <v>281</v>
      </c>
      <c r="C17" s="919" t="s">
        <v>38</v>
      </c>
      <c r="D17" s="942">
        <v>2</v>
      </c>
      <c r="E17" s="931"/>
      <c r="F17" s="922">
        <f t="shared" si="0"/>
        <v>0</v>
      </c>
    </row>
    <row r="18" spans="1:6" x14ac:dyDescent="0.2">
      <c r="A18" s="919">
        <v>5</v>
      </c>
      <c r="B18" s="920" t="s">
        <v>289</v>
      </c>
      <c r="C18" s="919" t="s">
        <v>37</v>
      </c>
      <c r="D18" s="942">
        <f>D15</f>
        <v>220</v>
      </c>
      <c r="E18" s="931"/>
      <c r="F18" s="922">
        <f t="shared" si="0"/>
        <v>0</v>
      </c>
    </row>
    <row r="19" spans="1:6" x14ac:dyDescent="0.2">
      <c r="A19" s="919"/>
      <c r="B19" s="943" t="s">
        <v>282</v>
      </c>
      <c r="C19" s="919"/>
      <c r="D19" s="942"/>
      <c r="E19" s="931"/>
      <c r="F19" s="922"/>
    </row>
    <row r="20" spans="1:6" x14ac:dyDescent="0.2">
      <c r="A20" s="919">
        <v>6</v>
      </c>
      <c r="B20" s="920" t="s">
        <v>278</v>
      </c>
      <c r="C20" s="919" t="s">
        <v>38</v>
      </c>
      <c r="D20" s="942">
        <v>1</v>
      </c>
      <c r="E20" s="931"/>
      <c r="F20" s="922">
        <f t="shared" si="0"/>
        <v>0</v>
      </c>
    </row>
    <row r="21" spans="1:6" x14ac:dyDescent="0.2">
      <c r="A21" s="919">
        <v>7</v>
      </c>
      <c r="B21" s="920" t="s">
        <v>284</v>
      </c>
      <c r="C21" s="919" t="s">
        <v>38</v>
      </c>
      <c r="D21" s="942">
        <v>2</v>
      </c>
      <c r="E21" s="931"/>
      <c r="F21" s="922">
        <f t="shared" si="0"/>
        <v>0</v>
      </c>
    </row>
    <row r="22" spans="1:6" x14ac:dyDescent="0.2">
      <c r="A22" s="919">
        <v>8</v>
      </c>
      <c r="B22" s="920" t="s">
        <v>285</v>
      </c>
      <c r="C22" s="919" t="s">
        <v>37</v>
      </c>
      <c r="D22" s="942">
        <v>140</v>
      </c>
      <c r="E22" s="931"/>
      <c r="F22" s="922">
        <f>D22*E22</f>
        <v>0</v>
      </c>
    </row>
    <row r="23" spans="1:6" x14ac:dyDescent="0.2">
      <c r="A23" s="919">
        <v>9</v>
      </c>
      <c r="B23" s="920" t="s">
        <v>287</v>
      </c>
      <c r="C23" s="919" t="s">
        <v>38</v>
      </c>
      <c r="D23" s="942">
        <v>2</v>
      </c>
      <c r="E23" s="931"/>
      <c r="F23" s="922">
        <f>D23*E23</f>
        <v>0</v>
      </c>
    </row>
    <row r="24" spans="1:6" x14ac:dyDescent="0.2">
      <c r="A24" s="919">
        <v>10</v>
      </c>
      <c r="B24" s="920" t="s">
        <v>283</v>
      </c>
      <c r="C24" s="919" t="s">
        <v>37</v>
      </c>
      <c r="D24" s="942">
        <v>140</v>
      </c>
      <c r="E24" s="931"/>
      <c r="F24" s="922">
        <f t="shared" si="0"/>
        <v>0</v>
      </c>
    </row>
    <row r="25" spans="1:6" x14ac:dyDescent="0.2">
      <c r="A25" s="919">
        <v>11</v>
      </c>
      <c r="B25" s="920" t="s">
        <v>289</v>
      </c>
      <c r="C25" s="919" t="s">
        <v>37</v>
      </c>
      <c r="D25" s="942">
        <f>D22</f>
        <v>140</v>
      </c>
      <c r="E25" s="931"/>
      <c r="F25" s="922">
        <f t="shared" ref="F25" si="1">D25*E25</f>
        <v>0</v>
      </c>
    </row>
    <row r="26" spans="1:6" x14ac:dyDescent="0.2">
      <c r="A26" s="919"/>
      <c r="B26" s="943" t="s">
        <v>288</v>
      </c>
      <c r="C26" s="919"/>
      <c r="D26" s="942"/>
      <c r="E26" s="931"/>
      <c r="F26" s="922"/>
    </row>
    <row r="27" spans="1:6" x14ac:dyDescent="0.2">
      <c r="A27" s="919">
        <v>12</v>
      </c>
      <c r="B27" s="920" t="s">
        <v>278</v>
      </c>
      <c r="C27" s="919" t="s">
        <v>38</v>
      </c>
      <c r="D27" s="942">
        <v>1</v>
      </c>
      <c r="E27" s="931"/>
      <c r="F27" s="922">
        <f t="shared" ref="F27:F28" si="2">D27*E27</f>
        <v>0</v>
      </c>
    </row>
    <row r="28" spans="1:6" x14ac:dyDescent="0.2">
      <c r="A28" s="919">
        <v>13</v>
      </c>
      <c r="B28" s="920" t="s">
        <v>290</v>
      </c>
      <c r="C28" s="919" t="s">
        <v>37</v>
      </c>
      <c r="D28" s="942">
        <v>50</v>
      </c>
      <c r="E28" s="931"/>
      <c r="F28" s="922">
        <f t="shared" si="2"/>
        <v>0</v>
      </c>
    </row>
    <row r="29" spans="1:6" x14ac:dyDescent="0.2">
      <c r="A29" s="919">
        <v>14</v>
      </c>
      <c r="B29" s="920" t="s">
        <v>291</v>
      </c>
      <c r="C29" s="919" t="s">
        <v>38</v>
      </c>
      <c r="D29" s="942">
        <v>1</v>
      </c>
      <c r="E29" s="931"/>
      <c r="F29" s="922">
        <f t="shared" ref="F29" si="3">D29*E29</f>
        <v>0</v>
      </c>
    </row>
    <row r="30" spans="1:6" x14ac:dyDescent="0.2">
      <c r="A30" s="919">
        <v>15</v>
      </c>
      <c r="B30" s="920" t="s">
        <v>286</v>
      </c>
      <c r="C30" s="919" t="s">
        <v>37</v>
      </c>
      <c r="D30" s="942">
        <v>50</v>
      </c>
      <c r="E30" s="931"/>
      <c r="F30" s="922">
        <f>D30*E30</f>
        <v>0</v>
      </c>
    </row>
    <row r="31" spans="1:6" x14ac:dyDescent="0.2">
      <c r="A31" s="919">
        <v>16</v>
      </c>
      <c r="B31" s="920" t="s">
        <v>287</v>
      </c>
      <c r="C31" s="919" t="s">
        <v>38</v>
      </c>
      <c r="D31" s="942">
        <v>1</v>
      </c>
      <c r="E31" s="931"/>
      <c r="F31" s="922">
        <f>D31*E31</f>
        <v>0</v>
      </c>
    </row>
    <row r="32" spans="1:6" x14ac:dyDescent="0.2">
      <c r="A32" s="919">
        <v>17</v>
      </c>
      <c r="B32" s="920" t="s">
        <v>289</v>
      </c>
      <c r="C32" s="919" t="s">
        <v>37</v>
      </c>
      <c r="D32" s="942">
        <f>D30</f>
        <v>50</v>
      </c>
      <c r="E32" s="931"/>
      <c r="F32" s="922">
        <f t="shared" ref="F32" si="4">D32*E32</f>
        <v>0</v>
      </c>
    </row>
    <row r="33" spans="1:92" x14ac:dyDescent="0.2">
      <c r="A33" s="919"/>
      <c r="B33" s="943" t="s">
        <v>292</v>
      </c>
      <c r="C33" s="919"/>
      <c r="D33" s="942"/>
      <c r="E33" s="931"/>
      <c r="F33" s="922"/>
    </row>
    <row r="34" spans="1:92" x14ac:dyDescent="0.2">
      <c r="A34" s="919">
        <v>18</v>
      </c>
      <c r="B34" s="920" t="s">
        <v>293</v>
      </c>
      <c r="C34" s="919" t="s">
        <v>37</v>
      </c>
      <c r="D34" s="942">
        <v>60</v>
      </c>
      <c r="E34" s="931"/>
      <c r="F34" s="922">
        <f>D34*E34</f>
        <v>0</v>
      </c>
    </row>
    <row r="35" spans="1:92" x14ac:dyDescent="0.2">
      <c r="A35" s="919">
        <v>19</v>
      </c>
      <c r="B35" s="920" t="s">
        <v>289</v>
      </c>
      <c r="C35" s="919" t="s">
        <v>37</v>
      </c>
      <c r="D35" s="942">
        <f>D34</f>
        <v>60</v>
      </c>
      <c r="E35" s="931"/>
      <c r="F35" s="922">
        <f t="shared" ref="F35:F37" si="5">D35*E35</f>
        <v>0</v>
      </c>
    </row>
    <row r="36" spans="1:92" x14ac:dyDescent="0.2">
      <c r="A36" s="919">
        <v>20</v>
      </c>
      <c r="B36" s="920" t="s">
        <v>278</v>
      </c>
      <c r="C36" s="919" t="s">
        <v>38</v>
      </c>
      <c r="D36" s="942">
        <v>1</v>
      </c>
      <c r="E36" s="931"/>
      <c r="F36" s="922">
        <f t="shared" si="5"/>
        <v>0</v>
      </c>
    </row>
    <row r="37" spans="1:92" x14ac:dyDescent="0.2">
      <c r="A37" s="919">
        <v>21</v>
      </c>
      <c r="B37" s="920" t="s">
        <v>283</v>
      </c>
      <c r="C37" s="919" t="s">
        <v>37</v>
      </c>
      <c r="D37" s="942">
        <f>D34</f>
        <v>60</v>
      </c>
      <c r="E37" s="931"/>
      <c r="F37" s="922">
        <f t="shared" si="5"/>
        <v>0</v>
      </c>
    </row>
    <row r="39" spans="1:92" s="303" customFormat="1" x14ac:dyDescent="0.2">
      <c r="A39" s="300"/>
      <c r="B39" s="926"/>
      <c r="C39" s="300" t="s">
        <v>14</v>
      </c>
      <c r="E39" s="301"/>
      <c r="F39" s="301">
        <f>SUM(F14:F37)</f>
        <v>0</v>
      </c>
      <c r="G39" s="1169"/>
      <c r="H39" s="1169"/>
      <c r="I39" s="1169"/>
      <c r="J39" s="1169"/>
      <c r="K39" s="1169"/>
      <c r="L39" s="1169"/>
      <c r="M39" s="1169"/>
      <c r="N39" s="1169"/>
      <c r="O39" s="1169"/>
      <c r="P39" s="1169"/>
      <c r="Q39" s="1169"/>
      <c r="R39" s="1169"/>
      <c r="S39" s="1169"/>
      <c r="T39" s="1169"/>
      <c r="U39" s="1169"/>
      <c r="V39" s="1169"/>
      <c r="W39" s="1169"/>
      <c r="X39" s="1169"/>
      <c r="Y39" s="1169"/>
      <c r="Z39" s="1169"/>
      <c r="AA39" s="1169"/>
      <c r="AB39" s="1169"/>
      <c r="AC39" s="1169"/>
      <c r="AD39" s="1169"/>
      <c r="AE39" s="1169"/>
      <c r="AF39" s="1169"/>
      <c r="AG39" s="1169"/>
      <c r="AH39" s="1169"/>
      <c r="AI39" s="1169"/>
      <c r="AJ39" s="1169"/>
      <c r="AK39" s="1169"/>
      <c r="AL39" s="1169"/>
      <c r="AM39" s="1169"/>
      <c r="AN39" s="1169"/>
      <c r="AO39" s="1169"/>
      <c r="AP39" s="1169"/>
      <c r="AQ39" s="1169"/>
      <c r="AR39" s="1169"/>
      <c r="AS39" s="1169"/>
      <c r="AT39" s="1169"/>
      <c r="AU39" s="1169"/>
      <c r="AV39" s="1169"/>
      <c r="AW39" s="1169"/>
      <c r="AX39" s="1169"/>
      <c r="AY39" s="1169"/>
      <c r="AZ39" s="1169"/>
      <c r="BA39" s="1169"/>
      <c r="BB39" s="1169"/>
      <c r="BC39" s="1169"/>
      <c r="BD39" s="1169"/>
      <c r="BE39" s="1169"/>
      <c r="BF39" s="1169"/>
      <c r="BG39" s="1169"/>
      <c r="BH39" s="1169"/>
      <c r="BI39" s="1169"/>
      <c r="BJ39" s="1169"/>
      <c r="BK39" s="1169"/>
      <c r="BL39" s="1169"/>
      <c r="BM39" s="1169"/>
      <c r="BN39" s="1169"/>
      <c r="BO39" s="1169"/>
      <c r="BP39" s="1169"/>
      <c r="BQ39" s="1169"/>
      <c r="BR39" s="1169"/>
      <c r="BS39" s="1169"/>
      <c r="BT39" s="1169"/>
      <c r="BU39" s="1169"/>
      <c r="BV39" s="1169"/>
      <c r="BW39" s="1169"/>
      <c r="BX39" s="1169"/>
      <c r="BY39" s="1169"/>
      <c r="BZ39" s="1169"/>
      <c r="CA39" s="1169"/>
      <c r="CB39" s="1169"/>
      <c r="CC39" s="1169"/>
      <c r="CD39" s="1169"/>
      <c r="CE39" s="1169"/>
      <c r="CF39" s="1169"/>
      <c r="CG39" s="1169"/>
      <c r="CH39" s="1169"/>
      <c r="CI39" s="1169"/>
      <c r="CJ39" s="1169"/>
      <c r="CK39" s="1169"/>
      <c r="CL39" s="1169"/>
      <c r="CM39" s="1169"/>
      <c r="CN39" s="1169"/>
    </row>
  </sheetData>
  <pageMargins left="0.98425196850393704" right="0.39370078740157483" top="0.78740157480314965" bottom="0.59055118110236227"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50"/>
  <sheetViews>
    <sheetView showZeros="0" zoomScaleNormal="100" workbookViewId="0">
      <selection activeCell="B6" sqref="B6"/>
    </sheetView>
  </sheetViews>
  <sheetFormatPr defaultColWidth="9.140625" defaultRowHeight="14.25" x14ac:dyDescent="0.2"/>
  <cols>
    <col min="1" max="1" width="4.28515625" style="299" customWidth="1"/>
    <col min="2" max="2" width="47.7109375" style="299" customWidth="1"/>
    <col min="3" max="3" width="7.28515625" style="299" customWidth="1"/>
    <col min="4" max="4" width="5.5703125" style="299" customWidth="1"/>
    <col min="5" max="5" width="9.7109375" style="299" customWidth="1"/>
    <col min="6" max="6" width="12.7109375" style="299" customWidth="1"/>
    <col min="7" max="92" width="9.140625" style="306"/>
    <col min="93" max="16384" width="9.140625" style="299"/>
  </cols>
  <sheetData>
    <row r="1" spans="1:92" ht="18" x14ac:dyDescent="0.25">
      <c r="A1" s="1111" t="s">
        <v>1143</v>
      </c>
      <c r="B1" s="1112"/>
      <c r="C1" s="1112"/>
      <c r="D1" s="1112"/>
      <c r="E1" s="1112"/>
      <c r="F1" s="1112"/>
    </row>
    <row r="2" spans="1:92" s="302" customFormat="1" ht="12.75" x14ac:dyDescent="0.2">
      <c r="A2" s="1114"/>
      <c r="B2" s="627"/>
      <c r="C2" s="627"/>
      <c r="D2" s="627"/>
      <c r="E2" s="627"/>
      <c r="F2" s="62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307"/>
      <c r="BC2" s="307"/>
      <c r="BD2" s="307"/>
      <c r="BE2" s="307"/>
      <c r="BF2" s="307"/>
      <c r="BG2" s="307"/>
      <c r="BH2" s="307"/>
      <c r="BI2" s="307"/>
      <c r="BJ2" s="307"/>
      <c r="BK2" s="307"/>
      <c r="BL2" s="307"/>
      <c r="BM2" s="307"/>
      <c r="BN2" s="307"/>
      <c r="BO2" s="307"/>
      <c r="BP2" s="307"/>
      <c r="BQ2" s="307"/>
      <c r="BR2" s="307"/>
      <c r="BS2" s="307"/>
      <c r="BT2" s="307"/>
      <c r="BU2" s="307"/>
      <c r="BV2" s="307"/>
      <c r="BW2" s="307"/>
      <c r="BX2" s="307"/>
      <c r="BY2" s="307"/>
      <c r="BZ2" s="307"/>
      <c r="CA2" s="307"/>
      <c r="CB2" s="307"/>
      <c r="CC2" s="307"/>
      <c r="CD2" s="307"/>
      <c r="CE2" s="307"/>
      <c r="CF2" s="307"/>
      <c r="CG2" s="307"/>
      <c r="CH2" s="307"/>
      <c r="CI2" s="307"/>
      <c r="CJ2" s="307"/>
      <c r="CK2" s="307"/>
      <c r="CL2" s="307"/>
      <c r="CM2" s="307"/>
      <c r="CN2" s="307"/>
    </row>
    <row r="3" spans="1:92" ht="15.75" x14ac:dyDescent="0.2">
      <c r="A3" s="1113" t="s">
        <v>299</v>
      </c>
    </row>
    <row r="5" spans="1:92" ht="15.75" x14ac:dyDescent="0.25">
      <c r="A5" s="946"/>
      <c r="B5" s="945" t="s">
        <v>228</v>
      </c>
      <c r="C5" s="947"/>
      <c r="D5" s="947"/>
      <c r="E5" s="948"/>
      <c r="F5" s="949"/>
    </row>
    <row r="6" spans="1:92" ht="15.75" x14ac:dyDescent="0.25">
      <c r="A6" s="946"/>
      <c r="C6" s="947"/>
      <c r="D6" s="947"/>
      <c r="E6" s="948"/>
      <c r="F6" s="949"/>
    </row>
    <row r="7" spans="1:92" ht="15.75" x14ac:dyDescent="0.2">
      <c r="A7" s="950"/>
      <c r="B7" s="951" t="s">
        <v>229</v>
      </c>
      <c r="C7" s="947"/>
      <c r="D7" s="947"/>
      <c r="E7" s="948"/>
      <c r="F7" s="952"/>
    </row>
    <row r="8" spans="1:92" ht="15.75" x14ac:dyDescent="0.2">
      <c r="A8" s="946"/>
      <c r="B8" s="953"/>
      <c r="C8" s="947"/>
      <c r="D8" s="947"/>
      <c r="E8" s="948"/>
      <c r="F8" s="954"/>
    </row>
    <row r="9" spans="1:92" x14ac:dyDescent="0.2">
      <c r="A9" s="955"/>
      <c r="B9" s="956"/>
      <c r="C9" s="957"/>
      <c r="D9" s="957"/>
      <c r="E9" s="957"/>
      <c r="F9" s="958"/>
    </row>
    <row r="10" spans="1:92" ht="25.5" customHeight="1" x14ac:dyDescent="0.2">
      <c r="A10" s="959" t="s">
        <v>230</v>
      </c>
      <c r="B10" s="1256" t="s">
        <v>231</v>
      </c>
      <c r="C10" s="1257"/>
      <c r="D10" s="1257"/>
      <c r="E10" s="1257"/>
      <c r="F10" s="1258"/>
    </row>
    <row r="11" spans="1:92" ht="25.5" customHeight="1" x14ac:dyDescent="0.2">
      <c r="A11" s="960" t="s">
        <v>232</v>
      </c>
      <c r="B11" s="1235" t="s">
        <v>242</v>
      </c>
      <c r="C11" s="1236"/>
      <c r="D11" s="1236"/>
      <c r="E11" s="1236"/>
      <c r="F11" s="1237"/>
    </row>
    <row r="12" spans="1:92" ht="25.5" customHeight="1" x14ac:dyDescent="0.2">
      <c r="A12" s="960" t="s">
        <v>233</v>
      </c>
      <c r="B12" s="1235" t="s">
        <v>244</v>
      </c>
      <c r="C12" s="1236"/>
      <c r="D12" s="1236"/>
      <c r="E12" s="1236"/>
      <c r="F12" s="1237"/>
    </row>
    <row r="13" spans="1:92" ht="25.5" customHeight="1" x14ac:dyDescent="0.2">
      <c r="A13" s="959" t="s">
        <v>235</v>
      </c>
      <c r="B13" s="1232" t="s">
        <v>246</v>
      </c>
      <c r="C13" s="1233"/>
      <c r="D13" s="1233"/>
      <c r="E13" s="1233"/>
      <c r="F13" s="1234"/>
    </row>
    <row r="14" spans="1:92" ht="25.5" customHeight="1" x14ac:dyDescent="0.2">
      <c r="A14" s="960" t="s">
        <v>237</v>
      </c>
      <c r="B14" s="1235" t="s">
        <v>248</v>
      </c>
      <c r="C14" s="1236"/>
      <c r="D14" s="1236"/>
      <c r="E14" s="1236"/>
      <c r="F14" s="1237"/>
    </row>
    <row r="15" spans="1:92" ht="48.75" customHeight="1" x14ac:dyDescent="0.2">
      <c r="A15" s="960" t="s">
        <v>239</v>
      </c>
      <c r="B15" s="1253" t="s">
        <v>250</v>
      </c>
      <c r="C15" s="1254"/>
      <c r="D15" s="1254"/>
      <c r="E15" s="1254"/>
      <c r="F15" s="1255"/>
    </row>
    <row r="16" spans="1:92" ht="25.5" customHeight="1" x14ac:dyDescent="0.2">
      <c r="A16" s="959" t="s">
        <v>240</v>
      </c>
      <c r="B16" s="1253" t="s">
        <v>252</v>
      </c>
      <c r="C16" s="1254"/>
      <c r="D16" s="1254"/>
      <c r="E16" s="1254"/>
      <c r="F16" s="1255"/>
    </row>
    <row r="17" spans="1:6" ht="12.75" customHeight="1" x14ac:dyDescent="0.2">
      <c r="A17" s="960" t="s">
        <v>241</v>
      </c>
      <c r="B17" s="1232" t="s">
        <v>254</v>
      </c>
      <c r="C17" s="1233"/>
      <c r="D17" s="1233"/>
      <c r="E17" s="1233"/>
      <c r="F17" s="1234"/>
    </row>
    <row r="18" spans="1:6" ht="25.5" customHeight="1" x14ac:dyDescent="0.2">
      <c r="A18" s="960" t="s">
        <v>243</v>
      </c>
      <c r="B18" s="1241" t="s">
        <v>256</v>
      </c>
      <c r="C18" s="1242"/>
      <c r="D18" s="1242"/>
      <c r="E18" s="1242"/>
      <c r="F18" s="1243"/>
    </row>
    <row r="19" spans="1:6" ht="38.25" customHeight="1" x14ac:dyDescent="0.2">
      <c r="A19" s="959" t="s">
        <v>245</v>
      </c>
      <c r="B19" s="1232" t="s">
        <v>258</v>
      </c>
      <c r="C19" s="1233"/>
      <c r="D19" s="1233"/>
      <c r="E19" s="1233"/>
      <c r="F19" s="1234"/>
    </row>
    <row r="20" spans="1:6" ht="12.75" customHeight="1" x14ac:dyDescent="0.2">
      <c r="A20" s="1224" t="s">
        <v>247</v>
      </c>
      <c r="B20" s="1238" t="s">
        <v>259</v>
      </c>
      <c r="C20" s="1239"/>
      <c r="D20" s="1239"/>
      <c r="E20" s="1239"/>
      <c r="F20" s="1240"/>
    </row>
    <row r="21" spans="1:6" ht="25.5" customHeight="1" x14ac:dyDescent="0.2">
      <c r="A21" s="962"/>
      <c r="B21" s="1229" t="s">
        <v>260</v>
      </c>
      <c r="C21" s="1230"/>
      <c r="D21" s="1230"/>
      <c r="E21" s="1230"/>
      <c r="F21" s="1231"/>
    </row>
    <row r="22" spans="1:6" ht="25.5" customHeight="1" x14ac:dyDescent="0.2">
      <c r="A22" s="963"/>
      <c r="B22" s="1229" t="s">
        <v>261</v>
      </c>
      <c r="C22" s="1230"/>
      <c r="D22" s="1230"/>
      <c r="E22" s="1230"/>
      <c r="F22" s="1231"/>
    </row>
    <row r="23" spans="1:6" x14ac:dyDescent="0.2">
      <c r="A23" s="963"/>
      <c r="B23" s="964" t="s">
        <v>262</v>
      </c>
      <c r="C23" s="965"/>
      <c r="D23" s="965"/>
      <c r="E23" s="965"/>
      <c r="F23" s="966"/>
    </row>
    <row r="24" spans="1:6" x14ac:dyDescent="0.2">
      <c r="A24" s="963"/>
      <c r="B24" s="964" t="s">
        <v>263</v>
      </c>
      <c r="C24" s="965"/>
      <c r="D24" s="965"/>
      <c r="E24" s="965"/>
      <c r="F24" s="966"/>
    </row>
    <row r="25" spans="1:6" ht="24" x14ac:dyDescent="0.2">
      <c r="A25" s="963"/>
      <c r="B25" s="964" t="s">
        <v>264</v>
      </c>
      <c r="C25" s="965"/>
      <c r="D25" s="965"/>
      <c r="E25" s="965"/>
      <c r="F25" s="966"/>
    </row>
    <row r="26" spans="1:6" ht="24" x14ac:dyDescent="0.2">
      <c r="A26" s="963"/>
      <c r="B26" s="964" t="s">
        <v>265</v>
      </c>
      <c r="C26" s="965"/>
      <c r="D26" s="965"/>
      <c r="E26" s="965"/>
      <c r="F26" s="966"/>
    </row>
    <row r="27" spans="1:6" x14ac:dyDescent="0.2">
      <c r="A27" s="963"/>
      <c r="B27" s="964" t="s">
        <v>266</v>
      </c>
      <c r="C27" s="965"/>
      <c r="D27" s="965"/>
      <c r="E27" s="965"/>
      <c r="F27" s="966"/>
    </row>
    <row r="28" spans="1:6" x14ac:dyDescent="0.2">
      <c r="A28" s="963"/>
      <c r="B28" s="964" t="s">
        <v>267</v>
      </c>
      <c r="C28" s="965"/>
      <c r="D28" s="965"/>
      <c r="E28" s="965"/>
      <c r="F28" s="966"/>
    </row>
    <row r="29" spans="1:6" x14ac:dyDescent="0.2">
      <c r="A29" s="963"/>
      <c r="B29" s="964" t="s">
        <v>268</v>
      </c>
      <c r="C29" s="965"/>
      <c r="D29" s="965"/>
      <c r="E29" s="965"/>
      <c r="F29" s="966"/>
    </row>
    <row r="30" spans="1:6" x14ac:dyDescent="0.2">
      <c r="A30" s="963"/>
      <c r="B30" s="964" t="s">
        <v>269</v>
      </c>
      <c r="C30" s="965"/>
      <c r="D30" s="965"/>
      <c r="E30" s="965"/>
      <c r="F30" s="966"/>
    </row>
    <row r="31" spans="1:6" x14ac:dyDescent="0.2">
      <c r="A31" s="963"/>
      <c r="B31" s="964" t="s">
        <v>270</v>
      </c>
      <c r="C31" s="965"/>
      <c r="D31" s="965"/>
      <c r="E31" s="965"/>
      <c r="F31" s="966"/>
    </row>
    <row r="32" spans="1:6" ht="24" customHeight="1" x14ac:dyDescent="0.2">
      <c r="A32" s="963"/>
      <c r="B32" s="1229" t="s">
        <v>271</v>
      </c>
      <c r="C32" s="1230"/>
      <c r="D32" s="1230"/>
      <c r="E32" s="1230"/>
      <c r="F32" s="1231"/>
    </row>
    <row r="33" spans="1:92" x14ac:dyDescent="0.2">
      <c r="A33" s="963"/>
      <c r="B33" s="964" t="s">
        <v>272</v>
      </c>
      <c r="C33" s="965"/>
      <c r="D33" s="965"/>
      <c r="E33" s="965"/>
      <c r="F33" s="966"/>
    </row>
    <row r="34" spans="1:92" ht="49.5" customHeight="1" x14ac:dyDescent="0.2">
      <c r="A34" s="967"/>
      <c r="B34" s="1250" t="s">
        <v>273</v>
      </c>
      <c r="C34" s="1251"/>
      <c r="D34" s="1251"/>
      <c r="E34" s="1251"/>
      <c r="F34" s="1252"/>
    </row>
    <row r="35" spans="1:92" ht="25.5" customHeight="1" x14ac:dyDescent="0.2">
      <c r="A35" s="961" t="s">
        <v>249</v>
      </c>
      <c r="B35" s="1247" t="s">
        <v>274</v>
      </c>
      <c r="C35" s="1248"/>
      <c r="D35" s="1248"/>
      <c r="E35" s="1248"/>
      <c r="F35" s="1249"/>
    </row>
    <row r="36" spans="1:92" ht="12.75" customHeight="1" x14ac:dyDescent="0.2">
      <c r="A36" s="961" t="s">
        <v>251</v>
      </c>
      <c r="B36" s="1244" t="s">
        <v>275</v>
      </c>
      <c r="C36" s="1245"/>
      <c r="D36" s="1245"/>
      <c r="E36" s="1245"/>
      <c r="F36" s="1246"/>
    </row>
    <row r="37" spans="1:92" x14ac:dyDescent="0.2">
      <c r="A37" s="968"/>
      <c r="B37" s="968"/>
      <c r="C37" s="968"/>
      <c r="D37" s="968"/>
      <c r="E37" s="968"/>
      <c r="F37" s="968"/>
    </row>
    <row r="38" spans="1:92" x14ac:dyDescent="0.2">
      <c r="A38" s="968"/>
      <c r="B38" s="968"/>
      <c r="C38" s="968"/>
      <c r="D38" s="968"/>
      <c r="E38" s="968"/>
      <c r="F38" s="968"/>
    </row>
    <row r="39" spans="1:92" s="609" customFormat="1" ht="24" x14ac:dyDescent="0.2">
      <c r="A39" s="969" t="s">
        <v>319</v>
      </c>
      <c r="B39" s="969" t="s">
        <v>276</v>
      </c>
      <c r="C39" s="969" t="s">
        <v>162</v>
      </c>
      <c r="D39" s="969" t="s">
        <v>277</v>
      </c>
      <c r="E39" s="970" t="s">
        <v>13</v>
      </c>
      <c r="F39" s="970" t="s">
        <v>14</v>
      </c>
      <c r="G39" s="1171"/>
      <c r="H39" s="1171"/>
      <c r="I39" s="1171"/>
      <c r="J39" s="1171"/>
      <c r="K39" s="1171"/>
      <c r="L39" s="1171"/>
      <c r="M39" s="1171"/>
      <c r="N39" s="1171"/>
      <c r="O39" s="1171"/>
      <c r="P39" s="1171"/>
      <c r="Q39" s="1171"/>
      <c r="R39" s="1171"/>
      <c r="S39" s="1171"/>
      <c r="T39" s="1171"/>
      <c r="U39" s="1171"/>
      <c r="V39" s="1171"/>
      <c r="W39" s="1171"/>
      <c r="X39" s="1171"/>
      <c r="Y39" s="1171"/>
      <c r="Z39" s="1171"/>
      <c r="AA39" s="1171"/>
      <c r="AB39" s="1171"/>
      <c r="AC39" s="1171"/>
      <c r="AD39" s="1171"/>
      <c r="AE39" s="1171"/>
      <c r="AF39" s="1171"/>
      <c r="AG39" s="1171"/>
      <c r="AH39" s="1171"/>
      <c r="AI39" s="1171"/>
      <c r="AJ39" s="1171"/>
      <c r="AK39" s="1171"/>
      <c r="AL39" s="1171"/>
      <c r="AM39" s="1171"/>
      <c r="AN39" s="1171"/>
      <c r="AO39" s="1171"/>
      <c r="AP39" s="1171"/>
      <c r="AQ39" s="1171"/>
      <c r="AR39" s="1171"/>
      <c r="AS39" s="1171"/>
      <c r="AT39" s="1171"/>
      <c r="AU39" s="1171"/>
      <c r="AV39" s="1171"/>
      <c r="AW39" s="1171"/>
      <c r="AX39" s="1171"/>
      <c r="AY39" s="1171"/>
      <c r="AZ39" s="1171"/>
      <c r="BA39" s="1171"/>
      <c r="BB39" s="1171"/>
      <c r="BC39" s="1171"/>
      <c r="BD39" s="1171"/>
      <c r="BE39" s="1171"/>
      <c r="BF39" s="1171"/>
      <c r="BG39" s="1171"/>
      <c r="BH39" s="1171"/>
      <c r="BI39" s="1171"/>
      <c r="BJ39" s="1171"/>
      <c r="BK39" s="1171"/>
      <c r="BL39" s="1171"/>
      <c r="BM39" s="1171"/>
      <c r="BN39" s="1171"/>
      <c r="BO39" s="1171"/>
      <c r="BP39" s="1171"/>
      <c r="BQ39" s="1171"/>
      <c r="BR39" s="1171"/>
      <c r="BS39" s="1171"/>
      <c r="BT39" s="1171"/>
      <c r="BU39" s="1171"/>
      <c r="BV39" s="1171"/>
      <c r="BW39" s="1171"/>
      <c r="BX39" s="1171"/>
      <c r="BY39" s="1171"/>
      <c r="BZ39" s="1171"/>
      <c r="CA39" s="1171"/>
      <c r="CB39" s="1171"/>
      <c r="CC39" s="1171"/>
      <c r="CD39" s="1171"/>
      <c r="CE39" s="1171"/>
      <c r="CF39" s="1171"/>
      <c r="CG39" s="1171"/>
      <c r="CH39" s="1171"/>
      <c r="CI39" s="1171"/>
      <c r="CJ39" s="1171"/>
      <c r="CK39" s="1171"/>
      <c r="CL39" s="1171"/>
      <c r="CM39" s="1171"/>
      <c r="CN39" s="1171"/>
    </row>
    <row r="40" spans="1:92" x14ac:dyDescent="0.2">
      <c r="A40" s="971" t="s">
        <v>357</v>
      </c>
      <c r="B40" s="972" t="s">
        <v>1144</v>
      </c>
      <c r="C40" s="973"/>
      <c r="D40" s="973"/>
      <c r="E40" s="974"/>
      <c r="F40" s="975"/>
    </row>
    <row r="41" spans="1:92" x14ac:dyDescent="0.2">
      <c r="A41" s="959"/>
      <c r="B41" s="972" t="s">
        <v>889</v>
      </c>
      <c r="C41" s="973">
        <v>1</v>
      </c>
      <c r="D41" s="973" t="s">
        <v>38</v>
      </c>
      <c r="E41" s="981"/>
      <c r="F41" s="975">
        <f>C41*E41</f>
        <v>0</v>
      </c>
    </row>
    <row r="42" spans="1:92" ht="25.5" x14ac:dyDescent="0.2">
      <c r="A42" s="959"/>
      <c r="B42" s="972" t="s">
        <v>1145</v>
      </c>
      <c r="C42" s="973">
        <v>1</v>
      </c>
      <c r="D42" s="973" t="s">
        <v>38</v>
      </c>
      <c r="E42" s="981"/>
      <c r="F42" s="975">
        <f>C42*E42</f>
        <v>0</v>
      </c>
    </row>
    <row r="43" spans="1:92" x14ac:dyDescent="0.2">
      <c r="A43" s="959"/>
      <c r="B43" s="972" t="s">
        <v>1146</v>
      </c>
      <c r="C43" s="973">
        <v>1</v>
      </c>
      <c r="D43" s="973" t="s">
        <v>38</v>
      </c>
      <c r="E43" s="981"/>
      <c r="F43" s="975">
        <f t="shared" ref="F43:F49" si="0">C43*E43</f>
        <v>0</v>
      </c>
    </row>
    <row r="44" spans="1:92" x14ac:dyDescent="0.2">
      <c r="A44" s="959"/>
      <c r="B44" s="972" t="s">
        <v>1147</v>
      </c>
      <c r="C44" s="973">
        <v>1</v>
      </c>
      <c r="D44" s="973" t="s">
        <v>38</v>
      </c>
      <c r="E44" s="981"/>
      <c r="F44" s="975">
        <f t="shared" si="0"/>
        <v>0</v>
      </c>
    </row>
    <row r="45" spans="1:92" x14ac:dyDescent="0.2">
      <c r="A45" s="959"/>
      <c r="B45" s="972" t="s">
        <v>1148</v>
      </c>
      <c r="C45" s="973">
        <v>1</v>
      </c>
      <c r="D45" s="973" t="s">
        <v>38</v>
      </c>
      <c r="E45" s="981"/>
      <c r="F45" s="975">
        <f t="shared" si="0"/>
        <v>0</v>
      </c>
    </row>
    <row r="46" spans="1:92" x14ac:dyDescent="0.2">
      <c r="A46" s="959"/>
      <c r="B46" s="972" t="s">
        <v>1149</v>
      </c>
      <c r="C46" s="973">
        <v>1</v>
      </c>
      <c r="D46" s="973" t="s">
        <v>38</v>
      </c>
      <c r="E46" s="981"/>
      <c r="F46" s="975">
        <f t="shared" si="0"/>
        <v>0</v>
      </c>
    </row>
    <row r="47" spans="1:92" x14ac:dyDescent="0.2">
      <c r="A47" s="971" t="s">
        <v>372</v>
      </c>
      <c r="B47" s="972" t="s">
        <v>1150</v>
      </c>
      <c r="C47" s="973"/>
      <c r="D47" s="973"/>
      <c r="E47" s="981"/>
      <c r="F47" s="975"/>
    </row>
    <row r="48" spans="1:92" x14ac:dyDescent="0.2">
      <c r="A48" s="971"/>
      <c r="B48" s="972" t="s">
        <v>1151</v>
      </c>
      <c r="C48" s="973">
        <v>1</v>
      </c>
      <c r="D48" s="973" t="s">
        <v>38</v>
      </c>
      <c r="E48" s="981"/>
      <c r="F48" s="975">
        <f t="shared" si="0"/>
        <v>0</v>
      </c>
    </row>
    <row r="49" spans="1:6" x14ac:dyDescent="0.2">
      <c r="A49" s="971"/>
      <c r="B49" s="972" t="s">
        <v>1152</v>
      </c>
      <c r="C49" s="973">
        <v>1</v>
      </c>
      <c r="D49" s="973" t="s">
        <v>38</v>
      </c>
      <c r="E49" s="981"/>
      <c r="F49" s="975">
        <f t="shared" si="0"/>
        <v>0</v>
      </c>
    </row>
    <row r="50" spans="1:6" ht="28.5" x14ac:dyDescent="0.2">
      <c r="A50" s="976"/>
      <c r="B50" s="977"/>
      <c r="C50" s="978"/>
      <c r="D50" s="620"/>
      <c r="E50" s="979" t="s">
        <v>66</v>
      </c>
      <c r="F50" s="980">
        <f>SUM(F40:F49)</f>
        <v>0</v>
      </c>
    </row>
  </sheetData>
  <mergeCells count="17">
    <mergeCell ref="B11:F11"/>
    <mergeCell ref="B15:F15"/>
    <mergeCell ref="B14:F14"/>
    <mergeCell ref="B10:F10"/>
    <mergeCell ref="B36:F36"/>
    <mergeCell ref="B35:F35"/>
    <mergeCell ref="B34:F34"/>
    <mergeCell ref="B32:F32"/>
    <mergeCell ref="B22:F22"/>
    <mergeCell ref="B21:F21"/>
    <mergeCell ref="B13:F13"/>
    <mergeCell ref="B12:F12"/>
    <mergeCell ref="B20:F20"/>
    <mergeCell ref="B19:F19"/>
    <mergeCell ref="B18:F18"/>
    <mergeCell ref="B17:F17"/>
    <mergeCell ref="B16:F16"/>
  </mergeCells>
  <pageMargins left="0.98425196850393704" right="0.39370078740157483" top="0.78740157480314965"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4"/>
  <sheetViews>
    <sheetView showZeros="0" zoomScaleNormal="100" workbookViewId="0">
      <selection activeCell="F1" sqref="F1"/>
    </sheetView>
  </sheetViews>
  <sheetFormatPr defaultColWidth="9.140625" defaultRowHeight="14.25" x14ac:dyDescent="0.2"/>
  <cols>
    <col min="1" max="1" width="3.7109375" style="351" customWidth="1"/>
    <col min="2" max="2" width="47.7109375" style="409" customWidth="1"/>
    <col min="3" max="3" width="5.7109375" style="410" customWidth="1"/>
    <col min="4" max="4" width="7.7109375" style="411" customWidth="1"/>
    <col min="5" max="5" width="9.7109375" style="427" customWidth="1"/>
    <col min="6" max="6" width="12.7109375" style="412" customWidth="1"/>
    <col min="7" max="42" width="9.140625" style="737"/>
    <col min="43" max="16384" width="9.140625" style="351"/>
  </cols>
  <sheetData>
    <row r="1" spans="1:42" ht="18" x14ac:dyDescent="0.2">
      <c r="A1" s="348" t="s">
        <v>763</v>
      </c>
      <c r="B1" s="349"/>
      <c r="C1" s="349"/>
      <c r="D1" s="349"/>
      <c r="E1" s="413"/>
      <c r="F1" s="350" t="s">
        <v>764</v>
      </c>
    </row>
    <row r="2" spans="1:42" ht="18" x14ac:dyDescent="0.2">
      <c r="A2" s="352"/>
      <c r="B2" s="353"/>
      <c r="C2" s="354"/>
      <c r="D2" s="355"/>
      <c r="E2" s="414"/>
      <c r="F2" s="356"/>
    </row>
    <row r="3" spans="1:42" s="360" customFormat="1" ht="12" x14ac:dyDescent="0.2">
      <c r="A3" s="357" t="s">
        <v>1172</v>
      </c>
      <c r="B3" s="357" t="s">
        <v>10</v>
      </c>
      <c r="C3" s="358" t="s">
        <v>277</v>
      </c>
      <c r="D3" s="359" t="s">
        <v>11</v>
      </c>
      <c r="E3" s="415" t="s">
        <v>13</v>
      </c>
      <c r="F3" s="358" t="s">
        <v>1173</v>
      </c>
      <c r="G3" s="1163"/>
      <c r="H3" s="1163"/>
      <c r="I3" s="1163"/>
      <c r="J3" s="1163"/>
      <c r="K3" s="1163"/>
      <c r="L3" s="1163"/>
      <c r="M3" s="1163"/>
      <c r="N3" s="1163"/>
      <c r="O3" s="1163"/>
      <c r="P3" s="1163"/>
      <c r="Q3" s="1163"/>
      <c r="R3" s="1163"/>
      <c r="S3" s="1163"/>
      <c r="T3" s="1163"/>
      <c r="U3" s="1163"/>
      <c r="V3" s="1163"/>
      <c r="W3" s="1163"/>
      <c r="X3" s="1163"/>
      <c r="Y3" s="1163"/>
      <c r="Z3" s="1163"/>
      <c r="AA3" s="1163"/>
      <c r="AB3" s="1163"/>
      <c r="AC3" s="1163"/>
      <c r="AD3" s="1163"/>
      <c r="AE3" s="1163"/>
      <c r="AF3" s="1163"/>
      <c r="AG3" s="1163"/>
      <c r="AH3" s="1163"/>
      <c r="AI3" s="1163"/>
      <c r="AJ3" s="1163"/>
      <c r="AK3" s="1163"/>
      <c r="AL3" s="1163"/>
      <c r="AM3" s="1163"/>
      <c r="AN3" s="1163"/>
      <c r="AO3" s="1163"/>
      <c r="AP3" s="1163"/>
    </row>
    <row r="4" spans="1:42" x14ac:dyDescent="0.2">
      <c r="A4" s="361"/>
      <c r="B4" s="362"/>
      <c r="C4" s="363"/>
      <c r="D4" s="364"/>
      <c r="E4" s="416"/>
      <c r="F4" s="365"/>
    </row>
    <row r="5" spans="1:42" ht="15" x14ac:dyDescent="0.2">
      <c r="A5" s="366"/>
      <c r="B5" s="367" t="s">
        <v>765</v>
      </c>
      <c r="C5" s="368"/>
      <c r="D5" s="369"/>
      <c r="E5" s="417"/>
      <c r="F5" s="370"/>
    </row>
    <row r="6" spans="1:42" s="376" customFormat="1" ht="63.75" x14ac:dyDescent="0.2">
      <c r="A6" s="371">
        <v>1</v>
      </c>
      <c r="B6" s="37" t="s">
        <v>850</v>
      </c>
      <c r="C6" s="372" t="s">
        <v>38</v>
      </c>
      <c r="D6" s="373">
        <v>5</v>
      </c>
      <c r="E6" s="418"/>
      <c r="F6" s="375">
        <f>E6*D6</f>
        <v>0</v>
      </c>
      <c r="G6" s="727"/>
      <c r="H6" s="727"/>
      <c r="I6" s="727"/>
      <c r="J6" s="727"/>
      <c r="K6" s="727"/>
      <c r="L6" s="727"/>
      <c r="M6" s="727"/>
      <c r="N6" s="727"/>
      <c r="O6" s="727"/>
      <c r="P6" s="727"/>
      <c r="Q6" s="727"/>
      <c r="R6" s="727"/>
      <c r="S6" s="727"/>
      <c r="T6" s="727"/>
      <c r="U6" s="727"/>
      <c r="V6" s="727"/>
      <c r="W6" s="727"/>
      <c r="X6" s="727"/>
      <c r="Y6" s="727"/>
      <c r="Z6" s="727"/>
      <c r="AA6" s="727"/>
      <c r="AB6" s="727"/>
      <c r="AC6" s="727"/>
      <c r="AD6" s="727"/>
      <c r="AE6" s="727"/>
      <c r="AF6" s="727"/>
      <c r="AG6" s="727"/>
      <c r="AH6" s="727"/>
      <c r="AI6" s="727"/>
      <c r="AJ6" s="727"/>
      <c r="AK6" s="727"/>
      <c r="AL6" s="727"/>
      <c r="AM6" s="727"/>
      <c r="AN6" s="727"/>
      <c r="AO6" s="727"/>
      <c r="AP6" s="727"/>
    </row>
    <row r="7" spans="1:42" s="376" customFormat="1" ht="12.75" x14ac:dyDescent="0.2">
      <c r="A7" s="371">
        <v>2</v>
      </c>
      <c r="B7" s="377" t="s">
        <v>713</v>
      </c>
      <c r="C7" s="372" t="s">
        <v>37</v>
      </c>
      <c r="D7" s="373">
        <v>3750</v>
      </c>
      <c r="E7" s="418"/>
      <c r="F7" s="375">
        <f t="shared" ref="F7:F18" si="0">E7*D7</f>
        <v>0</v>
      </c>
      <c r="G7" s="727"/>
      <c r="H7" s="727"/>
      <c r="I7" s="727"/>
      <c r="J7" s="727"/>
      <c r="K7" s="727"/>
      <c r="L7" s="727"/>
      <c r="M7" s="727"/>
      <c r="N7" s="727"/>
      <c r="O7" s="727"/>
      <c r="P7" s="727"/>
      <c r="Q7" s="727"/>
      <c r="R7" s="727"/>
      <c r="S7" s="727"/>
      <c r="T7" s="727"/>
      <c r="U7" s="727"/>
      <c r="V7" s="727"/>
      <c r="W7" s="727"/>
      <c r="X7" s="727"/>
      <c r="Y7" s="727"/>
      <c r="Z7" s="727"/>
      <c r="AA7" s="727"/>
      <c r="AB7" s="727"/>
      <c r="AC7" s="727"/>
      <c r="AD7" s="727"/>
      <c r="AE7" s="727"/>
      <c r="AF7" s="727"/>
      <c r="AG7" s="727"/>
      <c r="AH7" s="727"/>
      <c r="AI7" s="727"/>
      <c r="AJ7" s="727"/>
      <c r="AK7" s="727"/>
      <c r="AL7" s="727"/>
      <c r="AM7" s="727"/>
      <c r="AN7" s="727"/>
      <c r="AO7" s="727"/>
      <c r="AP7" s="727"/>
    </row>
    <row r="8" spans="1:42" s="376" customFormat="1" ht="38.25" x14ac:dyDescent="0.2">
      <c r="A8" s="371">
        <v>3</v>
      </c>
      <c r="B8" s="38" t="s">
        <v>849</v>
      </c>
      <c r="C8" s="372" t="s">
        <v>38</v>
      </c>
      <c r="D8" s="373">
        <v>170</v>
      </c>
      <c r="E8" s="418"/>
      <c r="F8" s="375">
        <f t="shared" si="0"/>
        <v>0</v>
      </c>
      <c r="G8" s="727"/>
      <c r="H8" s="727"/>
      <c r="I8" s="727"/>
      <c r="J8" s="727"/>
      <c r="K8" s="727"/>
      <c r="L8" s="727"/>
      <c r="M8" s="727"/>
      <c r="N8" s="727"/>
      <c r="O8" s="727"/>
      <c r="P8" s="727"/>
      <c r="Q8" s="727"/>
      <c r="R8" s="727"/>
      <c r="S8" s="727"/>
      <c r="T8" s="727"/>
      <c r="U8" s="727"/>
      <c r="V8" s="727"/>
      <c r="W8" s="727"/>
      <c r="X8" s="727"/>
      <c r="Y8" s="727"/>
      <c r="Z8" s="727"/>
      <c r="AA8" s="727"/>
      <c r="AB8" s="727"/>
      <c r="AC8" s="727"/>
      <c r="AD8" s="727"/>
      <c r="AE8" s="727"/>
      <c r="AF8" s="727"/>
      <c r="AG8" s="727"/>
      <c r="AH8" s="727"/>
      <c r="AI8" s="727"/>
      <c r="AJ8" s="727"/>
      <c r="AK8" s="727"/>
      <c r="AL8" s="727"/>
      <c r="AM8" s="727"/>
      <c r="AN8" s="727"/>
      <c r="AO8" s="727"/>
      <c r="AP8" s="727"/>
    </row>
    <row r="9" spans="1:42" s="376" customFormat="1" ht="12.75" x14ac:dyDescent="0.2">
      <c r="A9" s="371">
        <v>4</v>
      </c>
      <c r="B9" s="377" t="s">
        <v>715</v>
      </c>
      <c r="C9" s="372" t="s">
        <v>38</v>
      </c>
      <c r="D9" s="373">
        <v>10</v>
      </c>
      <c r="E9" s="418"/>
      <c r="F9" s="375">
        <f t="shared" si="0"/>
        <v>0</v>
      </c>
      <c r="G9" s="727"/>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c r="AO9" s="727"/>
      <c r="AP9" s="727"/>
    </row>
    <row r="10" spans="1:42" s="376" customFormat="1" ht="12.75" x14ac:dyDescent="0.2">
      <c r="A10" s="371">
        <v>5</v>
      </c>
      <c r="B10" s="377" t="s">
        <v>716</v>
      </c>
      <c r="C10" s="372" t="s">
        <v>101</v>
      </c>
      <c r="D10" s="373">
        <v>31000</v>
      </c>
      <c r="E10" s="418"/>
      <c r="F10" s="375">
        <f t="shared" si="0"/>
        <v>0</v>
      </c>
      <c r="G10" s="727"/>
      <c r="H10" s="727"/>
      <c r="I10" s="727"/>
      <c r="J10" s="727"/>
      <c r="K10" s="727"/>
      <c r="L10" s="727"/>
      <c r="M10" s="727"/>
      <c r="N10" s="727"/>
      <c r="O10" s="727"/>
      <c r="P10" s="727"/>
      <c r="Q10" s="727"/>
      <c r="R10" s="727"/>
      <c r="S10" s="727"/>
      <c r="T10" s="727"/>
      <c r="U10" s="727"/>
      <c r="V10" s="727"/>
      <c r="W10" s="727"/>
      <c r="X10" s="727"/>
      <c r="Y10" s="727"/>
      <c r="Z10" s="727"/>
      <c r="AA10" s="727"/>
      <c r="AB10" s="727"/>
      <c r="AC10" s="727"/>
      <c r="AD10" s="727"/>
      <c r="AE10" s="727"/>
      <c r="AF10" s="727"/>
      <c r="AG10" s="727"/>
      <c r="AH10" s="727"/>
      <c r="AI10" s="727"/>
      <c r="AJ10" s="727"/>
      <c r="AK10" s="727"/>
      <c r="AL10" s="727"/>
      <c r="AM10" s="727"/>
      <c r="AN10" s="727"/>
      <c r="AO10" s="727"/>
      <c r="AP10" s="727"/>
    </row>
    <row r="11" spans="1:42" s="376" customFormat="1" ht="12.75" x14ac:dyDescent="0.2">
      <c r="A11" s="371">
        <v>6</v>
      </c>
      <c r="B11" s="377" t="s">
        <v>854</v>
      </c>
      <c r="C11" s="372" t="s">
        <v>38</v>
      </c>
      <c r="D11" s="373">
        <v>500</v>
      </c>
      <c r="E11" s="418"/>
      <c r="F11" s="375">
        <f t="shared" si="0"/>
        <v>0</v>
      </c>
      <c r="G11" s="727"/>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row>
    <row r="12" spans="1:42" s="376" customFormat="1" ht="12.75" x14ac:dyDescent="0.2">
      <c r="A12" s="371">
        <v>7</v>
      </c>
      <c r="B12" s="377" t="s">
        <v>718</v>
      </c>
      <c r="C12" s="372" t="s">
        <v>38</v>
      </c>
      <c r="D12" s="373">
        <v>5</v>
      </c>
      <c r="E12" s="418"/>
      <c r="F12" s="375">
        <f t="shared" si="0"/>
        <v>0</v>
      </c>
      <c r="G12" s="727"/>
      <c r="H12" s="727"/>
      <c r="I12" s="727"/>
      <c r="J12" s="727"/>
      <c r="K12" s="727"/>
      <c r="L12" s="727"/>
      <c r="M12" s="727"/>
      <c r="N12" s="727"/>
      <c r="O12" s="727"/>
      <c r="P12" s="727"/>
      <c r="Q12" s="727"/>
      <c r="R12" s="727"/>
      <c r="S12" s="727"/>
      <c r="T12" s="727"/>
      <c r="U12" s="727"/>
      <c r="V12" s="727"/>
      <c r="W12" s="727"/>
      <c r="X12" s="727"/>
      <c r="Y12" s="727"/>
      <c r="Z12" s="727"/>
      <c r="AA12" s="727"/>
      <c r="AB12" s="727"/>
      <c r="AC12" s="727"/>
      <c r="AD12" s="727"/>
      <c r="AE12" s="727"/>
      <c r="AF12" s="727"/>
      <c r="AG12" s="727"/>
      <c r="AH12" s="727"/>
      <c r="AI12" s="727"/>
      <c r="AJ12" s="727"/>
      <c r="AK12" s="727"/>
      <c r="AL12" s="727"/>
      <c r="AM12" s="727"/>
      <c r="AN12" s="727"/>
      <c r="AO12" s="727"/>
      <c r="AP12" s="727"/>
    </row>
    <row r="13" spans="1:42" s="376" customFormat="1" ht="12.75" x14ac:dyDescent="0.2">
      <c r="A13" s="371">
        <v>8</v>
      </c>
      <c r="B13" s="377" t="s">
        <v>768</v>
      </c>
      <c r="C13" s="372" t="s">
        <v>38</v>
      </c>
      <c r="D13" s="373">
        <v>1</v>
      </c>
      <c r="E13" s="419"/>
      <c r="F13" s="375">
        <f t="shared" si="0"/>
        <v>0</v>
      </c>
      <c r="G13" s="727"/>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727"/>
      <c r="AF13" s="727"/>
      <c r="AG13" s="727"/>
      <c r="AH13" s="727"/>
      <c r="AI13" s="727"/>
      <c r="AJ13" s="727"/>
      <c r="AK13" s="727"/>
      <c r="AL13" s="727"/>
      <c r="AM13" s="727"/>
      <c r="AN13" s="727"/>
      <c r="AO13" s="727"/>
      <c r="AP13" s="727"/>
    </row>
    <row r="14" spans="1:42" s="376" customFormat="1" ht="12.75" x14ac:dyDescent="0.2">
      <c r="A14" s="371">
        <v>9</v>
      </c>
      <c r="B14" s="377" t="s">
        <v>379</v>
      </c>
      <c r="C14" s="372" t="s">
        <v>721</v>
      </c>
      <c r="D14" s="373">
        <v>50</v>
      </c>
      <c r="E14" s="418"/>
      <c r="F14" s="375">
        <f t="shared" si="0"/>
        <v>0</v>
      </c>
      <c r="G14" s="727"/>
      <c r="H14" s="727"/>
      <c r="I14" s="727"/>
      <c r="J14" s="727"/>
      <c r="K14" s="727"/>
      <c r="L14" s="727"/>
      <c r="M14" s="727"/>
      <c r="N14" s="727"/>
      <c r="O14" s="727"/>
      <c r="P14" s="727"/>
      <c r="Q14" s="727"/>
      <c r="R14" s="727"/>
      <c r="S14" s="727"/>
      <c r="T14" s="727"/>
      <c r="U14" s="727"/>
      <c r="V14" s="727"/>
      <c r="W14" s="727"/>
      <c r="X14" s="727"/>
      <c r="Y14" s="727"/>
      <c r="Z14" s="727"/>
      <c r="AA14" s="727"/>
      <c r="AB14" s="727"/>
      <c r="AC14" s="727"/>
      <c r="AD14" s="727"/>
      <c r="AE14" s="727"/>
      <c r="AF14" s="727"/>
      <c r="AG14" s="727"/>
      <c r="AH14" s="727"/>
      <c r="AI14" s="727"/>
      <c r="AJ14" s="727"/>
      <c r="AK14" s="727"/>
      <c r="AL14" s="727"/>
      <c r="AM14" s="727"/>
      <c r="AN14" s="727"/>
      <c r="AO14" s="727"/>
      <c r="AP14" s="727"/>
    </row>
    <row r="15" spans="1:42" s="376" customFormat="1" ht="12.75" x14ac:dyDescent="0.2">
      <c r="A15" s="371">
        <v>10</v>
      </c>
      <c r="B15" s="377" t="s">
        <v>722</v>
      </c>
      <c r="C15" s="372" t="s">
        <v>38</v>
      </c>
      <c r="D15" s="373">
        <v>1</v>
      </c>
      <c r="E15" s="419"/>
      <c r="F15" s="375">
        <f t="shared" si="0"/>
        <v>0</v>
      </c>
      <c r="G15" s="727"/>
      <c r="H15" s="727"/>
      <c r="I15" s="727"/>
      <c r="J15" s="727"/>
      <c r="K15" s="727"/>
      <c r="L15" s="727"/>
      <c r="M15" s="727"/>
      <c r="N15" s="727"/>
      <c r="O15" s="727"/>
      <c r="P15" s="727"/>
      <c r="Q15" s="727"/>
      <c r="R15" s="727"/>
      <c r="S15" s="727"/>
      <c r="T15" s="727"/>
      <c r="U15" s="727"/>
      <c r="V15" s="727"/>
      <c r="W15" s="727"/>
      <c r="X15" s="727"/>
      <c r="Y15" s="727"/>
      <c r="Z15" s="727"/>
      <c r="AA15" s="727"/>
      <c r="AB15" s="727"/>
      <c r="AC15" s="727"/>
      <c r="AD15" s="727"/>
      <c r="AE15" s="727"/>
      <c r="AF15" s="727"/>
      <c r="AG15" s="727"/>
      <c r="AH15" s="727"/>
      <c r="AI15" s="727"/>
      <c r="AJ15" s="727"/>
      <c r="AK15" s="727"/>
      <c r="AL15" s="727"/>
      <c r="AM15" s="727"/>
      <c r="AN15" s="727"/>
      <c r="AO15" s="727"/>
      <c r="AP15" s="727"/>
    </row>
    <row r="16" spans="1:42" s="376" customFormat="1" ht="12.75" x14ac:dyDescent="0.2">
      <c r="A16" s="371">
        <v>11</v>
      </c>
      <c r="B16" s="377" t="s">
        <v>723</v>
      </c>
      <c r="C16" s="372" t="s">
        <v>38</v>
      </c>
      <c r="D16" s="373">
        <v>1</v>
      </c>
      <c r="E16" s="419"/>
      <c r="F16" s="375">
        <f t="shared" si="0"/>
        <v>0</v>
      </c>
      <c r="G16" s="727"/>
      <c r="H16" s="727"/>
      <c r="I16" s="727"/>
      <c r="J16" s="727"/>
      <c r="K16" s="727"/>
      <c r="L16" s="727"/>
      <c r="M16" s="727"/>
      <c r="N16" s="727"/>
      <c r="O16" s="727"/>
      <c r="P16" s="727"/>
      <c r="Q16" s="727"/>
      <c r="R16" s="727"/>
      <c r="S16" s="727"/>
      <c r="T16" s="727"/>
      <c r="U16" s="727"/>
      <c r="V16" s="727"/>
      <c r="W16" s="727"/>
      <c r="X16" s="727"/>
      <c r="Y16" s="727"/>
      <c r="Z16" s="727"/>
      <c r="AA16" s="727"/>
      <c r="AB16" s="727"/>
      <c r="AC16" s="727"/>
      <c r="AD16" s="727"/>
      <c r="AE16" s="727"/>
      <c r="AF16" s="727"/>
      <c r="AG16" s="727"/>
      <c r="AH16" s="727"/>
      <c r="AI16" s="727"/>
      <c r="AJ16" s="727"/>
      <c r="AK16" s="727"/>
      <c r="AL16" s="727"/>
      <c r="AM16" s="727"/>
      <c r="AN16" s="727"/>
      <c r="AO16" s="727"/>
      <c r="AP16" s="727"/>
    </row>
    <row r="17" spans="1:42" s="376" customFormat="1" ht="12.75" x14ac:dyDescent="0.2">
      <c r="A17" s="371">
        <v>13</v>
      </c>
      <c r="B17" s="377" t="s">
        <v>880</v>
      </c>
      <c r="C17" s="372" t="s">
        <v>38</v>
      </c>
      <c r="D17" s="373">
        <v>12</v>
      </c>
      <c r="E17" s="419"/>
      <c r="F17" s="375">
        <f t="shared" si="0"/>
        <v>0</v>
      </c>
      <c r="G17" s="727"/>
      <c r="H17" s="307"/>
      <c r="I17" s="727"/>
      <c r="J17" s="727"/>
      <c r="K17" s="727"/>
      <c r="L17" s="727"/>
      <c r="M17" s="727"/>
      <c r="N17" s="727"/>
      <c r="O17" s="727"/>
      <c r="P17" s="727"/>
      <c r="Q17" s="727"/>
      <c r="R17" s="727"/>
      <c r="S17" s="727"/>
      <c r="T17" s="727"/>
      <c r="U17" s="727"/>
      <c r="V17" s="727"/>
      <c r="W17" s="727"/>
      <c r="X17" s="727"/>
      <c r="Y17" s="727"/>
      <c r="Z17" s="727"/>
      <c r="AA17" s="727"/>
      <c r="AB17" s="727"/>
      <c r="AC17" s="727"/>
      <c r="AD17" s="727"/>
      <c r="AE17" s="727"/>
      <c r="AF17" s="727"/>
      <c r="AG17" s="727"/>
      <c r="AH17" s="727"/>
      <c r="AI17" s="727"/>
      <c r="AJ17" s="727"/>
      <c r="AK17" s="727"/>
      <c r="AL17" s="727"/>
      <c r="AM17" s="727"/>
      <c r="AN17" s="727"/>
      <c r="AO17" s="727"/>
      <c r="AP17" s="727"/>
    </row>
    <row r="18" spans="1:42" s="376" customFormat="1" ht="12.75" x14ac:dyDescent="0.2">
      <c r="A18" s="371">
        <v>14</v>
      </c>
      <c r="B18" s="377" t="s">
        <v>881</v>
      </c>
      <c r="C18" s="372" t="s">
        <v>38</v>
      </c>
      <c r="D18" s="373">
        <v>3</v>
      </c>
      <c r="E18" s="419"/>
      <c r="F18" s="375">
        <f t="shared" si="0"/>
        <v>0</v>
      </c>
      <c r="G18" s="727"/>
      <c r="H18" s="727"/>
      <c r="I18" s="727"/>
      <c r="J18" s="727"/>
      <c r="K18" s="727"/>
      <c r="L18" s="727"/>
      <c r="M18" s="727"/>
      <c r="N18" s="727"/>
      <c r="O18" s="727"/>
      <c r="P18" s="727"/>
      <c r="Q18" s="727"/>
      <c r="R18" s="727"/>
      <c r="S18" s="727"/>
      <c r="T18" s="727"/>
      <c r="U18" s="727"/>
      <c r="V18" s="727"/>
      <c r="W18" s="727"/>
      <c r="X18" s="727"/>
      <c r="Y18" s="727"/>
      <c r="Z18" s="727"/>
      <c r="AA18" s="727"/>
      <c r="AB18" s="727"/>
      <c r="AC18" s="727"/>
      <c r="AD18" s="727"/>
      <c r="AE18" s="727"/>
      <c r="AF18" s="727"/>
      <c r="AG18" s="727"/>
      <c r="AH18" s="727"/>
      <c r="AI18" s="727"/>
      <c r="AJ18" s="727"/>
      <c r="AK18" s="727"/>
      <c r="AL18" s="727"/>
      <c r="AM18" s="727"/>
      <c r="AN18" s="727"/>
      <c r="AO18" s="727"/>
      <c r="AP18" s="727"/>
    </row>
    <row r="19" spans="1:42" ht="15" x14ac:dyDescent="0.2">
      <c r="A19" s="378"/>
      <c r="B19" s="379" t="s">
        <v>770</v>
      </c>
      <c r="C19" s="380"/>
      <c r="D19" s="381"/>
      <c r="E19" s="420"/>
      <c r="F19" s="382">
        <f>SUM(F6:F18)</f>
        <v>0</v>
      </c>
    </row>
    <row r="20" spans="1:42" x14ac:dyDescent="0.2">
      <c r="A20" s="383"/>
      <c r="B20" s="384"/>
      <c r="C20" s="385"/>
      <c r="D20" s="386"/>
      <c r="E20" s="421"/>
      <c r="F20" s="387"/>
    </row>
    <row r="21" spans="1:42" ht="15" x14ac:dyDescent="0.25">
      <c r="A21" s="388"/>
      <c r="B21" s="389" t="s">
        <v>724</v>
      </c>
      <c r="C21" s="390"/>
      <c r="D21" s="391"/>
      <c r="E21" s="422"/>
      <c r="F21" s="392"/>
    </row>
    <row r="22" spans="1:42" s="376" customFormat="1" ht="38.25" x14ac:dyDescent="0.2">
      <c r="A22" s="372">
        <v>1</v>
      </c>
      <c r="B22" s="393" t="s">
        <v>851</v>
      </c>
      <c r="C22" s="372" t="s">
        <v>101</v>
      </c>
      <c r="D22" s="373">
        <v>92000</v>
      </c>
      <c r="E22" s="418"/>
      <c r="F22" s="375">
        <f t="shared" ref="F22:F33" si="1">D22*E22</f>
        <v>0</v>
      </c>
      <c r="G22" s="727"/>
      <c r="H22" s="727"/>
      <c r="I22" s="727"/>
      <c r="J22" s="727"/>
      <c r="K22" s="727"/>
      <c r="L22" s="727"/>
      <c r="M22" s="727"/>
      <c r="N22" s="727"/>
      <c r="O22" s="727"/>
      <c r="P22" s="727"/>
      <c r="Q22" s="727"/>
      <c r="R22" s="727"/>
      <c r="S22" s="727"/>
      <c r="T22" s="727"/>
      <c r="U22" s="727"/>
      <c r="V22" s="727"/>
      <c r="W22" s="727"/>
      <c r="X22" s="727"/>
      <c r="Y22" s="727"/>
      <c r="Z22" s="727"/>
      <c r="AA22" s="727"/>
      <c r="AB22" s="727"/>
      <c r="AC22" s="727"/>
      <c r="AD22" s="727"/>
      <c r="AE22" s="727"/>
      <c r="AF22" s="727"/>
      <c r="AG22" s="727"/>
      <c r="AH22" s="727"/>
      <c r="AI22" s="727"/>
      <c r="AJ22" s="727"/>
      <c r="AK22" s="727"/>
      <c r="AL22" s="727"/>
      <c r="AM22" s="727"/>
      <c r="AN22" s="727"/>
      <c r="AO22" s="727"/>
      <c r="AP22" s="727"/>
    </row>
    <row r="23" spans="1:42" s="376" customFormat="1" ht="38.25" x14ac:dyDescent="0.2">
      <c r="A23" s="372">
        <v>2</v>
      </c>
      <c r="B23" s="393" t="s">
        <v>762</v>
      </c>
      <c r="C23" s="372" t="s">
        <v>37</v>
      </c>
      <c r="D23" s="373">
        <v>1394</v>
      </c>
      <c r="E23" s="418"/>
      <c r="F23" s="375">
        <f t="shared" si="1"/>
        <v>0</v>
      </c>
      <c r="G23" s="727"/>
      <c r="H23" s="727"/>
      <c r="I23" s="727"/>
      <c r="J23" s="727"/>
      <c r="K23" s="727"/>
      <c r="L23" s="727"/>
      <c r="M23" s="727"/>
      <c r="N23" s="727"/>
      <c r="O23" s="727"/>
      <c r="P23" s="727"/>
      <c r="Q23" s="727"/>
      <c r="R23" s="727"/>
      <c r="S23" s="727"/>
      <c r="T23" s="727"/>
      <c r="U23" s="727"/>
      <c r="V23" s="727"/>
      <c r="W23" s="727"/>
      <c r="X23" s="727"/>
      <c r="Y23" s="727"/>
      <c r="Z23" s="727"/>
      <c r="AA23" s="727"/>
      <c r="AB23" s="727"/>
      <c r="AC23" s="727"/>
      <c r="AD23" s="727"/>
      <c r="AE23" s="727"/>
      <c r="AF23" s="727"/>
      <c r="AG23" s="727"/>
      <c r="AH23" s="727"/>
      <c r="AI23" s="727"/>
      <c r="AJ23" s="727"/>
      <c r="AK23" s="727"/>
      <c r="AL23" s="727"/>
      <c r="AM23" s="727"/>
      <c r="AN23" s="727"/>
      <c r="AO23" s="727"/>
      <c r="AP23" s="727"/>
    </row>
    <row r="24" spans="1:42" s="376" customFormat="1" ht="12.75" x14ac:dyDescent="0.2">
      <c r="A24" s="372">
        <v>3</v>
      </c>
      <c r="B24" s="393" t="s">
        <v>726</v>
      </c>
      <c r="C24" s="372" t="s">
        <v>184</v>
      </c>
      <c r="D24" s="373">
        <v>60507</v>
      </c>
      <c r="E24" s="418"/>
      <c r="F24" s="375">
        <f t="shared" si="1"/>
        <v>0</v>
      </c>
      <c r="G24" s="727"/>
      <c r="H24" s="727"/>
      <c r="I24" s="727"/>
      <c r="J24" s="727"/>
      <c r="K24" s="727"/>
      <c r="L24" s="727"/>
      <c r="M24" s="727"/>
      <c r="N24" s="727"/>
      <c r="O24" s="727"/>
      <c r="P24" s="727"/>
      <c r="Q24" s="727"/>
      <c r="R24" s="727"/>
      <c r="S24" s="727"/>
      <c r="T24" s="727"/>
      <c r="U24" s="727"/>
      <c r="V24" s="727"/>
      <c r="W24" s="727"/>
      <c r="X24" s="727"/>
      <c r="Y24" s="727"/>
      <c r="Z24" s="727"/>
      <c r="AA24" s="727"/>
      <c r="AB24" s="727"/>
      <c r="AC24" s="727"/>
      <c r="AD24" s="727"/>
      <c r="AE24" s="727"/>
      <c r="AF24" s="727"/>
      <c r="AG24" s="727"/>
      <c r="AH24" s="727"/>
      <c r="AI24" s="727"/>
      <c r="AJ24" s="727"/>
      <c r="AK24" s="727"/>
      <c r="AL24" s="727"/>
      <c r="AM24" s="727"/>
      <c r="AN24" s="727"/>
      <c r="AO24" s="727"/>
      <c r="AP24" s="727"/>
    </row>
    <row r="25" spans="1:42" s="376" customFormat="1" ht="12.75" x14ac:dyDescent="0.2">
      <c r="A25" s="372">
        <v>4</v>
      </c>
      <c r="B25" s="393" t="s">
        <v>771</v>
      </c>
      <c r="C25" s="372" t="s">
        <v>184</v>
      </c>
      <c r="D25" s="373">
        <v>32200</v>
      </c>
      <c r="E25" s="418"/>
      <c r="F25" s="375">
        <f t="shared" si="1"/>
        <v>0</v>
      </c>
      <c r="G25" s="727"/>
      <c r="H25" s="727"/>
      <c r="I25" s="727"/>
      <c r="J25" s="727"/>
      <c r="K25" s="727"/>
      <c r="L25" s="727"/>
      <c r="M25" s="727"/>
      <c r="N25" s="727"/>
      <c r="O25" s="727"/>
      <c r="P25" s="727"/>
      <c r="Q25" s="727"/>
      <c r="R25" s="727"/>
      <c r="S25" s="727"/>
      <c r="T25" s="727"/>
      <c r="U25" s="727"/>
      <c r="V25" s="727"/>
      <c r="W25" s="727"/>
      <c r="X25" s="727"/>
      <c r="Y25" s="727"/>
      <c r="Z25" s="727"/>
      <c r="AA25" s="727"/>
      <c r="AB25" s="727"/>
      <c r="AC25" s="727"/>
      <c r="AD25" s="727"/>
      <c r="AE25" s="727"/>
      <c r="AF25" s="727"/>
      <c r="AG25" s="727"/>
      <c r="AH25" s="727"/>
      <c r="AI25" s="727"/>
      <c r="AJ25" s="727"/>
      <c r="AK25" s="727"/>
      <c r="AL25" s="727"/>
      <c r="AM25" s="727"/>
      <c r="AN25" s="727"/>
      <c r="AO25" s="727"/>
      <c r="AP25" s="727"/>
    </row>
    <row r="26" spans="1:42" s="376" customFormat="1" ht="12.75" x14ac:dyDescent="0.2">
      <c r="A26" s="372">
        <v>5</v>
      </c>
      <c r="B26" s="393" t="s">
        <v>1170</v>
      </c>
      <c r="C26" s="372" t="s">
        <v>184</v>
      </c>
      <c r="D26" s="373">
        <v>29278</v>
      </c>
      <c r="E26" s="418"/>
      <c r="F26" s="375">
        <f t="shared" si="1"/>
        <v>0</v>
      </c>
      <c r="G26" s="727"/>
      <c r="H26" s="727"/>
      <c r="I26" s="727"/>
      <c r="J26" s="727"/>
      <c r="K26" s="727"/>
      <c r="L26" s="727"/>
      <c r="M26" s="727"/>
      <c r="N26" s="727"/>
      <c r="O26" s="727"/>
      <c r="P26" s="727"/>
      <c r="Q26" s="727"/>
      <c r="R26" s="727"/>
      <c r="S26" s="727"/>
      <c r="T26" s="727"/>
      <c r="U26" s="727"/>
      <c r="V26" s="727"/>
      <c r="W26" s="727"/>
      <c r="X26" s="727"/>
      <c r="Y26" s="727"/>
      <c r="Z26" s="727"/>
      <c r="AA26" s="727"/>
      <c r="AB26" s="727"/>
      <c r="AC26" s="727"/>
      <c r="AD26" s="727"/>
      <c r="AE26" s="727"/>
      <c r="AF26" s="727"/>
      <c r="AG26" s="727"/>
      <c r="AH26" s="727"/>
      <c r="AI26" s="727"/>
      <c r="AJ26" s="727"/>
      <c r="AK26" s="727"/>
      <c r="AL26" s="727"/>
      <c r="AM26" s="727"/>
      <c r="AN26" s="727"/>
      <c r="AO26" s="727"/>
      <c r="AP26" s="727"/>
    </row>
    <row r="27" spans="1:42" s="376" customFormat="1" ht="12.75" x14ac:dyDescent="0.2">
      <c r="A27" s="372">
        <v>6</v>
      </c>
      <c r="B27" s="393" t="s">
        <v>773</v>
      </c>
      <c r="C27" s="372" t="s">
        <v>184</v>
      </c>
      <c r="D27" s="373">
        <v>1000</v>
      </c>
      <c r="E27" s="418"/>
      <c r="F27" s="375">
        <f t="shared" si="1"/>
        <v>0</v>
      </c>
      <c r="G27" s="727"/>
      <c r="H27" s="727"/>
      <c r="I27" s="727"/>
      <c r="J27" s="727"/>
      <c r="K27" s="727"/>
      <c r="L27" s="727"/>
      <c r="M27" s="727"/>
      <c r="N27" s="727"/>
      <c r="O27" s="727"/>
      <c r="P27" s="727"/>
      <c r="Q27" s="727"/>
      <c r="R27" s="727"/>
      <c r="S27" s="727"/>
      <c r="T27" s="727"/>
      <c r="U27" s="727"/>
      <c r="V27" s="727"/>
      <c r="W27" s="727"/>
      <c r="X27" s="727"/>
      <c r="Y27" s="727"/>
      <c r="Z27" s="727"/>
      <c r="AA27" s="727"/>
      <c r="AB27" s="727"/>
      <c r="AC27" s="727"/>
      <c r="AD27" s="727"/>
      <c r="AE27" s="727"/>
      <c r="AF27" s="727"/>
      <c r="AG27" s="727"/>
      <c r="AH27" s="727"/>
      <c r="AI27" s="727"/>
      <c r="AJ27" s="727"/>
      <c r="AK27" s="727"/>
      <c r="AL27" s="727"/>
      <c r="AM27" s="727"/>
      <c r="AN27" s="727"/>
      <c r="AO27" s="727"/>
      <c r="AP27" s="727"/>
    </row>
    <row r="28" spans="1:42" s="376" customFormat="1" ht="12.75" x14ac:dyDescent="0.2">
      <c r="A28" s="372">
        <v>7</v>
      </c>
      <c r="B28" s="393" t="s">
        <v>775</v>
      </c>
      <c r="C28" s="372" t="s">
        <v>184</v>
      </c>
      <c r="D28" s="373">
        <v>8357</v>
      </c>
      <c r="E28" s="418"/>
      <c r="F28" s="375">
        <f t="shared" si="1"/>
        <v>0</v>
      </c>
      <c r="G28" s="727"/>
      <c r="H28" s="727"/>
      <c r="I28" s="727"/>
      <c r="J28" s="727"/>
      <c r="K28" s="727"/>
      <c r="L28" s="727"/>
      <c r="M28" s="727"/>
      <c r="N28" s="727"/>
      <c r="O28" s="727"/>
      <c r="P28" s="727"/>
      <c r="Q28" s="727"/>
      <c r="R28" s="727"/>
      <c r="S28" s="727"/>
      <c r="T28" s="727"/>
      <c r="U28" s="727"/>
      <c r="V28" s="727"/>
      <c r="W28" s="727"/>
      <c r="X28" s="727"/>
      <c r="Y28" s="727"/>
      <c r="Z28" s="727"/>
      <c r="AA28" s="727"/>
      <c r="AB28" s="727"/>
      <c r="AC28" s="727"/>
      <c r="AD28" s="727"/>
      <c r="AE28" s="727"/>
      <c r="AF28" s="727"/>
      <c r="AG28" s="727"/>
      <c r="AH28" s="727"/>
      <c r="AI28" s="727"/>
      <c r="AJ28" s="727"/>
      <c r="AK28" s="727"/>
      <c r="AL28" s="727"/>
      <c r="AM28" s="727"/>
      <c r="AN28" s="727"/>
      <c r="AO28" s="727"/>
      <c r="AP28" s="727"/>
    </row>
    <row r="29" spans="1:42" s="376" customFormat="1" ht="25.5" x14ac:dyDescent="0.2">
      <c r="A29" s="372">
        <v>8</v>
      </c>
      <c r="B29" s="393" t="s">
        <v>776</v>
      </c>
      <c r="C29" s="372" t="s">
        <v>184</v>
      </c>
      <c r="D29" s="373">
        <v>1221</v>
      </c>
      <c r="E29" s="418"/>
      <c r="F29" s="375">
        <f t="shared" si="1"/>
        <v>0</v>
      </c>
      <c r="G29" s="727"/>
      <c r="H29" s="727"/>
      <c r="I29" s="727"/>
      <c r="J29" s="727"/>
      <c r="K29" s="727"/>
      <c r="L29" s="727"/>
      <c r="M29" s="727"/>
      <c r="N29" s="727"/>
      <c r="O29" s="727"/>
      <c r="P29" s="727"/>
      <c r="Q29" s="727"/>
      <c r="R29" s="727"/>
      <c r="S29" s="727"/>
      <c r="T29" s="727"/>
      <c r="U29" s="727"/>
      <c r="V29" s="727"/>
      <c r="W29" s="727"/>
      <c r="X29" s="727"/>
      <c r="Y29" s="727"/>
      <c r="Z29" s="727"/>
      <c r="AA29" s="727"/>
      <c r="AB29" s="727"/>
      <c r="AC29" s="727"/>
      <c r="AD29" s="727"/>
      <c r="AE29" s="727"/>
      <c r="AF29" s="727"/>
      <c r="AG29" s="727"/>
      <c r="AH29" s="727"/>
      <c r="AI29" s="727"/>
      <c r="AJ29" s="727"/>
      <c r="AK29" s="727"/>
      <c r="AL29" s="727"/>
      <c r="AM29" s="727"/>
      <c r="AN29" s="727"/>
      <c r="AO29" s="727"/>
      <c r="AP29" s="727"/>
    </row>
    <row r="30" spans="1:42" s="376" customFormat="1" ht="38.25" customHeight="1" x14ac:dyDescent="0.2">
      <c r="A30" s="372">
        <v>9</v>
      </c>
      <c r="B30" s="38" t="s">
        <v>853</v>
      </c>
      <c r="C30" s="372" t="s">
        <v>184</v>
      </c>
      <c r="D30" s="373">
        <v>114627</v>
      </c>
      <c r="E30" s="418"/>
      <c r="F30" s="375">
        <f t="shared" si="1"/>
        <v>0</v>
      </c>
      <c r="G30" s="727"/>
      <c r="H30" s="727"/>
      <c r="I30" s="727"/>
      <c r="J30" s="727"/>
      <c r="K30" s="727"/>
      <c r="L30" s="727"/>
      <c r="M30" s="727"/>
      <c r="N30" s="727"/>
      <c r="O30" s="727"/>
      <c r="P30" s="727"/>
      <c r="Q30" s="727"/>
      <c r="R30" s="727"/>
      <c r="S30" s="727"/>
      <c r="T30" s="727"/>
      <c r="U30" s="727"/>
      <c r="V30" s="727"/>
      <c r="W30" s="727"/>
      <c r="X30" s="727"/>
      <c r="Y30" s="727"/>
      <c r="Z30" s="727"/>
      <c r="AA30" s="727"/>
      <c r="AB30" s="727"/>
      <c r="AC30" s="727"/>
      <c r="AD30" s="727"/>
      <c r="AE30" s="727"/>
      <c r="AF30" s="727"/>
      <c r="AG30" s="727"/>
      <c r="AH30" s="727"/>
      <c r="AI30" s="727"/>
      <c r="AJ30" s="727"/>
      <c r="AK30" s="727"/>
      <c r="AL30" s="727"/>
      <c r="AM30" s="727"/>
      <c r="AN30" s="727"/>
      <c r="AO30" s="727"/>
      <c r="AP30" s="727"/>
    </row>
    <row r="31" spans="1:42" s="376" customFormat="1" ht="12.75" x14ac:dyDescent="0.2">
      <c r="A31" s="372">
        <v>10</v>
      </c>
      <c r="B31" s="37" t="s">
        <v>855</v>
      </c>
      <c r="C31" s="372" t="s">
        <v>101</v>
      </c>
      <c r="D31" s="373">
        <v>75000</v>
      </c>
      <c r="E31" s="418"/>
      <c r="F31" s="375">
        <f t="shared" si="1"/>
        <v>0</v>
      </c>
      <c r="G31" s="727"/>
      <c r="H31" s="727"/>
      <c r="I31" s="727"/>
      <c r="J31" s="727"/>
      <c r="K31" s="727"/>
      <c r="L31" s="727"/>
      <c r="M31" s="727"/>
      <c r="N31" s="727"/>
      <c r="O31" s="727"/>
      <c r="P31" s="727"/>
      <c r="Q31" s="727"/>
      <c r="R31" s="727"/>
      <c r="S31" s="727"/>
      <c r="T31" s="727"/>
      <c r="U31" s="727"/>
      <c r="V31" s="727"/>
      <c r="W31" s="727"/>
      <c r="X31" s="727"/>
      <c r="Y31" s="727"/>
      <c r="Z31" s="727"/>
      <c r="AA31" s="727"/>
      <c r="AB31" s="727"/>
      <c r="AC31" s="727"/>
      <c r="AD31" s="727"/>
      <c r="AE31" s="727"/>
      <c r="AF31" s="727"/>
      <c r="AG31" s="727"/>
      <c r="AH31" s="727"/>
      <c r="AI31" s="727"/>
      <c r="AJ31" s="727"/>
      <c r="AK31" s="727"/>
      <c r="AL31" s="727"/>
      <c r="AM31" s="727"/>
      <c r="AN31" s="727"/>
      <c r="AO31" s="727"/>
      <c r="AP31" s="727"/>
    </row>
    <row r="32" spans="1:42" s="376" customFormat="1" ht="114.75" x14ac:dyDescent="0.2">
      <c r="A32" s="372">
        <v>11</v>
      </c>
      <c r="B32" s="38" t="s">
        <v>1171</v>
      </c>
      <c r="C32" s="372" t="s">
        <v>184</v>
      </c>
      <c r="D32" s="373">
        <v>450</v>
      </c>
      <c r="E32" s="418"/>
      <c r="F32" s="375">
        <f t="shared" si="1"/>
        <v>0</v>
      </c>
      <c r="G32" s="727"/>
      <c r="H32" s="727"/>
      <c r="I32" s="727"/>
      <c r="J32" s="727"/>
      <c r="K32" s="727"/>
      <c r="L32" s="727"/>
      <c r="M32" s="727"/>
      <c r="N32" s="727"/>
      <c r="O32" s="727"/>
      <c r="P32" s="727"/>
      <c r="Q32" s="727"/>
      <c r="R32" s="727"/>
      <c r="S32" s="727"/>
      <c r="T32" s="727"/>
      <c r="U32" s="727"/>
      <c r="V32" s="727"/>
      <c r="W32" s="727"/>
      <c r="X32" s="727"/>
      <c r="Y32" s="727"/>
      <c r="Z32" s="727"/>
      <c r="AA32" s="727"/>
      <c r="AB32" s="727"/>
      <c r="AC32" s="727"/>
      <c r="AD32" s="727"/>
      <c r="AE32" s="727"/>
      <c r="AF32" s="727"/>
      <c r="AG32" s="727"/>
      <c r="AH32" s="727"/>
      <c r="AI32" s="727"/>
      <c r="AJ32" s="727"/>
      <c r="AK32" s="727"/>
      <c r="AL32" s="727"/>
      <c r="AM32" s="727"/>
      <c r="AN32" s="727"/>
      <c r="AO32" s="727"/>
      <c r="AP32" s="727"/>
    </row>
    <row r="33" spans="1:42" s="376" customFormat="1" ht="25.5" x14ac:dyDescent="0.2">
      <c r="A33" s="372">
        <v>12</v>
      </c>
      <c r="B33" s="393" t="s">
        <v>857</v>
      </c>
      <c r="C33" s="372" t="s">
        <v>184</v>
      </c>
      <c r="D33" s="373">
        <v>225</v>
      </c>
      <c r="E33" s="418"/>
      <c r="F33" s="375">
        <f t="shared" si="1"/>
        <v>0</v>
      </c>
      <c r="G33" s="727"/>
      <c r="H33" s="727"/>
      <c r="I33" s="727"/>
      <c r="J33" s="727"/>
      <c r="K33" s="727"/>
      <c r="L33" s="727"/>
      <c r="M33" s="727"/>
      <c r="N33" s="727"/>
      <c r="O33" s="727"/>
      <c r="P33" s="727"/>
      <c r="Q33" s="727"/>
      <c r="R33" s="727"/>
      <c r="S33" s="727"/>
      <c r="T33" s="727"/>
      <c r="U33" s="727"/>
      <c r="V33" s="727"/>
      <c r="W33" s="727"/>
      <c r="X33" s="727"/>
      <c r="Y33" s="727"/>
      <c r="Z33" s="727"/>
      <c r="AA33" s="727"/>
      <c r="AB33" s="727"/>
      <c r="AC33" s="727"/>
      <c r="AD33" s="727"/>
      <c r="AE33" s="727"/>
      <c r="AF33" s="727"/>
      <c r="AG33" s="727"/>
      <c r="AH33" s="727"/>
      <c r="AI33" s="727"/>
      <c r="AJ33" s="727"/>
      <c r="AK33" s="727"/>
      <c r="AL33" s="727"/>
      <c r="AM33" s="727"/>
      <c r="AN33" s="727"/>
      <c r="AO33" s="727"/>
      <c r="AP33" s="727"/>
    </row>
    <row r="34" spans="1:42" ht="15" x14ac:dyDescent="0.2">
      <c r="A34" s="394"/>
      <c r="B34" s="379" t="s">
        <v>735</v>
      </c>
      <c r="C34" s="395"/>
      <c r="D34" s="396"/>
      <c r="E34" s="423"/>
      <c r="F34" s="382">
        <f>SUM(F22:F33)</f>
        <v>0</v>
      </c>
    </row>
    <row r="35" spans="1:42" x14ac:dyDescent="0.2">
      <c r="A35" s="383"/>
      <c r="B35" s="384"/>
      <c r="C35" s="385"/>
      <c r="D35" s="386"/>
      <c r="E35" s="421"/>
      <c r="F35" s="387"/>
    </row>
    <row r="36" spans="1:42" ht="15" x14ac:dyDescent="0.2">
      <c r="A36" s="383"/>
      <c r="B36" s="397" t="s">
        <v>777</v>
      </c>
      <c r="C36" s="385"/>
      <c r="D36" s="386"/>
      <c r="E36" s="421"/>
      <c r="F36" s="387"/>
    </row>
    <row r="37" spans="1:42" s="376" customFormat="1" ht="12.75" x14ac:dyDescent="0.2">
      <c r="A37" s="398">
        <v>1</v>
      </c>
      <c r="B37" s="399" t="s">
        <v>737</v>
      </c>
      <c r="C37" s="372" t="s">
        <v>184</v>
      </c>
      <c r="D37" s="400">
        <v>8890</v>
      </c>
      <c r="E37" s="419"/>
      <c r="F37" s="374">
        <f t="shared" ref="F37:F45" si="2">E37*D37</f>
        <v>0</v>
      </c>
      <c r="G37" s="727"/>
      <c r="H37" s="727"/>
      <c r="I37" s="727"/>
      <c r="J37" s="727"/>
      <c r="K37" s="727"/>
      <c r="L37" s="727"/>
      <c r="M37" s="727"/>
      <c r="N37" s="727"/>
      <c r="O37" s="727"/>
      <c r="P37" s="727"/>
      <c r="Q37" s="727"/>
      <c r="R37" s="727"/>
      <c r="S37" s="727"/>
      <c r="T37" s="727"/>
      <c r="U37" s="727"/>
      <c r="V37" s="727"/>
      <c r="W37" s="727"/>
      <c r="X37" s="727"/>
      <c r="Y37" s="727"/>
      <c r="Z37" s="727"/>
      <c r="AA37" s="727"/>
      <c r="AB37" s="727"/>
      <c r="AC37" s="727"/>
      <c r="AD37" s="727"/>
      <c r="AE37" s="727"/>
      <c r="AF37" s="727"/>
      <c r="AG37" s="727"/>
      <c r="AH37" s="727"/>
      <c r="AI37" s="727"/>
      <c r="AJ37" s="727"/>
      <c r="AK37" s="727"/>
      <c r="AL37" s="727"/>
      <c r="AM37" s="727"/>
      <c r="AN37" s="727"/>
      <c r="AO37" s="727"/>
      <c r="AP37" s="727"/>
    </row>
    <row r="38" spans="1:42" s="376" customFormat="1" ht="12.75" x14ac:dyDescent="0.2">
      <c r="A38" s="398">
        <v>2</v>
      </c>
      <c r="B38" s="399" t="s">
        <v>738</v>
      </c>
      <c r="C38" s="372" t="s">
        <v>184</v>
      </c>
      <c r="D38" s="400">
        <v>191</v>
      </c>
      <c r="E38" s="419"/>
      <c r="F38" s="374">
        <f t="shared" si="2"/>
        <v>0</v>
      </c>
      <c r="G38" s="727"/>
      <c r="H38" s="727"/>
      <c r="I38" s="727"/>
      <c r="J38" s="727"/>
      <c r="K38" s="727"/>
      <c r="L38" s="727"/>
      <c r="M38" s="727"/>
      <c r="N38" s="727"/>
      <c r="O38" s="727"/>
      <c r="P38" s="727"/>
      <c r="Q38" s="727"/>
      <c r="R38" s="727"/>
      <c r="S38" s="727"/>
      <c r="T38" s="727"/>
      <c r="U38" s="727"/>
      <c r="V38" s="727"/>
      <c r="W38" s="727"/>
      <c r="X38" s="727"/>
      <c r="Y38" s="727"/>
      <c r="Z38" s="727"/>
      <c r="AA38" s="727"/>
      <c r="AB38" s="727"/>
      <c r="AC38" s="727"/>
      <c r="AD38" s="727"/>
      <c r="AE38" s="727"/>
      <c r="AF38" s="727"/>
      <c r="AG38" s="727"/>
      <c r="AH38" s="727"/>
      <c r="AI38" s="727"/>
      <c r="AJ38" s="727"/>
      <c r="AK38" s="727"/>
      <c r="AL38" s="727"/>
      <c r="AM38" s="727"/>
      <c r="AN38" s="727"/>
      <c r="AO38" s="727"/>
      <c r="AP38" s="727"/>
    </row>
    <row r="39" spans="1:42" s="376" customFormat="1" ht="25.5" x14ac:dyDescent="0.2">
      <c r="A39" s="401">
        <v>3</v>
      </c>
      <c r="B39" s="402" t="s">
        <v>778</v>
      </c>
      <c r="C39" s="372" t="s">
        <v>101</v>
      </c>
      <c r="D39" s="403">
        <v>1700</v>
      </c>
      <c r="E39" s="418"/>
      <c r="F39" s="374">
        <f t="shared" si="2"/>
        <v>0</v>
      </c>
      <c r="G39" s="727"/>
      <c r="H39" s="727"/>
      <c r="I39" s="727"/>
      <c r="J39" s="727"/>
      <c r="K39" s="727"/>
      <c r="L39" s="727"/>
      <c r="M39" s="727"/>
      <c r="N39" s="727"/>
      <c r="O39" s="727"/>
      <c r="P39" s="727"/>
      <c r="Q39" s="727"/>
      <c r="R39" s="727"/>
      <c r="S39" s="727"/>
      <c r="T39" s="727"/>
      <c r="U39" s="727"/>
      <c r="V39" s="727"/>
      <c r="W39" s="727"/>
      <c r="X39" s="727"/>
      <c r="Y39" s="727"/>
      <c r="Z39" s="727"/>
      <c r="AA39" s="727"/>
      <c r="AB39" s="727"/>
      <c r="AC39" s="727"/>
      <c r="AD39" s="727"/>
      <c r="AE39" s="727"/>
      <c r="AF39" s="727"/>
      <c r="AG39" s="727"/>
      <c r="AH39" s="727"/>
      <c r="AI39" s="727"/>
      <c r="AJ39" s="727"/>
      <c r="AK39" s="727"/>
      <c r="AL39" s="727"/>
      <c r="AM39" s="727"/>
      <c r="AN39" s="727"/>
      <c r="AO39" s="727"/>
      <c r="AP39" s="727"/>
    </row>
    <row r="40" spans="1:42" s="376" customFormat="1" ht="12.75" x14ac:dyDescent="0.2">
      <c r="A40" s="401">
        <v>4</v>
      </c>
      <c r="B40" s="402" t="s">
        <v>739</v>
      </c>
      <c r="C40" s="372" t="s">
        <v>184</v>
      </c>
      <c r="D40" s="403">
        <v>190</v>
      </c>
      <c r="E40" s="418"/>
      <c r="F40" s="374">
        <f t="shared" si="2"/>
        <v>0</v>
      </c>
      <c r="G40" s="727"/>
      <c r="H40" s="727"/>
      <c r="I40" s="727"/>
      <c r="J40" s="727"/>
      <c r="K40" s="727"/>
      <c r="L40" s="727"/>
      <c r="M40" s="727"/>
      <c r="N40" s="727"/>
      <c r="O40" s="727"/>
      <c r="P40" s="727"/>
      <c r="Q40" s="727"/>
      <c r="R40" s="727"/>
      <c r="S40" s="727"/>
      <c r="T40" s="727"/>
      <c r="U40" s="727"/>
      <c r="V40" s="727"/>
      <c r="W40" s="727"/>
      <c r="X40" s="727"/>
      <c r="Y40" s="727"/>
      <c r="Z40" s="727"/>
      <c r="AA40" s="727"/>
      <c r="AB40" s="727"/>
      <c r="AC40" s="727"/>
      <c r="AD40" s="727"/>
      <c r="AE40" s="727"/>
      <c r="AF40" s="727"/>
      <c r="AG40" s="727"/>
      <c r="AH40" s="727"/>
      <c r="AI40" s="727"/>
      <c r="AJ40" s="727"/>
      <c r="AK40" s="727"/>
      <c r="AL40" s="727"/>
      <c r="AM40" s="727"/>
      <c r="AN40" s="727"/>
      <c r="AO40" s="727"/>
      <c r="AP40" s="727"/>
    </row>
    <row r="41" spans="1:42" s="376" customFormat="1" ht="12.75" x14ac:dyDescent="0.2">
      <c r="A41" s="371">
        <v>5</v>
      </c>
      <c r="B41" s="377" t="s">
        <v>740</v>
      </c>
      <c r="C41" s="372" t="s">
        <v>38</v>
      </c>
      <c r="D41" s="403">
        <v>1250</v>
      </c>
      <c r="E41" s="418"/>
      <c r="F41" s="374">
        <f t="shared" si="2"/>
        <v>0</v>
      </c>
      <c r="G41" s="727"/>
      <c r="H41" s="727"/>
      <c r="I41" s="727"/>
      <c r="J41" s="727"/>
      <c r="K41" s="727"/>
      <c r="L41" s="727"/>
      <c r="M41" s="727"/>
      <c r="N41" s="727"/>
      <c r="O41" s="727"/>
      <c r="P41" s="727"/>
      <c r="Q41" s="727"/>
      <c r="R41" s="727"/>
      <c r="S41" s="727"/>
      <c r="T41" s="727"/>
      <c r="U41" s="727"/>
      <c r="V41" s="727"/>
      <c r="W41" s="727"/>
      <c r="X41" s="727"/>
      <c r="Y41" s="727"/>
      <c r="Z41" s="727"/>
      <c r="AA41" s="727"/>
      <c r="AB41" s="727"/>
      <c r="AC41" s="727"/>
      <c r="AD41" s="727"/>
      <c r="AE41" s="727"/>
      <c r="AF41" s="727"/>
      <c r="AG41" s="727"/>
      <c r="AH41" s="727"/>
      <c r="AI41" s="727"/>
      <c r="AJ41" s="727"/>
      <c r="AK41" s="727"/>
      <c r="AL41" s="727"/>
      <c r="AM41" s="727"/>
      <c r="AN41" s="727"/>
      <c r="AO41" s="727"/>
      <c r="AP41" s="727"/>
    </row>
    <row r="42" spans="1:42" s="376" customFormat="1" ht="12.75" x14ac:dyDescent="0.2">
      <c r="A42" s="371">
        <v>6</v>
      </c>
      <c r="B42" s="377" t="s">
        <v>741</v>
      </c>
      <c r="C42" s="372" t="s">
        <v>37</v>
      </c>
      <c r="D42" s="403">
        <v>10</v>
      </c>
      <c r="E42" s="418"/>
      <c r="F42" s="374">
        <f t="shared" si="2"/>
        <v>0</v>
      </c>
      <c r="G42" s="727"/>
      <c r="H42" s="727"/>
      <c r="I42" s="727"/>
      <c r="J42" s="727"/>
      <c r="K42" s="727"/>
      <c r="L42" s="727"/>
      <c r="M42" s="727"/>
      <c r="N42" s="727"/>
      <c r="O42" s="727"/>
      <c r="P42" s="727"/>
      <c r="Q42" s="727"/>
      <c r="R42" s="727"/>
      <c r="S42" s="727"/>
      <c r="T42" s="727"/>
      <c r="U42" s="727"/>
      <c r="V42" s="727"/>
      <c r="W42" s="727"/>
      <c r="X42" s="727"/>
      <c r="Y42" s="727"/>
      <c r="Z42" s="727"/>
      <c r="AA42" s="727"/>
      <c r="AB42" s="727"/>
      <c r="AC42" s="727"/>
      <c r="AD42" s="727"/>
      <c r="AE42" s="727"/>
      <c r="AF42" s="727"/>
      <c r="AG42" s="727"/>
      <c r="AH42" s="727"/>
      <c r="AI42" s="727"/>
      <c r="AJ42" s="727"/>
      <c r="AK42" s="727"/>
      <c r="AL42" s="727"/>
      <c r="AM42" s="727"/>
      <c r="AN42" s="727"/>
      <c r="AO42" s="727"/>
      <c r="AP42" s="727"/>
    </row>
    <row r="43" spans="1:42" s="376" customFormat="1" ht="12.75" x14ac:dyDescent="0.2">
      <c r="A43" s="371">
        <v>7</v>
      </c>
      <c r="B43" s="377" t="s">
        <v>779</v>
      </c>
      <c r="C43" s="372" t="s">
        <v>101</v>
      </c>
      <c r="D43" s="403">
        <v>75000</v>
      </c>
      <c r="E43" s="418"/>
      <c r="F43" s="374">
        <f t="shared" si="2"/>
        <v>0</v>
      </c>
      <c r="G43" s="727"/>
      <c r="H43" s="727"/>
      <c r="I43" s="727"/>
      <c r="J43" s="727"/>
      <c r="K43" s="727"/>
      <c r="L43" s="727"/>
      <c r="M43" s="727"/>
      <c r="N43" s="727"/>
      <c r="O43" s="727"/>
      <c r="P43" s="727"/>
      <c r="Q43" s="727"/>
      <c r="R43" s="727"/>
      <c r="S43" s="727"/>
      <c r="T43" s="727"/>
      <c r="U43" s="727"/>
      <c r="V43" s="727"/>
      <c r="W43" s="727"/>
      <c r="X43" s="727"/>
      <c r="Y43" s="727"/>
      <c r="Z43" s="727"/>
      <c r="AA43" s="727"/>
      <c r="AB43" s="727"/>
      <c r="AC43" s="727"/>
      <c r="AD43" s="727"/>
      <c r="AE43" s="727"/>
      <c r="AF43" s="727"/>
      <c r="AG43" s="727"/>
      <c r="AH43" s="727"/>
      <c r="AI43" s="727"/>
      <c r="AJ43" s="727"/>
      <c r="AK43" s="727"/>
      <c r="AL43" s="727"/>
      <c r="AM43" s="727"/>
      <c r="AN43" s="727"/>
      <c r="AO43" s="727"/>
      <c r="AP43" s="727"/>
    </row>
    <row r="44" spans="1:42" s="376" customFormat="1" ht="12.75" x14ac:dyDescent="0.2">
      <c r="A44" s="371">
        <v>8</v>
      </c>
      <c r="B44" s="377" t="s">
        <v>780</v>
      </c>
      <c r="C44" s="372" t="s">
        <v>38</v>
      </c>
      <c r="D44" s="403">
        <v>7000</v>
      </c>
      <c r="E44" s="418"/>
      <c r="F44" s="374">
        <f t="shared" si="2"/>
        <v>0</v>
      </c>
      <c r="G44" s="727"/>
      <c r="H44" s="727"/>
      <c r="I44" s="727"/>
      <c r="J44" s="727"/>
      <c r="K44" s="727"/>
      <c r="L44" s="727"/>
      <c r="M44" s="727"/>
      <c r="N44" s="727"/>
      <c r="O44" s="727"/>
      <c r="P44" s="727"/>
      <c r="Q44" s="727"/>
      <c r="R44" s="727"/>
      <c r="S44" s="727"/>
      <c r="T44" s="727"/>
      <c r="U44" s="727"/>
      <c r="V44" s="727"/>
      <c r="W44" s="727"/>
      <c r="X44" s="727"/>
      <c r="Y44" s="727"/>
      <c r="Z44" s="727"/>
      <c r="AA44" s="727"/>
      <c r="AB44" s="727"/>
      <c r="AC44" s="727"/>
      <c r="AD44" s="727"/>
      <c r="AE44" s="727"/>
      <c r="AF44" s="727"/>
      <c r="AG44" s="727"/>
      <c r="AH44" s="727"/>
      <c r="AI44" s="727"/>
      <c r="AJ44" s="727"/>
      <c r="AK44" s="727"/>
      <c r="AL44" s="727"/>
      <c r="AM44" s="727"/>
      <c r="AN44" s="727"/>
      <c r="AO44" s="727"/>
      <c r="AP44" s="727"/>
    </row>
    <row r="45" spans="1:42" s="376" customFormat="1" ht="12.75" x14ac:dyDescent="0.2">
      <c r="A45" s="371">
        <v>9</v>
      </c>
      <c r="B45" s="377" t="s">
        <v>781</v>
      </c>
      <c r="C45" s="372" t="s">
        <v>101</v>
      </c>
      <c r="D45" s="403">
        <v>450</v>
      </c>
      <c r="E45" s="418"/>
      <c r="F45" s="374">
        <f t="shared" si="2"/>
        <v>0</v>
      </c>
      <c r="G45" s="727"/>
      <c r="H45" s="727"/>
      <c r="I45" s="727"/>
      <c r="J45" s="727"/>
      <c r="K45" s="727"/>
      <c r="L45" s="727"/>
      <c r="M45" s="727"/>
      <c r="N45" s="727"/>
      <c r="O45" s="727"/>
      <c r="P45" s="727"/>
      <c r="Q45" s="727"/>
      <c r="R45" s="727"/>
      <c r="S45" s="727"/>
      <c r="T45" s="727"/>
      <c r="U45" s="727"/>
      <c r="V45" s="727"/>
      <c r="W45" s="727"/>
      <c r="X45" s="727"/>
      <c r="Y45" s="727"/>
      <c r="Z45" s="727"/>
      <c r="AA45" s="727"/>
      <c r="AB45" s="727"/>
      <c r="AC45" s="727"/>
      <c r="AD45" s="727"/>
      <c r="AE45" s="727"/>
      <c r="AF45" s="727"/>
      <c r="AG45" s="727"/>
      <c r="AH45" s="727"/>
      <c r="AI45" s="727"/>
      <c r="AJ45" s="727"/>
      <c r="AK45" s="727"/>
      <c r="AL45" s="727"/>
      <c r="AM45" s="727"/>
      <c r="AN45" s="727"/>
      <c r="AO45" s="727"/>
      <c r="AP45" s="727"/>
    </row>
    <row r="46" spans="1:42" ht="15" x14ac:dyDescent="0.2">
      <c r="A46" s="383"/>
      <c r="B46" s="397" t="s">
        <v>782</v>
      </c>
      <c r="C46" s="404"/>
      <c r="D46" s="405"/>
      <c r="E46" s="424"/>
      <c r="F46" s="406">
        <f>SUM(F37:F45)</f>
        <v>0</v>
      </c>
    </row>
    <row r="47" spans="1:42" x14ac:dyDescent="0.2">
      <c r="A47" s="383"/>
      <c r="B47" s="384"/>
      <c r="C47" s="385"/>
      <c r="D47" s="386"/>
      <c r="E47" s="425"/>
      <c r="F47" s="407"/>
    </row>
    <row r="48" spans="1:42" ht="15" x14ac:dyDescent="0.2">
      <c r="A48" s="383"/>
      <c r="B48" s="397" t="s">
        <v>745</v>
      </c>
      <c r="C48" s="385"/>
      <c r="D48" s="386"/>
      <c r="E48" s="421"/>
      <c r="F48" s="387"/>
    </row>
    <row r="49" spans="1:42" s="376" customFormat="1" ht="12.75" x14ac:dyDescent="0.2">
      <c r="A49" s="398">
        <v>1</v>
      </c>
      <c r="B49" s="399" t="s">
        <v>746</v>
      </c>
      <c r="C49" s="372" t="s">
        <v>184</v>
      </c>
      <c r="D49" s="400">
        <v>50</v>
      </c>
      <c r="E49" s="419"/>
      <c r="F49" s="374">
        <f t="shared" ref="F49:F51" si="3">E49*D49</f>
        <v>0</v>
      </c>
      <c r="G49" s="727"/>
      <c r="H49" s="727"/>
      <c r="I49" s="727"/>
      <c r="J49" s="727"/>
      <c r="K49" s="727"/>
      <c r="L49" s="727"/>
      <c r="M49" s="727"/>
      <c r="N49" s="727"/>
      <c r="O49" s="727"/>
      <c r="P49" s="727"/>
      <c r="Q49" s="727"/>
      <c r="R49" s="727"/>
      <c r="S49" s="727"/>
      <c r="T49" s="727"/>
      <c r="U49" s="727"/>
      <c r="V49" s="727"/>
      <c r="W49" s="727"/>
      <c r="X49" s="727"/>
      <c r="Y49" s="727"/>
      <c r="Z49" s="727"/>
      <c r="AA49" s="727"/>
      <c r="AB49" s="727"/>
      <c r="AC49" s="727"/>
      <c r="AD49" s="727"/>
      <c r="AE49" s="727"/>
      <c r="AF49" s="727"/>
      <c r="AG49" s="727"/>
      <c r="AH49" s="727"/>
      <c r="AI49" s="727"/>
      <c r="AJ49" s="727"/>
      <c r="AK49" s="727"/>
      <c r="AL49" s="727"/>
      <c r="AM49" s="727"/>
      <c r="AN49" s="727"/>
      <c r="AO49" s="727"/>
      <c r="AP49" s="727"/>
    </row>
    <row r="50" spans="1:42" s="376" customFormat="1" ht="12.75" x14ac:dyDescent="0.2">
      <c r="A50" s="398">
        <v>2</v>
      </c>
      <c r="B50" s="399" t="s">
        <v>783</v>
      </c>
      <c r="C50" s="372" t="s">
        <v>184</v>
      </c>
      <c r="D50" s="400">
        <v>100</v>
      </c>
      <c r="E50" s="419"/>
      <c r="F50" s="374">
        <f t="shared" si="3"/>
        <v>0</v>
      </c>
      <c r="G50" s="727"/>
      <c r="H50" s="727"/>
      <c r="I50" s="727"/>
      <c r="J50" s="727"/>
      <c r="K50" s="727"/>
      <c r="L50" s="727"/>
      <c r="M50" s="727"/>
      <c r="N50" s="727"/>
      <c r="O50" s="727"/>
      <c r="P50" s="727"/>
      <c r="Q50" s="727"/>
      <c r="R50" s="727"/>
      <c r="S50" s="727"/>
      <c r="T50" s="727"/>
      <c r="U50" s="727"/>
      <c r="V50" s="727"/>
      <c r="W50" s="727"/>
      <c r="X50" s="727"/>
      <c r="Y50" s="727"/>
      <c r="Z50" s="727"/>
      <c r="AA50" s="727"/>
      <c r="AB50" s="727"/>
      <c r="AC50" s="727"/>
      <c r="AD50" s="727"/>
      <c r="AE50" s="727"/>
      <c r="AF50" s="727"/>
      <c r="AG50" s="727"/>
      <c r="AH50" s="727"/>
      <c r="AI50" s="727"/>
      <c r="AJ50" s="727"/>
      <c r="AK50" s="727"/>
      <c r="AL50" s="727"/>
      <c r="AM50" s="727"/>
      <c r="AN50" s="727"/>
      <c r="AO50" s="727"/>
      <c r="AP50" s="727"/>
    </row>
    <row r="51" spans="1:42" s="376" customFormat="1" ht="12.75" x14ac:dyDescent="0.2">
      <c r="A51" s="371">
        <v>3</v>
      </c>
      <c r="B51" s="377" t="s">
        <v>788</v>
      </c>
      <c r="C51" s="372" t="s">
        <v>37</v>
      </c>
      <c r="D51" s="373">
        <v>800</v>
      </c>
      <c r="E51" s="418"/>
      <c r="F51" s="374">
        <f t="shared" si="3"/>
        <v>0</v>
      </c>
      <c r="G51" s="727"/>
      <c r="H51" s="727"/>
      <c r="I51" s="727"/>
      <c r="J51" s="727"/>
      <c r="K51" s="727"/>
      <c r="L51" s="727"/>
      <c r="M51" s="727"/>
      <c r="N51" s="727"/>
      <c r="O51" s="727"/>
      <c r="P51" s="727"/>
      <c r="Q51" s="727"/>
      <c r="R51" s="727"/>
      <c r="S51" s="727"/>
      <c r="T51" s="727"/>
      <c r="U51" s="727"/>
      <c r="V51" s="727"/>
      <c r="W51" s="727"/>
      <c r="X51" s="727"/>
      <c r="Y51" s="727"/>
      <c r="Z51" s="727"/>
      <c r="AA51" s="727"/>
      <c r="AB51" s="727"/>
      <c r="AC51" s="727"/>
      <c r="AD51" s="727"/>
      <c r="AE51" s="727"/>
      <c r="AF51" s="727"/>
      <c r="AG51" s="727"/>
      <c r="AH51" s="727"/>
      <c r="AI51" s="727"/>
      <c r="AJ51" s="727"/>
      <c r="AK51" s="727"/>
      <c r="AL51" s="727"/>
      <c r="AM51" s="727"/>
      <c r="AN51" s="727"/>
      <c r="AO51" s="727"/>
      <c r="AP51" s="727"/>
    </row>
    <row r="52" spans="1:42" ht="15" x14ac:dyDescent="0.2">
      <c r="A52" s="383"/>
      <c r="B52" s="397" t="s">
        <v>789</v>
      </c>
      <c r="C52" s="404"/>
      <c r="D52" s="405"/>
      <c r="E52" s="424"/>
      <c r="F52" s="406">
        <f>SUM(F49:F51)</f>
        <v>0</v>
      </c>
    </row>
    <row r="53" spans="1:42" ht="15" x14ac:dyDescent="0.2">
      <c r="A53" s="383"/>
      <c r="B53" s="397"/>
      <c r="C53" s="404"/>
      <c r="D53" s="405"/>
      <c r="E53" s="426"/>
      <c r="F53" s="408"/>
    </row>
    <row r="54" spans="1:42" ht="15" x14ac:dyDescent="0.2">
      <c r="A54" s="383"/>
      <c r="B54" s="397" t="s">
        <v>790</v>
      </c>
      <c r="C54" s="404"/>
      <c r="D54" s="405"/>
      <c r="E54" s="426"/>
      <c r="F54" s="406">
        <f>F19+F34+F46+F52</f>
        <v>0</v>
      </c>
    </row>
  </sheetData>
  <pageMargins left="0.98425196850393704" right="0.39370078740157483" top="0.78740157480314965" bottom="0.59055118110236227" header="0.31496062992125984" footer="0.31496062992125984"/>
  <pageSetup paperSize="9" orientation="portrait" r:id="rId1"/>
  <rowBreaks count="1" manualBreakCount="1">
    <brk id="3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96"/>
  <sheetViews>
    <sheetView showZeros="0" workbookViewId="0">
      <selection activeCell="B30" sqref="B30"/>
    </sheetView>
  </sheetViews>
  <sheetFormatPr defaultRowHeight="12.75" x14ac:dyDescent="0.2"/>
  <cols>
    <col min="1" max="1" width="8" style="94" bestFit="1" customWidth="1"/>
    <col min="2" max="2" width="12.85546875" style="94" customWidth="1"/>
    <col min="3" max="3" width="27" style="94" customWidth="1"/>
    <col min="4" max="4" width="11" style="94" bestFit="1" customWidth="1"/>
    <col min="5" max="5" width="11.28515625" style="94" bestFit="1" customWidth="1"/>
    <col min="6" max="6" width="9.140625" style="94"/>
    <col min="7" max="86" width="9.140625" style="307"/>
    <col min="87" max="16384" width="9.140625" style="94"/>
  </cols>
  <sheetData>
    <row r="1" spans="1:6" ht="18" x14ac:dyDescent="0.25">
      <c r="A1" s="1115" t="s">
        <v>879</v>
      </c>
      <c r="B1" s="1116"/>
      <c r="C1" s="1116"/>
      <c r="D1" s="1116"/>
      <c r="E1" s="1116"/>
      <c r="F1" s="1116"/>
    </row>
    <row r="6" spans="1:6" x14ac:dyDescent="0.2">
      <c r="A6" s="175" t="s">
        <v>226</v>
      </c>
      <c r="B6" s="175" t="s">
        <v>73</v>
      </c>
      <c r="C6" s="175" t="s">
        <v>74</v>
      </c>
      <c r="D6" s="175" t="s">
        <v>227</v>
      </c>
      <c r="E6" s="175" t="s">
        <v>13</v>
      </c>
      <c r="F6" s="175" t="s">
        <v>14</v>
      </c>
    </row>
    <row r="7" spans="1:6" x14ac:dyDescent="0.2">
      <c r="A7" s="176">
        <v>1</v>
      </c>
      <c r="B7" s="177" t="s">
        <v>75</v>
      </c>
      <c r="C7" s="177" t="s">
        <v>76</v>
      </c>
      <c r="D7" s="26">
        <v>44</v>
      </c>
      <c r="E7" s="982"/>
      <c r="F7" s="178">
        <f>D7*E7</f>
        <v>0</v>
      </c>
    </row>
    <row r="8" spans="1:6" x14ac:dyDescent="0.2">
      <c r="A8" s="176">
        <v>2</v>
      </c>
      <c r="B8" s="177" t="s">
        <v>77</v>
      </c>
      <c r="C8" s="177" t="s">
        <v>78</v>
      </c>
      <c r="D8" s="26">
        <v>78</v>
      </c>
      <c r="E8" s="982"/>
      <c r="F8" s="178">
        <f t="shared" ref="F8:F15" si="0">D8*E8</f>
        <v>0</v>
      </c>
    </row>
    <row r="9" spans="1:6" x14ac:dyDescent="0.2">
      <c r="A9" s="176">
        <v>3</v>
      </c>
      <c r="B9" s="177" t="s">
        <v>79</v>
      </c>
      <c r="C9" s="177" t="s">
        <v>80</v>
      </c>
      <c r="D9" s="26">
        <v>44</v>
      </c>
      <c r="E9" s="982"/>
      <c r="F9" s="178">
        <f t="shared" si="0"/>
        <v>0</v>
      </c>
    </row>
    <row r="10" spans="1:6" x14ac:dyDescent="0.2">
      <c r="A10" s="176">
        <v>4</v>
      </c>
      <c r="B10" s="177" t="s">
        <v>81</v>
      </c>
      <c r="C10" s="177" t="s">
        <v>78</v>
      </c>
      <c r="D10" s="26">
        <v>50</v>
      </c>
      <c r="E10" s="982"/>
      <c r="F10" s="178">
        <f t="shared" si="0"/>
        <v>0</v>
      </c>
    </row>
    <row r="11" spans="1:6" x14ac:dyDescent="0.2">
      <c r="A11" s="176">
        <v>5</v>
      </c>
      <c r="B11" s="177" t="s">
        <v>82</v>
      </c>
      <c r="C11" s="177" t="s">
        <v>78</v>
      </c>
      <c r="D11" s="26">
        <v>358</v>
      </c>
      <c r="E11" s="982"/>
      <c r="F11" s="178">
        <f t="shared" si="0"/>
        <v>0</v>
      </c>
    </row>
    <row r="12" spans="1:6" x14ac:dyDescent="0.2">
      <c r="A12" s="176">
        <v>6</v>
      </c>
      <c r="B12" s="177" t="s">
        <v>82</v>
      </c>
      <c r="C12" s="177" t="s">
        <v>83</v>
      </c>
      <c r="D12" s="26">
        <v>24</v>
      </c>
      <c r="E12" s="982"/>
      <c r="F12" s="178">
        <f t="shared" si="0"/>
        <v>0</v>
      </c>
    </row>
    <row r="13" spans="1:6" x14ac:dyDescent="0.2">
      <c r="A13" s="176">
        <v>7</v>
      </c>
      <c r="B13" s="177" t="s">
        <v>84</v>
      </c>
      <c r="C13" s="177" t="s">
        <v>85</v>
      </c>
      <c r="D13" s="26">
        <v>50</v>
      </c>
      <c r="E13" s="982"/>
      <c r="F13" s="178">
        <f t="shared" si="0"/>
        <v>0</v>
      </c>
    </row>
    <row r="14" spans="1:6" x14ac:dyDescent="0.2">
      <c r="A14" s="176">
        <v>8</v>
      </c>
      <c r="B14" s="177" t="s">
        <v>84</v>
      </c>
      <c r="C14" s="177" t="s">
        <v>86</v>
      </c>
      <c r="D14" s="26">
        <v>54</v>
      </c>
      <c r="E14" s="982"/>
      <c r="F14" s="178">
        <f t="shared" si="0"/>
        <v>0</v>
      </c>
    </row>
    <row r="15" spans="1:6" x14ac:dyDescent="0.2">
      <c r="A15" s="176">
        <v>9</v>
      </c>
      <c r="B15" s="177" t="s">
        <v>87</v>
      </c>
      <c r="C15" s="177" t="s">
        <v>88</v>
      </c>
      <c r="D15" s="26">
        <v>36</v>
      </c>
      <c r="E15" s="982"/>
      <c r="F15" s="178">
        <f t="shared" si="0"/>
        <v>0</v>
      </c>
    </row>
    <row r="16" spans="1:6" x14ac:dyDescent="0.2">
      <c r="A16" s="179"/>
      <c r="B16" s="179"/>
      <c r="C16" s="179"/>
      <c r="D16" s="179"/>
      <c r="E16" s="179"/>
      <c r="F16" s="179"/>
    </row>
    <row r="17" spans="1:6" x14ac:dyDescent="0.2">
      <c r="A17" s="179"/>
      <c r="B17" s="179"/>
      <c r="C17" s="179"/>
      <c r="D17" s="180" t="s">
        <v>66</v>
      </c>
      <c r="E17" s="180"/>
      <c r="F17" s="181">
        <f>SUM(F7:F15)</f>
        <v>0</v>
      </c>
    </row>
    <row r="18" spans="1:6" s="307" customFormat="1" x14ac:dyDescent="0.2"/>
    <row r="19" spans="1:6" s="307" customFormat="1" x14ac:dyDescent="0.2"/>
    <row r="20" spans="1:6" s="307" customFormat="1" x14ac:dyDescent="0.2"/>
    <row r="21" spans="1:6" s="307" customFormat="1" x14ac:dyDescent="0.2"/>
    <row r="22" spans="1:6" s="307" customFormat="1" x14ac:dyDescent="0.2"/>
    <row r="23" spans="1:6" s="307" customFormat="1" x14ac:dyDescent="0.2"/>
    <row r="24" spans="1:6" s="307" customFormat="1" x14ac:dyDescent="0.2"/>
    <row r="25" spans="1:6" s="307" customFormat="1" x14ac:dyDescent="0.2"/>
    <row r="26" spans="1:6" s="307" customFormat="1" x14ac:dyDescent="0.2"/>
    <row r="27" spans="1:6" s="307" customFormat="1" x14ac:dyDescent="0.2"/>
    <row r="28" spans="1:6" s="307" customFormat="1" x14ac:dyDescent="0.2"/>
    <row r="29" spans="1:6" s="307" customFormat="1" x14ac:dyDescent="0.2"/>
    <row r="30" spans="1:6" s="307" customFormat="1" x14ac:dyDescent="0.2"/>
    <row r="31" spans="1:6" s="307" customFormat="1" x14ac:dyDescent="0.2"/>
    <row r="32" spans="1:6" s="307" customFormat="1" x14ac:dyDescent="0.2"/>
    <row r="33" s="307" customFormat="1" x14ac:dyDescent="0.2"/>
    <row r="34" s="307" customFormat="1" x14ac:dyDescent="0.2"/>
    <row r="35" s="307" customFormat="1" x14ac:dyDescent="0.2"/>
    <row r="36" s="307" customFormat="1" x14ac:dyDescent="0.2"/>
    <row r="37" s="307" customFormat="1" x14ac:dyDescent="0.2"/>
    <row r="38" s="307" customFormat="1" x14ac:dyDescent="0.2"/>
    <row r="39" s="307" customFormat="1" x14ac:dyDescent="0.2"/>
    <row r="40" s="307" customFormat="1" x14ac:dyDescent="0.2"/>
    <row r="41" s="307" customFormat="1" x14ac:dyDescent="0.2"/>
    <row r="42" s="307" customFormat="1" x14ac:dyDescent="0.2"/>
    <row r="43" s="307" customFormat="1" x14ac:dyDescent="0.2"/>
    <row r="44" s="307" customFormat="1" x14ac:dyDescent="0.2"/>
    <row r="45" s="307" customFormat="1" x14ac:dyDescent="0.2"/>
    <row r="46" s="307" customFormat="1" x14ac:dyDescent="0.2"/>
    <row r="47" s="307" customFormat="1" x14ac:dyDescent="0.2"/>
    <row r="48" s="307" customFormat="1" x14ac:dyDescent="0.2"/>
    <row r="49" s="307" customFormat="1" x14ac:dyDescent="0.2"/>
    <row r="50" s="307" customFormat="1" x14ac:dyDescent="0.2"/>
    <row r="51" s="307" customFormat="1" x14ac:dyDescent="0.2"/>
    <row r="52" s="307" customFormat="1" x14ac:dyDescent="0.2"/>
    <row r="53" s="307" customFormat="1" x14ac:dyDescent="0.2"/>
    <row r="54" s="307" customFormat="1" x14ac:dyDescent="0.2"/>
    <row r="55" s="307" customFormat="1" x14ac:dyDescent="0.2"/>
    <row r="56" s="307" customFormat="1" x14ac:dyDescent="0.2"/>
    <row r="57" s="307" customFormat="1" x14ac:dyDescent="0.2"/>
    <row r="58" s="307" customFormat="1" x14ac:dyDescent="0.2"/>
    <row r="59" s="307" customFormat="1" x14ac:dyDescent="0.2"/>
    <row r="60" s="307" customFormat="1" x14ac:dyDescent="0.2"/>
    <row r="61" s="307" customFormat="1" x14ac:dyDescent="0.2"/>
    <row r="62" s="307" customFormat="1" x14ac:dyDescent="0.2"/>
    <row r="63" s="307" customFormat="1" x14ac:dyDescent="0.2"/>
    <row r="64" s="307" customFormat="1" x14ac:dyDescent="0.2"/>
    <row r="65" s="307" customFormat="1" x14ac:dyDescent="0.2"/>
    <row r="66" s="307" customFormat="1" x14ac:dyDescent="0.2"/>
    <row r="67" s="307" customFormat="1" x14ac:dyDescent="0.2"/>
    <row r="68" s="307" customFormat="1" x14ac:dyDescent="0.2"/>
    <row r="69" s="307" customFormat="1" x14ac:dyDescent="0.2"/>
    <row r="70" s="307" customFormat="1" x14ac:dyDescent="0.2"/>
    <row r="71" s="307" customFormat="1" x14ac:dyDescent="0.2"/>
    <row r="72" s="307" customFormat="1" x14ac:dyDescent="0.2"/>
    <row r="73" s="307" customFormat="1" x14ac:dyDescent="0.2"/>
    <row r="74" s="307" customFormat="1" x14ac:dyDescent="0.2"/>
    <row r="75" s="307" customFormat="1" x14ac:dyDescent="0.2"/>
    <row r="76" s="307" customFormat="1" x14ac:dyDescent="0.2"/>
    <row r="77" s="307" customFormat="1" x14ac:dyDescent="0.2"/>
    <row r="78" s="307" customFormat="1" x14ac:dyDescent="0.2"/>
    <row r="79" s="307" customFormat="1" x14ac:dyDescent="0.2"/>
    <row r="80" s="307" customFormat="1" x14ac:dyDescent="0.2"/>
    <row r="81" s="307" customFormat="1" x14ac:dyDescent="0.2"/>
    <row r="82" s="307" customFormat="1" x14ac:dyDescent="0.2"/>
    <row r="83" s="307" customFormat="1" x14ac:dyDescent="0.2"/>
    <row r="84" s="307" customFormat="1" x14ac:dyDescent="0.2"/>
    <row r="85" s="307" customFormat="1" x14ac:dyDescent="0.2"/>
    <row r="86" s="307" customFormat="1" x14ac:dyDescent="0.2"/>
    <row r="87" s="307" customFormat="1" x14ac:dyDescent="0.2"/>
    <row r="88" s="307" customFormat="1" x14ac:dyDescent="0.2"/>
    <row r="89" s="307" customFormat="1" x14ac:dyDescent="0.2"/>
    <row r="90" s="307" customFormat="1" x14ac:dyDescent="0.2"/>
    <row r="91" s="307" customFormat="1" x14ac:dyDescent="0.2"/>
    <row r="92" s="307" customFormat="1" x14ac:dyDescent="0.2"/>
    <row r="93" s="307" customFormat="1" x14ac:dyDescent="0.2"/>
    <row r="94" s="307" customFormat="1" x14ac:dyDescent="0.2"/>
    <row r="95" s="307" customFormat="1" x14ac:dyDescent="0.2"/>
    <row r="96" s="307" customFormat="1" x14ac:dyDescent="0.2"/>
    <row r="97" s="307" customFormat="1" x14ac:dyDescent="0.2"/>
    <row r="98" s="307" customFormat="1" x14ac:dyDescent="0.2"/>
    <row r="99" s="307" customFormat="1" x14ac:dyDescent="0.2"/>
    <row r="100" s="307" customFormat="1" x14ac:dyDescent="0.2"/>
    <row r="101" s="307" customFormat="1" x14ac:dyDescent="0.2"/>
    <row r="102" s="307" customFormat="1" x14ac:dyDescent="0.2"/>
    <row r="103" s="307" customFormat="1" x14ac:dyDescent="0.2"/>
    <row r="104" s="307" customFormat="1" x14ac:dyDescent="0.2"/>
    <row r="105" s="307" customFormat="1" x14ac:dyDescent="0.2"/>
    <row r="106" s="307" customFormat="1" x14ac:dyDescent="0.2"/>
    <row r="107" s="307" customFormat="1" x14ac:dyDescent="0.2"/>
    <row r="108" s="307" customFormat="1" x14ac:dyDescent="0.2"/>
    <row r="109" s="307" customFormat="1" x14ac:dyDescent="0.2"/>
    <row r="110" s="307" customFormat="1" x14ac:dyDescent="0.2"/>
    <row r="111" s="307" customFormat="1" x14ac:dyDescent="0.2"/>
    <row r="112" s="307" customFormat="1" x14ac:dyDescent="0.2"/>
    <row r="113" s="307" customFormat="1" x14ac:dyDescent="0.2"/>
    <row r="114" s="307" customFormat="1" x14ac:dyDescent="0.2"/>
    <row r="115" s="307" customFormat="1" x14ac:dyDescent="0.2"/>
    <row r="116" s="307" customFormat="1" x14ac:dyDescent="0.2"/>
    <row r="117" s="307" customFormat="1" x14ac:dyDescent="0.2"/>
    <row r="118" s="307" customFormat="1" x14ac:dyDescent="0.2"/>
    <row r="119" s="307" customFormat="1" x14ac:dyDescent="0.2"/>
    <row r="120" s="307" customFormat="1" x14ac:dyDescent="0.2"/>
    <row r="121" s="307" customFormat="1" x14ac:dyDescent="0.2"/>
    <row r="122" s="307" customFormat="1" x14ac:dyDescent="0.2"/>
    <row r="123" s="307" customFormat="1" x14ac:dyDescent="0.2"/>
    <row r="124" s="307" customFormat="1" x14ac:dyDescent="0.2"/>
    <row r="125" s="307" customFormat="1" x14ac:dyDescent="0.2"/>
    <row r="126" s="307" customFormat="1" x14ac:dyDescent="0.2"/>
    <row r="127" s="307" customFormat="1" x14ac:dyDescent="0.2"/>
    <row r="128" s="307" customFormat="1" x14ac:dyDescent="0.2"/>
    <row r="129" s="307" customFormat="1" x14ac:dyDescent="0.2"/>
    <row r="130" s="307" customFormat="1" x14ac:dyDescent="0.2"/>
    <row r="131" s="307" customFormat="1" x14ac:dyDescent="0.2"/>
    <row r="132" s="307" customFormat="1" x14ac:dyDescent="0.2"/>
    <row r="133" s="307" customFormat="1" x14ac:dyDescent="0.2"/>
    <row r="134" s="307" customFormat="1" x14ac:dyDescent="0.2"/>
    <row r="135" s="307" customFormat="1" x14ac:dyDescent="0.2"/>
    <row r="136" s="307" customFormat="1" x14ac:dyDescent="0.2"/>
    <row r="137" s="307" customFormat="1" x14ac:dyDescent="0.2"/>
    <row r="138" s="307" customFormat="1" x14ac:dyDescent="0.2"/>
    <row r="139" s="307" customFormat="1" x14ac:dyDescent="0.2"/>
    <row r="140" s="307" customFormat="1" x14ac:dyDescent="0.2"/>
    <row r="141" s="307" customFormat="1" x14ac:dyDescent="0.2"/>
    <row r="142" s="307" customFormat="1" x14ac:dyDescent="0.2"/>
    <row r="143" s="307" customFormat="1" x14ac:dyDescent="0.2"/>
    <row r="144" s="307" customFormat="1" x14ac:dyDescent="0.2"/>
    <row r="145" s="307" customFormat="1" x14ac:dyDescent="0.2"/>
    <row r="146" s="307" customFormat="1" x14ac:dyDescent="0.2"/>
    <row r="147" s="307" customFormat="1" x14ac:dyDescent="0.2"/>
    <row r="148" s="307" customFormat="1" x14ac:dyDescent="0.2"/>
    <row r="149" s="307" customFormat="1" x14ac:dyDescent="0.2"/>
    <row r="150" s="307" customFormat="1" x14ac:dyDescent="0.2"/>
    <row r="151" s="307" customFormat="1" x14ac:dyDescent="0.2"/>
    <row r="152" s="307" customFormat="1" x14ac:dyDescent="0.2"/>
    <row r="153" s="307" customFormat="1" x14ac:dyDescent="0.2"/>
    <row r="154" s="307" customFormat="1" x14ac:dyDescent="0.2"/>
    <row r="155" s="307" customFormat="1" x14ac:dyDescent="0.2"/>
    <row r="156" s="307" customFormat="1" x14ac:dyDescent="0.2"/>
    <row r="157" s="307" customFormat="1" x14ac:dyDescent="0.2"/>
    <row r="158" s="307" customFormat="1" x14ac:dyDescent="0.2"/>
    <row r="159" s="307" customFormat="1" x14ac:dyDescent="0.2"/>
    <row r="160" s="307" customFormat="1" x14ac:dyDescent="0.2"/>
    <row r="161" s="307" customFormat="1" x14ac:dyDescent="0.2"/>
    <row r="162" s="307" customFormat="1" x14ac:dyDescent="0.2"/>
    <row r="163" s="307" customFormat="1" x14ac:dyDescent="0.2"/>
    <row r="164" s="307" customFormat="1" x14ac:dyDescent="0.2"/>
    <row r="165" s="307" customFormat="1" x14ac:dyDescent="0.2"/>
    <row r="166" s="307" customFormat="1" x14ac:dyDescent="0.2"/>
    <row r="167" s="307" customFormat="1" x14ac:dyDescent="0.2"/>
    <row r="168" s="307" customFormat="1" x14ac:dyDescent="0.2"/>
    <row r="169" s="307" customFormat="1" x14ac:dyDescent="0.2"/>
    <row r="170" s="307" customFormat="1" x14ac:dyDescent="0.2"/>
    <row r="171" s="307" customFormat="1" x14ac:dyDescent="0.2"/>
    <row r="172" s="307" customFormat="1" x14ac:dyDescent="0.2"/>
    <row r="173" s="307" customFormat="1" x14ac:dyDescent="0.2"/>
    <row r="174" s="307" customFormat="1" x14ac:dyDescent="0.2"/>
    <row r="175" s="307" customFormat="1" x14ac:dyDescent="0.2"/>
    <row r="176" s="307" customFormat="1" x14ac:dyDescent="0.2"/>
    <row r="177" s="307" customFormat="1" x14ac:dyDescent="0.2"/>
    <row r="178" s="307" customFormat="1" x14ac:dyDescent="0.2"/>
    <row r="179" s="307" customFormat="1" x14ac:dyDescent="0.2"/>
    <row r="180" s="307" customFormat="1" x14ac:dyDescent="0.2"/>
    <row r="181" s="307" customFormat="1" x14ac:dyDescent="0.2"/>
    <row r="182" s="307" customFormat="1" x14ac:dyDescent="0.2"/>
    <row r="183" s="307" customFormat="1" x14ac:dyDescent="0.2"/>
    <row r="184" s="307" customFormat="1" x14ac:dyDescent="0.2"/>
    <row r="185" s="307" customFormat="1" x14ac:dyDescent="0.2"/>
    <row r="186" s="307" customFormat="1" x14ac:dyDescent="0.2"/>
    <row r="187" s="307" customFormat="1" x14ac:dyDescent="0.2"/>
    <row r="188" s="307" customFormat="1" x14ac:dyDescent="0.2"/>
    <row r="189" s="307" customFormat="1" x14ac:dyDescent="0.2"/>
    <row r="190" s="307" customFormat="1" x14ac:dyDescent="0.2"/>
    <row r="191" s="307" customFormat="1" x14ac:dyDescent="0.2"/>
    <row r="192" s="307" customFormat="1" x14ac:dyDescent="0.2"/>
    <row r="193" s="307" customFormat="1" x14ac:dyDescent="0.2"/>
    <row r="194" s="307" customFormat="1" x14ac:dyDescent="0.2"/>
    <row r="195" s="307" customFormat="1" x14ac:dyDescent="0.2"/>
    <row r="196" s="307" customFormat="1" x14ac:dyDescent="0.2"/>
    <row r="197" s="307" customFormat="1" x14ac:dyDescent="0.2"/>
    <row r="198" s="307" customFormat="1" x14ac:dyDescent="0.2"/>
    <row r="199" s="307" customFormat="1" x14ac:dyDescent="0.2"/>
    <row r="200" s="307" customFormat="1" x14ac:dyDescent="0.2"/>
    <row r="201" s="307" customFormat="1" x14ac:dyDescent="0.2"/>
    <row r="202" s="307" customFormat="1" x14ac:dyDescent="0.2"/>
    <row r="203" s="307" customFormat="1" x14ac:dyDescent="0.2"/>
    <row r="204" s="307" customFormat="1" x14ac:dyDescent="0.2"/>
    <row r="205" s="307" customFormat="1" x14ac:dyDescent="0.2"/>
    <row r="206" s="307" customFormat="1" x14ac:dyDescent="0.2"/>
    <row r="207" s="307" customFormat="1" x14ac:dyDescent="0.2"/>
    <row r="208" s="307" customFormat="1" x14ac:dyDescent="0.2"/>
    <row r="209" s="307" customFormat="1" x14ac:dyDescent="0.2"/>
    <row r="210" s="307" customFormat="1" x14ac:dyDescent="0.2"/>
    <row r="211" s="307" customFormat="1" x14ac:dyDescent="0.2"/>
    <row r="212" s="307" customFormat="1" x14ac:dyDescent="0.2"/>
    <row r="213" s="307" customFormat="1" x14ac:dyDescent="0.2"/>
    <row r="214" s="307" customFormat="1" x14ac:dyDescent="0.2"/>
    <row r="215" s="307" customFormat="1" x14ac:dyDescent="0.2"/>
    <row r="216" s="307" customFormat="1" x14ac:dyDescent="0.2"/>
    <row r="217" s="307" customFormat="1" x14ac:dyDescent="0.2"/>
    <row r="218" s="307" customFormat="1" x14ac:dyDescent="0.2"/>
    <row r="219" s="307" customFormat="1" x14ac:dyDescent="0.2"/>
    <row r="220" s="307" customFormat="1" x14ac:dyDescent="0.2"/>
    <row r="221" s="307" customFormat="1" x14ac:dyDescent="0.2"/>
    <row r="222" s="307" customFormat="1" x14ac:dyDescent="0.2"/>
    <row r="223" s="307" customFormat="1" x14ac:dyDescent="0.2"/>
    <row r="224" s="307" customFormat="1" x14ac:dyDescent="0.2"/>
    <row r="225" s="307" customFormat="1" x14ac:dyDescent="0.2"/>
    <row r="226" s="307" customFormat="1" x14ac:dyDescent="0.2"/>
    <row r="227" s="307" customFormat="1" x14ac:dyDescent="0.2"/>
    <row r="228" s="307" customFormat="1" x14ac:dyDescent="0.2"/>
    <row r="229" s="307" customFormat="1" x14ac:dyDescent="0.2"/>
    <row r="230" s="307" customFormat="1" x14ac:dyDescent="0.2"/>
    <row r="231" s="307" customFormat="1" x14ac:dyDescent="0.2"/>
    <row r="232" s="307" customFormat="1" x14ac:dyDescent="0.2"/>
    <row r="233" s="307" customFormat="1" x14ac:dyDescent="0.2"/>
    <row r="234" s="307" customFormat="1" x14ac:dyDescent="0.2"/>
    <row r="235" s="307" customFormat="1" x14ac:dyDescent="0.2"/>
    <row r="236" s="307" customFormat="1" x14ac:dyDescent="0.2"/>
    <row r="237" s="307" customFormat="1" x14ac:dyDescent="0.2"/>
    <row r="238" s="307" customFormat="1" x14ac:dyDescent="0.2"/>
    <row r="239" s="307" customFormat="1" x14ac:dyDescent="0.2"/>
    <row r="240" s="307" customFormat="1" x14ac:dyDescent="0.2"/>
    <row r="241" s="307" customFormat="1" x14ac:dyDescent="0.2"/>
    <row r="242" s="307" customFormat="1" x14ac:dyDescent="0.2"/>
    <row r="243" s="307" customFormat="1" x14ac:dyDescent="0.2"/>
    <row r="244" s="307" customFormat="1" x14ac:dyDescent="0.2"/>
    <row r="245" s="307" customFormat="1" x14ac:dyDescent="0.2"/>
    <row r="246" s="307" customFormat="1" x14ac:dyDescent="0.2"/>
    <row r="247" s="307" customFormat="1" x14ac:dyDescent="0.2"/>
    <row r="248" s="307" customFormat="1" x14ac:dyDescent="0.2"/>
    <row r="249" s="307" customFormat="1" x14ac:dyDescent="0.2"/>
    <row r="250" s="307" customFormat="1" x14ac:dyDescent="0.2"/>
    <row r="251" s="307" customFormat="1" x14ac:dyDescent="0.2"/>
    <row r="252" s="307" customFormat="1" x14ac:dyDescent="0.2"/>
    <row r="253" s="307" customFormat="1" x14ac:dyDescent="0.2"/>
    <row r="254" s="307" customFormat="1" x14ac:dyDescent="0.2"/>
    <row r="255" s="307" customFormat="1" x14ac:dyDescent="0.2"/>
    <row r="256" s="307" customFormat="1" x14ac:dyDescent="0.2"/>
    <row r="257" s="307" customFormat="1" x14ac:dyDescent="0.2"/>
    <row r="258" s="307" customFormat="1" x14ac:dyDescent="0.2"/>
    <row r="259" s="307" customFormat="1" x14ac:dyDescent="0.2"/>
    <row r="260" s="307" customFormat="1" x14ac:dyDescent="0.2"/>
    <row r="261" s="307" customFormat="1" x14ac:dyDescent="0.2"/>
    <row r="262" s="307" customFormat="1" x14ac:dyDescent="0.2"/>
    <row r="263" s="307" customFormat="1" x14ac:dyDescent="0.2"/>
    <row r="264" s="307" customFormat="1" x14ac:dyDescent="0.2"/>
    <row r="265" s="307" customFormat="1" x14ac:dyDescent="0.2"/>
    <row r="266" s="307" customFormat="1" x14ac:dyDescent="0.2"/>
    <row r="267" s="307" customFormat="1" x14ac:dyDescent="0.2"/>
    <row r="268" s="307" customFormat="1" x14ac:dyDescent="0.2"/>
    <row r="269" s="307" customFormat="1" x14ac:dyDescent="0.2"/>
    <row r="270" s="307" customFormat="1" x14ac:dyDescent="0.2"/>
    <row r="271" s="307" customFormat="1" x14ac:dyDescent="0.2"/>
    <row r="272" s="307" customFormat="1" x14ac:dyDescent="0.2"/>
    <row r="273" s="307" customFormat="1" x14ac:dyDescent="0.2"/>
    <row r="274" s="307" customFormat="1" x14ac:dyDescent="0.2"/>
    <row r="275" s="307" customFormat="1" x14ac:dyDescent="0.2"/>
    <row r="276" s="307" customFormat="1" x14ac:dyDescent="0.2"/>
    <row r="277" s="307" customFormat="1" x14ac:dyDescent="0.2"/>
    <row r="278" s="307" customFormat="1" x14ac:dyDescent="0.2"/>
    <row r="279" s="307" customFormat="1" x14ac:dyDescent="0.2"/>
    <row r="280" s="307" customFormat="1" x14ac:dyDescent="0.2"/>
    <row r="281" s="307" customFormat="1" x14ac:dyDescent="0.2"/>
    <row r="282" s="307" customFormat="1" x14ac:dyDescent="0.2"/>
    <row r="283" s="307" customFormat="1" x14ac:dyDescent="0.2"/>
    <row r="284" s="307" customFormat="1" x14ac:dyDescent="0.2"/>
    <row r="285" s="307" customFormat="1" x14ac:dyDescent="0.2"/>
    <row r="286" s="307" customFormat="1" x14ac:dyDescent="0.2"/>
    <row r="287" s="307" customFormat="1" x14ac:dyDescent="0.2"/>
    <row r="288" s="307" customFormat="1" x14ac:dyDescent="0.2"/>
    <row r="289" s="307" customFormat="1" x14ac:dyDescent="0.2"/>
    <row r="290" s="307" customFormat="1" x14ac:dyDescent="0.2"/>
    <row r="291" s="307" customFormat="1" x14ac:dyDescent="0.2"/>
    <row r="292" s="307" customFormat="1" x14ac:dyDescent="0.2"/>
    <row r="293" s="307" customFormat="1" x14ac:dyDescent="0.2"/>
    <row r="294" s="307" customFormat="1" x14ac:dyDescent="0.2"/>
    <row r="295" s="307" customFormat="1" x14ac:dyDescent="0.2"/>
    <row r="296" s="307" customFormat="1" x14ac:dyDescent="0.2"/>
    <row r="297" s="307" customFormat="1" x14ac:dyDescent="0.2"/>
    <row r="298" s="307" customFormat="1" x14ac:dyDescent="0.2"/>
    <row r="299" s="307" customFormat="1" x14ac:dyDescent="0.2"/>
    <row r="300" s="307" customFormat="1" x14ac:dyDescent="0.2"/>
    <row r="301" s="307" customFormat="1" x14ac:dyDescent="0.2"/>
    <row r="302" s="307" customFormat="1" x14ac:dyDescent="0.2"/>
    <row r="303" s="307" customFormat="1" x14ac:dyDescent="0.2"/>
    <row r="304" s="307" customFormat="1" x14ac:dyDescent="0.2"/>
    <row r="305" s="307" customFormat="1" x14ac:dyDescent="0.2"/>
    <row r="306" s="307" customFormat="1" x14ac:dyDescent="0.2"/>
    <row r="307" s="307" customFormat="1" x14ac:dyDescent="0.2"/>
    <row r="308" s="307" customFormat="1" x14ac:dyDescent="0.2"/>
    <row r="309" s="307" customFormat="1" x14ac:dyDescent="0.2"/>
    <row r="310" s="307" customFormat="1" x14ac:dyDescent="0.2"/>
    <row r="311" s="307" customFormat="1" x14ac:dyDescent="0.2"/>
    <row r="312" s="307" customFormat="1" x14ac:dyDescent="0.2"/>
    <row r="313" s="307" customFormat="1" x14ac:dyDescent="0.2"/>
    <row r="314" s="307" customFormat="1" x14ac:dyDescent="0.2"/>
    <row r="315" s="307" customFormat="1" x14ac:dyDescent="0.2"/>
    <row r="316" s="307" customFormat="1" x14ac:dyDescent="0.2"/>
    <row r="317" s="307" customFormat="1" x14ac:dyDescent="0.2"/>
    <row r="318" s="307" customFormat="1" x14ac:dyDescent="0.2"/>
    <row r="319" s="307" customFormat="1" x14ac:dyDescent="0.2"/>
    <row r="320" s="307" customFormat="1" x14ac:dyDescent="0.2"/>
    <row r="321" s="307" customFormat="1" x14ac:dyDescent="0.2"/>
    <row r="322" s="307" customFormat="1" x14ac:dyDescent="0.2"/>
    <row r="323" s="307" customFormat="1" x14ac:dyDescent="0.2"/>
    <row r="324" s="307" customFormat="1" x14ac:dyDescent="0.2"/>
    <row r="325" s="307" customFormat="1" x14ac:dyDescent="0.2"/>
    <row r="326" s="307" customFormat="1" x14ac:dyDescent="0.2"/>
    <row r="327" s="307" customFormat="1" x14ac:dyDescent="0.2"/>
    <row r="328" s="307" customFormat="1" x14ac:dyDescent="0.2"/>
    <row r="329" s="307" customFormat="1" x14ac:dyDescent="0.2"/>
    <row r="330" s="307" customFormat="1" x14ac:dyDescent="0.2"/>
    <row r="331" s="307" customFormat="1" x14ac:dyDescent="0.2"/>
    <row r="332" s="307" customFormat="1" x14ac:dyDescent="0.2"/>
    <row r="333" s="307" customFormat="1" x14ac:dyDescent="0.2"/>
    <row r="334" s="307" customFormat="1" x14ac:dyDescent="0.2"/>
    <row r="335" s="307" customFormat="1" x14ac:dyDescent="0.2"/>
    <row r="336" s="307" customFormat="1" x14ac:dyDescent="0.2"/>
    <row r="337" s="307" customFormat="1" x14ac:dyDescent="0.2"/>
    <row r="338" s="307" customFormat="1" x14ac:dyDescent="0.2"/>
    <row r="339" s="307" customFormat="1" x14ac:dyDescent="0.2"/>
    <row r="340" s="307" customFormat="1" x14ac:dyDescent="0.2"/>
    <row r="341" s="307" customFormat="1" x14ac:dyDescent="0.2"/>
    <row r="342" s="307" customFormat="1" x14ac:dyDescent="0.2"/>
    <row r="343" s="307" customFormat="1" x14ac:dyDescent="0.2"/>
    <row r="344" s="307" customFormat="1" x14ac:dyDescent="0.2"/>
    <row r="345" s="307" customFormat="1" x14ac:dyDescent="0.2"/>
    <row r="346" s="307" customFormat="1" x14ac:dyDescent="0.2"/>
    <row r="347" s="307" customFormat="1" x14ac:dyDescent="0.2"/>
    <row r="348" s="307" customFormat="1" x14ac:dyDescent="0.2"/>
    <row r="349" s="307" customFormat="1" x14ac:dyDescent="0.2"/>
    <row r="350" s="307" customFormat="1" x14ac:dyDescent="0.2"/>
    <row r="351" s="307" customFormat="1" x14ac:dyDescent="0.2"/>
    <row r="352" s="307" customFormat="1" x14ac:dyDescent="0.2"/>
    <row r="353" s="307" customFormat="1" x14ac:dyDescent="0.2"/>
    <row r="354" s="307" customFormat="1" x14ac:dyDescent="0.2"/>
    <row r="355" s="307" customFormat="1" x14ac:dyDescent="0.2"/>
    <row r="356" s="307" customFormat="1" x14ac:dyDescent="0.2"/>
    <row r="357" s="307" customFormat="1" x14ac:dyDescent="0.2"/>
    <row r="358" s="307" customFormat="1" x14ac:dyDescent="0.2"/>
    <row r="359" s="307" customFormat="1" x14ac:dyDescent="0.2"/>
    <row r="360" s="307" customFormat="1" x14ac:dyDescent="0.2"/>
    <row r="361" s="307" customFormat="1" x14ac:dyDescent="0.2"/>
    <row r="362" s="307" customFormat="1" x14ac:dyDescent="0.2"/>
    <row r="363" s="307" customFormat="1" x14ac:dyDescent="0.2"/>
    <row r="364" s="307" customFormat="1" x14ac:dyDescent="0.2"/>
    <row r="365" s="307" customFormat="1" x14ac:dyDescent="0.2"/>
    <row r="366" s="307" customFormat="1" x14ac:dyDescent="0.2"/>
    <row r="367" s="307" customFormat="1" x14ac:dyDescent="0.2"/>
    <row r="368" s="307" customFormat="1" x14ac:dyDescent="0.2"/>
    <row r="369" s="307" customFormat="1" x14ac:dyDescent="0.2"/>
    <row r="370" s="307" customFormat="1" x14ac:dyDescent="0.2"/>
    <row r="371" s="307" customFormat="1" x14ac:dyDescent="0.2"/>
    <row r="372" s="307" customFormat="1" x14ac:dyDescent="0.2"/>
    <row r="373" s="307" customFormat="1" x14ac:dyDescent="0.2"/>
    <row r="374" s="307" customFormat="1" x14ac:dyDescent="0.2"/>
    <row r="375" s="307" customFormat="1" x14ac:dyDescent="0.2"/>
    <row r="376" s="307" customFormat="1" x14ac:dyDescent="0.2"/>
    <row r="377" s="307" customFormat="1" x14ac:dyDescent="0.2"/>
    <row r="378" s="307" customFormat="1" x14ac:dyDescent="0.2"/>
    <row r="379" s="307" customFormat="1" x14ac:dyDescent="0.2"/>
    <row r="380" s="307" customFormat="1" x14ac:dyDescent="0.2"/>
    <row r="381" s="307" customFormat="1" x14ac:dyDescent="0.2"/>
    <row r="382" s="307" customFormat="1" x14ac:dyDescent="0.2"/>
    <row r="383" s="307" customFormat="1" x14ac:dyDescent="0.2"/>
    <row r="384" s="307" customFormat="1" x14ac:dyDescent="0.2"/>
    <row r="385" s="307" customFormat="1" x14ac:dyDescent="0.2"/>
    <row r="386" s="307" customFormat="1" x14ac:dyDescent="0.2"/>
    <row r="387" s="307" customFormat="1" x14ac:dyDescent="0.2"/>
    <row r="388" s="307" customFormat="1" x14ac:dyDescent="0.2"/>
    <row r="389" s="307" customFormat="1" x14ac:dyDescent="0.2"/>
    <row r="390" s="307" customFormat="1" x14ac:dyDescent="0.2"/>
    <row r="391" s="307" customFormat="1" x14ac:dyDescent="0.2"/>
    <row r="392" s="307" customFormat="1" x14ac:dyDescent="0.2"/>
    <row r="393" s="307" customFormat="1" x14ac:dyDescent="0.2"/>
    <row r="394" s="307" customFormat="1" x14ac:dyDescent="0.2"/>
    <row r="395" s="307" customFormat="1" x14ac:dyDescent="0.2"/>
    <row r="396" s="307" customFormat="1" x14ac:dyDescent="0.2"/>
  </sheetData>
  <pageMargins left="0.98425196850393704" right="0.39370078740157483" top="0.78740157480314965" bottom="0.59055118110236227"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53"/>
  <sheetViews>
    <sheetView showZeros="0" topLeftCell="A7" workbookViewId="0">
      <selection activeCell="B1" sqref="B1"/>
    </sheetView>
  </sheetViews>
  <sheetFormatPr defaultColWidth="9.140625" defaultRowHeight="14.25" x14ac:dyDescent="0.2"/>
  <cols>
    <col min="1" max="1" width="4.28515625" style="299" customWidth="1"/>
    <col min="2" max="2" width="47.7109375" style="299" customWidth="1"/>
    <col min="3" max="3" width="7.42578125" style="299" bestFit="1" customWidth="1"/>
    <col min="4" max="4" width="5.5703125" style="299" bestFit="1" customWidth="1"/>
    <col min="5" max="5" width="9.7109375" style="305" customWidth="1"/>
    <col min="6" max="6" width="12.7109375" style="305" customWidth="1"/>
    <col min="7" max="7" width="13.140625" style="306" bestFit="1" customWidth="1"/>
    <col min="8" max="84" width="9.140625" style="306"/>
    <col min="85" max="16384" width="9.140625" style="299"/>
  </cols>
  <sheetData>
    <row r="1" spans="1:6" ht="18" x14ac:dyDescent="0.25">
      <c r="A1" s="1117" t="s">
        <v>1227</v>
      </c>
      <c r="B1" s="1112"/>
      <c r="C1" s="1112"/>
      <c r="D1" s="1112"/>
      <c r="E1" s="1118"/>
      <c r="F1" s="1118"/>
    </row>
    <row r="2" spans="1:6" ht="15" x14ac:dyDescent="0.25">
      <c r="A2" s="983"/>
    </row>
    <row r="3" spans="1:6" ht="15.75" x14ac:dyDescent="0.2">
      <c r="A3" s="905" t="s">
        <v>299</v>
      </c>
    </row>
    <row r="5" spans="1:6" ht="15.75" x14ac:dyDescent="0.25">
      <c r="A5" s="946"/>
      <c r="B5" s="945" t="s">
        <v>228</v>
      </c>
      <c r="C5" s="947"/>
      <c r="D5" s="947"/>
      <c r="E5" s="984"/>
      <c r="F5" s="985"/>
    </row>
    <row r="6" spans="1:6" ht="15.75" x14ac:dyDescent="0.25">
      <c r="A6" s="946"/>
      <c r="C6" s="947"/>
      <c r="D6" s="947"/>
      <c r="E6" s="984"/>
      <c r="F6" s="985"/>
    </row>
    <row r="7" spans="1:6" ht="15.75" x14ac:dyDescent="0.2">
      <c r="A7" s="950"/>
      <c r="B7" s="951" t="s">
        <v>298</v>
      </c>
      <c r="C7" s="947"/>
      <c r="D7" s="947"/>
      <c r="E7" s="984"/>
      <c r="F7" s="986"/>
    </row>
    <row r="8" spans="1:6" ht="15.75" x14ac:dyDescent="0.2">
      <c r="A8" s="946"/>
      <c r="B8" s="953"/>
      <c r="C8" s="947"/>
      <c r="D8" s="947"/>
      <c r="E8" s="984"/>
      <c r="F8" s="987"/>
    </row>
    <row r="9" spans="1:6" ht="25.5" customHeight="1" x14ac:dyDescent="0.2">
      <c r="A9" s="959" t="s">
        <v>230</v>
      </c>
      <c r="B9" s="1256" t="s">
        <v>231</v>
      </c>
      <c r="C9" s="1257"/>
      <c r="D9" s="1257"/>
      <c r="E9" s="1257"/>
      <c r="F9" s="1258"/>
    </row>
    <row r="10" spans="1:6" ht="25.5" customHeight="1" x14ac:dyDescent="0.2">
      <c r="A10" s="960" t="s">
        <v>232</v>
      </c>
      <c r="B10" s="1232" t="s">
        <v>234</v>
      </c>
      <c r="C10" s="1233"/>
      <c r="D10" s="1233"/>
      <c r="E10" s="1233"/>
      <c r="F10" s="1234"/>
    </row>
    <row r="11" spans="1:6" ht="25.5" customHeight="1" x14ac:dyDescent="0.2">
      <c r="A11" s="960" t="s">
        <v>233</v>
      </c>
      <c r="B11" s="1232" t="s">
        <v>236</v>
      </c>
      <c r="C11" s="1233"/>
      <c r="D11" s="1233"/>
      <c r="E11" s="1233"/>
      <c r="F11" s="1234"/>
    </row>
    <row r="12" spans="1:6" ht="25.5" customHeight="1" x14ac:dyDescent="0.2">
      <c r="A12" s="959" t="s">
        <v>235</v>
      </c>
      <c r="B12" s="1232" t="s">
        <v>238</v>
      </c>
      <c r="C12" s="1233"/>
      <c r="D12" s="1233"/>
      <c r="E12" s="1233"/>
      <c r="F12" s="1234"/>
    </row>
    <row r="13" spans="1:6" ht="24" customHeight="1" x14ac:dyDescent="0.2">
      <c r="A13" s="960" t="s">
        <v>237</v>
      </c>
      <c r="B13" s="1235" t="s">
        <v>1140</v>
      </c>
      <c r="C13" s="1236"/>
      <c r="D13" s="1236"/>
      <c r="E13" s="1236"/>
      <c r="F13" s="1237"/>
    </row>
    <row r="14" spans="1:6" ht="25.5" customHeight="1" x14ac:dyDescent="0.2">
      <c r="A14" s="960" t="s">
        <v>239</v>
      </c>
      <c r="B14" s="1235" t="s">
        <v>244</v>
      </c>
      <c r="C14" s="1236"/>
      <c r="D14" s="1236"/>
      <c r="E14" s="1236"/>
      <c r="F14" s="1237"/>
    </row>
    <row r="15" spans="1:6" ht="25.5" customHeight="1" x14ac:dyDescent="0.2">
      <c r="A15" s="959" t="s">
        <v>240</v>
      </c>
      <c r="B15" s="1232" t="s">
        <v>246</v>
      </c>
      <c r="C15" s="1233"/>
      <c r="D15" s="1233"/>
      <c r="E15" s="1233"/>
      <c r="F15" s="1234"/>
    </row>
    <row r="16" spans="1:6" ht="25.5" customHeight="1" x14ac:dyDescent="0.2">
      <c r="A16" s="960" t="s">
        <v>241</v>
      </c>
      <c r="B16" s="1235" t="s">
        <v>248</v>
      </c>
      <c r="C16" s="1236"/>
      <c r="D16" s="1236"/>
      <c r="E16" s="1236"/>
      <c r="F16" s="1237"/>
    </row>
    <row r="17" spans="1:6" ht="48.75" customHeight="1" x14ac:dyDescent="0.2">
      <c r="A17" s="960" t="s">
        <v>243</v>
      </c>
      <c r="B17" s="1253" t="s">
        <v>250</v>
      </c>
      <c r="C17" s="1254"/>
      <c r="D17" s="1254"/>
      <c r="E17" s="1254"/>
      <c r="F17" s="1255"/>
    </row>
    <row r="18" spans="1:6" ht="25.5" customHeight="1" x14ac:dyDescent="0.2">
      <c r="A18" s="959" t="s">
        <v>245</v>
      </c>
      <c r="B18" s="1253" t="s">
        <v>252</v>
      </c>
      <c r="C18" s="1254"/>
      <c r="D18" s="1254"/>
      <c r="E18" s="1254"/>
      <c r="F18" s="1255"/>
    </row>
    <row r="19" spans="1:6" ht="12.75" customHeight="1" x14ac:dyDescent="0.2">
      <c r="A19" s="960" t="s">
        <v>247</v>
      </c>
      <c r="B19" s="1232" t="s">
        <v>254</v>
      </c>
      <c r="C19" s="1233"/>
      <c r="D19" s="1233"/>
      <c r="E19" s="1233"/>
      <c r="F19" s="1234"/>
    </row>
    <row r="20" spans="1:6" ht="25.5" customHeight="1" x14ac:dyDescent="0.2">
      <c r="A20" s="960" t="s">
        <v>249</v>
      </c>
      <c r="B20" s="1241" t="s">
        <v>256</v>
      </c>
      <c r="C20" s="1242"/>
      <c r="D20" s="1242"/>
      <c r="E20" s="1242"/>
      <c r="F20" s="1243"/>
    </row>
    <row r="21" spans="1:6" ht="38.25" customHeight="1" x14ac:dyDescent="0.2">
      <c r="A21" s="959" t="s">
        <v>251</v>
      </c>
      <c r="B21" s="1232" t="s">
        <v>258</v>
      </c>
      <c r="C21" s="1233"/>
      <c r="D21" s="1233"/>
      <c r="E21" s="1233"/>
      <c r="F21" s="1234"/>
    </row>
    <row r="22" spans="1:6" ht="12.75" customHeight="1" x14ac:dyDescent="0.2">
      <c r="A22" s="1224" t="s">
        <v>253</v>
      </c>
      <c r="B22" s="1232" t="s">
        <v>259</v>
      </c>
      <c r="C22" s="1233"/>
      <c r="D22" s="1233"/>
      <c r="E22" s="1233"/>
      <c r="F22" s="1234"/>
    </row>
    <row r="23" spans="1:6" ht="25.5" customHeight="1" x14ac:dyDescent="0.2">
      <c r="A23" s="962"/>
      <c r="B23" s="1262" t="s">
        <v>260</v>
      </c>
      <c r="C23" s="1263"/>
      <c r="D23" s="1263"/>
      <c r="E23" s="1263"/>
      <c r="F23" s="1264"/>
    </row>
    <row r="24" spans="1:6" ht="25.5" customHeight="1" x14ac:dyDescent="0.2">
      <c r="A24" s="963"/>
      <c r="B24" s="1229" t="s">
        <v>261</v>
      </c>
      <c r="C24" s="1230"/>
      <c r="D24" s="1230"/>
      <c r="E24" s="1230"/>
      <c r="F24" s="1231"/>
    </row>
    <row r="25" spans="1:6" x14ac:dyDescent="0.2">
      <c r="A25" s="963"/>
      <c r="B25" s="964" t="s">
        <v>262</v>
      </c>
      <c r="C25" s="965"/>
      <c r="D25" s="965"/>
      <c r="E25" s="988"/>
      <c r="F25" s="989"/>
    </row>
    <row r="26" spans="1:6" x14ac:dyDescent="0.2">
      <c r="A26" s="963"/>
      <c r="B26" s="964" t="s">
        <v>263</v>
      </c>
      <c r="C26" s="965"/>
      <c r="D26" s="965"/>
      <c r="E26" s="988"/>
      <c r="F26" s="989"/>
    </row>
    <row r="27" spans="1:6" ht="12.75" customHeight="1" x14ac:dyDescent="0.2">
      <c r="A27" s="963"/>
      <c r="B27" s="1229" t="s">
        <v>264</v>
      </c>
      <c r="C27" s="1230"/>
      <c r="D27" s="1230"/>
      <c r="E27" s="1230"/>
      <c r="F27" s="1231"/>
    </row>
    <row r="28" spans="1:6" ht="12.75" customHeight="1" x14ac:dyDescent="0.2">
      <c r="A28" s="963"/>
      <c r="B28" s="1229" t="s">
        <v>265</v>
      </c>
      <c r="C28" s="1230"/>
      <c r="D28" s="1230"/>
      <c r="E28" s="1230"/>
      <c r="F28" s="1231"/>
    </row>
    <row r="29" spans="1:6" x14ac:dyDescent="0.2">
      <c r="A29" s="963"/>
      <c r="B29" s="964" t="s">
        <v>266</v>
      </c>
      <c r="C29" s="965"/>
      <c r="D29" s="965"/>
      <c r="E29" s="988"/>
      <c r="F29" s="989"/>
    </row>
    <row r="30" spans="1:6" x14ac:dyDescent="0.2">
      <c r="A30" s="963"/>
      <c r="B30" s="964" t="s">
        <v>267</v>
      </c>
      <c r="C30" s="965"/>
      <c r="D30" s="965"/>
      <c r="E30" s="988"/>
      <c r="F30" s="989"/>
    </row>
    <row r="31" spans="1:6" x14ac:dyDescent="0.2">
      <c r="A31" s="963"/>
      <c r="B31" s="964" t="s">
        <v>268</v>
      </c>
      <c r="C31" s="965"/>
      <c r="D31" s="965"/>
      <c r="E31" s="988"/>
      <c r="F31" s="989"/>
    </row>
    <row r="32" spans="1:6" x14ac:dyDescent="0.2">
      <c r="A32" s="963"/>
      <c r="B32" s="964" t="s">
        <v>1141</v>
      </c>
      <c r="C32" s="965"/>
      <c r="D32" s="965"/>
      <c r="E32" s="988"/>
      <c r="F32" s="989"/>
    </row>
    <row r="33" spans="1:84" x14ac:dyDescent="0.2">
      <c r="A33" s="963"/>
      <c r="B33" s="964" t="s">
        <v>270</v>
      </c>
      <c r="C33" s="965"/>
      <c r="D33" s="965"/>
      <c r="E33" s="988"/>
      <c r="F33" s="989"/>
    </row>
    <row r="34" spans="1:84" ht="24" customHeight="1" x14ac:dyDescent="0.2">
      <c r="A34" s="963"/>
      <c r="B34" s="1229" t="s">
        <v>271</v>
      </c>
      <c r="C34" s="1230"/>
      <c r="D34" s="1230"/>
      <c r="E34" s="1230"/>
      <c r="F34" s="1231"/>
    </row>
    <row r="35" spans="1:84" x14ac:dyDescent="0.2">
      <c r="A35" s="963"/>
      <c r="B35" s="964" t="s">
        <v>272</v>
      </c>
      <c r="C35" s="965"/>
      <c r="D35" s="965"/>
      <c r="E35" s="988"/>
      <c r="F35" s="989"/>
    </row>
    <row r="36" spans="1:84" ht="48.75" customHeight="1" x14ac:dyDescent="0.2">
      <c r="A36" s="967"/>
      <c r="B36" s="1259" t="s">
        <v>273</v>
      </c>
      <c r="C36" s="1260"/>
      <c r="D36" s="1260"/>
      <c r="E36" s="1260"/>
      <c r="F36" s="1261"/>
    </row>
    <row r="37" spans="1:84" ht="25.5" customHeight="1" x14ac:dyDescent="0.2">
      <c r="A37" s="961" t="s">
        <v>255</v>
      </c>
      <c r="B37" s="1232" t="s">
        <v>274</v>
      </c>
      <c r="C37" s="1233"/>
      <c r="D37" s="1233"/>
      <c r="E37" s="1233"/>
      <c r="F37" s="1234"/>
    </row>
    <row r="38" spans="1:84" ht="12.75" customHeight="1" x14ac:dyDescent="0.2">
      <c r="A38" s="961" t="s">
        <v>257</v>
      </c>
      <c r="B38" s="1235" t="s">
        <v>275</v>
      </c>
      <c r="C38" s="1236"/>
      <c r="D38" s="1236"/>
      <c r="E38" s="1236"/>
      <c r="F38" s="1237"/>
    </row>
    <row r="39" spans="1:84" x14ac:dyDescent="0.2">
      <c r="A39" s="968"/>
      <c r="B39" s="968"/>
      <c r="C39" s="968"/>
      <c r="D39" s="968"/>
      <c r="E39" s="990"/>
      <c r="F39" s="990"/>
    </row>
    <row r="40" spans="1:84" x14ac:dyDescent="0.2">
      <c r="A40" s="968"/>
      <c r="B40" s="968"/>
      <c r="C40" s="968"/>
      <c r="D40" s="968"/>
      <c r="E40" s="990"/>
      <c r="F40" s="990"/>
    </row>
    <row r="41" spans="1:84" s="609" customFormat="1" ht="24" x14ac:dyDescent="0.2">
      <c r="A41" s="969" t="s">
        <v>319</v>
      </c>
      <c r="B41" s="969" t="s">
        <v>276</v>
      </c>
      <c r="C41" s="969" t="s">
        <v>162</v>
      </c>
      <c r="D41" s="969" t="s">
        <v>277</v>
      </c>
      <c r="E41" s="991" t="s">
        <v>13</v>
      </c>
      <c r="F41" s="991" t="s">
        <v>14</v>
      </c>
      <c r="G41" s="1171"/>
      <c r="H41" s="1171"/>
      <c r="I41" s="1171"/>
      <c r="J41" s="1171"/>
      <c r="K41" s="1171"/>
      <c r="L41" s="1171"/>
      <c r="M41" s="1171"/>
      <c r="N41" s="1171"/>
      <c r="O41" s="1171"/>
      <c r="P41" s="1171"/>
      <c r="Q41" s="1171"/>
      <c r="R41" s="1171"/>
      <c r="S41" s="1171"/>
      <c r="T41" s="1171"/>
      <c r="U41" s="1171"/>
      <c r="V41" s="1171"/>
      <c r="W41" s="1171"/>
      <c r="X41" s="1171"/>
      <c r="Y41" s="1171"/>
      <c r="Z41" s="1171"/>
      <c r="AA41" s="1171"/>
      <c r="AB41" s="1171"/>
      <c r="AC41" s="1171"/>
      <c r="AD41" s="1171"/>
      <c r="AE41" s="1171"/>
      <c r="AF41" s="1171"/>
      <c r="AG41" s="1171"/>
      <c r="AH41" s="1171"/>
      <c r="AI41" s="1171"/>
      <c r="AJ41" s="1171"/>
      <c r="AK41" s="1171"/>
      <c r="AL41" s="1171"/>
      <c r="AM41" s="1171"/>
      <c r="AN41" s="1171"/>
      <c r="AO41" s="1171"/>
      <c r="AP41" s="1171"/>
      <c r="AQ41" s="1171"/>
      <c r="AR41" s="1171"/>
      <c r="AS41" s="1171"/>
      <c r="AT41" s="1171"/>
      <c r="AU41" s="1171"/>
      <c r="AV41" s="1171"/>
      <c r="AW41" s="1171"/>
      <c r="AX41" s="1171"/>
      <c r="AY41" s="1171"/>
      <c r="AZ41" s="1171"/>
      <c r="BA41" s="1171"/>
      <c r="BB41" s="1171"/>
      <c r="BC41" s="1171"/>
      <c r="BD41" s="1171"/>
      <c r="BE41" s="1171"/>
      <c r="BF41" s="1171"/>
      <c r="BG41" s="1171"/>
      <c r="BH41" s="1171"/>
      <c r="BI41" s="1171"/>
      <c r="BJ41" s="1171"/>
      <c r="BK41" s="1171"/>
      <c r="BL41" s="1171"/>
      <c r="BM41" s="1171"/>
      <c r="BN41" s="1171"/>
      <c r="BO41" s="1171"/>
      <c r="BP41" s="1171"/>
      <c r="BQ41" s="1171"/>
      <c r="BR41" s="1171"/>
      <c r="BS41" s="1171"/>
      <c r="BT41" s="1171"/>
      <c r="BU41" s="1171"/>
      <c r="BV41" s="1171"/>
      <c r="BW41" s="1171"/>
      <c r="BX41" s="1171"/>
      <c r="BY41" s="1171"/>
      <c r="BZ41" s="1171"/>
      <c r="CA41" s="1171"/>
      <c r="CB41" s="1171"/>
      <c r="CC41" s="1171"/>
      <c r="CD41" s="1171"/>
      <c r="CE41" s="1171"/>
      <c r="CF41" s="1171"/>
    </row>
    <row r="42" spans="1:84" ht="76.5" x14ac:dyDescent="0.2">
      <c r="A42" s="992"/>
      <c r="B42" s="993" t="s">
        <v>1164</v>
      </c>
      <c r="C42" s="992"/>
      <c r="D42" s="992"/>
      <c r="E42" s="1004"/>
      <c r="F42" s="994"/>
    </row>
    <row r="43" spans="1:84" x14ac:dyDescent="0.2">
      <c r="A43" s="959" t="s">
        <v>166</v>
      </c>
      <c r="B43" s="995" t="s">
        <v>1154</v>
      </c>
      <c r="C43" s="973"/>
      <c r="D43" s="973"/>
      <c r="E43" s="1005"/>
      <c r="F43" s="996"/>
    </row>
    <row r="44" spans="1:84" x14ac:dyDescent="0.2">
      <c r="A44" s="997"/>
      <c r="B44" s="995" t="s">
        <v>1155</v>
      </c>
      <c r="C44" s="973">
        <v>2640</v>
      </c>
      <c r="D44" s="973" t="s">
        <v>100</v>
      </c>
      <c r="E44" s="1006"/>
      <c r="F44" s="996">
        <f>C44*E44</f>
        <v>0</v>
      </c>
      <c r="G44" s="1210"/>
    </row>
    <row r="45" spans="1:84" x14ac:dyDescent="0.2">
      <c r="A45" s="997"/>
      <c r="B45" s="995" t="s">
        <v>1156</v>
      </c>
      <c r="C45" s="973">
        <v>2430</v>
      </c>
      <c r="D45" s="973" t="s">
        <v>100</v>
      </c>
      <c r="E45" s="1006"/>
      <c r="F45" s="996">
        <f>C45*E45</f>
        <v>0</v>
      </c>
    </row>
    <row r="46" spans="1:84" x14ac:dyDescent="0.2">
      <c r="A46" s="971" t="s">
        <v>171</v>
      </c>
      <c r="B46" s="999" t="s">
        <v>1157</v>
      </c>
      <c r="C46" s="973"/>
      <c r="D46" s="973"/>
      <c r="E46" s="1006"/>
      <c r="F46" s="996"/>
    </row>
    <row r="47" spans="1:84" x14ac:dyDescent="0.2">
      <c r="A47" s="1000"/>
      <c r="B47" s="999" t="s">
        <v>1158</v>
      </c>
      <c r="C47" s="973">
        <v>10200</v>
      </c>
      <c r="D47" s="973" t="s">
        <v>100</v>
      </c>
      <c r="E47" s="1006"/>
      <c r="F47" s="996">
        <f>C47*E47</f>
        <v>0</v>
      </c>
      <c r="G47" s="1210"/>
    </row>
    <row r="48" spans="1:84" x14ac:dyDescent="0.2">
      <c r="A48" s="1000"/>
      <c r="B48" s="999" t="s">
        <v>1156</v>
      </c>
      <c r="C48" s="973">
        <v>3000</v>
      </c>
      <c r="D48" s="973" t="s">
        <v>100</v>
      </c>
      <c r="E48" s="1006"/>
      <c r="F48" s="996">
        <f>C48*E48</f>
        <v>0</v>
      </c>
    </row>
    <row r="49" spans="1:6" x14ac:dyDescent="0.2">
      <c r="A49" s="1000"/>
      <c r="B49" s="999" t="s">
        <v>1159</v>
      </c>
      <c r="C49" s="973">
        <v>500</v>
      </c>
      <c r="D49" s="973" t="s">
        <v>100</v>
      </c>
      <c r="E49" s="1006"/>
      <c r="F49" s="996">
        <f>C49*E49</f>
        <v>0</v>
      </c>
    </row>
    <row r="50" spans="1:6" x14ac:dyDescent="0.2">
      <c r="A50" s="1000"/>
      <c r="B50" s="999" t="s">
        <v>1160</v>
      </c>
      <c r="C50" s="973">
        <v>1600</v>
      </c>
      <c r="D50" s="973" t="s">
        <v>100</v>
      </c>
      <c r="E50" s="1006"/>
      <c r="F50" s="996">
        <f t="shared" ref="F50:F52" si="0">C50*E50</f>
        <v>0</v>
      </c>
    </row>
    <row r="51" spans="1:6" x14ac:dyDescent="0.2">
      <c r="A51" s="1000"/>
      <c r="B51" s="999" t="s">
        <v>1161</v>
      </c>
      <c r="C51" s="973">
        <v>260</v>
      </c>
      <c r="D51" s="973" t="s">
        <v>100</v>
      </c>
      <c r="E51" s="1006"/>
      <c r="F51" s="996">
        <f t="shared" si="0"/>
        <v>0</v>
      </c>
    </row>
    <row r="52" spans="1:6" ht="25.5" x14ac:dyDescent="0.2">
      <c r="A52" s="1000"/>
      <c r="B52" s="999" t="s">
        <v>1162</v>
      </c>
      <c r="C52" s="973">
        <v>400</v>
      </c>
      <c r="D52" s="973" t="s">
        <v>100</v>
      </c>
      <c r="E52" s="1006"/>
      <c r="F52" s="1001">
        <f t="shared" si="0"/>
        <v>0</v>
      </c>
    </row>
    <row r="53" spans="1:6" ht="29.25" x14ac:dyDescent="0.25">
      <c r="A53" s="976"/>
      <c r="B53" s="977"/>
      <c r="C53" s="978"/>
      <c r="D53" s="620"/>
      <c r="E53" s="1002" t="s">
        <v>66</v>
      </c>
      <c r="F53" s="1003">
        <f>SUM(F43:F52)</f>
        <v>0</v>
      </c>
    </row>
  </sheetData>
  <mergeCells count="22">
    <mergeCell ref="B38:F38"/>
    <mergeCell ref="B37:F37"/>
    <mergeCell ref="B12:F12"/>
    <mergeCell ref="B11:F11"/>
    <mergeCell ref="B20:F20"/>
    <mergeCell ref="B19:F19"/>
    <mergeCell ref="B18:F18"/>
    <mergeCell ref="B17:F17"/>
    <mergeCell ref="B10:F10"/>
    <mergeCell ref="B9:F9"/>
    <mergeCell ref="B36:F36"/>
    <mergeCell ref="B34:F34"/>
    <mergeCell ref="B28:F28"/>
    <mergeCell ref="B27:F27"/>
    <mergeCell ref="B24:F24"/>
    <mergeCell ref="B16:F16"/>
    <mergeCell ref="B15:F15"/>
    <mergeCell ref="B14:F14"/>
    <mergeCell ref="B13:F13"/>
    <mergeCell ref="B22:F22"/>
    <mergeCell ref="B21:F21"/>
    <mergeCell ref="B23:F23"/>
  </mergeCells>
  <pageMargins left="0.98425196850393704" right="0.39370078740157483" top="0.78740157480314965" bottom="0.59055118110236227"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50"/>
  <sheetViews>
    <sheetView showZeros="0" workbookViewId="0">
      <selection activeCell="B1" sqref="B1"/>
    </sheetView>
  </sheetViews>
  <sheetFormatPr defaultColWidth="9.140625" defaultRowHeight="14.25" x14ac:dyDescent="0.2"/>
  <cols>
    <col min="1" max="1" width="4.28515625" style="299" customWidth="1"/>
    <col min="2" max="2" width="47.7109375" style="299" customWidth="1"/>
    <col min="3" max="3" width="7.42578125" style="299" bestFit="1" customWidth="1"/>
    <col min="4" max="4" width="5.5703125" style="299" bestFit="1" customWidth="1"/>
    <col min="5" max="5" width="9.7109375" style="305" customWidth="1"/>
    <col min="6" max="6" width="12.7109375" style="305" customWidth="1"/>
    <col min="7" max="96" width="9.140625" style="306"/>
    <col min="97" max="16384" width="9.140625" style="299"/>
  </cols>
  <sheetData>
    <row r="1" spans="1:6" ht="18" x14ac:dyDescent="0.25">
      <c r="A1" s="1117" t="s">
        <v>1227</v>
      </c>
      <c r="B1" s="1119"/>
      <c r="C1" s="1120"/>
      <c r="D1" s="1120"/>
      <c r="E1" s="1121"/>
      <c r="F1" s="1121"/>
    </row>
    <row r="2" spans="1:6" ht="15" x14ac:dyDescent="0.25">
      <c r="B2" s="944"/>
    </row>
    <row r="3" spans="1:6" ht="15.75" x14ac:dyDescent="0.25">
      <c r="A3" s="304" t="s">
        <v>1165</v>
      </c>
    </row>
    <row r="5" spans="1:6" ht="15.75" x14ac:dyDescent="0.25">
      <c r="A5" s="946"/>
      <c r="B5" s="945" t="s">
        <v>228</v>
      </c>
      <c r="C5" s="947"/>
      <c r="D5" s="947"/>
      <c r="E5" s="984"/>
      <c r="F5" s="985"/>
    </row>
    <row r="6" spans="1:6" ht="15.75" x14ac:dyDescent="0.25">
      <c r="A6" s="946"/>
      <c r="C6" s="947"/>
      <c r="D6" s="947"/>
      <c r="E6" s="984"/>
      <c r="F6" s="985"/>
    </row>
    <row r="7" spans="1:6" ht="15.75" x14ac:dyDescent="0.2">
      <c r="A7" s="950"/>
      <c r="B7" s="951" t="s">
        <v>298</v>
      </c>
      <c r="C7" s="947"/>
      <c r="D7" s="947"/>
      <c r="E7" s="984"/>
      <c r="F7" s="986"/>
    </row>
    <row r="8" spans="1:6" ht="15.75" x14ac:dyDescent="0.2">
      <c r="A8" s="946"/>
      <c r="B8" s="953"/>
      <c r="C8" s="947"/>
      <c r="D8" s="947"/>
      <c r="E8" s="984"/>
      <c r="F8" s="987"/>
    </row>
    <row r="9" spans="1:6" ht="25.5" customHeight="1" x14ac:dyDescent="0.2">
      <c r="A9" s="959" t="s">
        <v>230</v>
      </c>
      <c r="B9" s="1256" t="s">
        <v>231</v>
      </c>
      <c r="C9" s="1257"/>
      <c r="D9" s="1257"/>
      <c r="E9" s="1257"/>
      <c r="F9" s="1258"/>
    </row>
    <row r="10" spans="1:6" ht="25.5" customHeight="1" x14ac:dyDescent="0.2">
      <c r="A10" s="960" t="s">
        <v>232</v>
      </c>
      <c r="B10" s="1232" t="s">
        <v>234</v>
      </c>
      <c r="C10" s="1233"/>
      <c r="D10" s="1233"/>
      <c r="E10" s="1233"/>
      <c r="F10" s="1234"/>
    </row>
    <row r="11" spans="1:6" ht="25.5" customHeight="1" x14ac:dyDescent="0.2">
      <c r="A11" s="960" t="s">
        <v>233</v>
      </c>
      <c r="B11" s="1232" t="s">
        <v>236</v>
      </c>
      <c r="C11" s="1233"/>
      <c r="D11" s="1233"/>
      <c r="E11" s="1233"/>
      <c r="F11" s="1234"/>
    </row>
    <row r="12" spans="1:6" ht="25.5" customHeight="1" x14ac:dyDescent="0.2">
      <c r="A12" s="959" t="s">
        <v>235</v>
      </c>
      <c r="B12" s="1232" t="s">
        <v>238</v>
      </c>
      <c r="C12" s="1233"/>
      <c r="D12" s="1233"/>
      <c r="E12" s="1233"/>
      <c r="F12" s="1234"/>
    </row>
    <row r="13" spans="1:6" ht="24" customHeight="1" x14ac:dyDescent="0.2">
      <c r="A13" s="960" t="s">
        <v>237</v>
      </c>
      <c r="B13" s="1235" t="s">
        <v>242</v>
      </c>
      <c r="C13" s="1236"/>
      <c r="D13" s="1236"/>
      <c r="E13" s="1236"/>
      <c r="F13" s="1237"/>
    </row>
    <row r="14" spans="1:6" ht="25.5" customHeight="1" x14ac:dyDescent="0.2">
      <c r="A14" s="960" t="s">
        <v>239</v>
      </c>
      <c r="B14" s="1235" t="s">
        <v>244</v>
      </c>
      <c r="C14" s="1236"/>
      <c r="D14" s="1236"/>
      <c r="E14" s="1236"/>
      <c r="F14" s="1237"/>
    </row>
    <row r="15" spans="1:6" ht="25.5" customHeight="1" x14ac:dyDescent="0.2">
      <c r="A15" s="959" t="s">
        <v>240</v>
      </c>
      <c r="B15" s="1232" t="s">
        <v>246</v>
      </c>
      <c r="C15" s="1233"/>
      <c r="D15" s="1233"/>
      <c r="E15" s="1233"/>
      <c r="F15" s="1234"/>
    </row>
    <row r="16" spans="1:6" ht="25.5" customHeight="1" x14ac:dyDescent="0.2">
      <c r="A16" s="960" t="s">
        <v>241</v>
      </c>
      <c r="B16" s="1235" t="s">
        <v>248</v>
      </c>
      <c r="C16" s="1236"/>
      <c r="D16" s="1236"/>
      <c r="E16" s="1236"/>
      <c r="F16" s="1237"/>
    </row>
    <row r="17" spans="1:6" ht="48" customHeight="1" x14ac:dyDescent="0.2">
      <c r="A17" s="960" t="s">
        <v>243</v>
      </c>
      <c r="B17" s="1253" t="s">
        <v>250</v>
      </c>
      <c r="C17" s="1254"/>
      <c r="D17" s="1254"/>
      <c r="E17" s="1254"/>
      <c r="F17" s="1255"/>
    </row>
    <row r="18" spans="1:6" ht="25.5" customHeight="1" x14ac:dyDescent="0.2">
      <c r="A18" s="959" t="s">
        <v>245</v>
      </c>
      <c r="B18" s="1253" t="s">
        <v>252</v>
      </c>
      <c r="C18" s="1254"/>
      <c r="D18" s="1254"/>
      <c r="E18" s="1254"/>
      <c r="F18" s="1255"/>
    </row>
    <row r="19" spans="1:6" ht="24" customHeight="1" x14ac:dyDescent="0.2">
      <c r="A19" s="960" t="s">
        <v>247</v>
      </c>
      <c r="B19" s="1232" t="s">
        <v>254</v>
      </c>
      <c r="C19" s="1233"/>
      <c r="D19" s="1233"/>
      <c r="E19" s="1233"/>
      <c r="F19" s="1234"/>
    </row>
    <row r="20" spans="1:6" ht="25.5" customHeight="1" x14ac:dyDescent="0.2">
      <c r="A20" s="960" t="s">
        <v>249</v>
      </c>
      <c r="B20" s="1241" t="s">
        <v>256</v>
      </c>
      <c r="C20" s="1242"/>
      <c r="D20" s="1242"/>
      <c r="E20" s="1242"/>
      <c r="F20" s="1243"/>
    </row>
    <row r="21" spans="1:6" ht="38.25" customHeight="1" x14ac:dyDescent="0.2">
      <c r="A21" s="959" t="s">
        <v>251</v>
      </c>
      <c r="B21" s="1232" t="s">
        <v>258</v>
      </c>
      <c r="C21" s="1233"/>
      <c r="D21" s="1233"/>
      <c r="E21" s="1233"/>
      <c r="F21" s="1234"/>
    </row>
    <row r="22" spans="1:6" ht="12.75" customHeight="1" x14ac:dyDescent="0.2">
      <c r="A22" s="1224" t="s">
        <v>253</v>
      </c>
      <c r="B22" s="1238" t="s">
        <v>259</v>
      </c>
      <c r="C22" s="1239"/>
      <c r="D22" s="1239"/>
      <c r="E22" s="1239"/>
      <c r="F22" s="1240"/>
    </row>
    <row r="23" spans="1:6" ht="25.5" customHeight="1" x14ac:dyDescent="0.2">
      <c r="A23" s="962"/>
      <c r="B23" s="1229" t="s">
        <v>260</v>
      </c>
      <c r="C23" s="1230"/>
      <c r="D23" s="1230"/>
      <c r="E23" s="1230"/>
      <c r="F23" s="1231"/>
    </row>
    <row r="24" spans="1:6" ht="25.5" customHeight="1" x14ac:dyDescent="0.2">
      <c r="A24" s="963"/>
      <c r="B24" s="1229" t="s">
        <v>261</v>
      </c>
      <c r="C24" s="1230"/>
      <c r="D24" s="1230"/>
      <c r="E24" s="1230"/>
      <c r="F24" s="1231"/>
    </row>
    <row r="25" spans="1:6" x14ac:dyDescent="0.2">
      <c r="A25" s="963"/>
      <c r="B25" s="964" t="s">
        <v>262</v>
      </c>
      <c r="C25" s="965"/>
      <c r="D25" s="965"/>
      <c r="E25" s="988"/>
      <c r="F25" s="989"/>
    </row>
    <row r="26" spans="1:6" x14ac:dyDescent="0.2">
      <c r="A26" s="963"/>
      <c r="B26" s="964" t="s">
        <v>263</v>
      </c>
      <c r="C26" s="965"/>
      <c r="D26" s="965"/>
      <c r="E26" s="988"/>
      <c r="F26" s="989"/>
    </row>
    <row r="27" spans="1:6" ht="24" x14ac:dyDescent="0.2">
      <c r="A27" s="963"/>
      <c r="B27" s="964" t="s">
        <v>264</v>
      </c>
      <c r="C27" s="965"/>
      <c r="D27" s="965"/>
      <c r="E27" s="988"/>
      <c r="F27" s="989"/>
    </row>
    <row r="28" spans="1:6" ht="12.75" customHeight="1" x14ac:dyDescent="0.2">
      <c r="A28" s="963"/>
      <c r="B28" s="1229" t="s">
        <v>265</v>
      </c>
      <c r="C28" s="1230"/>
      <c r="D28" s="1230"/>
      <c r="E28" s="1230"/>
      <c r="F28" s="1231"/>
    </row>
    <row r="29" spans="1:6" x14ac:dyDescent="0.2">
      <c r="A29" s="963"/>
      <c r="B29" s="964" t="s">
        <v>266</v>
      </c>
      <c r="C29" s="965"/>
      <c r="D29" s="965"/>
      <c r="E29" s="988"/>
      <c r="F29" s="989"/>
    </row>
    <row r="30" spans="1:6" x14ac:dyDescent="0.2">
      <c r="A30" s="963"/>
      <c r="B30" s="964" t="s">
        <v>267</v>
      </c>
      <c r="C30" s="965"/>
      <c r="D30" s="965"/>
      <c r="E30" s="988"/>
      <c r="F30" s="989"/>
    </row>
    <row r="31" spans="1:6" x14ac:dyDescent="0.2">
      <c r="A31" s="963"/>
      <c r="B31" s="964" t="s">
        <v>268</v>
      </c>
      <c r="C31" s="965"/>
      <c r="D31" s="965"/>
      <c r="E31" s="988"/>
      <c r="F31" s="989"/>
    </row>
    <row r="32" spans="1:6" x14ac:dyDescent="0.2">
      <c r="A32" s="963"/>
      <c r="B32" s="964" t="s">
        <v>269</v>
      </c>
      <c r="C32" s="965"/>
      <c r="D32" s="965"/>
      <c r="E32" s="988"/>
      <c r="F32" s="989"/>
    </row>
    <row r="33" spans="1:96" x14ac:dyDescent="0.2">
      <c r="A33" s="963"/>
      <c r="B33" s="964" t="s">
        <v>270</v>
      </c>
      <c r="C33" s="965"/>
      <c r="D33" s="965"/>
      <c r="E33" s="988"/>
      <c r="F33" s="989"/>
    </row>
    <row r="34" spans="1:96" ht="24" customHeight="1" x14ac:dyDescent="0.2">
      <c r="A34" s="963"/>
      <c r="B34" s="1229" t="s">
        <v>271</v>
      </c>
      <c r="C34" s="1230"/>
      <c r="D34" s="1230"/>
      <c r="E34" s="1230"/>
      <c r="F34" s="1231"/>
    </row>
    <row r="35" spans="1:96" x14ac:dyDescent="0.2">
      <c r="A35" s="963"/>
      <c r="B35" s="964" t="s">
        <v>272</v>
      </c>
      <c r="C35" s="965"/>
      <c r="D35" s="965"/>
      <c r="E35" s="988"/>
      <c r="F35" s="989"/>
    </row>
    <row r="36" spans="1:96" ht="49.5" customHeight="1" x14ac:dyDescent="0.2">
      <c r="A36" s="967"/>
      <c r="B36" s="1259" t="s">
        <v>273</v>
      </c>
      <c r="C36" s="1260"/>
      <c r="D36" s="1260"/>
      <c r="E36" s="1260"/>
      <c r="F36" s="1261"/>
    </row>
    <row r="37" spans="1:96" ht="36" customHeight="1" x14ac:dyDescent="0.2">
      <c r="A37" s="961" t="s">
        <v>255</v>
      </c>
      <c r="B37" s="1232" t="s">
        <v>274</v>
      </c>
      <c r="C37" s="1233"/>
      <c r="D37" s="1233"/>
      <c r="E37" s="1233"/>
      <c r="F37" s="1234"/>
    </row>
    <row r="38" spans="1:96" ht="12.75" customHeight="1" x14ac:dyDescent="0.2">
      <c r="A38" s="961" t="s">
        <v>257</v>
      </c>
      <c r="B38" s="1235" t="s">
        <v>275</v>
      </c>
      <c r="C38" s="1236"/>
      <c r="D38" s="1236"/>
      <c r="E38" s="1236"/>
      <c r="F38" s="1237"/>
    </row>
    <row r="39" spans="1:96" x14ac:dyDescent="0.2">
      <c r="A39" s="968"/>
      <c r="B39" s="968"/>
      <c r="C39" s="968"/>
      <c r="D39" s="968"/>
      <c r="E39" s="990"/>
      <c r="F39" s="990"/>
    </row>
    <row r="40" spans="1:96" x14ac:dyDescent="0.2">
      <c r="A40" s="968"/>
      <c r="B40" s="968"/>
      <c r="C40" s="968"/>
      <c r="D40" s="968"/>
      <c r="E40" s="990"/>
      <c r="F40" s="990"/>
    </row>
    <row r="41" spans="1:96" s="609" customFormat="1" ht="24" x14ac:dyDescent="0.2">
      <c r="A41" s="969" t="s">
        <v>319</v>
      </c>
      <c r="B41" s="969" t="s">
        <v>276</v>
      </c>
      <c r="C41" s="969" t="s">
        <v>162</v>
      </c>
      <c r="D41" s="969" t="s">
        <v>277</v>
      </c>
      <c r="E41" s="991" t="s">
        <v>13</v>
      </c>
      <c r="F41" s="991" t="s">
        <v>14</v>
      </c>
      <c r="G41" s="1171"/>
      <c r="H41" s="1171"/>
      <c r="I41" s="1171"/>
      <c r="J41" s="1171"/>
      <c r="K41" s="1171"/>
      <c r="L41" s="1171"/>
      <c r="M41" s="1171"/>
      <c r="N41" s="1171"/>
      <c r="O41" s="1171"/>
      <c r="P41" s="1171"/>
      <c r="Q41" s="1171"/>
      <c r="R41" s="1171"/>
      <c r="S41" s="1171"/>
      <c r="T41" s="1171"/>
      <c r="U41" s="1171"/>
      <c r="V41" s="1171"/>
      <c r="W41" s="1171"/>
      <c r="X41" s="1171"/>
      <c r="Y41" s="1171"/>
      <c r="Z41" s="1171"/>
      <c r="AA41" s="1171"/>
      <c r="AB41" s="1171"/>
      <c r="AC41" s="1171"/>
      <c r="AD41" s="1171"/>
      <c r="AE41" s="1171"/>
      <c r="AF41" s="1171"/>
      <c r="AG41" s="1171"/>
      <c r="AH41" s="1171"/>
      <c r="AI41" s="1171"/>
      <c r="AJ41" s="1171"/>
      <c r="AK41" s="1171"/>
      <c r="AL41" s="1171"/>
      <c r="AM41" s="1171"/>
      <c r="AN41" s="1171"/>
      <c r="AO41" s="1171"/>
      <c r="AP41" s="1171"/>
      <c r="AQ41" s="1171"/>
      <c r="AR41" s="1171"/>
      <c r="AS41" s="1171"/>
      <c r="AT41" s="1171"/>
      <c r="AU41" s="1171"/>
      <c r="AV41" s="1171"/>
      <c r="AW41" s="1171"/>
      <c r="AX41" s="1171"/>
      <c r="AY41" s="1171"/>
      <c r="AZ41" s="1171"/>
      <c r="BA41" s="1171"/>
      <c r="BB41" s="1171"/>
      <c r="BC41" s="1171"/>
      <c r="BD41" s="1171"/>
      <c r="BE41" s="1171"/>
      <c r="BF41" s="1171"/>
      <c r="BG41" s="1171"/>
      <c r="BH41" s="1171"/>
      <c r="BI41" s="1171"/>
      <c r="BJ41" s="1171"/>
      <c r="BK41" s="1171"/>
      <c r="BL41" s="1171"/>
      <c r="BM41" s="1171"/>
      <c r="BN41" s="1171"/>
      <c r="BO41" s="1171"/>
      <c r="BP41" s="1171"/>
      <c r="BQ41" s="1171"/>
      <c r="BR41" s="1171"/>
      <c r="BS41" s="1171"/>
      <c r="BT41" s="1171"/>
      <c r="BU41" s="1171"/>
      <c r="BV41" s="1171"/>
      <c r="BW41" s="1171"/>
      <c r="BX41" s="1171"/>
      <c r="BY41" s="1171"/>
      <c r="BZ41" s="1171"/>
      <c r="CA41" s="1171"/>
      <c r="CB41" s="1171"/>
      <c r="CC41" s="1171"/>
      <c r="CD41" s="1171"/>
      <c r="CE41" s="1171"/>
      <c r="CF41" s="1171"/>
      <c r="CG41" s="1171"/>
      <c r="CH41" s="1171"/>
      <c r="CI41" s="1171"/>
      <c r="CJ41" s="1171"/>
      <c r="CK41" s="1171"/>
      <c r="CL41" s="1171"/>
      <c r="CM41" s="1171"/>
      <c r="CN41" s="1171"/>
      <c r="CO41" s="1171"/>
      <c r="CP41" s="1171"/>
      <c r="CQ41" s="1171"/>
      <c r="CR41" s="1171"/>
    </row>
    <row r="42" spans="1:96" ht="76.5" x14ac:dyDescent="0.2">
      <c r="A42" s="971" t="s">
        <v>337</v>
      </c>
      <c r="B42" s="1007" t="s">
        <v>1164</v>
      </c>
      <c r="C42" s="973"/>
      <c r="D42" s="973"/>
      <c r="E42" s="1006"/>
      <c r="F42" s="996"/>
    </row>
    <row r="43" spans="1:96" x14ac:dyDescent="0.2">
      <c r="A43" s="1000"/>
      <c r="B43" s="1007" t="s">
        <v>1158</v>
      </c>
      <c r="C43" s="973">
        <v>400</v>
      </c>
      <c r="D43" s="973" t="s">
        <v>100</v>
      </c>
      <c r="E43" s="1006"/>
      <c r="F43" s="1001">
        <f>C43*E43</f>
        <v>0</v>
      </c>
    </row>
    <row r="44" spans="1:96" x14ac:dyDescent="0.2">
      <c r="A44" s="1000"/>
      <c r="B44" s="1007" t="s">
        <v>1156</v>
      </c>
      <c r="C44" s="973">
        <v>450</v>
      </c>
      <c r="D44" s="973" t="s">
        <v>100</v>
      </c>
      <c r="E44" s="1006"/>
      <c r="F44" s="1001">
        <f t="shared" ref="F44:F46" si="0">C44*E44</f>
        <v>0</v>
      </c>
    </row>
    <row r="45" spans="1:96" x14ac:dyDescent="0.2">
      <c r="A45" s="1000"/>
      <c r="B45" s="1007" t="s">
        <v>1163</v>
      </c>
      <c r="C45" s="973">
        <v>200</v>
      </c>
      <c r="D45" s="973" t="s">
        <v>100</v>
      </c>
      <c r="E45" s="1006"/>
      <c r="F45" s="1001">
        <f t="shared" si="0"/>
        <v>0</v>
      </c>
    </row>
    <row r="46" spans="1:96" x14ac:dyDescent="0.2">
      <c r="A46" s="1000"/>
      <c r="B46" s="1007" t="s">
        <v>1160</v>
      </c>
      <c r="C46" s="973">
        <v>210</v>
      </c>
      <c r="D46" s="973" t="s">
        <v>100</v>
      </c>
      <c r="E46" s="1006"/>
      <c r="F46" s="1001">
        <f t="shared" si="0"/>
        <v>0</v>
      </c>
    </row>
    <row r="47" spans="1:96" x14ac:dyDescent="0.2">
      <c r="A47" s="1000"/>
      <c r="B47" s="1008"/>
      <c r="C47" s="1009"/>
      <c r="D47" s="1009"/>
      <c r="E47" s="998"/>
      <c r="F47" s="1001"/>
    </row>
    <row r="48" spans="1:96" ht="29.25" x14ac:dyDescent="0.25">
      <c r="A48" s="976"/>
      <c r="B48" s="977"/>
      <c r="C48" s="978"/>
      <c r="D48" s="620"/>
      <c r="E48" s="1002" t="s">
        <v>66</v>
      </c>
      <c r="F48" s="1003">
        <f>SUM(F42:F47)</f>
        <v>0</v>
      </c>
    </row>
    <row r="50" spans="4:4" x14ac:dyDescent="0.2">
      <c r="D50" s="305"/>
    </row>
  </sheetData>
  <mergeCells count="21">
    <mergeCell ref="B11:F11"/>
    <mergeCell ref="B10:F10"/>
    <mergeCell ref="B18:F18"/>
    <mergeCell ref="B17:F17"/>
    <mergeCell ref="B16:F16"/>
    <mergeCell ref="B9:F9"/>
    <mergeCell ref="B38:F38"/>
    <mergeCell ref="B37:F37"/>
    <mergeCell ref="B22:F22"/>
    <mergeCell ref="B23:F23"/>
    <mergeCell ref="B24:F24"/>
    <mergeCell ref="B28:F28"/>
    <mergeCell ref="B15:F15"/>
    <mergeCell ref="B14:F14"/>
    <mergeCell ref="B13:F13"/>
    <mergeCell ref="B12:F12"/>
    <mergeCell ref="B21:F21"/>
    <mergeCell ref="B20:F20"/>
    <mergeCell ref="B19:F19"/>
    <mergeCell ref="B34:F34"/>
    <mergeCell ref="B36:F36"/>
  </mergeCells>
  <pageMargins left="0.98425196850393704" right="0.39370078740157483" top="0.78740157480314965" bottom="0.59055118110236227"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41"/>
  <sheetViews>
    <sheetView showZeros="0" zoomScaleNormal="100" workbookViewId="0">
      <selection activeCell="B2" sqref="B2"/>
    </sheetView>
  </sheetViews>
  <sheetFormatPr defaultRowHeight="12.75" x14ac:dyDescent="0.2"/>
  <cols>
    <col min="1" max="1" width="3.7109375" style="302" customWidth="1"/>
    <col min="2" max="2" width="47.7109375" style="302" customWidth="1"/>
    <col min="3" max="3" width="5.5703125" style="302" bestFit="1" customWidth="1"/>
    <col min="4" max="4" width="7.28515625" style="302" bestFit="1" customWidth="1"/>
    <col min="5" max="5" width="9.7109375" style="907" customWidth="1"/>
    <col min="6" max="6" width="12.7109375" style="907" customWidth="1"/>
    <col min="7" max="106" width="9.140625" style="307"/>
    <col min="107" max="16384" width="9.140625" style="302"/>
  </cols>
  <sheetData>
    <row r="1" spans="1:106" ht="18" x14ac:dyDescent="0.25">
      <c r="A1" s="1111" t="s">
        <v>49</v>
      </c>
      <c r="B1" s="1106"/>
      <c r="C1" s="1106"/>
      <c r="D1" s="1106"/>
      <c r="E1" s="1110"/>
      <c r="F1" s="1110"/>
    </row>
    <row r="3" spans="1:106" x14ac:dyDescent="0.2">
      <c r="B3" s="302" t="s">
        <v>55</v>
      </c>
    </row>
    <row r="4" spans="1:106" ht="25.5" customHeight="1" x14ac:dyDescent="0.2">
      <c r="B4" s="1265" t="s">
        <v>50</v>
      </c>
      <c r="C4" s="1265"/>
      <c r="D4" s="1265"/>
      <c r="E4" s="1265"/>
      <c r="F4" s="1265"/>
    </row>
    <row r="5" spans="1:106" ht="25.5" customHeight="1" x14ac:dyDescent="0.2">
      <c r="B5" s="1265" t="s">
        <v>51</v>
      </c>
      <c r="C5" s="1265"/>
      <c r="D5" s="1265"/>
      <c r="E5" s="1265"/>
      <c r="F5" s="1265"/>
    </row>
    <row r="6" spans="1:106" ht="117" customHeight="1" x14ac:dyDescent="0.2">
      <c r="B6" s="1265" t="s">
        <v>1142</v>
      </c>
      <c r="C6" s="1265"/>
      <c r="D6" s="1265"/>
      <c r="E6" s="1265"/>
      <c r="F6" s="1265"/>
    </row>
    <row r="7" spans="1:106" ht="54" customHeight="1" x14ac:dyDescent="0.2">
      <c r="B7" s="1265" t="s">
        <v>52</v>
      </c>
      <c r="C7" s="1265"/>
      <c r="D7" s="1265"/>
      <c r="E7" s="1265"/>
      <c r="F7" s="1265"/>
    </row>
    <row r="8" spans="1:106" ht="25.5" customHeight="1" x14ac:dyDescent="0.2">
      <c r="B8" s="1265" t="s">
        <v>53</v>
      </c>
      <c r="C8" s="1265"/>
      <c r="D8" s="1265"/>
      <c r="E8" s="1265"/>
      <c r="F8" s="1265"/>
    </row>
    <row r="9" spans="1:106" ht="91.5" customHeight="1" x14ac:dyDescent="0.2">
      <c r="B9" s="1265" t="s">
        <v>54</v>
      </c>
      <c r="C9" s="1265"/>
      <c r="D9" s="1265"/>
      <c r="E9" s="1265"/>
      <c r="F9" s="1265"/>
    </row>
    <row r="13" spans="1:106" s="609" customFormat="1" ht="12" x14ac:dyDescent="0.2">
      <c r="A13" s="334" t="s">
        <v>319</v>
      </c>
      <c r="B13" s="334" t="s">
        <v>10</v>
      </c>
      <c r="C13" s="334" t="s">
        <v>36</v>
      </c>
      <c r="D13" s="334" t="s">
        <v>11</v>
      </c>
      <c r="E13" s="1010" t="s">
        <v>13</v>
      </c>
      <c r="F13" s="1010" t="s">
        <v>14</v>
      </c>
      <c r="G13" s="1171"/>
      <c r="H13" s="1171"/>
      <c r="I13" s="1171"/>
      <c r="J13" s="1171"/>
      <c r="K13" s="1171"/>
      <c r="L13" s="1171"/>
      <c r="M13" s="1171"/>
      <c r="N13" s="1171"/>
      <c r="O13" s="1171"/>
      <c r="P13" s="1171"/>
      <c r="Q13" s="1171"/>
      <c r="R13" s="1171"/>
      <c r="S13" s="1171"/>
      <c r="T13" s="1171"/>
      <c r="U13" s="1171"/>
      <c r="V13" s="1171"/>
      <c r="W13" s="1171"/>
      <c r="X13" s="1171"/>
      <c r="Y13" s="1171"/>
      <c r="Z13" s="1171"/>
      <c r="AA13" s="1171"/>
      <c r="AB13" s="1171"/>
      <c r="AC13" s="1171"/>
      <c r="AD13" s="1171"/>
      <c r="AE13" s="1171"/>
      <c r="AF13" s="1171"/>
      <c r="AG13" s="1171"/>
      <c r="AH13" s="1171"/>
      <c r="AI13" s="1171"/>
      <c r="AJ13" s="1171"/>
      <c r="AK13" s="1171"/>
      <c r="AL13" s="1171"/>
      <c r="AM13" s="1171"/>
      <c r="AN13" s="1171"/>
      <c r="AO13" s="1171"/>
      <c r="AP13" s="1171"/>
      <c r="AQ13" s="1171"/>
      <c r="AR13" s="1171"/>
      <c r="AS13" s="1171"/>
      <c r="AT13" s="1171"/>
      <c r="AU13" s="1171"/>
      <c r="AV13" s="1171"/>
      <c r="AW13" s="1171"/>
      <c r="AX13" s="1171"/>
      <c r="AY13" s="1171"/>
      <c r="AZ13" s="1171"/>
      <c r="BA13" s="1171"/>
      <c r="BB13" s="1171"/>
      <c r="BC13" s="1171"/>
      <c r="BD13" s="1171"/>
      <c r="BE13" s="1171"/>
      <c r="BF13" s="1171"/>
      <c r="BG13" s="1171"/>
      <c r="BH13" s="1171"/>
      <c r="BI13" s="1171"/>
      <c r="BJ13" s="1171"/>
      <c r="BK13" s="1171"/>
      <c r="BL13" s="1171"/>
      <c r="BM13" s="1171"/>
      <c r="BN13" s="1171"/>
      <c r="BO13" s="1171"/>
      <c r="BP13" s="1171"/>
      <c r="BQ13" s="1171"/>
      <c r="BR13" s="1171"/>
      <c r="BS13" s="1171"/>
      <c r="BT13" s="1171"/>
      <c r="BU13" s="1171"/>
      <c r="BV13" s="1171"/>
      <c r="BW13" s="1171"/>
      <c r="BX13" s="1171"/>
      <c r="BY13" s="1171"/>
      <c r="BZ13" s="1171"/>
      <c r="CA13" s="1171"/>
      <c r="CB13" s="1171"/>
      <c r="CC13" s="1171"/>
      <c r="CD13" s="1171"/>
      <c r="CE13" s="1171"/>
      <c r="CF13" s="1171"/>
      <c r="CG13" s="1171"/>
      <c r="CH13" s="1171"/>
      <c r="CI13" s="1171"/>
      <c r="CJ13" s="1171"/>
      <c r="CK13" s="1171"/>
      <c r="CL13" s="1171"/>
      <c r="CM13" s="1171"/>
      <c r="CN13" s="1171"/>
      <c r="CO13" s="1171"/>
      <c r="CP13" s="1171"/>
      <c r="CQ13" s="1171"/>
      <c r="CR13" s="1171"/>
      <c r="CS13" s="1171"/>
      <c r="CT13" s="1171"/>
      <c r="CU13" s="1171"/>
      <c r="CV13" s="1171"/>
      <c r="CW13" s="1171"/>
      <c r="CX13" s="1171"/>
      <c r="CY13" s="1171"/>
      <c r="CZ13" s="1171"/>
      <c r="DA13" s="1171"/>
      <c r="DB13" s="1171"/>
    </row>
    <row r="14" spans="1:106" x14ac:dyDescent="0.2">
      <c r="A14" s="1011"/>
      <c r="B14" s="1011"/>
      <c r="C14" s="1011"/>
      <c r="D14" s="1011"/>
      <c r="E14" s="1012"/>
      <c r="F14" s="1012"/>
    </row>
    <row r="15" spans="1:106" ht="51" x14ac:dyDescent="0.2">
      <c r="A15" s="919">
        <v>1</v>
      </c>
      <c r="B15" s="1014" t="s">
        <v>72</v>
      </c>
      <c r="C15" s="919" t="s">
        <v>37</v>
      </c>
      <c r="D15" s="1015">
        <f>D26</f>
        <v>1025</v>
      </c>
      <c r="E15" s="127"/>
      <c r="F15" s="922">
        <f t="shared" ref="F15:F16" si="0">D15*E15</f>
        <v>0</v>
      </c>
    </row>
    <row r="16" spans="1:106" x14ac:dyDescent="0.2">
      <c r="A16" s="919">
        <v>2</v>
      </c>
      <c r="B16" s="923" t="s">
        <v>67</v>
      </c>
      <c r="C16" s="919" t="s">
        <v>38</v>
      </c>
      <c r="D16" s="1015">
        <v>1</v>
      </c>
      <c r="E16" s="127"/>
      <c r="F16" s="922">
        <f t="shared" si="0"/>
        <v>0</v>
      </c>
    </row>
    <row r="17" spans="1:6" ht="38.25" x14ac:dyDescent="0.2">
      <c r="A17" s="919">
        <v>3</v>
      </c>
      <c r="B17" s="923" t="s">
        <v>58</v>
      </c>
      <c r="C17" s="919" t="s">
        <v>37</v>
      </c>
      <c r="D17" s="1016">
        <v>85</v>
      </c>
      <c r="E17" s="127"/>
      <c r="F17" s="922">
        <f t="shared" ref="F17:F26" si="1">D17*E17</f>
        <v>0</v>
      </c>
    </row>
    <row r="18" spans="1:6" ht="25.5" x14ac:dyDescent="0.2">
      <c r="A18" s="919">
        <v>4</v>
      </c>
      <c r="B18" s="923" t="s">
        <v>59</v>
      </c>
      <c r="C18" s="919" t="s">
        <v>37</v>
      </c>
      <c r="D18" s="1016">
        <v>60</v>
      </c>
      <c r="E18" s="127"/>
      <c r="F18" s="922">
        <f t="shared" si="1"/>
        <v>0</v>
      </c>
    </row>
    <row r="19" spans="1:6" ht="25.5" x14ac:dyDescent="0.2">
      <c r="A19" s="919">
        <v>5</v>
      </c>
      <c r="B19" s="923" t="s">
        <v>60</v>
      </c>
      <c r="C19" s="919" t="s">
        <v>37</v>
      </c>
      <c r="D19" s="1016">
        <v>30</v>
      </c>
      <c r="E19" s="127"/>
      <c r="F19" s="922">
        <f t="shared" si="1"/>
        <v>0</v>
      </c>
    </row>
    <row r="20" spans="1:6" ht="25.5" x14ac:dyDescent="0.2">
      <c r="A20" s="919">
        <v>6</v>
      </c>
      <c r="B20" s="923" t="s">
        <v>61</v>
      </c>
      <c r="C20" s="919" t="s">
        <v>37</v>
      </c>
      <c r="D20" s="1016">
        <v>100</v>
      </c>
      <c r="E20" s="127"/>
      <c r="F20" s="922">
        <f t="shared" si="1"/>
        <v>0</v>
      </c>
    </row>
    <row r="21" spans="1:6" ht="25.5" x14ac:dyDescent="0.2">
      <c r="A21" s="919">
        <v>7</v>
      </c>
      <c r="B21" s="923" t="s">
        <v>62</v>
      </c>
      <c r="C21" s="919" t="s">
        <v>37</v>
      </c>
      <c r="D21" s="1016">
        <v>420</v>
      </c>
      <c r="E21" s="127"/>
      <c r="F21" s="922">
        <f t="shared" si="1"/>
        <v>0</v>
      </c>
    </row>
    <row r="22" spans="1:6" ht="25.5" x14ac:dyDescent="0.2">
      <c r="A22" s="919">
        <v>8</v>
      </c>
      <c r="B22" s="923" t="s">
        <v>63</v>
      </c>
      <c r="C22" s="919" t="s">
        <v>37</v>
      </c>
      <c r="D22" s="1016">
        <v>250</v>
      </c>
      <c r="E22" s="127"/>
      <c r="F22" s="922">
        <f t="shared" si="1"/>
        <v>0</v>
      </c>
    </row>
    <row r="23" spans="1:6" ht="25.5" x14ac:dyDescent="0.2">
      <c r="A23" s="919">
        <v>9</v>
      </c>
      <c r="B23" s="923" t="s">
        <v>64</v>
      </c>
      <c r="C23" s="919" t="s">
        <v>37</v>
      </c>
      <c r="D23" s="1016">
        <v>40</v>
      </c>
      <c r="E23" s="127"/>
      <c r="F23" s="922">
        <f t="shared" si="1"/>
        <v>0</v>
      </c>
    </row>
    <row r="24" spans="1:6" ht="25.5" x14ac:dyDescent="0.2">
      <c r="A24" s="919">
        <v>10</v>
      </c>
      <c r="B24" s="923" t="s">
        <v>65</v>
      </c>
      <c r="C24" s="919" t="s">
        <v>37</v>
      </c>
      <c r="D24" s="1016">
        <v>40</v>
      </c>
      <c r="E24" s="127"/>
      <c r="F24" s="922">
        <f t="shared" si="1"/>
        <v>0</v>
      </c>
    </row>
    <row r="25" spans="1:6" ht="25.5" x14ac:dyDescent="0.2">
      <c r="A25" s="919">
        <v>11</v>
      </c>
      <c r="B25" s="923" t="s">
        <v>56</v>
      </c>
      <c r="C25" s="919" t="s">
        <v>38</v>
      </c>
      <c r="D25" s="1016">
        <v>21</v>
      </c>
      <c r="E25" s="127"/>
      <c r="F25" s="922">
        <f t="shared" si="1"/>
        <v>0</v>
      </c>
    </row>
    <row r="26" spans="1:6" ht="25.5" x14ac:dyDescent="0.2">
      <c r="A26" s="919">
        <v>12</v>
      </c>
      <c r="B26" s="923" t="s">
        <v>57</v>
      </c>
      <c r="C26" s="919" t="s">
        <v>37</v>
      </c>
      <c r="D26" s="1016">
        <f>SUM(D17:D24)</f>
        <v>1025</v>
      </c>
      <c r="E26" s="127"/>
      <c r="F26" s="922">
        <f t="shared" si="1"/>
        <v>0</v>
      </c>
    </row>
    <row r="27" spans="1:6" x14ac:dyDescent="0.2">
      <c r="A27" s="919">
        <v>13</v>
      </c>
      <c r="B27" s="1017" t="s">
        <v>68</v>
      </c>
      <c r="C27" s="919" t="s">
        <v>47</v>
      </c>
      <c r="D27" s="1016">
        <v>60</v>
      </c>
      <c r="E27" s="127"/>
      <c r="F27" s="922">
        <f t="shared" ref="F27:F30" si="2">D27*E27</f>
        <v>0</v>
      </c>
    </row>
    <row r="28" spans="1:6" x14ac:dyDescent="0.2">
      <c r="A28" s="919">
        <v>14</v>
      </c>
      <c r="B28" s="66" t="s">
        <v>69</v>
      </c>
      <c r="C28" s="919" t="s">
        <v>38</v>
      </c>
      <c r="D28" s="1016">
        <v>1</v>
      </c>
      <c r="E28" s="127"/>
      <c r="F28" s="922">
        <f t="shared" si="2"/>
        <v>0</v>
      </c>
    </row>
    <row r="29" spans="1:6" ht="25.5" x14ac:dyDescent="0.2">
      <c r="A29" s="919">
        <v>15</v>
      </c>
      <c r="B29" s="838" t="s">
        <v>70</v>
      </c>
      <c r="C29" s="919" t="s">
        <v>38</v>
      </c>
      <c r="D29" s="1016">
        <v>1</v>
      </c>
      <c r="E29" s="127"/>
      <c r="F29" s="922">
        <f t="shared" si="2"/>
        <v>0</v>
      </c>
    </row>
    <row r="30" spans="1:6" ht="25.5" x14ac:dyDescent="0.2">
      <c r="A30" s="919">
        <v>16</v>
      </c>
      <c r="B30" s="838" t="s">
        <v>71</v>
      </c>
      <c r="C30" s="919" t="s">
        <v>38</v>
      </c>
      <c r="D30" s="1016">
        <v>1</v>
      </c>
      <c r="E30" s="127"/>
      <c r="F30" s="922">
        <f t="shared" si="2"/>
        <v>0</v>
      </c>
    </row>
    <row r="31" spans="1:6" x14ac:dyDescent="0.2">
      <c r="A31" s="343"/>
      <c r="C31" s="343"/>
      <c r="D31" s="1013"/>
    </row>
    <row r="32" spans="1:6" ht="14.25" customHeight="1" x14ac:dyDescent="0.2">
      <c r="A32" s="343"/>
      <c r="C32" s="343"/>
    </row>
    <row r="33" spans="1:106" s="303" customFormat="1" ht="13.5" thickBot="1" x14ac:dyDescent="0.25">
      <c r="A33" s="300"/>
      <c r="B33" s="1018" t="s">
        <v>66</v>
      </c>
      <c r="C33" s="1019"/>
      <c r="D33" s="1020"/>
      <c r="E33" s="1021"/>
      <c r="F33" s="1021">
        <f>SUM(F15:F30)</f>
        <v>0</v>
      </c>
      <c r="G33" s="1169"/>
      <c r="H33" s="1169"/>
      <c r="I33" s="1169"/>
      <c r="J33" s="1169"/>
      <c r="K33" s="1169"/>
      <c r="L33" s="1169"/>
      <c r="M33" s="1169"/>
      <c r="N33" s="1169"/>
      <c r="O33" s="1169"/>
      <c r="P33" s="1169"/>
      <c r="Q33" s="1169"/>
      <c r="R33" s="1169"/>
      <c r="S33" s="1169"/>
      <c r="T33" s="1169"/>
      <c r="U33" s="1169"/>
      <c r="V33" s="1169"/>
      <c r="W33" s="1169"/>
      <c r="X33" s="1169"/>
      <c r="Y33" s="1169"/>
      <c r="Z33" s="1169"/>
      <c r="AA33" s="1169"/>
      <c r="AB33" s="1169"/>
      <c r="AC33" s="1169"/>
      <c r="AD33" s="1169"/>
      <c r="AE33" s="1169"/>
      <c r="AF33" s="1169"/>
      <c r="AG33" s="1169"/>
      <c r="AH33" s="1169"/>
      <c r="AI33" s="1169"/>
      <c r="AJ33" s="1169"/>
      <c r="AK33" s="1169"/>
      <c r="AL33" s="1169"/>
      <c r="AM33" s="1169"/>
      <c r="AN33" s="1169"/>
      <c r="AO33" s="1169"/>
      <c r="AP33" s="1169"/>
      <c r="AQ33" s="1169"/>
      <c r="AR33" s="1169"/>
      <c r="AS33" s="1169"/>
      <c r="AT33" s="1169"/>
      <c r="AU33" s="1169"/>
      <c r="AV33" s="1169"/>
      <c r="AW33" s="1169"/>
      <c r="AX33" s="1169"/>
      <c r="AY33" s="1169"/>
      <c r="AZ33" s="1169"/>
      <c r="BA33" s="1169"/>
      <c r="BB33" s="1169"/>
      <c r="BC33" s="1169"/>
      <c r="BD33" s="1169"/>
      <c r="BE33" s="1169"/>
      <c r="BF33" s="1169"/>
      <c r="BG33" s="1169"/>
      <c r="BH33" s="1169"/>
      <c r="BI33" s="1169"/>
      <c r="BJ33" s="1169"/>
      <c r="BK33" s="1169"/>
      <c r="BL33" s="1169"/>
      <c r="BM33" s="1169"/>
      <c r="BN33" s="1169"/>
      <c r="BO33" s="1169"/>
      <c r="BP33" s="1169"/>
      <c r="BQ33" s="1169"/>
      <c r="BR33" s="1169"/>
      <c r="BS33" s="1169"/>
      <c r="BT33" s="1169"/>
      <c r="BU33" s="1169"/>
      <c r="BV33" s="1169"/>
      <c r="BW33" s="1169"/>
      <c r="BX33" s="1169"/>
      <c r="BY33" s="1169"/>
      <c r="BZ33" s="1169"/>
      <c r="CA33" s="1169"/>
      <c r="CB33" s="1169"/>
      <c r="CC33" s="1169"/>
      <c r="CD33" s="1169"/>
      <c r="CE33" s="1169"/>
      <c r="CF33" s="1169"/>
      <c r="CG33" s="1169"/>
      <c r="CH33" s="1169"/>
      <c r="CI33" s="1169"/>
      <c r="CJ33" s="1169"/>
      <c r="CK33" s="1169"/>
      <c r="CL33" s="1169"/>
      <c r="CM33" s="1169"/>
      <c r="CN33" s="1169"/>
      <c r="CO33" s="1169"/>
      <c r="CP33" s="1169"/>
      <c r="CQ33" s="1169"/>
      <c r="CR33" s="1169"/>
      <c r="CS33" s="1169"/>
      <c r="CT33" s="1169"/>
      <c r="CU33" s="1169"/>
      <c r="CV33" s="1169"/>
      <c r="CW33" s="1169"/>
      <c r="CX33" s="1169"/>
      <c r="CY33" s="1169"/>
      <c r="CZ33" s="1169"/>
      <c r="DA33" s="1169"/>
      <c r="DB33" s="1169"/>
    </row>
    <row r="34" spans="1:106" ht="13.5" thickTop="1" x14ac:dyDescent="0.2">
      <c r="A34" s="343"/>
      <c r="C34" s="343"/>
    </row>
    <row r="35" spans="1:106" x14ac:dyDescent="0.2">
      <c r="A35" s="343"/>
      <c r="C35" s="343"/>
    </row>
    <row r="36" spans="1:106" x14ac:dyDescent="0.2">
      <c r="A36" s="343"/>
      <c r="C36" s="343"/>
    </row>
    <row r="37" spans="1:106" x14ac:dyDescent="0.2">
      <c r="A37" s="343"/>
      <c r="C37" s="343"/>
    </row>
    <row r="38" spans="1:106" x14ac:dyDescent="0.2">
      <c r="A38" s="343"/>
    </row>
    <row r="39" spans="1:106" x14ac:dyDescent="0.2">
      <c r="A39" s="343"/>
    </row>
    <row r="40" spans="1:106" x14ac:dyDescent="0.2">
      <c r="A40" s="343"/>
    </row>
    <row r="41" spans="1:106" x14ac:dyDescent="0.2">
      <c r="A41" s="343"/>
    </row>
  </sheetData>
  <mergeCells count="6">
    <mergeCell ref="B4:F4"/>
    <mergeCell ref="B9:F9"/>
    <mergeCell ref="B8:F8"/>
    <mergeCell ref="B7:F7"/>
    <mergeCell ref="B6:F6"/>
    <mergeCell ref="B5:F5"/>
  </mergeCells>
  <pageMargins left="0.98425196850393704" right="0.39370078740157483" top="0.78740157480314965" bottom="0.59055118110236227" header="0.31496062992125984" footer="0.31496062992125984"/>
  <pageSetup paperSize="9" orientation="portrait" r:id="rId1"/>
  <rowBreaks count="1" manualBreakCount="1">
    <brk id="12"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2"/>
  <sheetViews>
    <sheetView showZeros="0" zoomScaleNormal="100" zoomScaleSheetLayoutView="100" workbookViewId="0">
      <selection sqref="A1:F2"/>
    </sheetView>
  </sheetViews>
  <sheetFormatPr defaultColWidth="9.140625" defaultRowHeight="14.25" x14ac:dyDescent="0.2"/>
  <cols>
    <col min="1" max="1" width="3.5703125" style="35" bestFit="1" customWidth="1"/>
    <col min="2" max="2" width="45.7109375" style="132" customWidth="1"/>
    <col min="3" max="3" width="4.7109375" style="107" customWidth="1"/>
    <col min="4" max="4" width="7.7109375" style="35" customWidth="1"/>
    <col min="5" max="5" width="9.7109375" style="35" customWidth="1"/>
    <col min="6" max="6" width="14.7109375" style="35" customWidth="1"/>
    <col min="7" max="110" width="9.140625" style="737"/>
    <col min="111" max="16384" width="9.140625" style="35"/>
  </cols>
  <sheetData>
    <row r="1" spans="1:110" ht="18" customHeight="1" x14ac:dyDescent="0.2">
      <c r="A1" s="1266" t="s">
        <v>858</v>
      </c>
      <c r="B1" s="1266"/>
      <c r="C1" s="1266"/>
      <c r="D1" s="1266"/>
      <c r="E1" s="1266"/>
      <c r="F1" s="1266"/>
    </row>
    <row r="2" spans="1:110" ht="21.75" customHeight="1" x14ac:dyDescent="0.2">
      <c r="A2" s="1267"/>
      <c r="B2" s="1267"/>
      <c r="C2" s="1267"/>
      <c r="D2" s="1267"/>
      <c r="E2" s="1267"/>
      <c r="F2" s="1267"/>
    </row>
    <row r="4" spans="1:110" s="202" customFormat="1" ht="12" x14ac:dyDescent="0.2">
      <c r="A4" s="273"/>
      <c r="B4" s="274" t="s">
        <v>859</v>
      </c>
      <c r="C4" s="273" t="s">
        <v>277</v>
      </c>
      <c r="D4" s="273" t="s">
        <v>11</v>
      </c>
      <c r="E4" s="273" t="s">
        <v>13</v>
      </c>
      <c r="F4" s="273" t="s">
        <v>14</v>
      </c>
      <c r="G4" s="1165"/>
      <c r="H4" s="1165"/>
      <c r="I4" s="1165"/>
      <c r="J4" s="1165"/>
      <c r="K4" s="1165"/>
      <c r="L4" s="1165"/>
      <c r="M4" s="1165"/>
      <c r="N4" s="1165"/>
      <c r="O4" s="1165"/>
      <c r="P4" s="1165"/>
      <c r="Q4" s="1165"/>
      <c r="R4" s="1165"/>
      <c r="S4" s="1165"/>
      <c r="T4" s="1165"/>
      <c r="U4" s="1165"/>
      <c r="V4" s="1165"/>
      <c r="W4" s="1165"/>
      <c r="X4" s="1165"/>
      <c r="Y4" s="1165"/>
      <c r="Z4" s="1165"/>
      <c r="AA4" s="1165"/>
      <c r="AB4" s="1165"/>
      <c r="AC4" s="1165"/>
      <c r="AD4" s="1165"/>
      <c r="AE4" s="1165"/>
      <c r="AF4" s="1165"/>
      <c r="AG4" s="1165"/>
      <c r="AH4" s="1165"/>
      <c r="AI4" s="1165"/>
      <c r="AJ4" s="1165"/>
      <c r="AK4" s="1165"/>
      <c r="AL4" s="1165"/>
      <c r="AM4" s="1165"/>
      <c r="AN4" s="1165"/>
      <c r="AO4" s="1165"/>
      <c r="AP4" s="1165"/>
      <c r="AQ4" s="1165"/>
      <c r="AR4" s="1165"/>
      <c r="AS4" s="1165"/>
      <c r="AT4" s="1165"/>
      <c r="AU4" s="1165"/>
      <c r="AV4" s="1165"/>
      <c r="AW4" s="1165"/>
      <c r="AX4" s="1165"/>
      <c r="AY4" s="1165"/>
      <c r="AZ4" s="1165"/>
      <c r="BA4" s="1165"/>
      <c r="BB4" s="1165"/>
      <c r="BC4" s="1165"/>
      <c r="BD4" s="1165"/>
      <c r="BE4" s="1165"/>
      <c r="BF4" s="1165"/>
      <c r="BG4" s="1165"/>
      <c r="BH4" s="1165"/>
      <c r="BI4" s="1165"/>
      <c r="BJ4" s="1165"/>
      <c r="BK4" s="1165"/>
      <c r="BL4" s="1165"/>
      <c r="BM4" s="1165"/>
      <c r="BN4" s="1165"/>
      <c r="BO4" s="1165"/>
      <c r="BP4" s="1165"/>
      <c r="BQ4" s="1165"/>
      <c r="BR4" s="1165"/>
      <c r="BS4" s="1165"/>
      <c r="BT4" s="1165"/>
      <c r="BU4" s="1165"/>
      <c r="BV4" s="1165"/>
      <c r="BW4" s="1165"/>
      <c r="BX4" s="1165"/>
      <c r="BY4" s="1165"/>
      <c r="BZ4" s="1165"/>
      <c r="CA4" s="1165"/>
      <c r="CB4" s="1165"/>
      <c r="CC4" s="1165"/>
      <c r="CD4" s="1165"/>
      <c r="CE4" s="1165"/>
      <c r="CF4" s="1165"/>
      <c r="CG4" s="1165"/>
      <c r="CH4" s="1165"/>
      <c r="CI4" s="1165"/>
      <c r="CJ4" s="1165"/>
      <c r="CK4" s="1165"/>
      <c r="CL4" s="1165"/>
      <c r="CM4" s="1165"/>
      <c r="CN4" s="1165"/>
      <c r="CO4" s="1165"/>
      <c r="CP4" s="1165"/>
      <c r="CQ4" s="1165"/>
      <c r="CR4" s="1165"/>
      <c r="CS4" s="1165"/>
      <c r="CT4" s="1165"/>
      <c r="CU4" s="1165"/>
      <c r="CV4" s="1165"/>
      <c r="CW4" s="1165"/>
      <c r="CX4" s="1165"/>
      <c r="CY4" s="1165"/>
      <c r="CZ4" s="1165"/>
      <c r="DA4" s="1165"/>
      <c r="DB4" s="1165"/>
      <c r="DC4" s="1165"/>
      <c r="DD4" s="1165"/>
      <c r="DE4" s="1165"/>
      <c r="DF4" s="1165"/>
    </row>
    <row r="5" spans="1:110" ht="15" x14ac:dyDescent="0.2">
      <c r="A5" s="105"/>
      <c r="B5" s="131" t="s">
        <v>165</v>
      </c>
      <c r="C5" s="108"/>
      <c r="D5" s="105"/>
      <c r="E5" s="105"/>
      <c r="F5" s="105"/>
    </row>
    <row r="6" spans="1:110" s="44" customFormat="1" ht="12.75" x14ac:dyDescent="0.2">
      <c r="A6" s="190" t="s">
        <v>357</v>
      </c>
      <c r="B6" s="119" t="s">
        <v>860</v>
      </c>
      <c r="C6" s="117" t="s">
        <v>101</v>
      </c>
      <c r="D6" s="252">
        <v>32300</v>
      </c>
      <c r="E6" s="636"/>
      <c r="F6" s="111">
        <f>D6*E6</f>
        <v>0</v>
      </c>
      <c r="G6" s="727"/>
      <c r="H6" s="727"/>
      <c r="I6" s="727"/>
      <c r="J6" s="727"/>
      <c r="K6" s="727"/>
      <c r="L6" s="727"/>
      <c r="M6" s="727"/>
      <c r="N6" s="727"/>
      <c r="O6" s="727"/>
      <c r="P6" s="727"/>
      <c r="Q6" s="727"/>
      <c r="R6" s="727"/>
      <c r="S6" s="727"/>
      <c r="T6" s="727"/>
      <c r="U6" s="727"/>
      <c r="V6" s="727"/>
      <c r="W6" s="727"/>
      <c r="X6" s="727"/>
      <c r="Y6" s="727"/>
      <c r="Z6" s="727"/>
      <c r="AA6" s="727"/>
      <c r="AB6" s="727"/>
      <c r="AC6" s="727"/>
      <c r="AD6" s="727"/>
      <c r="AE6" s="727"/>
      <c r="AF6" s="727"/>
      <c r="AG6" s="727"/>
      <c r="AH6" s="727"/>
      <c r="AI6" s="727"/>
      <c r="AJ6" s="727"/>
      <c r="AK6" s="727"/>
      <c r="AL6" s="727"/>
      <c r="AM6" s="727"/>
      <c r="AN6" s="727"/>
      <c r="AO6" s="727"/>
      <c r="AP6" s="727"/>
      <c r="AQ6" s="727"/>
      <c r="AR6" s="727"/>
      <c r="AS6" s="727"/>
      <c r="AT6" s="727"/>
      <c r="AU6" s="727"/>
      <c r="AV6" s="727"/>
      <c r="AW6" s="727"/>
      <c r="AX6" s="727"/>
      <c r="AY6" s="727"/>
      <c r="AZ6" s="727"/>
      <c r="BA6" s="727"/>
      <c r="BB6" s="727"/>
      <c r="BC6" s="727"/>
      <c r="BD6" s="727"/>
      <c r="BE6" s="727"/>
      <c r="BF6" s="727"/>
      <c r="BG6" s="727"/>
      <c r="BH6" s="727"/>
      <c r="BI6" s="727"/>
      <c r="BJ6" s="727"/>
      <c r="BK6" s="727"/>
      <c r="BL6" s="727"/>
      <c r="BM6" s="727"/>
      <c r="BN6" s="727"/>
      <c r="BO6" s="727"/>
      <c r="BP6" s="727"/>
      <c r="BQ6" s="727"/>
      <c r="BR6" s="727"/>
      <c r="BS6" s="727"/>
      <c r="BT6" s="727"/>
      <c r="BU6" s="727"/>
      <c r="BV6" s="727"/>
      <c r="BW6" s="727"/>
      <c r="BX6" s="727"/>
      <c r="BY6" s="727"/>
      <c r="BZ6" s="727"/>
      <c r="CA6" s="727"/>
      <c r="CB6" s="727"/>
      <c r="CC6" s="727"/>
      <c r="CD6" s="727"/>
      <c r="CE6" s="727"/>
      <c r="CF6" s="727"/>
      <c r="CG6" s="727"/>
      <c r="CH6" s="727"/>
      <c r="CI6" s="727"/>
      <c r="CJ6" s="727"/>
      <c r="CK6" s="727"/>
      <c r="CL6" s="727"/>
      <c r="CM6" s="727"/>
      <c r="CN6" s="727"/>
      <c r="CO6" s="727"/>
      <c r="CP6" s="727"/>
      <c r="CQ6" s="727"/>
      <c r="CR6" s="727"/>
      <c r="CS6" s="727"/>
      <c r="CT6" s="727"/>
      <c r="CU6" s="727"/>
      <c r="CV6" s="727"/>
      <c r="CW6" s="727"/>
      <c r="CX6" s="727"/>
      <c r="CY6" s="727"/>
      <c r="CZ6" s="727"/>
      <c r="DA6" s="727"/>
      <c r="DB6" s="727"/>
      <c r="DC6" s="727"/>
      <c r="DD6" s="727"/>
      <c r="DE6" s="727"/>
      <c r="DF6" s="727"/>
    </row>
    <row r="7" spans="1:110" s="44" customFormat="1" ht="12.75" x14ac:dyDescent="0.2">
      <c r="A7" s="190" t="s">
        <v>372</v>
      </c>
      <c r="B7" s="119" t="s">
        <v>861</v>
      </c>
      <c r="C7" s="117" t="s">
        <v>101</v>
      </c>
      <c r="D7" s="252">
        <v>17000</v>
      </c>
      <c r="E7" s="636"/>
      <c r="F7" s="111">
        <f>D7*E7</f>
        <v>0</v>
      </c>
      <c r="G7" s="727"/>
      <c r="H7" s="727"/>
      <c r="I7" s="727"/>
      <c r="J7" s="727"/>
      <c r="K7" s="727"/>
      <c r="L7" s="727"/>
      <c r="M7" s="727"/>
      <c r="N7" s="727"/>
      <c r="O7" s="727"/>
      <c r="P7" s="727"/>
      <c r="Q7" s="727"/>
      <c r="R7" s="727"/>
      <c r="S7" s="727"/>
      <c r="T7" s="727"/>
      <c r="U7" s="727"/>
      <c r="V7" s="727"/>
      <c r="W7" s="727"/>
      <c r="X7" s="727"/>
      <c r="Y7" s="727"/>
      <c r="Z7" s="727"/>
      <c r="AA7" s="727"/>
      <c r="AB7" s="727"/>
      <c r="AC7" s="727"/>
      <c r="AD7" s="727"/>
      <c r="AE7" s="727"/>
      <c r="AF7" s="727"/>
      <c r="AG7" s="727"/>
      <c r="AH7" s="727"/>
      <c r="AI7" s="727"/>
      <c r="AJ7" s="727"/>
      <c r="AK7" s="727"/>
      <c r="AL7" s="727"/>
      <c r="AM7" s="727"/>
      <c r="AN7" s="727"/>
      <c r="AO7" s="727"/>
      <c r="AP7" s="727"/>
      <c r="AQ7" s="727"/>
      <c r="AR7" s="727"/>
      <c r="AS7" s="727"/>
      <c r="AT7" s="727"/>
      <c r="AU7" s="727"/>
      <c r="AV7" s="727"/>
      <c r="AW7" s="727"/>
      <c r="AX7" s="727"/>
      <c r="AY7" s="727"/>
      <c r="AZ7" s="727"/>
      <c r="BA7" s="727"/>
      <c r="BB7" s="727"/>
      <c r="BC7" s="727"/>
      <c r="BD7" s="727"/>
      <c r="BE7" s="727"/>
      <c r="BF7" s="727"/>
      <c r="BG7" s="727"/>
      <c r="BH7" s="727"/>
      <c r="BI7" s="727"/>
      <c r="BJ7" s="727"/>
      <c r="BK7" s="727"/>
      <c r="BL7" s="727"/>
      <c r="BM7" s="727"/>
      <c r="BN7" s="727"/>
      <c r="BO7" s="727"/>
      <c r="BP7" s="727"/>
      <c r="BQ7" s="727"/>
      <c r="BR7" s="727"/>
      <c r="BS7" s="727"/>
      <c r="BT7" s="727"/>
      <c r="BU7" s="727"/>
      <c r="BV7" s="727"/>
      <c r="BW7" s="727"/>
      <c r="BX7" s="727"/>
      <c r="BY7" s="727"/>
      <c r="BZ7" s="727"/>
      <c r="CA7" s="727"/>
      <c r="CB7" s="727"/>
      <c r="CC7" s="727"/>
      <c r="CD7" s="727"/>
      <c r="CE7" s="727"/>
      <c r="CF7" s="727"/>
      <c r="CG7" s="727"/>
      <c r="CH7" s="727"/>
      <c r="CI7" s="727"/>
      <c r="CJ7" s="727"/>
      <c r="CK7" s="727"/>
      <c r="CL7" s="727"/>
      <c r="CM7" s="727"/>
      <c r="CN7" s="727"/>
      <c r="CO7" s="727"/>
      <c r="CP7" s="727"/>
      <c r="CQ7" s="727"/>
      <c r="CR7" s="727"/>
      <c r="CS7" s="727"/>
      <c r="CT7" s="727"/>
      <c r="CU7" s="727"/>
      <c r="CV7" s="727"/>
      <c r="CW7" s="727"/>
      <c r="CX7" s="727"/>
      <c r="CY7" s="727"/>
      <c r="CZ7" s="727"/>
      <c r="DA7" s="727"/>
      <c r="DB7" s="727"/>
      <c r="DC7" s="727"/>
      <c r="DD7" s="727"/>
      <c r="DE7" s="727"/>
      <c r="DF7" s="727"/>
    </row>
    <row r="8" spans="1:110" ht="15" x14ac:dyDescent="0.2">
      <c r="A8" s="105"/>
      <c r="B8" s="130" t="s">
        <v>176</v>
      </c>
      <c r="C8" s="108"/>
      <c r="D8" s="275"/>
      <c r="E8" s="1022"/>
      <c r="F8" s="104"/>
    </row>
    <row r="9" spans="1:110" s="44" customFormat="1" ht="38.25" x14ac:dyDescent="0.2">
      <c r="A9" s="190" t="s">
        <v>862</v>
      </c>
      <c r="B9" s="119" t="s">
        <v>863</v>
      </c>
      <c r="C9" s="117" t="s">
        <v>184</v>
      </c>
      <c r="D9" s="252">
        <v>3230</v>
      </c>
      <c r="E9" s="636"/>
      <c r="F9" s="111">
        <f t="shared" ref="F9:F15" si="0">D9*E9</f>
        <v>0</v>
      </c>
      <c r="G9" s="727"/>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7"/>
      <c r="AY9" s="727"/>
      <c r="AZ9" s="727"/>
      <c r="BA9" s="727"/>
      <c r="BB9" s="727"/>
      <c r="BC9" s="727"/>
      <c r="BD9" s="727"/>
      <c r="BE9" s="727"/>
      <c r="BF9" s="727"/>
      <c r="BG9" s="727"/>
      <c r="BH9" s="727"/>
      <c r="BI9" s="727"/>
      <c r="BJ9" s="727"/>
      <c r="BK9" s="727"/>
      <c r="BL9" s="727"/>
      <c r="BM9" s="727"/>
      <c r="BN9" s="727"/>
      <c r="BO9" s="727"/>
      <c r="BP9" s="727"/>
      <c r="BQ9" s="727"/>
      <c r="BR9" s="727"/>
      <c r="BS9" s="727"/>
      <c r="BT9" s="727"/>
      <c r="BU9" s="727"/>
      <c r="BV9" s="727"/>
      <c r="BW9" s="727"/>
      <c r="BX9" s="727"/>
      <c r="BY9" s="727"/>
      <c r="BZ9" s="727"/>
      <c r="CA9" s="727"/>
      <c r="CB9" s="727"/>
      <c r="CC9" s="727"/>
      <c r="CD9" s="727"/>
      <c r="CE9" s="727"/>
      <c r="CF9" s="727"/>
      <c r="CG9" s="727"/>
      <c r="CH9" s="727"/>
      <c r="CI9" s="727"/>
      <c r="CJ9" s="727"/>
      <c r="CK9" s="727"/>
      <c r="CL9" s="727"/>
      <c r="CM9" s="727"/>
      <c r="CN9" s="727"/>
      <c r="CO9" s="727"/>
      <c r="CP9" s="727"/>
      <c r="CQ9" s="727"/>
      <c r="CR9" s="727"/>
      <c r="CS9" s="727"/>
      <c r="CT9" s="727"/>
      <c r="CU9" s="727"/>
      <c r="CV9" s="727"/>
      <c r="CW9" s="727"/>
      <c r="CX9" s="727"/>
      <c r="CY9" s="727"/>
      <c r="CZ9" s="727"/>
      <c r="DA9" s="727"/>
      <c r="DB9" s="727"/>
      <c r="DC9" s="727"/>
      <c r="DD9" s="727"/>
      <c r="DE9" s="727"/>
      <c r="DF9" s="727"/>
    </row>
    <row r="10" spans="1:110" s="44" customFormat="1" ht="25.5" x14ac:dyDescent="0.2">
      <c r="A10" s="190" t="s">
        <v>864</v>
      </c>
      <c r="B10" s="119" t="s">
        <v>890</v>
      </c>
      <c r="C10" s="117" t="s">
        <v>101</v>
      </c>
      <c r="D10" s="252">
        <v>30000</v>
      </c>
      <c r="E10" s="636"/>
      <c r="F10" s="111">
        <f t="shared" si="0"/>
        <v>0</v>
      </c>
      <c r="G10" s="727"/>
      <c r="H10" s="727"/>
      <c r="I10" s="727"/>
      <c r="J10" s="727"/>
      <c r="K10" s="727"/>
      <c r="L10" s="727"/>
      <c r="M10" s="727"/>
      <c r="N10" s="727"/>
      <c r="O10" s="727"/>
      <c r="P10" s="727"/>
      <c r="Q10" s="727"/>
      <c r="R10" s="727"/>
      <c r="S10" s="727"/>
      <c r="T10" s="727"/>
      <c r="U10" s="727"/>
      <c r="V10" s="727"/>
      <c r="W10" s="727"/>
      <c r="X10" s="727"/>
      <c r="Y10" s="727"/>
      <c r="Z10" s="727"/>
      <c r="AA10" s="727"/>
      <c r="AB10" s="727"/>
      <c r="AC10" s="727"/>
      <c r="AD10" s="727"/>
      <c r="AE10" s="727"/>
      <c r="AF10" s="727"/>
      <c r="AG10" s="727"/>
      <c r="AH10" s="727"/>
      <c r="AI10" s="727"/>
      <c r="AJ10" s="727"/>
      <c r="AK10" s="727"/>
      <c r="AL10" s="727"/>
      <c r="AM10" s="727"/>
      <c r="AN10" s="727"/>
      <c r="AO10" s="727"/>
      <c r="AP10" s="727"/>
      <c r="AQ10" s="727"/>
      <c r="AR10" s="727"/>
      <c r="AS10" s="727"/>
      <c r="AT10" s="727"/>
      <c r="AU10" s="727"/>
      <c r="AV10" s="727"/>
      <c r="AW10" s="727"/>
      <c r="AX10" s="727"/>
      <c r="AY10" s="727"/>
      <c r="AZ10" s="727"/>
      <c r="BA10" s="727"/>
      <c r="BB10" s="727"/>
      <c r="BC10" s="727"/>
      <c r="BD10" s="727"/>
      <c r="BE10" s="727"/>
      <c r="BF10" s="727"/>
      <c r="BG10" s="727"/>
      <c r="BH10" s="727"/>
      <c r="BI10" s="727"/>
      <c r="BJ10" s="727"/>
      <c r="BK10" s="727"/>
      <c r="BL10" s="727"/>
      <c r="BM10" s="727"/>
      <c r="BN10" s="727"/>
      <c r="BO10" s="727"/>
      <c r="BP10" s="727"/>
      <c r="BQ10" s="727"/>
      <c r="BR10" s="727"/>
      <c r="BS10" s="727"/>
      <c r="BT10" s="727"/>
      <c r="BU10" s="727"/>
      <c r="BV10" s="727"/>
      <c r="BW10" s="727"/>
      <c r="BX10" s="727"/>
      <c r="BY10" s="727"/>
      <c r="BZ10" s="727"/>
      <c r="CA10" s="727"/>
      <c r="CB10" s="727"/>
      <c r="CC10" s="727"/>
      <c r="CD10" s="727"/>
      <c r="CE10" s="727"/>
      <c r="CF10" s="727"/>
      <c r="CG10" s="727"/>
      <c r="CH10" s="727"/>
      <c r="CI10" s="727"/>
      <c r="CJ10" s="727"/>
      <c r="CK10" s="727"/>
      <c r="CL10" s="727"/>
      <c r="CM10" s="727"/>
      <c r="CN10" s="727"/>
      <c r="CO10" s="727"/>
      <c r="CP10" s="727"/>
      <c r="CQ10" s="727"/>
      <c r="CR10" s="727"/>
      <c r="CS10" s="727"/>
      <c r="CT10" s="727"/>
      <c r="CU10" s="727"/>
      <c r="CV10" s="727"/>
      <c r="CW10" s="727"/>
      <c r="CX10" s="727"/>
      <c r="CY10" s="727"/>
      <c r="CZ10" s="727"/>
      <c r="DA10" s="727"/>
      <c r="DB10" s="727"/>
      <c r="DC10" s="727"/>
      <c r="DD10" s="727"/>
      <c r="DE10" s="727"/>
      <c r="DF10" s="727"/>
    </row>
    <row r="11" spans="1:110" s="44" customFormat="1" ht="12.75" x14ac:dyDescent="0.2">
      <c r="A11" s="190" t="s">
        <v>865</v>
      </c>
      <c r="B11" s="119" t="s">
        <v>866</v>
      </c>
      <c r="C11" s="117" t="s">
        <v>37</v>
      </c>
      <c r="D11" s="252">
        <v>330</v>
      </c>
      <c r="E11" s="636"/>
      <c r="F11" s="111">
        <f t="shared" si="0"/>
        <v>0</v>
      </c>
      <c r="G11" s="727"/>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7"/>
      <c r="AY11" s="727"/>
      <c r="AZ11" s="727"/>
      <c r="BA11" s="727"/>
      <c r="BB11" s="727"/>
      <c r="BC11" s="727"/>
      <c r="BD11" s="727"/>
      <c r="BE11" s="727"/>
      <c r="BF11" s="727"/>
      <c r="BG11" s="727"/>
      <c r="BH11" s="727"/>
      <c r="BI11" s="727"/>
      <c r="BJ11" s="727"/>
      <c r="BK11" s="727"/>
      <c r="BL11" s="727"/>
      <c r="BM11" s="727"/>
      <c r="BN11" s="727"/>
      <c r="BO11" s="727"/>
      <c r="BP11" s="727"/>
      <c r="BQ11" s="727"/>
      <c r="BR11" s="727"/>
      <c r="BS11" s="727"/>
      <c r="BT11" s="727"/>
      <c r="BU11" s="727"/>
      <c r="BV11" s="727"/>
      <c r="BW11" s="727"/>
      <c r="BX11" s="727"/>
      <c r="BY11" s="727"/>
      <c r="BZ11" s="727"/>
      <c r="CA11" s="727"/>
      <c r="CB11" s="727"/>
      <c r="CC11" s="727"/>
      <c r="CD11" s="727"/>
      <c r="CE11" s="727"/>
      <c r="CF11" s="727"/>
      <c r="CG11" s="727"/>
      <c r="CH11" s="727"/>
      <c r="CI11" s="727"/>
      <c r="CJ11" s="727"/>
      <c r="CK11" s="727"/>
      <c r="CL11" s="727"/>
      <c r="CM11" s="727"/>
      <c r="CN11" s="727"/>
      <c r="CO11" s="727"/>
      <c r="CP11" s="727"/>
      <c r="CQ11" s="727"/>
      <c r="CR11" s="727"/>
      <c r="CS11" s="727"/>
      <c r="CT11" s="727"/>
      <c r="CU11" s="727"/>
      <c r="CV11" s="727"/>
      <c r="CW11" s="727"/>
      <c r="CX11" s="727"/>
      <c r="CY11" s="727"/>
      <c r="CZ11" s="727"/>
      <c r="DA11" s="727"/>
      <c r="DB11" s="727"/>
      <c r="DC11" s="727"/>
      <c r="DD11" s="727"/>
      <c r="DE11" s="727"/>
      <c r="DF11" s="727"/>
    </row>
    <row r="12" spans="1:110" s="44" customFormat="1" ht="25.5" x14ac:dyDescent="0.2">
      <c r="A12" s="190" t="s">
        <v>867</v>
      </c>
      <c r="B12" s="119" t="s">
        <v>868</v>
      </c>
      <c r="C12" s="117" t="s">
        <v>184</v>
      </c>
      <c r="D12" s="252">
        <v>170000</v>
      </c>
      <c r="E12" s="636"/>
      <c r="F12" s="111">
        <f t="shared" si="0"/>
        <v>0</v>
      </c>
      <c r="G12" s="727"/>
      <c r="H12" s="727"/>
      <c r="I12" s="727"/>
      <c r="J12" s="727"/>
      <c r="K12" s="727"/>
      <c r="L12" s="727"/>
      <c r="M12" s="727"/>
      <c r="N12" s="727"/>
      <c r="O12" s="727"/>
      <c r="P12" s="727"/>
      <c r="Q12" s="727"/>
      <c r="R12" s="727"/>
      <c r="S12" s="727"/>
      <c r="T12" s="727"/>
      <c r="U12" s="727"/>
      <c r="V12" s="727"/>
      <c r="W12" s="727"/>
      <c r="X12" s="727"/>
      <c r="Y12" s="727"/>
      <c r="Z12" s="727"/>
      <c r="AA12" s="727"/>
      <c r="AB12" s="727"/>
      <c r="AC12" s="727"/>
      <c r="AD12" s="727"/>
      <c r="AE12" s="727"/>
      <c r="AF12" s="727"/>
      <c r="AG12" s="727"/>
      <c r="AH12" s="727"/>
      <c r="AI12" s="727"/>
      <c r="AJ12" s="727"/>
      <c r="AK12" s="727"/>
      <c r="AL12" s="727"/>
      <c r="AM12" s="727"/>
      <c r="AN12" s="727"/>
      <c r="AO12" s="727"/>
      <c r="AP12" s="727"/>
      <c r="AQ12" s="727"/>
      <c r="AR12" s="727"/>
      <c r="AS12" s="727"/>
      <c r="AT12" s="727"/>
      <c r="AU12" s="727"/>
      <c r="AV12" s="727"/>
      <c r="AW12" s="727"/>
      <c r="AX12" s="727"/>
      <c r="AY12" s="727"/>
      <c r="AZ12" s="727"/>
      <c r="BA12" s="727"/>
      <c r="BB12" s="727"/>
      <c r="BC12" s="727"/>
      <c r="BD12" s="727"/>
      <c r="BE12" s="727"/>
      <c r="BF12" s="727"/>
      <c r="BG12" s="727"/>
      <c r="BH12" s="727"/>
      <c r="BI12" s="727"/>
      <c r="BJ12" s="727"/>
      <c r="BK12" s="727"/>
      <c r="BL12" s="727"/>
      <c r="BM12" s="727"/>
      <c r="BN12" s="727"/>
      <c r="BO12" s="727"/>
      <c r="BP12" s="727"/>
      <c r="BQ12" s="727"/>
      <c r="BR12" s="727"/>
      <c r="BS12" s="727"/>
      <c r="BT12" s="727"/>
      <c r="BU12" s="727"/>
      <c r="BV12" s="727"/>
      <c r="BW12" s="727"/>
      <c r="BX12" s="727"/>
      <c r="BY12" s="727"/>
      <c r="BZ12" s="727"/>
      <c r="CA12" s="727"/>
      <c r="CB12" s="727"/>
      <c r="CC12" s="727"/>
      <c r="CD12" s="727"/>
      <c r="CE12" s="727"/>
      <c r="CF12" s="727"/>
      <c r="CG12" s="727"/>
      <c r="CH12" s="727"/>
      <c r="CI12" s="727"/>
      <c r="CJ12" s="727"/>
      <c r="CK12" s="727"/>
      <c r="CL12" s="727"/>
      <c r="CM12" s="727"/>
      <c r="CN12" s="727"/>
      <c r="CO12" s="727"/>
      <c r="CP12" s="727"/>
      <c r="CQ12" s="727"/>
      <c r="CR12" s="727"/>
      <c r="CS12" s="727"/>
      <c r="CT12" s="727"/>
      <c r="CU12" s="727"/>
      <c r="CV12" s="727"/>
      <c r="CW12" s="727"/>
      <c r="CX12" s="727"/>
      <c r="CY12" s="727"/>
      <c r="CZ12" s="727"/>
      <c r="DA12" s="727"/>
      <c r="DB12" s="727"/>
      <c r="DC12" s="727"/>
      <c r="DD12" s="727"/>
      <c r="DE12" s="727"/>
      <c r="DF12" s="727"/>
    </row>
    <row r="13" spans="1:110" s="44" customFormat="1" ht="38.25" x14ac:dyDescent="0.2">
      <c r="A13" s="190" t="s">
        <v>869</v>
      </c>
      <c r="B13" s="119" t="s">
        <v>870</v>
      </c>
      <c r="C13" s="117" t="s">
        <v>101</v>
      </c>
      <c r="D13" s="252">
        <v>8500</v>
      </c>
      <c r="E13" s="636"/>
      <c r="F13" s="111">
        <f t="shared" si="0"/>
        <v>0</v>
      </c>
      <c r="G13" s="727"/>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727"/>
      <c r="AF13" s="727"/>
      <c r="AG13" s="727"/>
      <c r="AH13" s="727"/>
      <c r="AI13" s="727"/>
      <c r="AJ13" s="727"/>
      <c r="AK13" s="727"/>
      <c r="AL13" s="727"/>
      <c r="AM13" s="727"/>
      <c r="AN13" s="727"/>
      <c r="AO13" s="727"/>
      <c r="AP13" s="727"/>
      <c r="AQ13" s="727"/>
      <c r="AR13" s="727"/>
      <c r="AS13" s="727"/>
      <c r="AT13" s="727"/>
      <c r="AU13" s="727"/>
      <c r="AV13" s="727"/>
      <c r="AW13" s="727"/>
      <c r="AX13" s="727"/>
      <c r="AY13" s="727"/>
      <c r="AZ13" s="727"/>
      <c r="BA13" s="727"/>
      <c r="BB13" s="727"/>
      <c r="BC13" s="727"/>
      <c r="BD13" s="727"/>
      <c r="BE13" s="727"/>
      <c r="BF13" s="727"/>
      <c r="BG13" s="727"/>
      <c r="BH13" s="727"/>
      <c r="BI13" s="727"/>
      <c r="BJ13" s="727"/>
      <c r="BK13" s="727"/>
      <c r="BL13" s="727"/>
      <c r="BM13" s="727"/>
      <c r="BN13" s="727"/>
      <c r="BO13" s="727"/>
      <c r="BP13" s="727"/>
      <c r="BQ13" s="727"/>
      <c r="BR13" s="727"/>
      <c r="BS13" s="727"/>
      <c r="BT13" s="727"/>
      <c r="BU13" s="727"/>
      <c r="BV13" s="727"/>
      <c r="BW13" s="727"/>
      <c r="BX13" s="727"/>
      <c r="BY13" s="727"/>
      <c r="BZ13" s="727"/>
      <c r="CA13" s="727"/>
      <c r="CB13" s="727"/>
      <c r="CC13" s="727"/>
      <c r="CD13" s="727"/>
      <c r="CE13" s="727"/>
      <c r="CF13" s="727"/>
      <c r="CG13" s="727"/>
      <c r="CH13" s="727"/>
      <c r="CI13" s="727"/>
      <c r="CJ13" s="727"/>
      <c r="CK13" s="727"/>
      <c r="CL13" s="727"/>
      <c r="CM13" s="727"/>
      <c r="CN13" s="727"/>
      <c r="CO13" s="727"/>
      <c r="CP13" s="727"/>
      <c r="CQ13" s="727"/>
      <c r="CR13" s="727"/>
      <c r="CS13" s="727"/>
      <c r="CT13" s="727"/>
      <c r="CU13" s="727"/>
      <c r="CV13" s="727"/>
      <c r="CW13" s="727"/>
      <c r="CX13" s="727"/>
      <c r="CY13" s="727"/>
      <c r="CZ13" s="727"/>
      <c r="DA13" s="727"/>
      <c r="DB13" s="727"/>
      <c r="DC13" s="727"/>
      <c r="DD13" s="727"/>
      <c r="DE13" s="727"/>
      <c r="DF13" s="727"/>
    </row>
    <row r="14" spans="1:110" s="44" customFormat="1" ht="12.75" x14ac:dyDescent="0.2">
      <c r="A14" s="190" t="s">
        <v>871</v>
      </c>
      <c r="B14" s="119" t="s">
        <v>872</v>
      </c>
      <c r="C14" s="117" t="s">
        <v>101</v>
      </c>
      <c r="D14" s="252">
        <v>32300</v>
      </c>
      <c r="E14" s="636"/>
      <c r="F14" s="111">
        <f t="shared" si="0"/>
        <v>0</v>
      </c>
      <c r="G14" s="727"/>
      <c r="H14" s="727"/>
      <c r="I14" s="727"/>
      <c r="J14" s="727"/>
      <c r="K14" s="727"/>
      <c r="L14" s="727"/>
      <c r="M14" s="727"/>
      <c r="N14" s="727"/>
      <c r="O14" s="727"/>
      <c r="P14" s="727"/>
      <c r="Q14" s="727"/>
      <c r="R14" s="727"/>
      <c r="S14" s="727"/>
      <c r="T14" s="727"/>
      <c r="U14" s="727"/>
      <c r="V14" s="727"/>
      <c r="W14" s="727"/>
      <c r="X14" s="727"/>
      <c r="Y14" s="727"/>
      <c r="Z14" s="727"/>
      <c r="AA14" s="727"/>
      <c r="AB14" s="727"/>
      <c r="AC14" s="727"/>
      <c r="AD14" s="727"/>
      <c r="AE14" s="727"/>
      <c r="AF14" s="727"/>
      <c r="AG14" s="727"/>
      <c r="AH14" s="727"/>
      <c r="AI14" s="727"/>
      <c r="AJ14" s="727"/>
      <c r="AK14" s="727"/>
      <c r="AL14" s="727"/>
      <c r="AM14" s="727"/>
      <c r="AN14" s="727"/>
      <c r="AO14" s="727"/>
      <c r="AP14" s="727"/>
      <c r="AQ14" s="727"/>
      <c r="AR14" s="727"/>
      <c r="AS14" s="727"/>
      <c r="AT14" s="727"/>
      <c r="AU14" s="727"/>
      <c r="AV14" s="727"/>
      <c r="AW14" s="727"/>
      <c r="AX14" s="727"/>
      <c r="AY14" s="727"/>
      <c r="AZ14" s="727"/>
      <c r="BA14" s="727"/>
      <c r="BB14" s="727"/>
      <c r="BC14" s="727"/>
      <c r="BD14" s="727"/>
      <c r="BE14" s="727"/>
      <c r="BF14" s="727"/>
      <c r="BG14" s="727"/>
      <c r="BH14" s="727"/>
      <c r="BI14" s="727"/>
      <c r="BJ14" s="727"/>
      <c r="BK14" s="727"/>
      <c r="BL14" s="727"/>
      <c r="BM14" s="727"/>
      <c r="BN14" s="727"/>
      <c r="BO14" s="727"/>
      <c r="BP14" s="727"/>
      <c r="BQ14" s="727"/>
      <c r="BR14" s="727"/>
      <c r="BS14" s="727"/>
      <c r="BT14" s="727"/>
      <c r="BU14" s="727"/>
      <c r="BV14" s="727"/>
      <c r="BW14" s="727"/>
      <c r="BX14" s="727"/>
      <c r="BY14" s="727"/>
      <c r="BZ14" s="727"/>
      <c r="CA14" s="727"/>
      <c r="CB14" s="727"/>
      <c r="CC14" s="727"/>
      <c r="CD14" s="727"/>
      <c r="CE14" s="727"/>
      <c r="CF14" s="727"/>
      <c r="CG14" s="727"/>
      <c r="CH14" s="727"/>
      <c r="CI14" s="727"/>
      <c r="CJ14" s="727"/>
      <c r="CK14" s="727"/>
      <c r="CL14" s="727"/>
      <c r="CM14" s="727"/>
      <c r="CN14" s="727"/>
      <c r="CO14" s="727"/>
      <c r="CP14" s="727"/>
      <c r="CQ14" s="727"/>
      <c r="CR14" s="727"/>
      <c r="CS14" s="727"/>
      <c r="CT14" s="727"/>
      <c r="CU14" s="727"/>
      <c r="CV14" s="727"/>
      <c r="CW14" s="727"/>
      <c r="CX14" s="727"/>
      <c r="CY14" s="727"/>
      <c r="CZ14" s="727"/>
      <c r="DA14" s="727"/>
      <c r="DB14" s="727"/>
      <c r="DC14" s="727"/>
      <c r="DD14" s="727"/>
      <c r="DE14" s="727"/>
      <c r="DF14" s="727"/>
    </row>
    <row r="15" spans="1:110" s="44" customFormat="1" ht="12.75" x14ac:dyDescent="0.2">
      <c r="A15" s="115"/>
      <c r="B15" s="119" t="s">
        <v>873</v>
      </c>
      <c r="C15" s="117" t="s">
        <v>101</v>
      </c>
      <c r="D15" s="252">
        <v>32300</v>
      </c>
      <c r="E15" s="636"/>
      <c r="F15" s="111">
        <f t="shared" si="0"/>
        <v>0</v>
      </c>
      <c r="G15" s="727"/>
      <c r="H15" s="727"/>
      <c r="I15" s="727"/>
      <c r="J15" s="727"/>
      <c r="K15" s="727"/>
      <c r="L15" s="727"/>
      <c r="M15" s="727"/>
      <c r="N15" s="727"/>
      <c r="O15" s="727"/>
      <c r="P15" s="727"/>
      <c r="Q15" s="727"/>
      <c r="R15" s="727"/>
      <c r="S15" s="727"/>
      <c r="T15" s="727"/>
      <c r="U15" s="727"/>
      <c r="V15" s="727"/>
      <c r="W15" s="727"/>
      <c r="X15" s="727"/>
      <c r="Y15" s="727"/>
      <c r="Z15" s="727"/>
      <c r="AA15" s="727"/>
      <c r="AB15" s="727"/>
      <c r="AC15" s="727"/>
      <c r="AD15" s="727"/>
      <c r="AE15" s="727"/>
      <c r="AF15" s="727"/>
      <c r="AG15" s="727"/>
      <c r="AH15" s="727"/>
      <c r="AI15" s="727"/>
      <c r="AJ15" s="727"/>
      <c r="AK15" s="727"/>
      <c r="AL15" s="727"/>
      <c r="AM15" s="727"/>
      <c r="AN15" s="727"/>
      <c r="AO15" s="727"/>
      <c r="AP15" s="727"/>
      <c r="AQ15" s="727"/>
      <c r="AR15" s="727"/>
      <c r="AS15" s="727"/>
      <c r="AT15" s="727"/>
      <c r="AU15" s="727"/>
      <c r="AV15" s="727"/>
      <c r="AW15" s="727"/>
      <c r="AX15" s="727"/>
      <c r="AY15" s="727"/>
      <c r="AZ15" s="727"/>
      <c r="BA15" s="727"/>
      <c r="BB15" s="727"/>
      <c r="BC15" s="727"/>
      <c r="BD15" s="727"/>
      <c r="BE15" s="727"/>
      <c r="BF15" s="727"/>
      <c r="BG15" s="727"/>
      <c r="BH15" s="727"/>
      <c r="BI15" s="727"/>
      <c r="BJ15" s="727"/>
      <c r="BK15" s="727"/>
      <c r="BL15" s="727"/>
      <c r="BM15" s="727"/>
      <c r="BN15" s="727"/>
      <c r="BO15" s="727"/>
      <c r="BP15" s="727"/>
      <c r="BQ15" s="727"/>
      <c r="BR15" s="727"/>
      <c r="BS15" s="727"/>
      <c r="BT15" s="727"/>
      <c r="BU15" s="727"/>
      <c r="BV15" s="727"/>
      <c r="BW15" s="727"/>
      <c r="BX15" s="727"/>
      <c r="BY15" s="727"/>
      <c r="BZ15" s="727"/>
      <c r="CA15" s="727"/>
      <c r="CB15" s="727"/>
      <c r="CC15" s="727"/>
      <c r="CD15" s="727"/>
      <c r="CE15" s="727"/>
      <c r="CF15" s="727"/>
      <c r="CG15" s="727"/>
      <c r="CH15" s="727"/>
      <c r="CI15" s="727"/>
      <c r="CJ15" s="727"/>
      <c r="CK15" s="727"/>
      <c r="CL15" s="727"/>
      <c r="CM15" s="727"/>
      <c r="CN15" s="727"/>
      <c r="CO15" s="727"/>
      <c r="CP15" s="727"/>
      <c r="CQ15" s="727"/>
      <c r="CR15" s="727"/>
      <c r="CS15" s="727"/>
      <c r="CT15" s="727"/>
      <c r="CU15" s="727"/>
      <c r="CV15" s="727"/>
      <c r="CW15" s="727"/>
      <c r="CX15" s="727"/>
      <c r="CY15" s="727"/>
      <c r="CZ15" s="727"/>
      <c r="DA15" s="727"/>
      <c r="DB15" s="727"/>
      <c r="DC15" s="727"/>
      <c r="DD15" s="727"/>
      <c r="DE15" s="727"/>
      <c r="DF15" s="727"/>
    </row>
    <row r="16" spans="1:110" ht="15" x14ac:dyDescent="0.2">
      <c r="A16" s="105"/>
      <c r="B16" s="130" t="s">
        <v>874</v>
      </c>
      <c r="C16" s="108"/>
      <c r="D16" s="275"/>
      <c r="E16" s="1022"/>
      <c r="F16" s="104">
        <f>SUM(F6:F15)</f>
        <v>0</v>
      </c>
    </row>
    <row r="17" spans="1:110" ht="15" x14ac:dyDescent="0.2">
      <c r="A17" s="105"/>
      <c r="B17" s="130" t="s">
        <v>875</v>
      </c>
      <c r="C17" s="108"/>
      <c r="D17" s="275"/>
      <c r="E17" s="1022"/>
      <c r="F17" s="104"/>
    </row>
    <row r="18" spans="1:110" s="44" customFormat="1" ht="12.75" x14ac:dyDescent="0.2">
      <c r="A18" s="190" t="s">
        <v>876</v>
      </c>
      <c r="B18" s="119" t="s">
        <v>889</v>
      </c>
      <c r="C18" s="117" t="s">
        <v>38</v>
      </c>
      <c r="D18" s="252">
        <v>1</v>
      </c>
      <c r="E18" s="636"/>
      <c r="F18" s="111">
        <f t="shared" ref="F18:F19" si="1">D18*E18</f>
        <v>0</v>
      </c>
      <c r="G18" s="727"/>
      <c r="H18" s="727"/>
      <c r="I18" s="727"/>
      <c r="J18" s="727"/>
      <c r="K18" s="727"/>
      <c r="L18" s="727"/>
      <c r="M18" s="727"/>
      <c r="N18" s="727"/>
      <c r="O18" s="727"/>
      <c r="P18" s="727"/>
      <c r="Q18" s="727"/>
      <c r="R18" s="727"/>
      <c r="S18" s="727"/>
      <c r="T18" s="727"/>
      <c r="U18" s="727"/>
      <c r="V18" s="727"/>
      <c r="W18" s="727"/>
      <c r="X18" s="727"/>
      <c r="Y18" s="727"/>
      <c r="Z18" s="727"/>
      <c r="AA18" s="727"/>
      <c r="AB18" s="727"/>
      <c r="AC18" s="727"/>
      <c r="AD18" s="727"/>
      <c r="AE18" s="727"/>
      <c r="AF18" s="727"/>
      <c r="AG18" s="727"/>
      <c r="AH18" s="727"/>
      <c r="AI18" s="727"/>
      <c r="AJ18" s="727"/>
      <c r="AK18" s="727"/>
      <c r="AL18" s="727"/>
      <c r="AM18" s="727"/>
      <c r="AN18" s="727"/>
      <c r="AO18" s="727"/>
      <c r="AP18" s="727"/>
      <c r="AQ18" s="727"/>
      <c r="AR18" s="727"/>
      <c r="AS18" s="727"/>
      <c r="AT18" s="727"/>
      <c r="AU18" s="727"/>
      <c r="AV18" s="727"/>
      <c r="AW18" s="727"/>
      <c r="AX18" s="727"/>
      <c r="AY18" s="727"/>
      <c r="AZ18" s="727"/>
      <c r="BA18" s="727"/>
      <c r="BB18" s="727"/>
      <c r="BC18" s="727"/>
      <c r="BD18" s="727"/>
      <c r="BE18" s="727"/>
      <c r="BF18" s="727"/>
      <c r="BG18" s="727"/>
      <c r="BH18" s="727"/>
      <c r="BI18" s="727"/>
      <c r="BJ18" s="727"/>
      <c r="BK18" s="727"/>
      <c r="BL18" s="727"/>
      <c r="BM18" s="727"/>
      <c r="BN18" s="727"/>
      <c r="BO18" s="727"/>
      <c r="BP18" s="727"/>
      <c r="BQ18" s="727"/>
      <c r="BR18" s="727"/>
      <c r="BS18" s="727"/>
      <c r="BT18" s="727"/>
      <c r="BU18" s="727"/>
      <c r="BV18" s="727"/>
      <c r="BW18" s="727"/>
      <c r="BX18" s="727"/>
      <c r="BY18" s="727"/>
      <c r="BZ18" s="727"/>
      <c r="CA18" s="727"/>
      <c r="CB18" s="727"/>
      <c r="CC18" s="727"/>
      <c r="CD18" s="727"/>
      <c r="CE18" s="727"/>
      <c r="CF18" s="727"/>
      <c r="CG18" s="727"/>
      <c r="CH18" s="727"/>
      <c r="CI18" s="727"/>
      <c r="CJ18" s="727"/>
      <c r="CK18" s="727"/>
      <c r="CL18" s="727"/>
      <c r="CM18" s="727"/>
      <c r="CN18" s="727"/>
      <c r="CO18" s="727"/>
      <c r="CP18" s="727"/>
      <c r="CQ18" s="727"/>
      <c r="CR18" s="727"/>
      <c r="CS18" s="727"/>
      <c r="CT18" s="727"/>
      <c r="CU18" s="727"/>
      <c r="CV18" s="727"/>
      <c r="CW18" s="727"/>
      <c r="CX18" s="727"/>
      <c r="CY18" s="727"/>
      <c r="CZ18" s="727"/>
      <c r="DA18" s="727"/>
      <c r="DB18" s="727"/>
      <c r="DC18" s="727"/>
      <c r="DD18" s="727"/>
      <c r="DE18" s="727"/>
      <c r="DF18" s="727"/>
    </row>
    <row r="19" spans="1:110" s="44" customFormat="1" ht="12.75" x14ac:dyDescent="0.2">
      <c r="A19" s="190" t="s">
        <v>877</v>
      </c>
      <c r="B19" s="119" t="s">
        <v>878</v>
      </c>
      <c r="C19" s="117" t="s">
        <v>491</v>
      </c>
      <c r="D19" s="252">
        <v>120</v>
      </c>
      <c r="E19" s="636"/>
      <c r="F19" s="111">
        <f t="shared" si="1"/>
        <v>0</v>
      </c>
      <c r="G19" s="727"/>
      <c r="H19" s="727"/>
      <c r="I19" s="727"/>
      <c r="J19" s="727"/>
      <c r="K19" s="727"/>
      <c r="L19" s="727"/>
      <c r="M19" s="727"/>
      <c r="N19" s="727"/>
      <c r="O19" s="727"/>
      <c r="P19" s="727"/>
      <c r="Q19" s="727"/>
      <c r="R19" s="727"/>
      <c r="S19" s="727"/>
      <c r="T19" s="727"/>
      <c r="U19" s="727"/>
      <c r="V19" s="727"/>
      <c r="W19" s="727"/>
      <c r="X19" s="727"/>
      <c r="Y19" s="727"/>
      <c r="Z19" s="727"/>
      <c r="AA19" s="727"/>
      <c r="AB19" s="727"/>
      <c r="AC19" s="727"/>
      <c r="AD19" s="727"/>
      <c r="AE19" s="727"/>
      <c r="AF19" s="727"/>
      <c r="AG19" s="727"/>
      <c r="AH19" s="727"/>
      <c r="AI19" s="727"/>
      <c r="AJ19" s="727"/>
      <c r="AK19" s="727"/>
      <c r="AL19" s="727"/>
      <c r="AM19" s="727"/>
      <c r="AN19" s="727"/>
      <c r="AO19" s="727"/>
      <c r="AP19" s="727"/>
      <c r="AQ19" s="727"/>
      <c r="AR19" s="727"/>
      <c r="AS19" s="727"/>
      <c r="AT19" s="727"/>
      <c r="AU19" s="727"/>
      <c r="AV19" s="727"/>
      <c r="AW19" s="727"/>
      <c r="AX19" s="727"/>
      <c r="AY19" s="727"/>
      <c r="AZ19" s="727"/>
      <c r="BA19" s="727"/>
      <c r="BB19" s="727"/>
      <c r="BC19" s="727"/>
      <c r="BD19" s="727"/>
      <c r="BE19" s="727"/>
      <c r="BF19" s="727"/>
      <c r="BG19" s="727"/>
      <c r="BH19" s="727"/>
      <c r="BI19" s="727"/>
      <c r="BJ19" s="727"/>
      <c r="BK19" s="727"/>
      <c r="BL19" s="727"/>
      <c r="BM19" s="727"/>
      <c r="BN19" s="727"/>
      <c r="BO19" s="727"/>
      <c r="BP19" s="727"/>
      <c r="BQ19" s="727"/>
      <c r="BR19" s="727"/>
      <c r="BS19" s="727"/>
      <c r="BT19" s="727"/>
      <c r="BU19" s="727"/>
      <c r="BV19" s="727"/>
      <c r="BW19" s="727"/>
      <c r="BX19" s="727"/>
      <c r="BY19" s="727"/>
      <c r="BZ19" s="727"/>
      <c r="CA19" s="727"/>
      <c r="CB19" s="727"/>
      <c r="CC19" s="727"/>
      <c r="CD19" s="727"/>
      <c r="CE19" s="727"/>
      <c r="CF19" s="727"/>
      <c r="CG19" s="727"/>
      <c r="CH19" s="727"/>
      <c r="CI19" s="727"/>
      <c r="CJ19" s="727"/>
      <c r="CK19" s="727"/>
      <c r="CL19" s="727"/>
      <c r="CM19" s="727"/>
      <c r="CN19" s="727"/>
      <c r="CO19" s="727"/>
      <c r="CP19" s="727"/>
      <c r="CQ19" s="727"/>
      <c r="CR19" s="727"/>
      <c r="CS19" s="727"/>
      <c r="CT19" s="727"/>
      <c r="CU19" s="727"/>
      <c r="CV19" s="727"/>
      <c r="CW19" s="727"/>
      <c r="CX19" s="727"/>
      <c r="CY19" s="727"/>
      <c r="CZ19" s="727"/>
      <c r="DA19" s="727"/>
      <c r="DB19" s="727"/>
      <c r="DC19" s="727"/>
      <c r="DD19" s="727"/>
      <c r="DE19" s="727"/>
      <c r="DF19" s="727"/>
    </row>
    <row r="20" spans="1:110" s="44" customFormat="1" ht="12.75" x14ac:dyDescent="0.2">
      <c r="A20" s="1023"/>
      <c r="B20" s="1024"/>
      <c r="C20" s="241"/>
      <c r="D20" s="1025"/>
      <c r="E20" s="236"/>
      <c r="F20" s="236"/>
      <c r="G20" s="727"/>
      <c r="H20" s="727"/>
      <c r="I20" s="727"/>
      <c r="J20" s="727"/>
      <c r="K20" s="727"/>
      <c r="L20" s="727"/>
      <c r="M20" s="727"/>
      <c r="N20" s="727"/>
      <c r="O20" s="727"/>
      <c r="P20" s="727"/>
      <c r="Q20" s="727"/>
      <c r="R20" s="727"/>
      <c r="S20" s="727"/>
      <c r="T20" s="727"/>
      <c r="U20" s="727"/>
      <c r="V20" s="727"/>
      <c r="W20" s="727"/>
      <c r="X20" s="727"/>
      <c r="Y20" s="727"/>
      <c r="Z20" s="727"/>
      <c r="AA20" s="727"/>
      <c r="AB20" s="727"/>
      <c r="AC20" s="727"/>
      <c r="AD20" s="727"/>
      <c r="AE20" s="727"/>
      <c r="AF20" s="727"/>
      <c r="AG20" s="727"/>
      <c r="AH20" s="727"/>
      <c r="AI20" s="727"/>
      <c r="AJ20" s="727"/>
      <c r="AK20" s="727"/>
      <c r="AL20" s="727"/>
      <c r="AM20" s="727"/>
      <c r="AN20" s="727"/>
      <c r="AO20" s="727"/>
      <c r="AP20" s="727"/>
      <c r="AQ20" s="727"/>
      <c r="AR20" s="727"/>
      <c r="AS20" s="727"/>
      <c r="AT20" s="727"/>
      <c r="AU20" s="727"/>
      <c r="AV20" s="727"/>
      <c r="AW20" s="727"/>
      <c r="AX20" s="727"/>
      <c r="AY20" s="727"/>
      <c r="AZ20" s="727"/>
      <c r="BA20" s="727"/>
      <c r="BB20" s="727"/>
      <c r="BC20" s="727"/>
      <c r="BD20" s="727"/>
      <c r="BE20" s="727"/>
      <c r="BF20" s="727"/>
      <c r="BG20" s="727"/>
      <c r="BH20" s="727"/>
      <c r="BI20" s="727"/>
      <c r="BJ20" s="727"/>
      <c r="BK20" s="727"/>
      <c r="BL20" s="727"/>
      <c r="BM20" s="727"/>
      <c r="BN20" s="727"/>
      <c r="BO20" s="727"/>
      <c r="BP20" s="727"/>
      <c r="BQ20" s="727"/>
      <c r="BR20" s="727"/>
      <c r="BS20" s="727"/>
      <c r="BT20" s="727"/>
      <c r="BU20" s="727"/>
      <c r="BV20" s="727"/>
      <c r="BW20" s="727"/>
      <c r="BX20" s="727"/>
      <c r="BY20" s="727"/>
      <c r="BZ20" s="727"/>
      <c r="CA20" s="727"/>
      <c r="CB20" s="727"/>
      <c r="CC20" s="727"/>
      <c r="CD20" s="727"/>
      <c r="CE20" s="727"/>
      <c r="CF20" s="727"/>
      <c r="CG20" s="727"/>
      <c r="CH20" s="727"/>
      <c r="CI20" s="727"/>
      <c r="CJ20" s="727"/>
      <c r="CK20" s="727"/>
      <c r="CL20" s="727"/>
      <c r="CM20" s="727"/>
      <c r="CN20" s="727"/>
      <c r="CO20" s="727"/>
      <c r="CP20" s="727"/>
      <c r="CQ20" s="727"/>
      <c r="CR20" s="727"/>
      <c r="CS20" s="727"/>
      <c r="CT20" s="727"/>
      <c r="CU20" s="727"/>
      <c r="CV20" s="727"/>
      <c r="CW20" s="727"/>
      <c r="CX20" s="727"/>
      <c r="CY20" s="727"/>
      <c r="CZ20" s="727"/>
      <c r="DA20" s="727"/>
      <c r="DB20" s="727"/>
      <c r="DC20" s="727"/>
      <c r="DD20" s="727"/>
      <c r="DE20" s="727"/>
      <c r="DF20" s="727"/>
    </row>
    <row r="21" spans="1:110" s="186" customFormat="1" ht="15.75" x14ac:dyDescent="0.25">
      <c r="A21" s="182"/>
      <c r="B21" s="272" t="s">
        <v>66</v>
      </c>
      <c r="C21" s="183"/>
      <c r="D21" s="276"/>
      <c r="E21" s="184"/>
      <c r="F21" s="185">
        <f>SUM(F16,F18:F19)</f>
        <v>0</v>
      </c>
      <c r="G21" s="1211"/>
      <c r="H21" s="1211"/>
      <c r="I21" s="1211"/>
      <c r="J21" s="1211"/>
      <c r="K21" s="1211"/>
      <c r="L21" s="1211"/>
      <c r="M21" s="1211"/>
      <c r="N21" s="1211"/>
      <c r="O21" s="1211"/>
      <c r="P21" s="1211"/>
      <c r="Q21" s="1211"/>
      <c r="R21" s="1211"/>
      <c r="S21" s="1211"/>
      <c r="T21" s="1211"/>
      <c r="U21" s="1211"/>
      <c r="V21" s="1211"/>
      <c r="W21" s="1211"/>
      <c r="X21" s="1211"/>
      <c r="Y21" s="1211"/>
      <c r="Z21" s="1211"/>
      <c r="AA21" s="1211"/>
      <c r="AB21" s="1211"/>
      <c r="AC21" s="1211"/>
      <c r="AD21" s="1211"/>
      <c r="AE21" s="1211"/>
      <c r="AF21" s="1211"/>
      <c r="AG21" s="1211"/>
      <c r="AH21" s="1211"/>
      <c r="AI21" s="1211"/>
      <c r="AJ21" s="1211"/>
      <c r="AK21" s="1211"/>
      <c r="AL21" s="1211"/>
      <c r="AM21" s="1211"/>
      <c r="AN21" s="1211"/>
      <c r="AO21" s="1211"/>
      <c r="AP21" s="1211"/>
      <c r="AQ21" s="1211"/>
      <c r="AR21" s="1211"/>
      <c r="AS21" s="1211"/>
      <c r="AT21" s="1211"/>
      <c r="AU21" s="1211"/>
      <c r="AV21" s="1211"/>
      <c r="AW21" s="1211"/>
      <c r="AX21" s="1211"/>
      <c r="AY21" s="1211"/>
      <c r="AZ21" s="1211"/>
      <c r="BA21" s="1211"/>
      <c r="BB21" s="1211"/>
      <c r="BC21" s="1211"/>
      <c r="BD21" s="1211"/>
      <c r="BE21" s="1211"/>
      <c r="BF21" s="1211"/>
      <c r="BG21" s="1211"/>
      <c r="BH21" s="1211"/>
      <c r="BI21" s="1211"/>
      <c r="BJ21" s="1211"/>
      <c r="BK21" s="1211"/>
      <c r="BL21" s="1211"/>
      <c r="BM21" s="1211"/>
      <c r="BN21" s="1211"/>
      <c r="BO21" s="1211"/>
      <c r="BP21" s="1211"/>
      <c r="BQ21" s="1211"/>
      <c r="BR21" s="1211"/>
      <c r="BS21" s="1211"/>
      <c r="BT21" s="1211"/>
      <c r="BU21" s="1211"/>
      <c r="BV21" s="1211"/>
      <c r="BW21" s="1211"/>
      <c r="BX21" s="1211"/>
      <c r="BY21" s="1211"/>
      <c r="BZ21" s="1211"/>
      <c r="CA21" s="1211"/>
      <c r="CB21" s="1211"/>
      <c r="CC21" s="1211"/>
      <c r="CD21" s="1211"/>
      <c r="CE21" s="1211"/>
      <c r="CF21" s="1211"/>
      <c r="CG21" s="1211"/>
      <c r="CH21" s="1211"/>
      <c r="CI21" s="1211"/>
      <c r="CJ21" s="1211"/>
      <c r="CK21" s="1211"/>
      <c r="CL21" s="1211"/>
      <c r="CM21" s="1211"/>
      <c r="CN21" s="1211"/>
      <c r="CO21" s="1211"/>
      <c r="CP21" s="1211"/>
      <c r="CQ21" s="1211"/>
      <c r="CR21" s="1211"/>
      <c r="CS21" s="1211"/>
      <c r="CT21" s="1211"/>
      <c r="CU21" s="1211"/>
      <c r="CV21" s="1211"/>
      <c r="CW21" s="1211"/>
      <c r="CX21" s="1211"/>
      <c r="CY21" s="1211"/>
      <c r="CZ21" s="1211"/>
      <c r="DA21" s="1211"/>
      <c r="DB21" s="1211"/>
      <c r="DC21" s="1211"/>
      <c r="DD21" s="1211"/>
      <c r="DE21" s="1211"/>
      <c r="DF21" s="1211"/>
    </row>
    <row r="24" spans="1:110" x14ac:dyDescent="0.2">
      <c r="A24" s="187"/>
    </row>
    <row r="28" spans="1:110" x14ac:dyDescent="0.2">
      <c r="A28" s="187"/>
    </row>
    <row r="30" spans="1:110" x14ac:dyDescent="0.2">
      <c r="A30" s="188"/>
    </row>
    <row r="32" spans="1:110" x14ac:dyDescent="0.2">
      <c r="A32" s="189"/>
    </row>
  </sheetData>
  <mergeCells count="1">
    <mergeCell ref="A1:F2"/>
  </mergeCells>
  <pageMargins left="0.98425196850393704" right="0.39370078740157483" top="0.78740157480314965" bottom="0.59055118110236227"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75"/>
  <sheetViews>
    <sheetView showZeros="0" workbookViewId="0">
      <selection sqref="A1:E1"/>
    </sheetView>
  </sheetViews>
  <sheetFormatPr defaultRowHeight="14.25" x14ac:dyDescent="0.2"/>
  <cols>
    <col min="1" max="1" width="47.7109375" style="1145" customWidth="1"/>
    <col min="2" max="2" width="7.28515625" style="1145" bestFit="1" customWidth="1"/>
    <col min="3" max="3" width="6.5703125" style="1146" bestFit="1" customWidth="1"/>
    <col min="4" max="4" width="10" style="1147" bestFit="1" customWidth="1"/>
    <col min="5" max="5" width="12.7109375" style="1148" customWidth="1"/>
    <col min="6" max="104" width="9.140625" style="748"/>
    <col min="105" max="16384" width="9.140625" style="1132"/>
  </cols>
  <sheetData>
    <row r="1" spans="1:104" ht="39" customHeight="1" x14ac:dyDescent="0.25">
      <c r="A1" s="1269" t="s">
        <v>1214</v>
      </c>
      <c r="B1" s="1269"/>
      <c r="C1" s="1269"/>
      <c r="D1" s="1269"/>
      <c r="E1" s="1269"/>
      <c r="F1" s="1212"/>
      <c r="G1" s="1212"/>
      <c r="H1" s="1212"/>
      <c r="I1" s="1212"/>
    </row>
    <row r="3" spans="1:104" s="1136" customFormat="1" ht="12" x14ac:dyDescent="0.2">
      <c r="A3" s="1133" t="s">
        <v>859</v>
      </c>
      <c r="B3" s="1133" t="s">
        <v>11</v>
      </c>
      <c r="C3" s="1133" t="s">
        <v>277</v>
      </c>
      <c r="D3" s="1134" t="s">
        <v>13</v>
      </c>
      <c r="E3" s="1135" t="s">
        <v>14</v>
      </c>
      <c r="F3" s="1213"/>
      <c r="G3" s="1213"/>
      <c r="H3" s="1213"/>
      <c r="I3" s="1213"/>
      <c r="J3" s="1213"/>
      <c r="K3" s="1213"/>
      <c r="L3" s="1213"/>
      <c r="M3" s="1213"/>
      <c r="N3" s="1213"/>
      <c r="O3" s="1213"/>
      <c r="P3" s="1213"/>
      <c r="Q3" s="1213"/>
      <c r="R3" s="1213"/>
      <c r="S3" s="1213"/>
      <c r="T3" s="1213"/>
      <c r="U3" s="1213"/>
      <c r="V3" s="1213"/>
      <c r="W3" s="1213"/>
      <c r="X3" s="1213"/>
      <c r="Y3" s="1213"/>
      <c r="Z3" s="1213"/>
      <c r="AA3" s="1213"/>
      <c r="AB3" s="1213"/>
      <c r="AC3" s="1213"/>
      <c r="AD3" s="1213"/>
      <c r="AE3" s="1213"/>
      <c r="AF3" s="1213"/>
      <c r="AG3" s="1213"/>
      <c r="AH3" s="1213"/>
      <c r="AI3" s="1213"/>
      <c r="AJ3" s="1213"/>
      <c r="AK3" s="1213"/>
      <c r="AL3" s="1213"/>
      <c r="AM3" s="1213"/>
      <c r="AN3" s="1213"/>
      <c r="AO3" s="1213"/>
      <c r="AP3" s="1213"/>
      <c r="AQ3" s="1213"/>
      <c r="AR3" s="1213"/>
      <c r="AS3" s="1213"/>
      <c r="AT3" s="1213"/>
      <c r="AU3" s="1213"/>
      <c r="AV3" s="1213"/>
      <c r="AW3" s="1213"/>
      <c r="AX3" s="1213"/>
      <c r="AY3" s="1213"/>
      <c r="AZ3" s="1213"/>
      <c r="BA3" s="1213"/>
      <c r="BB3" s="1213"/>
      <c r="BC3" s="1213"/>
      <c r="BD3" s="1213"/>
      <c r="BE3" s="1213"/>
      <c r="BF3" s="1213"/>
      <c r="BG3" s="1213"/>
      <c r="BH3" s="1213"/>
      <c r="BI3" s="1213"/>
      <c r="BJ3" s="1213"/>
      <c r="BK3" s="1213"/>
      <c r="BL3" s="1213"/>
      <c r="BM3" s="1213"/>
      <c r="BN3" s="1213"/>
      <c r="BO3" s="1213"/>
      <c r="BP3" s="1213"/>
      <c r="BQ3" s="1213"/>
      <c r="BR3" s="1213"/>
      <c r="BS3" s="1213"/>
      <c r="BT3" s="1213"/>
      <c r="BU3" s="1213"/>
      <c r="BV3" s="1213"/>
      <c r="BW3" s="1213"/>
      <c r="BX3" s="1213"/>
      <c r="BY3" s="1213"/>
      <c r="BZ3" s="1213"/>
      <c r="CA3" s="1213"/>
      <c r="CB3" s="1213"/>
      <c r="CC3" s="1213"/>
      <c r="CD3" s="1213"/>
      <c r="CE3" s="1213"/>
      <c r="CF3" s="1213"/>
      <c r="CG3" s="1213"/>
      <c r="CH3" s="1213"/>
      <c r="CI3" s="1213"/>
      <c r="CJ3" s="1213"/>
      <c r="CK3" s="1213"/>
      <c r="CL3" s="1213"/>
      <c r="CM3" s="1213"/>
      <c r="CN3" s="1213"/>
      <c r="CO3" s="1213"/>
      <c r="CP3" s="1213"/>
      <c r="CQ3" s="1213"/>
      <c r="CR3" s="1213"/>
      <c r="CS3" s="1213"/>
      <c r="CT3" s="1213"/>
      <c r="CU3" s="1213"/>
      <c r="CV3" s="1213"/>
      <c r="CW3" s="1213"/>
      <c r="CX3" s="1213"/>
      <c r="CY3" s="1213"/>
      <c r="CZ3" s="1213"/>
    </row>
    <row r="4" spans="1:104" s="1136" customFormat="1" ht="12" x14ac:dyDescent="0.2">
      <c r="A4" s="1137"/>
      <c r="B4" s="1137"/>
      <c r="C4" s="1137"/>
      <c r="D4" s="1138"/>
      <c r="E4" s="1139"/>
      <c r="F4" s="1213"/>
      <c r="G4" s="1213"/>
      <c r="H4" s="1213"/>
      <c r="I4" s="1213"/>
      <c r="J4" s="1213"/>
      <c r="K4" s="1213"/>
      <c r="L4" s="1213"/>
      <c r="M4" s="1213"/>
      <c r="N4" s="1213"/>
      <c r="O4" s="1213"/>
      <c r="P4" s="1213"/>
      <c r="Q4" s="1213"/>
      <c r="R4" s="1213"/>
      <c r="S4" s="1213"/>
      <c r="T4" s="1213"/>
      <c r="U4" s="1213"/>
      <c r="V4" s="1213"/>
      <c r="W4" s="1213"/>
      <c r="X4" s="1213"/>
      <c r="Y4" s="1213"/>
      <c r="Z4" s="1213"/>
      <c r="AA4" s="1213"/>
      <c r="AB4" s="1213"/>
      <c r="AC4" s="1213"/>
      <c r="AD4" s="1213"/>
      <c r="AE4" s="1213"/>
      <c r="AF4" s="1213"/>
      <c r="AG4" s="1213"/>
      <c r="AH4" s="1213"/>
      <c r="AI4" s="1213"/>
      <c r="AJ4" s="1213"/>
      <c r="AK4" s="1213"/>
      <c r="AL4" s="1213"/>
      <c r="AM4" s="1213"/>
      <c r="AN4" s="1213"/>
      <c r="AO4" s="1213"/>
      <c r="AP4" s="1213"/>
      <c r="AQ4" s="1213"/>
      <c r="AR4" s="1213"/>
      <c r="AS4" s="1213"/>
      <c r="AT4" s="1213"/>
      <c r="AU4" s="1213"/>
      <c r="AV4" s="1213"/>
      <c r="AW4" s="1213"/>
      <c r="AX4" s="1213"/>
      <c r="AY4" s="1213"/>
      <c r="AZ4" s="1213"/>
      <c r="BA4" s="1213"/>
      <c r="BB4" s="1213"/>
      <c r="BC4" s="1213"/>
      <c r="BD4" s="1213"/>
      <c r="BE4" s="1213"/>
      <c r="BF4" s="1213"/>
      <c r="BG4" s="1213"/>
      <c r="BH4" s="1213"/>
      <c r="BI4" s="1213"/>
      <c r="BJ4" s="1213"/>
      <c r="BK4" s="1213"/>
      <c r="BL4" s="1213"/>
      <c r="BM4" s="1213"/>
      <c r="BN4" s="1213"/>
      <c r="BO4" s="1213"/>
      <c r="BP4" s="1213"/>
      <c r="BQ4" s="1213"/>
      <c r="BR4" s="1213"/>
      <c r="BS4" s="1213"/>
      <c r="BT4" s="1213"/>
      <c r="BU4" s="1213"/>
      <c r="BV4" s="1213"/>
      <c r="BW4" s="1213"/>
      <c r="BX4" s="1213"/>
      <c r="BY4" s="1213"/>
      <c r="BZ4" s="1213"/>
      <c r="CA4" s="1213"/>
      <c r="CB4" s="1213"/>
      <c r="CC4" s="1213"/>
      <c r="CD4" s="1213"/>
      <c r="CE4" s="1213"/>
      <c r="CF4" s="1213"/>
      <c r="CG4" s="1213"/>
      <c r="CH4" s="1213"/>
      <c r="CI4" s="1213"/>
      <c r="CJ4" s="1213"/>
      <c r="CK4" s="1213"/>
      <c r="CL4" s="1213"/>
      <c r="CM4" s="1213"/>
      <c r="CN4" s="1213"/>
      <c r="CO4" s="1213"/>
      <c r="CP4" s="1213"/>
      <c r="CQ4" s="1213"/>
      <c r="CR4" s="1213"/>
      <c r="CS4" s="1213"/>
      <c r="CT4" s="1213"/>
      <c r="CU4" s="1213"/>
      <c r="CV4" s="1213"/>
      <c r="CW4" s="1213"/>
      <c r="CX4" s="1213"/>
      <c r="CY4" s="1213"/>
      <c r="CZ4" s="1213"/>
    </row>
    <row r="5" spans="1:104" s="1140" customFormat="1" ht="12.75" x14ac:dyDescent="0.25">
      <c r="A5" s="1268" t="s">
        <v>911</v>
      </c>
      <c r="B5" s="1268"/>
      <c r="C5" s="1268"/>
      <c r="D5" s="1268"/>
      <c r="E5" s="1268"/>
      <c r="F5" s="1214"/>
      <c r="G5" s="1214"/>
      <c r="H5" s="1214"/>
      <c r="I5" s="1214"/>
      <c r="J5" s="1214"/>
      <c r="K5" s="1214"/>
      <c r="L5" s="1214"/>
      <c r="M5" s="1214"/>
      <c r="N5" s="1214"/>
      <c r="O5" s="1214"/>
      <c r="P5" s="1214"/>
      <c r="Q5" s="1214"/>
      <c r="R5" s="1214"/>
      <c r="S5" s="1214"/>
      <c r="T5" s="1214"/>
      <c r="U5" s="1214"/>
      <c r="V5" s="1214"/>
      <c r="W5" s="1214"/>
      <c r="X5" s="1214"/>
      <c r="Y5" s="1214"/>
      <c r="Z5" s="1214"/>
      <c r="AA5" s="1214"/>
      <c r="AB5" s="1214"/>
      <c r="AC5" s="1214"/>
      <c r="AD5" s="1214"/>
      <c r="AE5" s="1214"/>
      <c r="AF5" s="1214"/>
      <c r="AG5" s="1214"/>
      <c r="AH5" s="1214"/>
      <c r="AI5" s="1214"/>
      <c r="AJ5" s="1214"/>
      <c r="AK5" s="1214"/>
      <c r="AL5" s="1214"/>
      <c r="AM5" s="1214"/>
      <c r="AN5" s="1214"/>
      <c r="AO5" s="1214"/>
      <c r="AP5" s="1214"/>
      <c r="AQ5" s="1214"/>
      <c r="AR5" s="1214"/>
      <c r="AS5" s="1214"/>
      <c r="AT5" s="1214"/>
      <c r="AU5" s="1214"/>
      <c r="AV5" s="1214"/>
      <c r="AW5" s="1214"/>
      <c r="AX5" s="1214"/>
      <c r="AY5" s="1214"/>
      <c r="AZ5" s="1214"/>
      <c r="BA5" s="1214"/>
      <c r="BB5" s="1214"/>
      <c r="BC5" s="1214"/>
      <c r="BD5" s="1214"/>
      <c r="BE5" s="1214"/>
      <c r="BF5" s="1214"/>
      <c r="BG5" s="1214"/>
      <c r="BH5" s="1214"/>
      <c r="BI5" s="1214"/>
      <c r="BJ5" s="1214"/>
      <c r="BK5" s="1214"/>
      <c r="BL5" s="1214"/>
      <c r="BM5" s="1214"/>
      <c r="BN5" s="1214"/>
      <c r="BO5" s="1214"/>
      <c r="BP5" s="1214"/>
      <c r="BQ5" s="1214"/>
      <c r="BR5" s="1214"/>
      <c r="BS5" s="1214"/>
      <c r="BT5" s="1214"/>
      <c r="BU5" s="1214"/>
      <c r="BV5" s="1214"/>
      <c r="BW5" s="1214"/>
      <c r="BX5" s="1214"/>
      <c r="BY5" s="1214"/>
      <c r="BZ5" s="1214"/>
      <c r="CA5" s="1214"/>
      <c r="CB5" s="1214"/>
      <c r="CC5" s="1214"/>
      <c r="CD5" s="1214"/>
      <c r="CE5" s="1214"/>
      <c r="CF5" s="1214"/>
      <c r="CG5" s="1214"/>
      <c r="CH5" s="1214"/>
      <c r="CI5" s="1214"/>
      <c r="CJ5" s="1214"/>
      <c r="CK5" s="1214"/>
      <c r="CL5" s="1214"/>
      <c r="CM5" s="1214"/>
      <c r="CN5" s="1214"/>
      <c r="CO5" s="1214"/>
      <c r="CP5" s="1214"/>
      <c r="CQ5" s="1214"/>
      <c r="CR5" s="1214"/>
      <c r="CS5" s="1214"/>
      <c r="CT5" s="1214"/>
      <c r="CU5" s="1214"/>
      <c r="CV5" s="1214"/>
      <c r="CW5" s="1214"/>
      <c r="CX5" s="1214"/>
      <c r="CY5" s="1214"/>
      <c r="CZ5" s="1214"/>
    </row>
    <row r="6" spans="1:104" s="1141" customFormat="1" x14ac:dyDescent="0.25">
      <c r="A6" s="55" t="s">
        <v>912</v>
      </c>
      <c r="B6" s="56">
        <v>1</v>
      </c>
      <c r="C6" s="56" t="s">
        <v>38</v>
      </c>
      <c r="D6" s="1026"/>
      <c r="E6" s="278">
        <f>D6*B6</f>
        <v>0</v>
      </c>
      <c r="F6" s="1215"/>
      <c r="G6" s="1215"/>
      <c r="H6" s="1215"/>
      <c r="I6" s="1215"/>
      <c r="J6" s="1215"/>
      <c r="K6" s="1215"/>
      <c r="L6" s="1215"/>
      <c r="M6" s="1215"/>
      <c r="N6" s="1215"/>
      <c r="O6" s="1215"/>
      <c r="P6" s="1215"/>
      <c r="Q6" s="1215"/>
      <c r="R6" s="1215"/>
      <c r="S6" s="1215"/>
      <c r="T6" s="1215"/>
      <c r="U6" s="1215"/>
      <c r="V6" s="1215"/>
      <c r="W6" s="1215"/>
      <c r="X6" s="1215"/>
      <c r="Y6" s="1215"/>
      <c r="Z6" s="1215"/>
      <c r="AA6" s="1215"/>
      <c r="AB6" s="1215"/>
      <c r="AC6" s="1215"/>
      <c r="AD6" s="1215"/>
      <c r="AE6" s="1215"/>
      <c r="AF6" s="1215"/>
      <c r="AG6" s="1215"/>
      <c r="AH6" s="1215"/>
      <c r="AI6" s="1215"/>
      <c r="AJ6" s="1215"/>
      <c r="AK6" s="1215"/>
      <c r="AL6" s="1215"/>
      <c r="AM6" s="1215"/>
      <c r="AN6" s="1215"/>
      <c r="AO6" s="1215"/>
      <c r="AP6" s="1215"/>
      <c r="AQ6" s="1215"/>
      <c r="AR6" s="1215"/>
      <c r="AS6" s="1215"/>
      <c r="AT6" s="1215"/>
      <c r="AU6" s="1215"/>
      <c r="AV6" s="1215"/>
      <c r="AW6" s="1215"/>
      <c r="AX6" s="1215"/>
      <c r="AY6" s="1215"/>
      <c r="AZ6" s="1215"/>
      <c r="BA6" s="1215"/>
      <c r="BB6" s="1215"/>
      <c r="BC6" s="1215"/>
      <c r="BD6" s="1215"/>
      <c r="BE6" s="1215"/>
      <c r="BF6" s="1215"/>
      <c r="BG6" s="1215"/>
      <c r="BH6" s="1215"/>
      <c r="BI6" s="1215"/>
      <c r="BJ6" s="1215"/>
      <c r="BK6" s="1215"/>
      <c r="BL6" s="1215"/>
      <c r="BM6" s="1215"/>
      <c r="BN6" s="1215"/>
      <c r="BO6" s="1215"/>
      <c r="BP6" s="1215"/>
      <c r="BQ6" s="1215"/>
      <c r="BR6" s="1215"/>
      <c r="BS6" s="1215"/>
      <c r="BT6" s="1215"/>
      <c r="BU6" s="1215"/>
      <c r="BV6" s="1215"/>
      <c r="BW6" s="1215"/>
      <c r="BX6" s="1215"/>
      <c r="BY6" s="1215"/>
      <c r="BZ6" s="1215"/>
      <c r="CA6" s="1215"/>
      <c r="CB6" s="1215"/>
      <c r="CC6" s="1215"/>
      <c r="CD6" s="1215"/>
      <c r="CE6" s="1215"/>
      <c r="CF6" s="1215"/>
      <c r="CG6" s="1215"/>
      <c r="CH6" s="1215"/>
      <c r="CI6" s="1215"/>
      <c r="CJ6" s="1215"/>
      <c r="CK6" s="1215"/>
      <c r="CL6" s="1215"/>
      <c r="CM6" s="1215"/>
      <c r="CN6" s="1215"/>
      <c r="CO6" s="1215"/>
      <c r="CP6" s="1215"/>
      <c r="CQ6" s="1215"/>
      <c r="CR6" s="1215"/>
      <c r="CS6" s="1215"/>
      <c r="CT6" s="1215"/>
      <c r="CU6" s="1215"/>
      <c r="CV6" s="1215"/>
      <c r="CW6" s="1215"/>
      <c r="CX6" s="1215"/>
      <c r="CY6" s="1215"/>
      <c r="CZ6" s="1215"/>
    </row>
    <row r="7" spans="1:104" s="1141" customFormat="1" x14ac:dyDescent="0.25">
      <c r="A7" s="55" t="s">
        <v>913</v>
      </c>
      <c r="B7" s="56">
        <v>1</v>
      </c>
      <c r="C7" s="56" t="s">
        <v>38</v>
      </c>
      <c r="D7" s="1026"/>
      <c r="E7" s="278">
        <f>D7*B7</f>
        <v>0</v>
      </c>
      <c r="F7" s="1215"/>
      <c r="G7" s="1215"/>
      <c r="H7" s="1215"/>
      <c r="I7" s="1215"/>
      <c r="J7" s="1215"/>
      <c r="K7" s="1215"/>
      <c r="L7" s="1215"/>
      <c r="M7" s="1215"/>
      <c r="N7" s="1215"/>
      <c r="O7" s="1215"/>
      <c r="P7" s="1215"/>
      <c r="Q7" s="1215"/>
      <c r="R7" s="1215"/>
      <c r="S7" s="1215"/>
      <c r="T7" s="1215"/>
      <c r="U7" s="1215"/>
      <c r="V7" s="1215"/>
      <c r="W7" s="1215"/>
      <c r="X7" s="1215"/>
      <c r="Y7" s="1215"/>
      <c r="Z7" s="1215"/>
      <c r="AA7" s="1215"/>
      <c r="AB7" s="1215"/>
      <c r="AC7" s="1215"/>
      <c r="AD7" s="1215"/>
      <c r="AE7" s="1215"/>
      <c r="AF7" s="1215"/>
      <c r="AG7" s="1215"/>
      <c r="AH7" s="1215"/>
      <c r="AI7" s="1215"/>
      <c r="AJ7" s="1215"/>
      <c r="AK7" s="1215"/>
      <c r="AL7" s="1215"/>
      <c r="AM7" s="1215"/>
      <c r="AN7" s="1215"/>
      <c r="AO7" s="1215"/>
      <c r="AP7" s="1215"/>
      <c r="AQ7" s="1215"/>
      <c r="AR7" s="1215"/>
      <c r="AS7" s="1215"/>
      <c r="AT7" s="1215"/>
      <c r="AU7" s="1215"/>
      <c r="AV7" s="1215"/>
      <c r="AW7" s="1215"/>
      <c r="AX7" s="1215"/>
      <c r="AY7" s="1215"/>
      <c r="AZ7" s="1215"/>
      <c r="BA7" s="1215"/>
      <c r="BB7" s="1215"/>
      <c r="BC7" s="1215"/>
      <c r="BD7" s="1215"/>
      <c r="BE7" s="1215"/>
      <c r="BF7" s="1215"/>
      <c r="BG7" s="1215"/>
      <c r="BH7" s="1215"/>
      <c r="BI7" s="1215"/>
      <c r="BJ7" s="1215"/>
      <c r="BK7" s="1215"/>
      <c r="BL7" s="1215"/>
      <c r="BM7" s="1215"/>
      <c r="BN7" s="1215"/>
      <c r="BO7" s="1215"/>
      <c r="BP7" s="1215"/>
      <c r="BQ7" s="1215"/>
      <c r="BR7" s="1215"/>
      <c r="BS7" s="1215"/>
      <c r="BT7" s="1215"/>
      <c r="BU7" s="1215"/>
      <c r="BV7" s="1215"/>
      <c r="BW7" s="1215"/>
      <c r="BX7" s="1215"/>
      <c r="BY7" s="1215"/>
      <c r="BZ7" s="1215"/>
      <c r="CA7" s="1215"/>
      <c r="CB7" s="1215"/>
      <c r="CC7" s="1215"/>
      <c r="CD7" s="1215"/>
      <c r="CE7" s="1215"/>
      <c r="CF7" s="1215"/>
      <c r="CG7" s="1215"/>
      <c r="CH7" s="1215"/>
      <c r="CI7" s="1215"/>
      <c r="CJ7" s="1215"/>
      <c r="CK7" s="1215"/>
      <c r="CL7" s="1215"/>
      <c r="CM7" s="1215"/>
      <c r="CN7" s="1215"/>
      <c r="CO7" s="1215"/>
      <c r="CP7" s="1215"/>
      <c r="CQ7" s="1215"/>
      <c r="CR7" s="1215"/>
      <c r="CS7" s="1215"/>
      <c r="CT7" s="1215"/>
      <c r="CU7" s="1215"/>
      <c r="CV7" s="1215"/>
      <c r="CW7" s="1215"/>
      <c r="CX7" s="1215"/>
      <c r="CY7" s="1215"/>
      <c r="CZ7" s="1215"/>
    </row>
    <row r="8" spans="1:104" s="1141" customFormat="1" x14ac:dyDescent="0.25">
      <c r="A8" s="55" t="s">
        <v>914</v>
      </c>
      <c r="B8" s="56">
        <v>6</v>
      </c>
      <c r="C8" s="56" t="s">
        <v>38</v>
      </c>
      <c r="D8" s="1026"/>
      <c r="E8" s="278">
        <f>D8*B8</f>
        <v>0</v>
      </c>
      <c r="F8" s="1215"/>
      <c r="G8" s="1215"/>
      <c r="H8" s="1215"/>
      <c r="I8" s="1215"/>
      <c r="J8" s="1215"/>
      <c r="K8" s="1215"/>
      <c r="L8" s="1215"/>
      <c r="M8" s="1215"/>
      <c r="N8" s="1215"/>
      <c r="O8" s="1215"/>
      <c r="P8" s="1215"/>
      <c r="Q8" s="1215"/>
      <c r="R8" s="1215"/>
      <c r="S8" s="1215"/>
      <c r="T8" s="1215"/>
      <c r="U8" s="1215"/>
      <c r="V8" s="1215"/>
      <c r="W8" s="1215"/>
      <c r="X8" s="1215"/>
      <c r="Y8" s="1215"/>
      <c r="Z8" s="1215"/>
      <c r="AA8" s="1215"/>
      <c r="AB8" s="1215"/>
      <c r="AC8" s="1215"/>
      <c r="AD8" s="1215"/>
      <c r="AE8" s="1215"/>
      <c r="AF8" s="1215"/>
      <c r="AG8" s="1215"/>
      <c r="AH8" s="1215"/>
      <c r="AI8" s="1215"/>
      <c r="AJ8" s="1215"/>
      <c r="AK8" s="1215"/>
      <c r="AL8" s="1215"/>
      <c r="AM8" s="1215"/>
      <c r="AN8" s="1215"/>
      <c r="AO8" s="1215"/>
      <c r="AP8" s="1215"/>
      <c r="AQ8" s="1215"/>
      <c r="AR8" s="1215"/>
      <c r="AS8" s="1215"/>
      <c r="AT8" s="1215"/>
      <c r="AU8" s="1215"/>
      <c r="AV8" s="1215"/>
      <c r="AW8" s="1215"/>
      <c r="AX8" s="1215"/>
      <c r="AY8" s="1215"/>
      <c r="AZ8" s="1215"/>
      <c r="BA8" s="1215"/>
      <c r="BB8" s="1215"/>
      <c r="BC8" s="1215"/>
      <c r="BD8" s="1215"/>
      <c r="BE8" s="1215"/>
      <c r="BF8" s="1215"/>
      <c r="BG8" s="1215"/>
      <c r="BH8" s="1215"/>
      <c r="BI8" s="1215"/>
      <c r="BJ8" s="1215"/>
      <c r="BK8" s="1215"/>
      <c r="BL8" s="1215"/>
      <c r="BM8" s="1215"/>
      <c r="BN8" s="1215"/>
      <c r="BO8" s="1215"/>
      <c r="BP8" s="1215"/>
      <c r="BQ8" s="1215"/>
      <c r="BR8" s="1215"/>
      <c r="BS8" s="1215"/>
      <c r="BT8" s="1215"/>
      <c r="BU8" s="1215"/>
      <c r="BV8" s="1215"/>
      <c r="BW8" s="1215"/>
      <c r="BX8" s="1215"/>
      <c r="BY8" s="1215"/>
      <c r="BZ8" s="1215"/>
      <c r="CA8" s="1215"/>
      <c r="CB8" s="1215"/>
      <c r="CC8" s="1215"/>
      <c r="CD8" s="1215"/>
      <c r="CE8" s="1215"/>
      <c r="CF8" s="1215"/>
      <c r="CG8" s="1215"/>
      <c r="CH8" s="1215"/>
      <c r="CI8" s="1215"/>
      <c r="CJ8" s="1215"/>
      <c r="CK8" s="1215"/>
      <c r="CL8" s="1215"/>
      <c r="CM8" s="1215"/>
      <c r="CN8" s="1215"/>
      <c r="CO8" s="1215"/>
      <c r="CP8" s="1215"/>
      <c r="CQ8" s="1215"/>
      <c r="CR8" s="1215"/>
      <c r="CS8" s="1215"/>
      <c r="CT8" s="1215"/>
      <c r="CU8" s="1215"/>
      <c r="CV8" s="1215"/>
      <c r="CW8" s="1215"/>
      <c r="CX8" s="1215"/>
      <c r="CY8" s="1215"/>
      <c r="CZ8" s="1215"/>
    </row>
    <row r="9" spans="1:104" s="1141" customFormat="1" x14ac:dyDescent="0.25">
      <c r="A9" s="62" t="s">
        <v>915</v>
      </c>
      <c r="B9" s="58"/>
      <c r="C9" s="58"/>
      <c r="D9" s="1150"/>
      <c r="E9" s="285"/>
      <c r="F9" s="1215"/>
      <c r="G9" s="1215"/>
      <c r="H9" s="1215"/>
      <c r="I9" s="1215"/>
      <c r="J9" s="1215"/>
      <c r="K9" s="1215"/>
      <c r="L9" s="1215"/>
      <c r="M9" s="1215"/>
      <c r="N9" s="1215"/>
      <c r="O9" s="1215"/>
      <c r="P9" s="1215"/>
      <c r="Q9" s="1215"/>
      <c r="R9" s="1215"/>
      <c r="S9" s="1215"/>
      <c r="T9" s="1215"/>
      <c r="U9" s="1215"/>
      <c r="V9" s="1215"/>
      <c r="W9" s="1215"/>
      <c r="X9" s="1215"/>
      <c r="Y9" s="1215"/>
      <c r="Z9" s="1215"/>
      <c r="AA9" s="1215"/>
      <c r="AB9" s="1215"/>
      <c r="AC9" s="1215"/>
      <c r="AD9" s="1215"/>
      <c r="AE9" s="1215"/>
      <c r="AF9" s="1215"/>
      <c r="AG9" s="1215"/>
      <c r="AH9" s="1215"/>
      <c r="AI9" s="1215"/>
      <c r="AJ9" s="1215"/>
      <c r="AK9" s="1215"/>
      <c r="AL9" s="1215"/>
      <c r="AM9" s="1215"/>
      <c r="AN9" s="1215"/>
      <c r="AO9" s="1215"/>
      <c r="AP9" s="1215"/>
      <c r="AQ9" s="1215"/>
      <c r="AR9" s="1215"/>
      <c r="AS9" s="1215"/>
      <c r="AT9" s="1215"/>
      <c r="AU9" s="1215"/>
      <c r="AV9" s="1215"/>
      <c r="AW9" s="1215"/>
      <c r="AX9" s="1215"/>
      <c r="AY9" s="1215"/>
      <c r="AZ9" s="1215"/>
      <c r="BA9" s="1215"/>
      <c r="BB9" s="1215"/>
      <c r="BC9" s="1215"/>
      <c r="BD9" s="1215"/>
      <c r="BE9" s="1215"/>
      <c r="BF9" s="1215"/>
      <c r="BG9" s="1215"/>
      <c r="BH9" s="1215"/>
      <c r="BI9" s="1215"/>
      <c r="BJ9" s="1215"/>
      <c r="BK9" s="1215"/>
      <c r="BL9" s="1215"/>
      <c r="BM9" s="1215"/>
      <c r="BN9" s="1215"/>
      <c r="BO9" s="1215"/>
      <c r="BP9" s="1215"/>
      <c r="BQ9" s="1215"/>
      <c r="BR9" s="1215"/>
      <c r="BS9" s="1215"/>
      <c r="BT9" s="1215"/>
      <c r="BU9" s="1215"/>
      <c r="BV9" s="1215"/>
      <c r="BW9" s="1215"/>
      <c r="BX9" s="1215"/>
      <c r="BY9" s="1215"/>
      <c r="BZ9" s="1215"/>
      <c r="CA9" s="1215"/>
      <c r="CB9" s="1215"/>
      <c r="CC9" s="1215"/>
      <c r="CD9" s="1215"/>
      <c r="CE9" s="1215"/>
      <c r="CF9" s="1215"/>
      <c r="CG9" s="1215"/>
      <c r="CH9" s="1215"/>
      <c r="CI9" s="1215"/>
      <c r="CJ9" s="1215"/>
      <c r="CK9" s="1215"/>
      <c r="CL9" s="1215"/>
      <c r="CM9" s="1215"/>
      <c r="CN9" s="1215"/>
      <c r="CO9" s="1215"/>
      <c r="CP9" s="1215"/>
      <c r="CQ9" s="1215"/>
      <c r="CR9" s="1215"/>
      <c r="CS9" s="1215"/>
      <c r="CT9" s="1215"/>
      <c r="CU9" s="1215"/>
      <c r="CV9" s="1215"/>
      <c r="CW9" s="1215"/>
      <c r="CX9" s="1215"/>
      <c r="CY9" s="1215"/>
      <c r="CZ9" s="1215"/>
    </row>
    <row r="10" spans="1:104" s="1141" customFormat="1" x14ac:dyDescent="0.25">
      <c r="A10" s="55" t="s">
        <v>1215</v>
      </c>
      <c r="B10" s="56">
        <v>50</v>
      </c>
      <c r="C10" s="56" t="s">
        <v>37</v>
      </c>
      <c r="D10" s="1027"/>
      <c r="E10" s="278">
        <f>D10*B10</f>
        <v>0</v>
      </c>
      <c r="F10" s="1215"/>
      <c r="G10" s="1215"/>
      <c r="H10" s="1215"/>
      <c r="I10" s="1215"/>
      <c r="J10" s="1215"/>
      <c r="K10" s="1215"/>
      <c r="L10" s="1215"/>
      <c r="M10" s="1215"/>
      <c r="N10" s="1215"/>
      <c r="O10" s="1215"/>
      <c r="P10" s="1215"/>
      <c r="Q10" s="1215"/>
      <c r="R10" s="1215"/>
      <c r="S10" s="1215"/>
      <c r="T10" s="1215"/>
      <c r="U10" s="1215"/>
      <c r="V10" s="1215"/>
      <c r="W10" s="1215"/>
      <c r="X10" s="1215"/>
      <c r="Y10" s="1215"/>
      <c r="Z10" s="1215"/>
      <c r="AA10" s="1215"/>
      <c r="AB10" s="1215"/>
      <c r="AC10" s="1215"/>
      <c r="AD10" s="1215"/>
      <c r="AE10" s="1215"/>
      <c r="AF10" s="1215"/>
      <c r="AG10" s="1215"/>
      <c r="AH10" s="1215"/>
      <c r="AI10" s="1215"/>
      <c r="AJ10" s="1215"/>
      <c r="AK10" s="1215"/>
      <c r="AL10" s="1215"/>
      <c r="AM10" s="1215"/>
      <c r="AN10" s="1215"/>
      <c r="AO10" s="1215"/>
      <c r="AP10" s="1215"/>
      <c r="AQ10" s="1215"/>
      <c r="AR10" s="1215"/>
      <c r="AS10" s="1215"/>
      <c r="AT10" s="1215"/>
      <c r="AU10" s="1215"/>
      <c r="AV10" s="1215"/>
      <c r="AW10" s="1215"/>
      <c r="AX10" s="1215"/>
      <c r="AY10" s="1215"/>
      <c r="AZ10" s="1215"/>
      <c r="BA10" s="1215"/>
      <c r="BB10" s="1215"/>
      <c r="BC10" s="1215"/>
      <c r="BD10" s="1215"/>
      <c r="BE10" s="1215"/>
      <c r="BF10" s="1215"/>
      <c r="BG10" s="1215"/>
      <c r="BH10" s="1215"/>
      <c r="BI10" s="1215"/>
      <c r="BJ10" s="1215"/>
      <c r="BK10" s="1215"/>
      <c r="BL10" s="1215"/>
      <c r="BM10" s="1215"/>
      <c r="BN10" s="1215"/>
      <c r="BO10" s="1215"/>
      <c r="BP10" s="1215"/>
      <c r="BQ10" s="1215"/>
      <c r="BR10" s="1215"/>
      <c r="BS10" s="1215"/>
      <c r="BT10" s="1215"/>
      <c r="BU10" s="1215"/>
      <c r="BV10" s="1215"/>
      <c r="BW10" s="1215"/>
      <c r="BX10" s="1215"/>
      <c r="BY10" s="1215"/>
      <c r="BZ10" s="1215"/>
      <c r="CA10" s="1215"/>
      <c r="CB10" s="1215"/>
      <c r="CC10" s="1215"/>
      <c r="CD10" s="1215"/>
      <c r="CE10" s="1215"/>
      <c r="CF10" s="1215"/>
      <c r="CG10" s="1215"/>
      <c r="CH10" s="1215"/>
      <c r="CI10" s="1215"/>
      <c r="CJ10" s="1215"/>
      <c r="CK10" s="1215"/>
      <c r="CL10" s="1215"/>
      <c r="CM10" s="1215"/>
      <c r="CN10" s="1215"/>
      <c r="CO10" s="1215"/>
      <c r="CP10" s="1215"/>
      <c r="CQ10" s="1215"/>
      <c r="CR10" s="1215"/>
      <c r="CS10" s="1215"/>
      <c r="CT10" s="1215"/>
      <c r="CU10" s="1215"/>
      <c r="CV10" s="1215"/>
      <c r="CW10" s="1215"/>
      <c r="CX10" s="1215"/>
      <c r="CY10" s="1215"/>
      <c r="CZ10" s="1215"/>
    </row>
    <row r="11" spans="1:104" s="1141" customFormat="1" x14ac:dyDescent="0.25">
      <c r="A11" s="55" t="s">
        <v>917</v>
      </c>
      <c r="B11" s="56">
        <v>20</v>
      </c>
      <c r="C11" s="56" t="s">
        <v>37</v>
      </c>
      <c r="D11" s="1027"/>
      <c r="E11" s="278">
        <f>D11*B11</f>
        <v>0</v>
      </c>
      <c r="F11" s="1215"/>
      <c r="G11" s="1215"/>
      <c r="H11" s="1215"/>
      <c r="I11" s="1215"/>
      <c r="J11" s="1215"/>
      <c r="K11" s="1215"/>
      <c r="L11" s="1215"/>
      <c r="M11" s="1215"/>
      <c r="N11" s="1215"/>
      <c r="O11" s="1215"/>
      <c r="P11" s="1215"/>
      <c r="Q11" s="1215"/>
      <c r="R11" s="1215"/>
      <c r="S11" s="1215"/>
      <c r="T11" s="1215"/>
      <c r="U11" s="1215"/>
      <c r="V11" s="1215"/>
      <c r="W11" s="1215"/>
      <c r="X11" s="1215"/>
      <c r="Y11" s="1215"/>
      <c r="Z11" s="1215"/>
      <c r="AA11" s="1215"/>
      <c r="AB11" s="1215"/>
      <c r="AC11" s="1215"/>
      <c r="AD11" s="1215"/>
      <c r="AE11" s="1215"/>
      <c r="AF11" s="1215"/>
      <c r="AG11" s="1215"/>
      <c r="AH11" s="1215"/>
      <c r="AI11" s="1215"/>
      <c r="AJ11" s="1215"/>
      <c r="AK11" s="1215"/>
      <c r="AL11" s="1215"/>
      <c r="AM11" s="1215"/>
      <c r="AN11" s="1215"/>
      <c r="AO11" s="1215"/>
      <c r="AP11" s="1215"/>
      <c r="AQ11" s="1215"/>
      <c r="AR11" s="1215"/>
      <c r="AS11" s="1215"/>
      <c r="AT11" s="1215"/>
      <c r="AU11" s="1215"/>
      <c r="AV11" s="1215"/>
      <c r="AW11" s="1215"/>
      <c r="AX11" s="1215"/>
      <c r="AY11" s="1215"/>
      <c r="AZ11" s="1215"/>
      <c r="BA11" s="1215"/>
      <c r="BB11" s="1215"/>
      <c r="BC11" s="1215"/>
      <c r="BD11" s="1215"/>
      <c r="BE11" s="1215"/>
      <c r="BF11" s="1215"/>
      <c r="BG11" s="1215"/>
      <c r="BH11" s="1215"/>
      <c r="BI11" s="1215"/>
      <c r="BJ11" s="1215"/>
      <c r="BK11" s="1215"/>
      <c r="BL11" s="1215"/>
      <c r="BM11" s="1215"/>
      <c r="BN11" s="1215"/>
      <c r="BO11" s="1215"/>
      <c r="BP11" s="1215"/>
      <c r="BQ11" s="1215"/>
      <c r="BR11" s="1215"/>
      <c r="BS11" s="1215"/>
      <c r="BT11" s="1215"/>
      <c r="BU11" s="1215"/>
      <c r="BV11" s="1215"/>
      <c r="BW11" s="1215"/>
      <c r="BX11" s="1215"/>
      <c r="BY11" s="1215"/>
      <c r="BZ11" s="1215"/>
      <c r="CA11" s="1215"/>
      <c r="CB11" s="1215"/>
      <c r="CC11" s="1215"/>
      <c r="CD11" s="1215"/>
      <c r="CE11" s="1215"/>
      <c r="CF11" s="1215"/>
      <c r="CG11" s="1215"/>
      <c r="CH11" s="1215"/>
      <c r="CI11" s="1215"/>
      <c r="CJ11" s="1215"/>
      <c r="CK11" s="1215"/>
      <c r="CL11" s="1215"/>
      <c r="CM11" s="1215"/>
      <c r="CN11" s="1215"/>
      <c r="CO11" s="1215"/>
      <c r="CP11" s="1215"/>
      <c r="CQ11" s="1215"/>
      <c r="CR11" s="1215"/>
      <c r="CS11" s="1215"/>
      <c r="CT11" s="1215"/>
      <c r="CU11" s="1215"/>
      <c r="CV11" s="1215"/>
      <c r="CW11" s="1215"/>
      <c r="CX11" s="1215"/>
      <c r="CY11" s="1215"/>
      <c r="CZ11" s="1215"/>
    </row>
    <row r="12" spans="1:104" s="1141" customFormat="1" x14ac:dyDescent="0.25">
      <c r="A12" s="59" t="s">
        <v>918</v>
      </c>
      <c r="B12" s="56">
        <v>70</v>
      </c>
      <c r="C12" s="56" t="s">
        <v>37</v>
      </c>
      <c r="D12" s="1027"/>
      <c r="E12" s="278">
        <f>D12*B12</f>
        <v>0</v>
      </c>
      <c r="F12" s="1215"/>
      <c r="G12" s="1215"/>
      <c r="H12" s="1215"/>
      <c r="I12" s="1215"/>
      <c r="J12" s="1215"/>
      <c r="K12" s="1215"/>
      <c r="L12" s="1215"/>
      <c r="M12" s="1215"/>
      <c r="N12" s="1215"/>
      <c r="O12" s="1215"/>
      <c r="P12" s="1215"/>
      <c r="Q12" s="1215"/>
      <c r="R12" s="1215"/>
      <c r="S12" s="1215"/>
      <c r="T12" s="1215"/>
      <c r="U12" s="1215"/>
      <c r="V12" s="1215"/>
      <c r="W12" s="1215"/>
      <c r="X12" s="1215"/>
      <c r="Y12" s="1215"/>
      <c r="Z12" s="1215"/>
      <c r="AA12" s="1215"/>
      <c r="AB12" s="1215"/>
      <c r="AC12" s="1215"/>
      <c r="AD12" s="1215"/>
      <c r="AE12" s="1215"/>
      <c r="AF12" s="1215"/>
      <c r="AG12" s="1215"/>
      <c r="AH12" s="1215"/>
      <c r="AI12" s="1215"/>
      <c r="AJ12" s="1215"/>
      <c r="AK12" s="1215"/>
      <c r="AL12" s="1215"/>
      <c r="AM12" s="1215"/>
      <c r="AN12" s="1215"/>
      <c r="AO12" s="1215"/>
      <c r="AP12" s="1215"/>
      <c r="AQ12" s="1215"/>
      <c r="AR12" s="1215"/>
      <c r="AS12" s="1215"/>
      <c r="AT12" s="1215"/>
      <c r="AU12" s="1215"/>
      <c r="AV12" s="1215"/>
      <c r="AW12" s="1215"/>
      <c r="AX12" s="1215"/>
      <c r="AY12" s="1215"/>
      <c r="AZ12" s="1215"/>
      <c r="BA12" s="1215"/>
      <c r="BB12" s="1215"/>
      <c r="BC12" s="1215"/>
      <c r="BD12" s="1215"/>
      <c r="BE12" s="1215"/>
      <c r="BF12" s="1215"/>
      <c r="BG12" s="1215"/>
      <c r="BH12" s="1215"/>
      <c r="BI12" s="1215"/>
      <c r="BJ12" s="1215"/>
      <c r="BK12" s="1215"/>
      <c r="BL12" s="1215"/>
      <c r="BM12" s="1215"/>
      <c r="BN12" s="1215"/>
      <c r="BO12" s="1215"/>
      <c r="BP12" s="1215"/>
      <c r="BQ12" s="1215"/>
      <c r="BR12" s="1215"/>
      <c r="BS12" s="1215"/>
      <c r="BT12" s="1215"/>
      <c r="BU12" s="1215"/>
      <c r="BV12" s="1215"/>
      <c r="BW12" s="1215"/>
      <c r="BX12" s="1215"/>
      <c r="BY12" s="1215"/>
      <c r="BZ12" s="1215"/>
      <c r="CA12" s="1215"/>
      <c r="CB12" s="1215"/>
      <c r="CC12" s="1215"/>
      <c r="CD12" s="1215"/>
      <c r="CE12" s="1215"/>
      <c r="CF12" s="1215"/>
      <c r="CG12" s="1215"/>
      <c r="CH12" s="1215"/>
      <c r="CI12" s="1215"/>
      <c r="CJ12" s="1215"/>
      <c r="CK12" s="1215"/>
      <c r="CL12" s="1215"/>
      <c r="CM12" s="1215"/>
      <c r="CN12" s="1215"/>
      <c r="CO12" s="1215"/>
      <c r="CP12" s="1215"/>
      <c r="CQ12" s="1215"/>
      <c r="CR12" s="1215"/>
      <c r="CS12" s="1215"/>
      <c r="CT12" s="1215"/>
      <c r="CU12" s="1215"/>
      <c r="CV12" s="1215"/>
      <c r="CW12" s="1215"/>
      <c r="CX12" s="1215"/>
      <c r="CY12" s="1215"/>
      <c r="CZ12" s="1215"/>
    </row>
    <row r="13" spans="1:104" s="1141" customFormat="1" x14ac:dyDescent="0.25">
      <c r="A13" s="55" t="s">
        <v>1216</v>
      </c>
      <c r="B13" s="56">
        <v>35</v>
      </c>
      <c r="C13" s="56" t="s">
        <v>920</v>
      </c>
      <c r="D13" s="1027"/>
      <c r="E13" s="278">
        <f>D13*B13</f>
        <v>0</v>
      </c>
      <c r="F13" s="1215"/>
      <c r="G13" s="1215"/>
      <c r="H13" s="1215"/>
      <c r="I13" s="1215"/>
      <c r="J13" s="1215"/>
      <c r="K13" s="1215"/>
      <c r="L13" s="1215"/>
      <c r="M13" s="1215"/>
      <c r="N13" s="1215"/>
      <c r="O13" s="1215"/>
      <c r="P13" s="1215"/>
      <c r="Q13" s="1215"/>
      <c r="R13" s="1215"/>
      <c r="S13" s="1215"/>
      <c r="T13" s="1215"/>
      <c r="U13" s="1215"/>
      <c r="V13" s="1215"/>
      <c r="W13" s="1215"/>
      <c r="X13" s="1215"/>
      <c r="Y13" s="1215"/>
      <c r="Z13" s="1215"/>
      <c r="AA13" s="1215"/>
      <c r="AB13" s="1215"/>
      <c r="AC13" s="1215"/>
      <c r="AD13" s="1215"/>
      <c r="AE13" s="1215"/>
      <c r="AF13" s="1215"/>
      <c r="AG13" s="1215"/>
      <c r="AH13" s="1215"/>
      <c r="AI13" s="1215"/>
      <c r="AJ13" s="1215"/>
      <c r="AK13" s="1215"/>
      <c r="AL13" s="1215"/>
      <c r="AM13" s="1215"/>
      <c r="AN13" s="1215"/>
      <c r="AO13" s="1215"/>
      <c r="AP13" s="1215"/>
      <c r="AQ13" s="1215"/>
      <c r="AR13" s="1215"/>
      <c r="AS13" s="1215"/>
      <c r="AT13" s="1215"/>
      <c r="AU13" s="1215"/>
      <c r="AV13" s="1215"/>
      <c r="AW13" s="1215"/>
      <c r="AX13" s="1215"/>
      <c r="AY13" s="1215"/>
      <c r="AZ13" s="1215"/>
      <c r="BA13" s="1215"/>
      <c r="BB13" s="1215"/>
      <c r="BC13" s="1215"/>
      <c r="BD13" s="1215"/>
      <c r="BE13" s="1215"/>
      <c r="BF13" s="1215"/>
      <c r="BG13" s="1215"/>
      <c r="BH13" s="1215"/>
      <c r="BI13" s="1215"/>
      <c r="BJ13" s="1215"/>
      <c r="BK13" s="1215"/>
      <c r="BL13" s="1215"/>
      <c r="BM13" s="1215"/>
      <c r="BN13" s="1215"/>
      <c r="BO13" s="1215"/>
      <c r="BP13" s="1215"/>
      <c r="BQ13" s="1215"/>
      <c r="BR13" s="1215"/>
      <c r="BS13" s="1215"/>
      <c r="BT13" s="1215"/>
      <c r="BU13" s="1215"/>
      <c r="BV13" s="1215"/>
      <c r="BW13" s="1215"/>
      <c r="BX13" s="1215"/>
      <c r="BY13" s="1215"/>
      <c r="BZ13" s="1215"/>
      <c r="CA13" s="1215"/>
      <c r="CB13" s="1215"/>
      <c r="CC13" s="1215"/>
      <c r="CD13" s="1215"/>
      <c r="CE13" s="1215"/>
      <c r="CF13" s="1215"/>
      <c r="CG13" s="1215"/>
      <c r="CH13" s="1215"/>
      <c r="CI13" s="1215"/>
      <c r="CJ13" s="1215"/>
      <c r="CK13" s="1215"/>
      <c r="CL13" s="1215"/>
      <c r="CM13" s="1215"/>
      <c r="CN13" s="1215"/>
      <c r="CO13" s="1215"/>
      <c r="CP13" s="1215"/>
      <c r="CQ13" s="1215"/>
      <c r="CR13" s="1215"/>
      <c r="CS13" s="1215"/>
      <c r="CT13" s="1215"/>
      <c r="CU13" s="1215"/>
      <c r="CV13" s="1215"/>
      <c r="CW13" s="1215"/>
      <c r="CX13" s="1215"/>
      <c r="CY13" s="1215"/>
      <c r="CZ13" s="1215"/>
    </row>
    <row r="14" spans="1:104" s="1141" customFormat="1" x14ac:dyDescent="0.25">
      <c r="A14" s="1038"/>
      <c r="B14" s="1039"/>
      <c r="C14" s="1039"/>
      <c r="D14" s="1151"/>
      <c r="E14" s="1040"/>
      <c r="F14" s="1215"/>
      <c r="G14" s="1215"/>
      <c r="H14" s="1215"/>
      <c r="I14" s="1215"/>
      <c r="J14" s="1215"/>
      <c r="K14" s="1215"/>
      <c r="L14" s="1215"/>
      <c r="M14" s="1215"/>
      <c r="N14" s="1215"/>
      <c r="O14" s="1215"/>
      <c r="P14" s="1215"/>
      <c r="Q14" s="1215"/>
      <c r="R14" s="1215"/>
      <c r="S14" s="1215"/>
      <c r="T14" s="1215"/>
      <c r="U14" s="1215"/>
      <c r="V14" s="1215"/>
      <c r="W14" s="1215"/>
      <c r="X14" s="1215"/>
      <c r="Y14" s="1215"/>
      <c r="Z14" s="1215"/>
      <c r="AA14" s="1215"/>
      <c r="AB14" s="1215"/>
      <c r="AC14" s="1215"/>
      <c r="AD14" s="1215"/>
      <c r="AE14" s="1215"/>
      <c r="AF14" s="1215"/>
      <c r="AG14" s="1215"/>
      <c r="AH14" s="1215"/>
      <c r="AI14" s="1215"/>
      <c r="AJ14" s="1215"/>
      <c r="AK14" s="1215"/>
      <c r="AL14" s="1215"/>
      <c r="AM14" s="1215"/>
      <c r="AN14" s="1215"/>
      <c r="AO14" s="1215"/>
      <c r="AP14" s="1215"/>
      <c r="AQ14" s="1215"/>
      <c r="AR14" s="1215"/>
      <c r="AS14" s="1215"/>
      <c r="AT14" s="1215"/>
      <c r="AU14" s="1215"/>
      <c r="AV14" s="1215"/>
      <c r="AW14" s="1215"/>
      <c r="AX14" s="1215"/>
      <c r="AY14" s="1215"/>
      <c r="AZ14" s="1215"/>
      <c r="BA14" s="1215"/>
      <c r="BB14" s="1215"/>
      <c r="BC14" s="1215"/>
      <c r="BD14" s="1215"/>
      <c r="BE14" s="1215"/>
      <c r="BF14" s="1215"/>
      <c r="BG14" s="1215"/>
      <c r="BH14" s="1215"/>
      <c r="BI14" s="1215"/>
      <c r="BJ14" s="1215"/>
      <c r="BK14" s="1215"/>
      <c r="BL14" s="1215"/>
      <c r="BM14" s="1215"/>
      <c r="BN14" s="1215"/>
      <c r="BO14" s="1215"/>
      <c r="BP14" s="1215"/>
      <c r="BQ14" s="1215"/>
      <c r="BR14" s="1215"/>
      <c r="BS14" s="1215"/>
      <c r="BT14" s="1215"/>
      <c r="BU14" s="1215"/>
      <c r="BV14" s="1215"/>
      <c r="BW14" s="1215"/>
      <c r="BX14" s="1215"/>
      <c r="BY14" s="1215"/>
      <c r="BZ14" s="1215"/>
      <c r="CA14" s="1215"/>
      <c r="CB14" s="1215"/>
      <c r="CC14" s="1215"/>
      <c r="CD14" s="1215"/>
      <c r="CE14" s="1215"/>
      <c r="CF14" s="1215"/>
      <c r="CG14" s="1215"/>
      <c r="CH14" s="1215"/>
      <c r="CI14" s="1215"/>
      <c r="CJ14" s="1215"/>
      <c r="CK14" s="1215"/>
      <c r="CL14" s="1215"/>
      <c r="CM14" s="1215"/>
      <c r="CN14" s="1215"/>
      <c r="CO14" s="1215"/>
      <c r="CP14" s="1215"/>
      <c r="CQ14" s="1215"/>
      <c r="CR14" s="1215"/>
      <c r="CS14" s="1215"/>
      <c r="CT14" s="1215"/>
      <c r="CU14" s="1215"/>
      <c r="CV14" s="1215"/>
      <c r="CW14" s="1215"/>
      <c r="CX14" s="1215"/>
      <c r="CY14" s="1215"/>
      <c r="CZ14" s="1215"/>
    </row>
    <row r="15" spans="1:104" s="1142" customFormat="1" ht="12.75" x14ac:dyDescent="0.25">
      <c r="A15" s="1053" t="s">
        <v>921</v>
      </c>
      <c r="B15" s="1042"/>
      <c r="C15" s="1042"/>
      <c r="D15" s="1152"/>
      <c r="E15" s="1044"/>
      <c r="F15" s="1216"/>
      <c r="G15" s="1216"/>
      <c r="H15" s="1216"/>
      <c r="I15" s="1216"/>
      <c r="J15" s="1216"/>
      <c r="K15" s="1216"/>
      <c r="L15" s="1216"/>
      <c r="M15" s="1216"/>
      <c r="N15" s="1216"/>
      <c r="O15" s="1216"/>
      <c r="P15" s="1216"/>
      <c r="Q15" s="1216"/>
      <c r="R15" s="1216"/>
      <c r="S15" s="1216"/>
      <c r="T15" s="1216"/>
      <c r="U15" s="1216"/>
      <c r="V15" s="1216"/>
      <c r="W15" s="1216"/>
      <c r="X15" s="1216"/>
      <c r="Y15" s="1216"/>
      <c r="Z15" s="1216"/>
      <c r="AA15" s="1216"/>
      <c r="AB15" s="1216"/>
      <c r="AC15" s="1216"/>
      <c r="AD15" s="1216"/>
      <c r="AE15" s="1216"/>
      <c r="AF15" s="1216"/>
      <c r="AG15" s="1216"/>
      <c r="AH15" s="1216"/>
      <c r="AI15" s="1216"/>
      <c r="AJ15" s="1216"/>
      <c r="AK15" s="1216"/>
      <c r="AL15" s="1216"/>
      <c r="AM15" s="1216"/>
      <c r="AN15" s="1216"/>
      <c r="AO15" s="1216"/>
      <c r="AP15" s="1216"/>
      <c r="AQ15" s="1216"/>
      <c r="AR15" s="1216"/>
      <c r="AS15" s="1216"/>
      <c r="AT15" s="1216"/>
      <c r="AU15" s="1216"/>
      <c r="AV15" s="1216"/>
      <c r="AW15" s="1216"/>
      <c r="AX15" s="1216"/>
      <c r="AY15" s="1216"/>
      <c r="AZ15" s="1216"/>
      <c r="BA15" s="1216"/>
      <c r="BB15" s="1216"/>
      <c r="BC15" s="1216"/>
      <c r="BD15" s="1216"/>
      <c r="BE15" s="1216"/>
      <c r="BF15" s="1216"/>
      <c r="BG15" s="1216"/>
      <c r="BH15" s="1216"/>
      <c r="BI15" s="1216"/>
      <c r="BJ15" s="1216"/>
      <c r="BK15" s="1216"/>
      <c r="BL15" s="1216"/>
      <c r="BM15" s="1216"/>
      <c r="BN15" s="1216"/>
      <c r="BO15" s="1216"/>
      <c r="BP15" s="1216"/>
      <c r="BQ15" s="1216"/>
      <c r="BR15" s="1216"/>
      <c r="BS15" s="1216"/>
      <c r="BT15" s="1216"/>
      <c r="BU15" s="1216"/>
      <c r="BV15" s="1216"/>
      <c r="BW15" s="1216"/>
      <c r="BX15" s="1216"/>
      <c r="BY15" s="1216"/>
      <c r="BZ15" s="1216"/>
      <c r="CA15" s="1216"/>
      <c r="CB15" s="1216"/>
      <c r="CC15" s="1216"/>
      <c r="CD15" s="1216"/>
      <c r="CE15" s="1216"/>
      <c r="CF15" s="1216"/>
      <c r="CG15" s="1216"/>
      <c r="CH15" s="1216"/>
      <c r="CI15" s="1216"/>
      <c r="CJ15" s="1216"/>
      <c r="CK15" s="1216"/>
      <c r="CL15" s="1216"/>
      <c r="CM15" s="1216"/>
      <c r="CN15" s="1216"/>
      <c r="CO15" s="1216"/>
      <c r="CP15" s="1216"/>
      <c r="CQ15" s="1216"/>
      <c r="CR15" s="1216"/>
      <c r="CS15" s="1216"/>
      <c r="CT15" s="1216"/>
      <c r="CU15" s="1216"/>
      <c r="CV15" s="1216"/>
      <c r="CW15" s="1216"/>
      <c r="CX15" s="1216"/>
      <c r="CY15" s="1216"/>
      <c r="CZ15" s="1216"/>
    </row>
    <row r="16" spans="1:104" s="1141" customFormat="1" x14ac:dyDescent="0.25">
      <c r="A16" s="62" t="s">
        <v>922</v>
      </c>
      <c r="B16" s="58"/>
      <c r="C16" s="58"/>
      <c r="D16" s="1150"/>
      <c r="E16" s="285"/>
      <c r="F16" s="1215"/>
      <c r="G16" s="1215"/>
      <c r="H16" s="1215"/>
      <c r="I16" s="1215"/>
      <c r="J16" s="1215"/>
      <c r="K16" s="1215"/>
      <c r="L16" s="1215"/>
      <c r="M16" s="1215"/>
      <c r="N16" s="1215"/>
      <c r="O16" s="1215"/>
      <c r="P16" s="1215"/>
      <c r="Q16" s="1215"/>
      <c r="R16" s="1215"/>
      <c r="S16" s="1215"/>
      <c r="T16" s="1215"/>
      <c r="U16" s="1215"/>
      <c r="V16" s="1215"/>
      <c r="W16" s="1215"/>
      <c r="X16" s="1215"/>
      <c r="Y16" s="1215"/>
      <c r="Z16" s="1215"/>
      <c r="AA16" s="1215"/>
      <c r="AB16" s="1215"/>
      <c r="AC16" s="1215"/>
      <c r="AD16" s="1215"/>
      <c r="AE16" s="1215"/>
      <c r="AF16" s="1215"/>
      <c r="AG16" s="1215"/>
      <c r="AH16" s="1215"/>
      <c r="AI16" s="1215"/>
      <c r="AJ16" s="1215"/>
      <c r="AK16" s="1215"/>
      <c r="AL16" s="1215"/>
      <c r="AM16" s="1215"/>
      <c r="AN16" s="1215"/>
      <c r="AO16" s="1215"/>
      <c r="AP16" s="1215"/>
      <c r="AQ16" s="1215"/>
      <c r="AR16" s="1215"/>
      <c r="AS16" s="1215"/>
      <c r="AT16" s="1215"/>
      <c r="AU16" s="1215"/>
      <c r="AV16" s="1215"/>
      <c r="AW16" s="1215"/>
      <c r="AX16" s="1215"/>
      <c r="AY16" s="1215"/>
      <c r="AZ16" s="1215"/>
      <c r="BA16" s="1215"/>
      <c r="BB16" s="1215"/>
      <c r="BC16" s="1215"/>
      <c r="BD16" s="1215"/>
      <c r="BE16" s="1215"/>
      <c r="BF16" s="1215"/>
      <c r="BG16" s="1215"/>
      <c r="BH16" s="1215"/>
      <c r="BI16" s="1215"/>
      <c r="BJ16" s="1215"/>
      <c r="BK16" s="1215"/>
      <c r="BL16" s="1215"/>
      <c r="BM16" s="1215"/>
      <c r="BN16" s="1215"/>
      <c r="BO16" s="1215"/>
      <c r="BP16" s="1215"/>
      <c r="BQ16" s="1215"/>
      <c r="BR16" s="1215"/>
      <c r="BS16" s="1215"/>
      <c r="BT16" s="1215"/>
      <c r="BU16" s="1215"/>
      <c r="BV16" s="1215"/>
      <c r="BW16" s="1215"/>
      <c r="BX16" s="1215"/>
      <c r="BY16" s="1215"/>
      <c r="BZ16" s="1215"/>
      <c r="CA16" s="1215"/>
      <c r="CB16" s="1215"/>
      <c r="CC16" s="1215"/>
      <c r="CD16" s="1215"/>
      <c r="CE16" s="1215"/>
      <c r="CF16" s="1215"/>
      <c r="CG16" s="1215"/>
      <c r="CH16" s="1215"/>
      <c r="CI16" s="1215"/>
      <c r="CJ16" s="1215"/>
      <c r="CK16" s="1215"/>
      <c r="CL16" s="1215"/>
      <c r="CM16" s="1215"/>
      <c r="CN16" s="1215"/>
      <c r="CO16" s="1215"/>
      <c r="CP16" s="1215"/>
      <c r="CQ16" s="1215"/>
      <c r="CR16" s="1215"/>
      <c r="CS16" s="1215"/>
      <c r="CT16" s="1215"/>
      <c r="CU16" s="1215"/>
      <c r="CV16" s="1215"/>
      <c r="CW16" s="1215"/>
      <c r="CX16" s="1215"/>
      <c r="CY16" s="1215"/>
      <c r="CZ16" s="1215"/>
    </row>
    <row r="17" spans="1:104" s="1141" customFormat="1" x14ac:dyDescent="0.25">
      <c r="A17" s="55" t="s">
        <v>923</v>
      </c>
      <c r="B17" s="56">
        <v>60</v>
      </c>
      <c r="C17" s="56" t="s">
        <v>37</v>
      </c>
      <c r="D17" s="1027"/>
      <c r="E17" s="278">
        <f>D17*B17</f>
        <v>0</v>
      </c>
      <c r="F17" s="1215"/>
      <c r="G17" s="1215"/>
      <c r="H17" s="1215"/>
      <c r="I17" s="1215"/>
      <c r="J17" s="1215"/>
      <c r="K17" s="1215"/>
      <c r="L17" s="1215"/>
      <c r="M17" s="1215"/>
      <c r="N17" s="1215"/>
      <c r="O17" s="1215"/>
      <c r="P17" s="1215"/>
      <c r="Q17" s="1215"/>
      <c r="R17" s="1215"/>
      <c r="S17" s="1215"/>
      <c r="T17" s="1215"/>
      <c r="U17" s="1215"/>
      <c r="V17" s="1215"/>
      <c r="W17" s="1215"/>
      <c r="X17" s="1215"/>
      <c r="Y17" s="1215"/>
      <c r="Z17" s="1215"/>
      <c r="AA17" s="1215"/>
      <c r="AB17" s="1215"/>
      <c r="AC17" s="1215"/>
      <c r="AD17" s="1215"/>
      <c r="AE17" s="1215"/>
      <c r="AF17" s="1215"/>
      <c r="AG17" s="1215"/>
      <c r="AH17" s="1215"/>
      <c r="AI17" s="1215"/>
      <c r="AJ17" s="1215"/>
      <c r="AK17" s="1215"/>
      <c r="AL17" s="1215"/>
      <c r="AM17" s="1215"/>
      <c r="AN17" s="1215"/>
      <c r="AO17" s="1215"/>
      <c r="AP17" s="1215"/>
      <c r="AQ17" s="1215"/>
      <c r="AR17" s="1215"/>
      <c r="AS17" s="1215"/>
      <c r="AT17" s="1215"/>
      <c r="AU17" s="1215"/>
      <c r="AV17" s="1215"/>
      <c r="AW17" s="1215"/>
      <c r="AX17" s="1215"/>
      <c r="AY17" s="1215"/>
      <c r="AZ17" s="1215"/>
      <c r="BA17" s="1215"/>
      <c r="BB17" s="1215"/>
      <c r="BC17" s="1215"/>
      <c r="BD17" s="1215"/>
      <c r="BE17" s="1215"/>
      <c r="BF17" s="1215"/>
      <c r="BG17" s="1215"/>
      <c r="BH17" s="1215"/>
      <c r="BI17" s="1215"/>
      <c r="BJ17" s="1215"/>
      <c r="BK17" s="1215"/>
      <c r="BL17" s="1215"/>
      <c r="BM17" s="1215"/>
      <c r="BN17" s="1215"/>
      <c r="BO17" s="1215"/>
      <c r="BP17" s="1215"/>
      <c r="BQ17" s="1215"/>
      <c r="BR17" s="1215"/>
      <c r="BS17" s="1215"/>
      <c r="BT17" s="1215"/>
      <c r="BU17" s="1215"/>
      <c r="BV17" s="1215"/>
      <c r="BW17" s="1215"/>
      <c r="BX17" s="1215"/>
      <c r="BY17" s="1215"/>
      <c r="BZ17" s="1215"/>
      <c r="CA17" s="1215"/>
      <c r="CB17" s="1215"/>
      <c r="CC17" s="1215"/>
      <c r="CD17" s="1215"/>
      <c r="CE17" s="1215"/>
      <c r="CF17" s="1215"/>
      <c r="CG17" s="1215"/>
      <c r="CH17" s="1215"/>
      <c r="CI17" s="1215"/>
      <c r="CJ17" s="1215"/>
      <c r="CK17" s="1215"/>
      <c r="CL17" s="1215"/>
      <c r="CM17" s="1215"/>
      <c r="CN17" s="1215"/>
      <c r="CO17" s="1215"/>
      <c r="CP17" s="1215"/>
      <c r="CQ17" s="1215"/>
      <c r="CR17" s="1215"/>
      <c r="CS17" s="1215"/>
      <c r="CT17" s="1215"/>
      <c r="CU17" s="1215"/>
      <c r="CV17" s="1215"/>
      <c r="CW17" s="1215"/>
      <c r="CX17" s="1215"/>
      <c r="CY17" s="1215"/>
      <c r="CZ17" s="1215"/>
    </row>
    <row r="18" spans="1:104" s="1142" customFormat="1" ht="12.75" x14ac:dyDescent="0.25">
      <c r="A18" s="1038"/>
      <c r="B18" s="1039"/>
      <c r="C18" s="1039"/>
      <c r="D18" s="1151"/>
      <c r="E18" s="1040"/>
      <c r="F18" s="1216"/>
      <c r="G18" s="1216"/>
      <c r="H18" s="1216"/>
      <c r="I18" s="1216"/>
      <c r="J18" s="1216"/>
      <c r="K18" s="1216"/>
      <c r="L18" s="1216"/>
      <c r="M18" s="1216"/>
      <c r="N18" s="1216"/>
      <c r="O18" s="1216"/>
      <c r="P18" s="1216"/>
      <c r="Q18" s="1216"/>
      <c r="R18" s="1216"/>
      <c r="S18" s="1216"/>
      <c r="T18" s="1216"/>
      <c r="U18" s="1216"/>
      <c r="V18" s="1216"/>
      <c r="W18" s="1216"/>
      <c r="X18" s="1216"/>
      <c r="Y18" s="1216"/>
      <c r="Z18" s="1216"/>
      <c r="AA18" s="1216"/>
      <c r="AB18" s="1216"/>
      <c r="AC18" s="1216"/>
      <c r="AD18" s="1216"/>
      <c r="AE18" s="1216"/>
      <c r="AF18" s="1216"/>
      <c r="AG18" s="1216"/>
      <c r="AH18" s="1216"/>
      <c r="AI18" s="1216"/>
      <c r="AJ18" s="1216"/>
      <c r="AK18" s="1216"/>
      <c r="AL18" s="1216"/>
      <c r="AM18" s="1216"/>
      <c r="AN18" s="1216"/>
      <c r="AO18" s="1216"/>
      <c r="AP18" s="1216"/>
      <c r="AQ18" s="1216"/>
      <c r="AR18" s="1216"/>
      <c r="AS18" s="1216"/>
      <c r="AT18" s="1216"/>
      <c r="AU18" s="1216"/>
      <c r="AV18" s="1216"/>
      <c r="AW18" s="1216"/>
      <c r="AX18" s="1216"/>
      <c r="AY18" s="1216"/>
      <c r="AZ18" s="1216"/>
      <c r="BA18" s="1216"/>
      <c r="BB18" s="1216"/>
      <c r="BC18" s="1216"/>
      <c r="BD18" s="1216"/>
      <c r="BE18" s="1216"/>
      <c r="BF18" s="1216"/>
      <c r="BG18" s="1216"/>
      <c r="BH18" s="1216"/>
      <c r="BI18" s="1216"/>
      <c r="BJ18" s="1216"/>
      <c r="BK18" s="1216"/>
      <c r="BL18" s="1216"/>
      <c r="BM18" s="1216"/>
      <c r="BN18" s="1216"/>
      <c r="BO18" s="1216"/>
      <c r="BP18" s="1216"/>
      <c r="BQ18" s="1216"/>
      <c r="BR18" s="1216"/>
      <c r="BS18" s="1216"/>
      <c r="BT18" s="1216"/>
      <c r="BU18" s="1216"/>
      <c r="BV18" s="1216"/>
      <c r="BW18" s="1216"/>
      <c r="BX18" s="1216"/>
      <c r="BY18" s="1216"/>
      <c r="BZ18" s="1216"/>
      <c r="CA18" s="1216"/>
      <c r="CB18" s="1216"/>
      <c r="CC18" s="1216"/>
      <c r="CD18" s="1216"/>
      <c r="CE18" s="1216"/>
      <c r="CF18" s="1216"/>
      <c r="CG18" s="1216"/>
      <c r="CH18" s="1216"/>
      <c r="CI18" s="1216"/>
      <c r="CJ18" s="1216"/>
      <c r="CK18" s="1216"/>
      <c r="CL18" s="1216"/>
      <c r="CM18" s="1216"/>
      <c r="CN18" s="1216"/>
      <c r="CO18" s="1216"/>
      <c r="CP18" s="1216"/>
      <c r="CQ18" s="1216"/>
      <c r="CR18" s="1216"/>
      <c r="CS18" s="1216"/>
      <c r="CT18" s="1216"/>
      <c r="CU18" s="1216"/>
      <c r="CV18" s="1216"/>
      <c r="CW18" s="1216"/>
      <c r="CX18" s="1216"/>
      <c r="CY18" s="1216"/>
      <c r="CZ18" s="1216"/>
    </row>
    <row r="19" spans="1:104" s="1142" customFormat="1" ht="12.75" x14ac:dyDescent="0.25">
      <c r="A19" s="1054" t="s">
        <v>924</v>
      </c>
      <c r="B19" s="1042"/>
      <c r="C19" s="1042"/>
      <c r="D19" s="1152"/>
      <c r="E19" s="1044"/>
      <c r="F19" s="1216"/>
      <c r="G19" s="1216"/>
      <c r="H19" s="1216"/>
      <c r="I19" s="1216"/>
      <c r="J19" s="1216"/>
      <c r="K19" s="1216"/>
      <c r="L19" s="1216"/>
      <c r="M19" s="1216"/>
      <c r="N19" s="1216"/>
      <c r="O19" s="1216"/>
      <c r="P19" s="1216"/>
      <c r="Q19" s="1216"/>
      <c r="R19" s="1216"/>
      <c r="S19" s="1216"/>
      <c r="T19" s="1216"/>
      <c r="U19" s="1216"/>
      <c r="V19" s="1216"/>
      <c r="W19" s="1216"/>
      <c r="X19" s="1216"/>
      <c r="Y19" s="1216"/>
      <c r="Z19" s="1216"/>
      <c r="AA19" s="1216"/>
      <c r="AB19" s="1216"/>
      <c r="AC19" s="1216"/>
      <c r="AD19" s="1216"/>
      <c r="AE19" s="1216"/>
      <c r="AF19" s="1216"/>
      <c r="AG19" s="1216"/>
      <c r="AH19" s="1216"/>
      <c r="AI19" s="1216"/>
      <c r="AJ19" s="1216"/>
      <c r="AK19" s="1216"/>
      <c r="AL19" s="1216"/>
      <c r="AM19" s="1216"/>
      <c r="AN19" s="1216"/>
      <c r="AO19" s="1216"/>
      <c r="AP19" s="1216"/>
      <c r="AQ19" s="1216"/>
      <c r="AR19" s="1216"/>
      <c r="AS19" s="1216"/>
      <c r="AT19" s="1216"/>
      <c r="AU19" s="1216"/>
      <c r="AV19" s="1216"/>
      <c r="AW19" s="1216"/>
      <c r="AX19" s="1216"/>
      <c r="AY19" s="1216"/>
      <c r="AZ19" s="1216"/>
      <c r="BA19" s="1216"/>
      <c r="BB19" s="1216"/>
      <c r="BC19" s="1216"/>
      <c r="BD19" s="1216"/>
      <c r="BE19" s="1216"/>
      <c r="BF19" s="1216"/>
      <c r="BG19" s="1216"/>
      <c r="BH19" s="1216"/>
      <c r="BI19" s="1216"/>
      <c r="BJ19" s="1216"/>
      <c r="BK19" s="1216"/>
      <c r="BL19" s="1216"/>
      <c r="BM19" s="1216"/>
      <c r="BN19" s="1216"/>
      <c r="BO19" s="1216"/>
      <c r="BP19" s="1216"/>
      <c r="BQ19" s="1216"/>
      <c r="BR19" s="1216"/>
      <c r="BS19" s="1216"/>
      <c r="BT19" s="1216"/>
      <c r="BU19" s="1216"/>
      <c r="BV19" s="1216"/>
      <c r="BW19" s="1216"/>
      <c r="BX19" s="1216"/>
      <c r="BY19" s="1216"/>
      <c r="BZ19" s="1216"/>
      <c r="CA19" s="1216"/>
      <c r="CB19" s="1216"/>
      <c r="CC19" s="1216"/>
      <c r="CD19" s="1216"/>
      <c r="CE19" s="1216"/>
      <c r="CF19" s="1216"/>
      <c r="CG19" s="1216"/>
      <c r="CH19" s="1216"/>
      <c r="CI19" s="1216"/>
      <c r="CJ19" s="1216"/>
      <c r="CK19" s="1216"/>
      <c r="CL19" s="1216"/>
      <c r="CM19" s="1216"/>
      <c r="CN19" s="1216"/>
      <c r="CO19" s="1216"/>
      <c r="CP19" s="1216"/>
      <c r="CQ19" s="1216"/>
      <c r="CR19" s="1216"/>
      <c r="CS19" s="1216"/>
      <c r="CT19" s="1216"/>
      <c r="CU19" s="1216"/>
      <c r="CV19" s="1216"/>
      <c r="CW19" s="1216"/>
      <c r="CX19" s="1216"/>
      <c r="CY19" s="1216"/>
      <c r="CZ19" s="1216"/>
    </row>
    <row r="20" spans="1:104" s="1141" customFormat="1" ht="25.5" x14ac:dyDescent="0.25">
      <c r="A20" s="66" t="s">
        <v>925</v>
      </c>
      <c r="B20" s="64">
        <v>3</v>
      </c>
      <c r="C20" s="64" t="s">
        <v>926</v>
      </c>
      <c r="D20" s="1026"/>
      <c r="E20" s="278">
        <f>D20*B20</f>
        <v>0</v>
      </c>
      <c r="F20" s="1215"/>
      <c r="G20" s="1215"/>
      <c r="H20" s="1215"/>
      <c r="I20" s="1215"/>
      <c r="J20" s="1215"/>
      <c r="K20" s="1215"/>
      <c r="L20" s="1215"/>
      <c r="M20" s="1215"/>
      <c r="N20" s="1215"/>
      <c r="O20" s="1215"/>
      <c r="P20" s="1215"/>
      <c r="Q20" s="1215"/>
      <c r="R20" s="1215"/>
      <c r="S20" s="1215"/>
      <c r="T20" s="1215"/>
      <c r="U20" s="1215"/>
      <c r="V20" s="1215"/>
      <c r="W20" s="1215"/>
      <c r="X20" s="1215"/>
      <c r="Y20" s="1215"/>
      <c r="Z20" s="1215"/>
      <c r="AA20" s="1215"/>
      <c r="AB20" s="1215"/>
      <c r="AC20" s="1215"/>
      <c r="AD20" s="1215"/>
      <c r="AE20" s="1215"/>
      <c r="AF20" s="1215"/>
      <c r="AG20" s="1215"/>
      <c r="AH20" s="1215"/>
      <c r="AI20" s="1215"/>
      <c r="AJ20" s="1215"/>
      <c r="AK20" s="1215"/>
      <c r="AL20" s="1215"/>
      <c r="AM20" s="1215"/>
      <c r="AN20" s="1215"/>
      <c r="AO20" s="1215"/>
      <c r="AP20" s="1215"/>
      <c r="AQ20" s="1215"/>
      <c r="AR20" s="1215"/>
      <c r="AS20" s="1215"/>
      <c r="AT20" s="1215"/>
      <c r="AU20" s="1215"/>
      <c r="AV20" s="1215"/>
      <c r="AW20" s="1215"/>
      <c r="AX20" s="1215"/>
      <c r="AY20" s="1215"/>
      <c r="AZ20" s="1215"/>
      <c r="BA20" s="1215"/>
      <c r="BB20" s="1215"/>
      <c r="BC20" s="1215"/>
      <c r="BD20" s="1215"/>
      <c r="BE20" s="1215"/>
      <c r="BF20" s="1215"/>
      <c r="BG20" s="1215"/>
      <c r="BH20" s="1215"/>
      <c r="BI20" s="1215"/>
      <c r="BJ20" s="1215"/>
      <c r="BK20" s="1215"/>
      <c r="BL20" s="1215"/>
      <c r="BM20" s="1215"/>
      <c r="BN20" s="1215"/>
      <c r="BO20" s="1215"/>
      <c r="BP20" s="1215"/>
      <c r="BQ20" s="1215"/>
      <c r="BR20" s="1215"/>
      <c r="BS20" s="1215"/>
      <c r="BT20" s="1215"/>
      <c r="BU20" s="1215"/>
      <c r="BV20" s="1215"/>
      <c r="BW20" s="1215"/>
      <c r="BX20" s="1215"/>
      <c r="BY20" s="1215"/>
      <c r="BZ20" s="1215"/>
      <c r="CA20" s="1215"/>
      <c r="CB20" s="1215"/>
      <c r="CC20" s="1215"/>
      <c r="CD20" s="1215"/>
      <c r="CE20" s="1215"/>
      <c r="CF20" s="1215"/>
      <c r="CG20" s="1215"/>
      <c r="CH20" s="1215"/>
      <c r="CI20" s="1215"/>
      <c r="CJ20" s="1215"/>
      <c r="CK20" s="1215"/>
      <c r="CL20" s="1215"/>
      <c r="CM20" s="1215"/>
      <c r="CN20" s="1215"/>
      <c r="CO20" s="1215"/>
      <c r="CP20" s="1215"/>
      <c r="CQ20" s="1215"/>
      <c r="CR20" s="1215"/>
      <c r="CS20" s="1215"/>
      <c r="CT20" s="1215"/>
      <c r="CU20" s="1215"/>
      <c r="CV20" s="1215"/>
      <c r="CW20" s="1215"/>
      <c r="CX20" s="1215"/>
      <c r="CY20" s="1215"/>
      <c r="CZ20" s="1215"/>
    </row>
    <row r="21" spans="1:104" s="1141" customFormat="1" ht="25.5" x14ac:dyDescent="0.25">
      <c r="A21" s="65" t="s">
        <v>1217</v>
      </c>
      <c r="B21" s="64">
        <v>70</v>
      </c>
      <c r="C21" s="56" t="s">
        <v>37</v>
      </c>
      <c r="D21" s="1028"/>
      <c r="E21" s="278">
        <f>D21*B21</f>
        <v>0</v>
      </c>
      <c r="F21" s="1215"/>
      <c r="G21" s="1215"/>
      <c r="H21" s="1215"/>
      <c r="I21" s="1215"/>
      <c r="J21" s="1215"/>
      <c r="K21" s="1215"/>
      <c r="L21" s="1215"/>
      <c r="M21" s="1215"/>
      <c r="N21" s="1215"/>
      <c r="O21" s="1215"/>
      <c r="P21" s="1215"/>
      <c r="Q21" s="1215"/>
      <c r="R21" s="1215"/>
      <c r="S21" s="1215"/>
      <c r="T21" s="1215"/>
      <c r="U21" s="1215"/>
      <c r="V21" s="1215"/>
      <c r="W21" s="1215"/>
      <c r="X21" s="1215"/>
      <c r="Y21" s="1215"/>
      <c r="Z21" s="1215"/>
      <c r="AA21" s="1215"/>
      <c r="AB21" s="1215"/>
      <c r="AC21" s="1215"/>
      <c r="AD21" s="1215"/>
      <c r="AE21" s="1215"/>
      <c r="AF21" s="1215"/>
      <c r="AG21" s="1215"/>
      <c r="AH21" s="1215"/>
      <c r="AI21" s="1215"/>
      <c r="AJ21" s="1215"/>
      <c r="AK21" s="1215"/>
      <c r="AL21" s="1215"/>
      <c r="AM21" s="1215"/>
      <c r="AN21" s="1215"/>
      <c r="AO21" s="1215"/>
      <c r="AP21" s="1215"/>
      <c r="AQ21" s="1215"/>
      <c r="AR21" s="1215"/>
      <c r="AS21" s="1215"/>
      <c r="AT21" s="1215"/>
      <c r="AU21" s="1215"/>
      <c r="AV21" s="1215"/>
      <c r="AW21" s="1215"/>
      <c r="AX21" s="1215"/>
      <c r="AY21" s="1215"/>
      <c r="AZ21" s="1215"/>
      <c r="BA21" s="1215"/>
      <c r="BB21" s="1215"/>
      <c r="BC21" s="1215"/>
      <c r="BD21" s="1215"/>
      <c r="BE21" s="1215"/>
      <c r="BF21" s="1215"/>
      <c r="BG21" s="1215"/>
      <c r="BH21" s="1215"/>
      <c r="BI21" s="1215"/>
      <c r="BJ21" s="1215"/>
      <c r="BK21" s="1215"/>
      <c r="BL21" s="1215"/>
      <c r="BM21" s="1215"/>
      <c r="BN21" s="1215"/>
      <c r="BO21" s="1215"/>
      <c r="BP21" s="1215"/>
      <c r="BQ21" s="1215"/>
      <c r="BR21" s="1215"/>
      <c r="BS21" s="1215"/>
      <c r="BT21" s="1215"/>
      <c r="BU21" s="1215"/>
      <c r="BV21" s="1215"/>
      <c r="BW21" s="1215"/>
      <c r="BX21" s="1215"/>
      <c r="BY21" s="1215"/>
      <c r="BZ21" s="1215"/>
      <c r="CA21" s="1215"/>
      <c r="CB21" s="1215"/>
      <c r="CC21" s="1215"/>
      <c r="CD21" s="1215"/>
      <c r="CE21" s="1215"/>
      <c r="CF21" s="1215"/>
      <c r="CG21" s="1215"/>
      <c r="CH21" s="1215"/>
      <c r="CI21" s="1215"/>
      <c r="CJ21" s="1215"/>
      <c r="CK21" s="1215"/>
      <c r="CL21" s="1215"/>
      <c r="CM21" s="1215"/>
      <c r="CN21" s="1215"/>
      <c r="CO21" s="1215"/>
      <c r="CP21" s="1215"/>
      <c r="CQ21" s="1215"/>
      <c r="CR21" s="1215"/>
      <c r="CS21" s="1215"/>
      <c r="CT21" s="1215"/>
      <c r="CU21" s="1215"/>
      <c r="CV21" s="1215"/>
      <c r="CW21" s="1215"/>
      <c r="CX21" s="1215"/>
      <c r="CY21" s="1215"/>
      <c r="CZ21" s="1215"/>
    </row>
    <row r="22" spans="1:104" s="1141" customFormat="1" x14ac:dyDescent="0.25">
      <c r="A22" s="55" t="s">
        <v>928</v>
      </c>
      <c r="B22" s="64">
        <v>28</v>
      </c>
      <c r="C22" s="56" t="s">
        <v>920</v>
      </c>
      <c r="D22" s="1026"/>
      <c r="E22" s="278">
        <f>D22*B22</f>
        <v>0</v>
      </c>
      <c r="F22" s="1215"/>
      <c r="G22" s="1215"/>
      <c r="H22" s="1215"/>
      <c r="I22" s="1215"/>
      <c r="J22" s="1215"/>
      <c r="K22" s="1215"/>
      <c r="L22" s="1215"/>
      <c r="M22" s="1215"/>
      <c r="N22" s="1215"/>
      <c r="O22" s="1215"/>
      <c r="P22" s="1215"/>
      <c r="Q22" s="1215"/>
      <c r="R22" s="1215"/>
      <c r="S22" s="1215"/>
      <c r="T22" s="1215"/>
      <c r="U22" s="1215"/>
      <c r="V22" s="1215"/>
      <c r="W22" s="1215"/>
      <c r="X22" s="1215"/>
      <c r="Y22" s="1215"/>
      <c r="Z22" s="1215"/>
      <c r="AA22" s="1215"/>
      <c r="AB22" s="1215"/>
      <c r="AC22" s="1215"/>
      <c r="AD22" s="1215"/>
      <c r="AE22" s="1215"/>
      <c r="AF22" s="1215"/>
      <c r="AG22" s="1215"/>
      <c r="AH22" s="1215"/>
      <c r="AI22" s="1215"/>
      <c r="AJ22" s="1215"/>
      <c r="AK22" s="1215"/>
      <c r="AL22" s="1215"/>
      <c r="AM22" s="1215"/>
      <c r="AN22" s="1215"/>
      <c r="AO22" s="1215"/>
      <c r="AP22" s="1215"/>
      <c r="AQ22" s="1215"/>
      <c r="AR22" s="1215"/>
      <c r="AS22" s="1215"/>
      <c r="AT22" s="1215"/>
      <c r="AU22" s="1215"/>
      <c r="AV22" s="1215"/>
      <c r="AW22" s="1215"/>
      <c r="AX22" s="1215"/>
      <c r="AY22" s="1215"/>
      <c r="AZ22" s="1215"/>
      <c r="BA22" s="1215"/>
      <c r="BB22" s="1215"/>
      <c r="BC22" s="1215"/>
      <c r="BD22" s="1215"/>
      <c r="BE22" s="1215"/>
      <c r="BF22" s="1215"/>
      <c r="BG22" s="1215"/>
      <c r="BH22" s="1215"/>
      <c r="BI22" s="1215"/>
      <c r="BJ22" s="1215"/>
      <c r="BK22" s="1215"/>
      <c r="BL22" s="1215"/>
      <c r="BM22" s="1215"/>
      <c r="BN22" s="1215"/>
      <c r="BO22" s="1215"/>
      <c r="BP22" s="1215"/>
      <c r="BQ22" s="1215"/>
      <c r="BR22" s="1215"/>
      <c r="BS22" s="1215"/>
      <c r="BT22" s="1215"/>
      <c r="BU22" s="1215"/>
      <c r="BV22" s="1215"/>
      <c r="BW22" s="1215"/>
      <c r="BX22" s="1215"/>
      <c r="BY22" s="1215"/>
      <c r="BZ22" s="1215"/>
      <c r="CA22" s="1215"/>
      <c r="CB22" s="1215"/>
      <c r="CC22" s="1215"/>
      <c r="CD22" s="1215"/>
      <c r="CE22" s="1215"/>
      <c r="CF22" s="1215"/>
      <c r="CG22" s="1215"/>
      <c r="CH22" s="1215"/>
      <c r="CI22" s="1215"/>
      <c r="CJ22" s="1215"/>
      <c r="CK22" s="1215"/>
      <c r="CL22" s="1215"/>
      <c r="CM22" s="1215"/>
      <c r="CN22" s="1215"/>
      <c r="CO22" s="1215"/>
      <c r="CP22" s="1215"/>
      <c r="CQ22" s="1215"/>
      <c r="CR22" s="1215"/>
      <c r="CS22" s="1215"/>
      <c r="CT22" s="1215"/>
      <c r="CU22" s="1215"/>
      <c r="CV22" s="1215"/>
      <c r="CW22" s="1215"/>
      <c r="CX22" s="1215"/>
      <c r="CY22" s="1215"/>
      <c r="CZ22" s="1215"/>
    </row>
    <row r="23" spans="1:104" s="1141" customFormat="1" x14ac:dyDescent="0.25">
      <c r="A23" s="1038"/>
      <c r="B23" s="1039"/>
      <c r="C23" s="1039"/>
      <c r="D23" s="1151"/>
      <c r="E23" s="1040"/>
      <c r="F23" s="1215"/>
      <c r="G23" s="1215"/>
      <c r="H23" s="1215"/>
      <c r="I23" s="1215"/>
      <c r="J23" s="1215"/>
      <c r="K23" s="1215"/>
      <c r="L23" s="1215"/>
      <c r="M23" s="1215"/>
      <c r="N23" s="1215"/>
      <c r="O23" s="1215"/>
      <c r="P23" s="1215"/>
      <c r="Q23" s="1215"/>
      <c r="R23" s="1215"/>
      <c r="S23" s="1215"/>
      <c r="T23" s="1215"/>
      <c r="U23" s="1215"/>
      <c r="V23" s="1215"/>
      <c r="W23" s="1215"/>
      <c r="X23" s="1215"/>
      <c r="Y23" s="1215"/>
      <c r="Z23" s="1215"/>
      <c r="AA23" s="1215"/>
      <c r="AB23" s="1215"/>
      <c r="AC23" s="1215"/>
      <c r="AD23" s="1215"/>
      <c r="AE23" s="1215"/>
      <c r="AF23" s="1215"/>
      <c r="AG23" s="1215"/>
      <c r="AH23" s="1215"/>
      <c r="AI23" s="1215"/>
      <c r="AJ23" s="1215"/>
      <c r="AK23" s="1215"/>
      <c r="AL23" s="1215"/>
      <c r="AM23" s="1215"/>
      <c r="AN23" s="1215"/>
      <c r="AO23" s="1215"/>
      <c r="AP23" s="1215"/>
      <c r="AQ23" s="1215"/>
      <c r="AR23" s="1215"/>
      <c r="AS23" s="1215"/>
      <c r="AT23" s="1215"/>
      <c r="AU23" s="1215"/>
      <c r="AV23" s="1215"/>
      <c r="AW23" s="1215"/>
      <c r="AX23" s="1215"/>
      <c r="AY23" s="1215"/>
      <c r="AZ23" s="1215"/>
      <c r="BA23" s="1215"/>
      <c r="BB23" s="1215"/>
      <c r="BC23" s="1215"/>
      <c r="BD23" s="1215"/>
      <c r="BE23" s="1215"/>
      <c r="BF23" s="1215"/>
      <c r="BG23" s="1215"/>
      <c r="BH23" s="1215"/>
      <c r="BI23" s="1215"/>
      <c r="BJ23" s="1215"/>
      <c r="BK23" s="1215"/>
      <c r="BL23" s="1215"/>
      <c r="BM23" s="1215"/>
      <c r="BN23" s="1215"/>
      <c r="BO23" s="1215"/>
      <c r="BP23" s="1215"/>
      <c r="BQ23" s="1215"/>
      <c r="BR23" s="1215"/>
      <c r="BS23" s="1215"/>
      <c r="BT23" s="1215"/>
      <c r="BU23" s="1215"/>
      <c r="BV23" s="1215"/>
      <c r="BW23" s="1215"/>
      <c r="BX23" s="1215"/>
      <c r="BY23" s="1215"/>
      <c r="BZ23" s="1215"/>
      <c r="CA23" s="1215"/>
      <c r="CB23" s="1215"/>
      <c r="CC23" s="1215"/>
      <c r="CD23" s="1215"/>
      <c r="CE23" s="1215"/>
      <c r="CF23" s="1215"/>
      <c r="CG23" s="1215"/>
      <c r="CH23" s="1215"/>
      <c r="CI23" s="1215"/>
      <c r="CJ23" s="1215"/>
      <c r="CK23" s="1215"/>
      <c r="CL23" s="1215"/>
      <c r="CM23" s="1215"/>
      <c r="CN23" s="1215"/>
      <c r="CO23" s="1215"/>
      <c r="CP23" s="1215"/>
      <c r="CQ23" s="1215"/>
      <c r="CR23" s="1215"/>
      <c r="CS23" s="1215"/>
      <c r="CT23" s="1215"/>
      <c r="CU23" s="1215"/>
      <c r="CV23" s="1215"/>
      <c r="CW23" s="1215"/>
      <c r="CX23" s="1215"/>
      <c r="CY23" s="1215"/>
      <c r="CZ23" s="1215"/>
    </row>
    <row r="24" spans="1:104" s="1142" customFormat="1" ht="12.75" x14ac:dyDescent="0.25">
      <c r="A24" s="1054" t="s">
        <v>929</v>
      </c>
      <c r="B24" s="1042"/>
      <c r="C24" s="1042"/>
      <c r="D24" s="1152"/>
      <c r="E24" s="1044"/>
      <c r="F24" s="1216"/>
      <c r="G24" s="1216"/>
      <c r="H24" s="1216"/>
      <c r="I24" s="1216"/>
      <c r="J24" s="1216"/>
      <c r="K24" s="1216"/>
      <c r="L24" s="1216"/>
      <c r="M24" s="1216"/>
      <c r="N24" s="1216"/>
      <c r="O24" s="1216"/>
      <c r="P24" s="1216"/>
      <c r="Q24" s="1216"/>
      <c r="R24" s="1216"/>
      <c r="S24" s="1216"/>
      <c r="T24" s="1216"/>
      <c r="U24" s="1216"/>
      <c r="V24" s="1216"/>
      <c r="W24" s="1216"/>
      <c r="X24" s="1216"/>
      <c r="Y24" s="1216"/>
      <c r="Z24" s="1216"/>
      <c r="AA24" s="1216"/>
      <c r="AB24" s="1216"/>
      <c r="AC24" s="1216"/>
      <c r="AD24" s="1216"/>
      <c r="AE24" s="1216"/>
      <c r="AF24" s="1216"/>
      <c r="AG24" s="1216"/>
      <c r="AH24" s="1216"/>
      <c r="AI24" s="1216"/>
      <c r="AJ24" s="1216"/>
      <c r="AK24" s="1216"/>
      <c r="AL24" s="1216"/>
      <c r="AM24" s="1216"/>
      <c r="AN24" s="1216"/>
      <c r="AO24" s="1216"/>
      <c r="AP24" s="1216"/>
      <c r="AQ24" s="1216"/>
      <c r="AR24" s="1216"/>
      <c r="AS24" s="1216"/>
      <c r="AT24" s="1216"/>
      <c r="AU24" s="1216"/>
      <c r="AV24" s="1216"/>
      <c r="AW24" s="1216"/>
      <c r="AX24" s="1216"/>
      <c r="AY24" s="1216"/>
      <c r="AZ24" s="1216"/>
      <c r="BA24" s="1216"/>
      <c r="BB24" s="1216"/>
      <c r="BC24" s="1216"/>
      <c r="BD24" s="1216"/>
      <c r="BE24" s="1216"/>
      <c r="BF24" s="1216"/>
      <c r="BG24" s="1216"/>
      <c r="BH24" s="1216"/>
      <c r="BI24" s="1216"/>
      <c r="BJ24" s="1216"/>
      <c r="BK24" s="1216"/>
      <c r="BL24" s="1216"/>
      <c r="BM24" s="1216"/>
      <c r="BN24" s="1216"/>
      <c r="BO24" s="1216"/>
      <c r="BP24" s="1216"/>
      <c r="BQ24" s="1216"/>
      <c r="BR24" s="1216"/>
      <c r="BS24" s="1216"/>
      <c r="BT24" s="1216"/>
      <c r="BU24" s="1216"/>
      <c r="BV24" s="1216"/>
      <c r="BW24" s="1216"/>
      <c r="BX24" s="1216"/>
      <c r="BY24" s="1216"/>
      <c r="BZ24" s="1216"/>
      <c r="CA24" s="1216"/>
      <c r="CB24" s="1216"/>
      <c r="CC24" s="1216"/>
      <c r="CD24" s="1216"/>
      <c r="CE24" s="1216"/>
      <c r="CF24" s="1216"/>
      <c r="CG24" s="1216"/>
      <c r="CH24" s="1216"/>
      <c r="CI24" s="1216"/>
      <c r="CJ24" s="1216"/>
      <c r="CK24" s="1216"/>
      <c r="CL24" s="1216"/>
      <c r="CM24" s="1216"/>
      <c r="CN24" s="1216"/>
      <c r="CO24" s="1216"/>
      <c r="CP24" s="1216"/>
      <c r="CQ24" s="1216"/>
      <c r="CR24" s="1216"/>
      <c r="CS24" s="1216"/>
      <c r="CT24" s="1216"/>
      <c r="CU24" s="1216"/>
      <c r="CV24" s="1216"/>
      <c r="CW24" s="1216"/>
      <c r="CX24" s="1216"/>
      <c r="CY24" s="1216"/>
      <c r="CZ24" s="1216"/>
    </row>
    <row r="25" spans="1:104" s="1141" customFormat="1" x14ac:dyDescent="0.25">
      <c r="A25" s="55" t="s">
        <v>930</v>
      </c>
      <c r="B25" s="63">
        <v>11</v>
      </c>
      <c r="C25" s="56" t="s">
        <v>920</v>
      </c>
      <c r="D25" s="1026"/>
      <c r="E25" s="278">
        <f>D25*B25</f>
        <v>0</v>
      </c>
      <c r="F25" s="1215"/>
      <c r="G25" s="1215"/>
      <c r="H25" s="1215"/>
      <c r="I25" s="1215"/>
      <c r="J25" s="1215"/>
      <c r="K25" s="1215"/>
      <c r="L25" s="1215"/>
      <c r="M25" s="1215"/>
      <c r="N25" s="1215"/>
      <c r="O25" s="1215"/>
      <c r="P25" s="1215"/>
      <c r="Q25" s="1215"/>
      <c r="R25" s="1215"/>
      <c r="S25" s="1215"/>
      <c r="T25" s="1215"/>
      <c r="U25" s="1215"/>
      <c r="V25" s="1215"/>
      <c r="W25" s="1215"/>
      <c r="X25" s="1215"/>
      <c r="Y25" s="1215"/>
      <c r="Z25" s="1215"/>
      <c r="AA25" s="1215"/>
      <c r="AB25" s="1215"/>
      <c r="AC25" s="1215"/>
      <c r="AD25" s="1215"/>
      <c r="AE25" s="1215"/>
      <c r="AF25" s="1215"/>
      <c r="AG25" s="1215"/>
      <c r="AH25" s="1215"/>
      <c r="AI25" s="1215"/>
      <c r="AJ25" s="1215"/>
      <c r="AK25" s="1215"/>
      <c r="AL25" s="1215"/>
      <c r="AM25" s="1215"/>
      <c r="AN25" s="1215"/>
      <c r="AO25" s="1215"/>
      <c r="AP25" s="1215"/>
      <c r="AQ25" s="1215"/>
      <c r="AR25" s="1215"/>
      <c r="AS25" s="1215"/>
      <c r="AT25" s="1215"/>
      <c r="AU25" s="1215"/>
      <c r="AV25" s="1215"/>
      <c r="AW25" s="1215"/>
      <c r="AX25" s="1215"/>
      <c r="AY25" s="1215"/>
      <c r="AZ25" s="1215"/>
      <c r="BA25" s="1215"/>
      <c r="BB25" s="1215"/>
      <c r="BC25" s="1215"/>
      <c r="BD25" s="1215"/>
      <c r="BE25" s="1215"/>
      <c r="BF25" s="1215"/>
      <c r="BG25" s="1215"/>
      <c r="BH25" s="1215"/>
      <c r="BI25" s="1215"/>
      <c r="BJ25" s="1215"/>
      <c r="BK25" s="1215"/>
      <c r="BL25" s="1215"/>
      <c r="BM25" s="1215"/>
      <c r="BN25" s="1215"/>
      <c r="BO25" s="1215"/>
      <c r="BP25" s="1215"/>
      <c r="BQ25" s="1215"/>
      <c r="BR25" s="1215"/>
      <c r="BS25" s="1215"/>
      <c r="BT25" s="1215"/>
      <c r="BU25" s="1215"/>
      <c r="BV25" s="1215"/>
      <c r="BW25" s="1215"/>
      <c r="BX25" s="1215"/>
      <c r="BY25" s="1215"/>
      <c r="BZ25" s="1215"/>
      <c r="CA25" s="1215"/>
      <c r="CB25" s="1215"/>
      <c r="CC25" s="1215"/>
      <c r="CD25" s="1215"/>
      <c r="CE25" s="1215"/>
      <c r="CF25" s="1215"/>
      <c r="CG25" s="1215"/>
      <c r="CH25" s="1215"/>
      <c r="CI25" s="1215"/>
      <c r="CJ25" s="1215"/>
      <c r="CK25" s="1215"/>
      <c r="CL25" s="1215"/>
      <c r="CM25" s="1215"/>
      <c r="CN25" s="1215"/>
      <c r="CO25" s="1215"/>
      <c r="CP25" s="1215"/>
      <c r="CQ25" s="1215"/>
      <c r="CR25" s="1215"/>
      <c r="CS25" s="1215"/>
      <c r="CT25" s="1215"/>
      <c r="CU25" s="1215"/>
      <c r="CV25" s="1215"/>
      <c r="CW25" s="1215"/>
      <c r="CX25" s="1215"/>
      <c r="CY25" s="1215"/>
      <c r="CZ25" s="1215"/>
    </row>
    <row r="26" spans="1:104" s="1141" customFormat="1" x14ac:dyDescent="0.25">
      <c r="A26" s="287"/>
      <c r="B26" s="63"/>
      <c r="C26" s="63"/>
      <c r="D26" s="1029"/>
      <c r="E26" s="286"/>
      <c r="F26" s="1215"/>
      <c r="G26" s="1215"/>
      <c r="H26" s="1215"/>
      <c r="I26" s="1215"/>
      <c r="J26" s="1215"/>
      <c r="K26" s="1215"/>
      <c r="L26" s="1215"/>
      <c r="M26" s="1215"/>
      <c r="N26" s="1215"/>
      <c r="O26" s="1215"/>
      <c r="P26" s="1215"/>
      <c r="Q26" s="1215"/>
      <c r="R26" s="1215"/>
      <c r="S26" s="1215"/>
      <c r="T26" s="1215"/>
      <c r="U26" s="1215"/>
      <c r="V26" s="1215"/>
      <c r="W26" s="1215"/>
      <c r="X26" s="1215"/>
      <c r="Y26" s="1215"/>
      <c r="Z26" s="1215"/>
      <c r="AA26" s="1215"/>
      <c r="AB26" s="1215"/>
      <c r="AC26" s="1215"/>
      <c r="AD26" s="1215"/>
      <c r="AE26" s="1215"/>
      <c r="AF26" s="1215"/>
      <c r="AG26" s="1215"/>
      <c r="AH26" s="1215"/>
      <c r="AI26" s="1215"/>
      <c r="AJ26" s="1215"/>
      <c r="AK26" s="1215"/>
      <c r="AL26" s="1215"/>
      <c r="AM26" s="1215"/>
      <c r="AN26" s="1215"/>
      <c r="AO26" s="1215"/>
      <c r="AP26" s="1215"/>
      <c r="AQ26" s="1215"/>
      <c r="AR26" s="1215"/>
      <c r="AS26" s="1215"/>
      <c r="AT26" s="1215"/>
      <c r="AU26" s="1215"/>
      <c r="AV26" s="1215"/>
      <c r="AW26" s="1215"/>
      <c r="AX26" s="1215"/>
      <c r="AY26" s="1215"/>
      <c r="AZ26" s="1215"/>
      <c r="BA26" s="1215"/>
      <c r="BB26" s="1215"/>
      <c r="BC26" s="1215"/>
      <c r="BD26" s="1215"/>
      <c r="BE26" s="1215"/>
      <c r="BF26" s="1215"/>
      <c r="BG26" s="1215"/>
      <c r="BH26" s="1215"/>
      <c r="BI26" s="1215"/>
      <c r="BJ26" s="1215"/>
      <c r="BK26" s="1215"/>
      <c r="BL26" s="1215"/>
      <c r="BM26" s="1215"/>
      <c r="BN26" s="1215"/>
      <c r="BO26" s="1215"/>
      <c r="BP26" s="1215"/>
      <c r="BQ26" s="1215"/>
      <c r="BR26" s="1215"/>
      <c r="BS26" s="1215"/>
      <c r="BT26" s="1215"/>
      <c r="BU26" s="1215"/>
      <c r="BV26" s="1215"/>
      <c r="BW26" s="1215"/>
      <c r="BX26" s="1215"/>
      <c r="BY26" s="1215"/>
      <c r="BZ26" s="1215"/>
      <c r="CA26" s="1215"/>
      <c r="CB26" s="1215"/>
      <c r="CC26" s="1215"/>
      <c r="CD26" s="1215"/>
      <c r="CE26" s="1215"/>
      <c r="CF26" s="1215"/>
      <c r="CG26" s="1215"/>
      <c r="CH26" s="1215"/>
      <c r="CI26" s="1215"/>
      <c r="CJ26" s="1215"/>
      <c r="CK26" s="1215"/>
      <c r="CL26" s="1215"/>
      <c r="CM26" s="1215"/>
      <c r="CN26" s="1215"/>
      <c r="CO26" s="1215"/>
      <c r="CP26" s="1215"/>
      <c r="CQ26" s="1215"/>
      <c r="CR26" s="1215"/>
      <c r="CS26" s="1215"/>
      <c r="CT26" s="1215"/>
      <c r="CU26" s="1215"/>
      <c r="CV26" s="1215"/>
      <c r="CW26" s="1215"/>
      <c r="CX26" s="1215"/>
      <c r="CY26" s="1215"/>
      <c r="CZ26" s="1215"/>
    </row>
    <row r="27" spans="1:104" s="1140" customFormat="1" ht="12.75" x14ac:dyDescent="0.25">
      <c r="A27" s="62" t="s">
        <v>931</v>
      </c>
      <c r="B27" s="61"/>
      <c r="C27" s="61"/>
      <c r="D27" s="1153"/>
      <c r="E27" s="286"/>
      <c r="F27" s="1214"/>
      <c r="G27" s="1214"/>
      <c r="H27" s="1214"/>
      <c r="I27" s="1214"/>
      <c r="J27" s="1214"/>
      <c r="K27" s="1214"/>
      <c r="L27" s="1214"/>
      <c r="M27" s="1214"/>
      <c r="N27" s="1214"/>
      <c r="O27" s="1214"/>
      <c r="P27" s="1214"/>
      <c r="Q27" s="1214"/>
      <c r="R27" s="1214"/>
      <c r="S27" s="1214"/>
      <c r="T27" s="1214"/>
      <c r="U27" s="1214"/>
      <c r="V27" s="1214"/>
      <c r="W27" s="1214"/>
      <c r="X27" s="1214"/>
      <c r="Y27" s="1214"/>
      <c r="Z27" s="1214"/>
      <c r="AA27" s="1214"/>
      <c r="AB27" s="1214"/>
      <c r="AC27" s="1214"/>
      <c r="AD27" s="1214"/>
      <c r="AE27" s="1214"/>
      <c r="AF27" s="1214"/>
      <c r="AG27" s="1214"/>
      <c r="AH27" s="1214"/>
      <c r="AI27" s="1214"/>
      <c r="AJ27" s="1214"/>
      <c r="AK27" s="1214"/>
      <c r="AL27" s="1214"/>
      <c r="AM27" s="1214"/>
      <c r="AN27" s="1214"/>
      <c r="AO27" s="1214"/>
      <c r="AP27" s="1214"/>
      <c r="AQ27" s="1214"/>
      <c r="AR27" s="1214"/>
      <c r="AS27" s="1214"/>
      <c r="AT27" s="1214"/>
      <c r="AU27" s="1214"/>
      <c r="AV27" s="1214"/>
      <c r="AW27" s="1214"/>
      <c r="AX27" s="1214"/>
      <c r="AY27" s="1214"/>
      <c r="AZ27" s="1214"/>
      <c r="BA27" s="1214"/>
      <c r="BB27" s="1214"/>
      <c r="BC27" s="1214"/>
      <c r="BD27" s="1214"/>
      <c r="BE27" s="1214"/>
      <c r="BF27" s="1214"/>
      <c r="BG27" s="1214"/>
      <c r="BH27" s="1214"/>
      <c r="BI27" s="1214"/>
      <c r="BJ27" s="1214"/>
      <c r="BK27" s="1214"/>
      <c r="BL27" s="1214"/>
      <c r="BM27" s="1214"/>
      <c r="BN27" s="1214"/>
      <c r="BO27" s="1214"/>
      <c r="BP27" s="1214"/>
      <c r="BQ27" s="1214"/>
      <c r="BR27" s="1214"/>
      <c r="BS27" s="1214"/>
      <c r="BT27" s="1214"/>
      <c r="BU27" s="1214"/>
      <c r="BV27" s="1214"/>
      <c r="BW27" s="1214"/>
      <c r="BX27" s="1214"/>
      <c r="BY27" s="1214"/>
      <c r="BZ27" s="1214"/>
      <c r="CA27" s="1214"/>
      <c r="CB27" s="1214"/>
      <c r="CC27" s="1214"/>
      <c r="CD27" s="1214"/>
      <c r="CE27" s="1214"/>
      <c r="CF27" s="1214"/>
      <c r="CG27" s="1214"/>
      <c r="CH27" s="1214"/>
      <c r="CI27" s="1214"/>
      <c r="CJ27" s="1214"/>
      <c r="CK27" s="1214"/>
      <c r="CL27" s="1214"/>
      <c r="CM27" s="1214"/>
      <c r="CN27" s="1214"/>
      <c r="CO27" s="1214"/>
      <c r="CP27" s="1214"/>
      <c r="CQ27" s="1214"/>
      <c r="CR27" s="1214"/>
      <c r="CS27" s="1214"/>
      <c r="CT27" s="1214"/>
      <c r="CU27" s="1214"/>
      <c r="CV27" s="1214"/>
      <c r="CW27" s="1214"/>
      <c r="CX27" s="1214"/>
      <c r="CY27" s="1214"/>
      <c r="CZ27" s="1214"/>
    </row>
    <row r="28" spans="1:104" s="1141" customFormat="1" x14ac:dyDescent="0.25">
      <c r="A28" s="55" t="s">
        <v>932</v>
      </c>
      <c r="B28" s="56">
        <v>12</v>
      </c>
      <c r="C28" s="56" t="s">
        <v>38</v>
      </c>
      <c r="D28" s="1026"/>
      <c r="E28" s="278">
        <f t="shared" ref="E28:E34" si="0">D28*B28</f>
        <v>0</v>
      </c>
      <c r="F28" s="1215"/>
      <c r="G28" s="1215"/>
      <c r="H28" s="1215"/>
      <c r="I28" s="1215"/>
      <c r="J28" s="1215"/>
      <c r="K28" s="1215"/>
      <c r="L28" s="1215"/>
      <c r="M28" s="1215"/>
      <c r="N28" s="1215"/>
      <c r="O28" s="1215"/>
      <c r="P28" s="1215"/>
      <c r="Q28" s="1215"/>
      <c r="R28" s="1215"/>
      <c r="S28" s="1215"/>
      <c r="T28" s="1215"/>
      <c r="U28" s="1215"/>
      <c r="V28" s="1215"/>
      <c r="W28" s="1215"/>
      <c r="X28" s="1215"/>
      <c r="Y28" s="1215"/>
      <c r="Z28" s="1215"/>
      <c r="AA28" s="1215"/>
      <c r="AB28" s="1215"/>
      <c r="AC28" s="1215"/>
      <c r="AD28" s="1215"/>
      <c r="AE28" s="1215"/>
      <c r="AF28" s="1215"/>
      <c r="AG28" s="1215"/>
      <c r="AH28" s="1215"/>
      <c r="AI28" s="1215"/>
      <c r="AJ28" s="1215"/>
      <c r="AK28" s="1215"/>
      <c r="AL28" s="1215"/>
      <c r="AM28" s="1215"/>
      <c r="AN28" s="1215"/>
      <c r="AO28" s="1215"/>
      <c r="AP28" s="1215"/>
      <c r="AQ28" s="1215"/>
      <c r="AR28" s="1215"/>
      <c r="AS28" s="1215"/>
      <c r="AT28" s="1215"/>
      <c r="AU28" s="1215"/>
      <c r="AV28" s="1215"/>
      <c r="AW28" s="1215"/>
      <c r="AX28" s="1215"/>
      <c r="AY28" s="1215"/>
      <c r="AZ28" s="1215"/>
      <c r="BA28" s="1215"/>
      <c r="BB28" s="1215"/>
      <c r="BC28" s="1215"/>
      <c r="BD28" s="1215"/>
      <c r="BE28" s="1215"/>
      <c r="BF28" s="1215"/>
      <c r="BG28" s="1215"/>
      <c r="BH28" s="1215"/>
      <c r="BI28" s="1215"/>
      <c r="BJ28" s="1215"/>
      <c r="BK28" s="1215"/>
      <c r="BL28" s="1215"/>
      <c r="BM28" s="1215"/>
      <c r="BN28" s="1215"/>
      <c r="BO28" s="1215"/>
      <c r="BP28" s="1215"/>
      <c r="BQ28" s="1215"/>
      <c r="BR28" s="1215"/>
      <c r="BS28" s="1215"/>
      <c r="BT28" s="1215"/>
      <c r="BU28" s="1215"/>
      <c r="BV28" s="1215"/>
      <c r="BW28" s="1215"/>
      <c r="BX28" s="1215"/>
      <c r="BY28" s="1215"/>
      <c r="BZ28" s="1215"/>
      <c r="CA28" s="1215"/>
      <c r="CB28" s="1215"/>
      <c r="CC28" s="1215"/>
      <c r="CD28" s="1215"/>
      <c r="CE28" s="1215"/>
      <c r="CF28" s="1215"/>
      <c r="CG28" s="1215"/>
      <c r="CH28" s="1215"/>
      <c r="CI28" s="1215"/>
      <c r="CJ28" s="1215"/>
      <c r="CK28" s="1215"/>
      <c r="CL28" s="1215"/>
      <c r="CM28" s="1215"/>
      <c r="CN28" s="1215"/>
      <c r="CO28" s="1215"/>
      <c r="CP28" s="1215"/>
      <c r="CQ28" s="1215"/>
      <c r="CR28" s="1215"/>
      <c r="CS28" s="1215"/>
      <c r="CT28" s="1215"/>
      <c r="CU28" s="1215"/>
      <c r="CV28" s="1215"/>
      <c r="CW28" s="1215"/>
      <c r="CX28" s="1215"/>
      <c r="CY28" s="1215"/>
      <c r="CZ28" s="1215"/>
    </row>
    <row r="29" spans="1:104" s="1141" customFormat="1" x14ac:dyDescent="0.25">
      <c r="A29" s="55" t="s">
        <v>933</v>
      </c>
      <c r="B29" s="56">
        <v>12</v>
      </c>
      <c r="C29" s="56" t="s">
        <v>38</v>
      </c>
      <c r="D29" s="1026"/>
      <c r="E29" s="278">
        <f t="shared" si="0"/>
        <v>0</v>
      </c>
      <c r="F29" s="1215"/>
      <c r="G29" s="1215"/>
      <c r="H29" s="1215"/>
      <c r="I29" s="1215"/>
      <c r="J29" s="1215"/>
      <c r="K29" s="1215"/>
      <c r="L29" s="1215"/>
      <c r="M29" s="1215"/>
      <c r="N29" s="1215"/>
      <c r="O29" s="1215"/>
      <c r="P29" s="1215"/>
      <c r="Q29" s="1215"/>
      <c r="R29" s="1215"/>
      <c r="S29" s="1215"/>
      <c r="T29" s="1215"/>
      <c r="U29" s="1215"/>
      <c r="V29" s="1215"/>
      <c r="W29" s="1215"/>
      <c r="X29" s="1215"/>
      <c r="Y29" s="1215"/>
      <c r="Z29" s="1215"/>
      <c r="AA29" s="1215"/>
      <c r="AB29" s="1215"/>
      <c r="AC29" s="1215"/>
      <c r="AD29" s="1215"/>
      <c r="AE29" s="1215"/>
      <c r="AF29" s="1215"/>
      <c r="AG29" s="1215"/>
      <c r="AH29" s="1215"/>
      <c r="AI29" s="1215"/>
      <c r="AJ29" s="1215"/>
      <c r="AK29" s="1215"/>
      <c r="AL29" s="1215"/>
      <c r="AM29" s="1215"/>
      <c r="AN29" s="1215"/>
      <c r="AO29" s="1215"/>
      <c r="AP29" s="1215"/>
      <c r="AQ29" s="1215"/>
      <c r="AR29" s="1215"/>
      <c r="AS29" s="1215"/>
      <c r="AT29" s="1215"/>
      <c r="AU29" s="1215"/>
      <c r="AV29" s="1215"/>
      <c r="AW29" s="1215"/>
      <c r="AX29" s="1215"/>
      <c r="AY29" s="1215"/>
      <c r="AZ29" s="1215"/>
      <c r="BA29" s="1215"/>
      <c r="BB29" s="1215"/>
      <c r="BC29" s="1215"/>
      <c r="BD29" s="1215"/>
      <c r="BE29" s="1215"/>
      <c r="BF29" s="1215"/>
      <c r="BG29" s="1215"/>
      <c r="BH29" s="1215"/>
      <c r="BI29" s="1215"/>
      <c r="BJ29" s="1215"/>
      <c r="BK29" s="1215"/>
      <c r="BL29" s="1215"/>
      <c r="BM29" s="1215"/>
      <c r="BN29" s="1215"/>
      <c r="BO29" s="1215"/>
      <c r="BP29" s="1215"/>
      <c r="BQ29" s="1215"/>
      <c r="BR29" s="1215"/>
      <c r="BS29" s="1215"/>
      <c r="BT29" s="1215"/>
      <c r="BU29" s="1215"/>
      <c r="BV29" s="1215"/>
      <c r="BW29" s="1215"/>
      <c r="BX29" s="1215"/>
      <c r="BY29" s="1215"/>
      <c r="BZ29" s="1215"/>
      <c r="CA29" s="1215"/>
      <c r="CB29" s="1215"/>
      <c r="CC29" s="1215"/>
      <c r="CD29" s="1215"/>
      <c r="CE29" s="1215"/>
      <c r="CF29" s="1215"/>
      <c r="CG29" s="1215"/>
      <c r="CH29" s="1215"/>
      <c r="CI29" s="1215"/>
      <c r="CJ29" s="1215"/>
      <c r="CK29" s="1215"/>
      <c r="CL29" s="1215"/>
      <c r="CM29" s="1215"/>
      <c r="CN29" s="1215"/>
      <c r="CO29" s="1215"/>
      <c r="CP29" s="1215"/>
      <c r="CQ29" s="1215"/>
      <c r="CR29" s="1215"/>
      <c r="CS29" s="1215"/>
      <c r="CT29" s="1215"/>
      <c r="CU29" s="1215"/>
      <c r="CV29" s="1215"/>
      <c r="CW29" s="1215"/>
      <c r="CX29" s="1215"/>
      <c r="CY29" s="1215"/>
      <c r="CZ29" s="1215"/>
    </row>
    <row r="30" spans="1:104" s="1141" customFormat="1" x14ac:dyDescent="0.25">
      <c r="A30" s="55" t="s">
        <v>934</v>
      </c>
      <c r="B30" s="56">
        <v>12</v>
      </c>
      <c r="C30" s="56" t="s">
        <v>38</v>
      </c>
      <c r="D30" s="1026"/>
      <c r="E30" s="278">
        <f t="shared" si="0"/>
        <v>0</v>
      </c>
      <c r="F30" s="1215"/>
      <c r="G30" s="1215"/>
      <c r="H30" s="1215"/>
      <c r="I30" s="1215"/>
      <c r="J30" s="1215"/>
      <c r="K30" s="1215"/>
      <c r="L30" s="1215"/>
      <c r="M30" s="1215"/>
      <c r="N30" s="1215"/>
      <c r="O30" s="1215"/>
      <c r="P30" s="1215"/>
      <c r="Q30" s="1215"/>
      <c r="R30" s="1215"/>
      <c r="S30" s="1215"/>
      <c r="T30" s="1215"/>
      <c r="U30" s="1215"/>
      <c r="V30" s="1215"/>
      <c r="W30" s="1215"/>
      <c r="X30" s="1215"/>
      <c r="Y30" s="1215"/>
      <c r="Z30" s="1215"/>
      <c r="AA30" s="1215"/>
      <c r="AB30" s="1215"/>
      <c r="AC30" s="1215"/>
      <c r="AD30" s="1215"/>
      <c r="AE30" s="1215"/>
      <c r="AF30" s="1215"/>
      <c r="AG30" s="1215"/>
      <c r="AH30" s="1215"/>
      <c r="AI30" s="1215"/>
      <c r="AJ30" s="1215"/>
      <c r="AK30" s="1215"/>
      <c r="AL30" s="1215"/>
      <c r="AM30" s="1215"/>
      <c r="AN30" s="1215"/>
      <c r="AO30" s="1215"/>
      <c r="AP30" s="1215"/>
      <c r="AQ30" s="1215"/>
      <c r="AR30" s="1215"/>
      <c r="AS30" s="1215"/>
      <c r="AT30" s="1215"/>
      <c r="AU30" s="1215"/>
      <c r="AV30" s="1215"/>
      <c r="AW30" s="1215"/>
      <c r="AX30" s="1215"/>
      <c r="AY30" s="1215"/>
      <c r="AZ30" s="1215"/>
      <c r="BA30" s="1215"/>
      <c r="BB30" s="1215"/>
      <c r="BC30" s="1215"/>
      <c r="BD30" s="1215"/>
      <c r="BE30" s="1215"/>
      <c r="BF30" s="1215"/>
      <c r="BG30" s="1215"/>
      <c r="BH30" s="1215"/>
      <c r="BI30" s="1215"/>
      <c r="BJ30" s="1215"/>
      <c r="BK30" s="1215"/>
      <c r="BL30" s="1215"/>
      <c r="BM30" s="1215"/>
      <c r="BN30" s="1215"/>
      <c r="BO30" s="1215"/>
      <c r="BP30" s="1215"/>
      <c r="BQ30" s="1215"/>
      <c r="BR30" s="1215"/>
      <c r="BS30" s="1215"/>
      <c r="BT30" s="1215"/>
      <c r="BU30" s="1215"/>
      <c r="BV30" s="1215"/>
      <c r="BW30" s="1215"/>
      <c r="BX30" s="1215"/>
      <c r="BY30" s="1215"/>
      <c r="BZ30" s="1215"/>
      <c r="CA30" s="1215"/>
      <c r="CB30" s="1215"/>
      <c r="CC30" s="1215"/>
      <c r="CD30" s="1215"/>
      <c r="CE30" s="1215"/>
      <c r="CF30" s="1215"/>
      <c r="CG30" s="1215"/>
      <c r="CH30" s="1215"/>
      <c r="CI30" s="1215"/>
      <c r="CJ30" s="1215"/>
      <c r="CK30" s="1215"/>
      <c r="CL30" s="1215"/>
      <c r="CM30" s="1215"/>
      <c r="CN30" s="1215"/>
      <c r="CO30" s="1215"/>
      <c r="CP30" s="1215"/>
      <c r="CQ30" s="1215"/>
      <c r="CR30" s="1215"/>
      <c r="CS30" s="1215"/>
      <c r="CT30" s="1215"/>
      <c r="CU30" s="1215"/>
      <c r="CV30" s="1215"/>
      <c r="CW30" s="1215"/>
      <c r="CX30" s="1215"/>
      <c r="CY30" s="1215"/>
      <c r="CZ30" s="1215"/>
    </row>
    <row r="31" spans="1:104" s="1141" customFormat="1" x14ac:dyDescent="0.25">
      <c r="A31" s="55" t="s">
        <v>935</v>
      </c>
      <c r="B31" s="56">
        <v>12</v>
      </c>
      <c r="C31" s="56" t="s">
        <v>38</v>
      </c>
      <c r="D31" s="1026"/>
      <c r="E31" s="278">
        <f t="shared" si="0"/>
        <v>0</v>
      </c>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5"/>
      <c r="AB31" s="1215"/>
      <c r="AC31" s="1215"/>
      <c r="AD31" s="1215"/>
      <c r="AE31" s="1215"/>
      <c r="AF31" s="1215"/>
      <c r="AG31" s="1215"/>
      <c r="AH31" s="1215"/>
      <c r="AI31" s="1215"/>
      <c r="AJ31" s="1215"/>
      <c r="AK31" s="1215"/>
      <c r="AL31" s="1215"/>
      <c r="AM31" s="1215"/>
      <c r="AN31" s="1215"/>
      <c r="AO31" s="1215"/>
      <c r="AP31" s="1215"/>
      <c r="AQ31" s="1215"/>
      <c r="AR31" s="1215"/>
      <c r="AS31" s="1215"/>
      <c r="AT31" s="1215"/>
      <c r="AU31" s="1215"/>
      <c r="AV31" s="1215"/>
      <c r="AW31" s="1215"/>
      <c r="AX31" s="1215"/>
      <c r="AY31" s="1215"/>
      <c r="AZ31" s="1215"/>
      <c r="BA31" s="1215"/>
      <c r="BB31" s="1215"/>
      <c r="BC31" s="1215"/>
      <c r="BD31" s="1215"/>
      <c r="BE31" s="1215"/>
      <c r="BF31" s="1215"/>
      <c r="BG31" s="1215"/>
      <c r="BH31" s="1215"/>
      <c r="BI31" s="1215"/>
      <c r="BJ31" s="1215"/>
      <c r="BK31" s="1215"/>
      <c r="BL31" s="1215"/>
      <c r="BM31" s="1215"/>
      <c r="BN31" s="1215"/>
      <c r="BO31" s="1215"/>
      <c r="BP31" s="1215"/>
      <c r="BQ31" s="1215"/>
      <c r="BR31" s="1215"/>
      <c r="BS31" s="1215"/>
      <c r="BT31" s="1215"/>
      <c r="BU31" s="1215"/>
      <c r="BV31" s="1215"/>
      <c r="BW31" s="1215"/>
      <c r="BX31" s="1215"/>
      <c r="BY31" s="1215"/>
      <c r="BZ31" s="1215"/>
      <c r="CA31" s="1215"/>
      <c r="CB31" s="1215"/>
      <c r="CC31" s="1215"/>
      <c r="CD31" s="1215"/>
      <c r="CE31" s="1215"/>
      <c r="CF31" s="1215"/>
      <c r="CG31" s="1215"/>
      <c r="CH31" s="1215"/>
      <c r="CI31" s="1215"/>
      <c r="CJ31" s="1215"/>
      <c r="CK31" s="1215"/>
      <c r="CL31" s="1215"/>
      <c r="CM31" s="1215"/>
      <c r="CN31" s="1215"/>
      <c r="CO31" s="1215"/>
      <c r="CP31" s="1215"/>
      <c r="CQ31" s="1215"/>
      <c r="CR31" s="1215"/>
      <c r="CS31" s="1215"/>
      <c r="CT31" s="1215"/>
      <c r="CU31" s="1215"/>
      <c r="CV31" s="1215"/>
      <c r="CW31" s="1215"/>
      <c r="CX31" s="1215"/>
      <c r="CY31" s="1215"/>
      <c r="CZ31" s="1215"/>
    </row>
    <row r="32" spans="1:104" s="1141" customFormat="1" x14ac:dyDescent="0.25">
      <c r="A32" s="55" t="s">
        <v>936</v>
      </c>
      <c r="B32" s="56">
        <v>12</v>
      </c>
      <c r="C32" s="56" t="s">
        <v>38</v>
      </c>
      <c r="D32" s="1026"/>
      <c r="E32" s="278">
        <f t="shared" si="0"/>
        <v>0</v>
      </c>
      <c r="F32" s="1215"/>
      <c r="G32" s="1215"/>
      <c r="H32" s="1215"/>
      <c r="I32" s="1215"/>
      <c r="J32" s="1215"/>
      <c r="K32" s="1215"/>
      <c r="L32" s="1215"/>
      <c r="M32" s="1215"/>
      <c r="N32" s="1215"/>
      <c r="O32" s="1215"/>
      <c r="P32" s="1215"/>
      <c r="Q32" s="1215"/>
      <c r="R32" s="1215"/>
      <c r="S32" s="1215"/>
      <c r="T32" s="1215"/>
      <c r="U32" s="1215"/>
      <c r="V32" s="1215"/>
      <c r="W32" s="1215"/>
      <c r="X32" s="1215"/>
      <c r="Y32" s="1215"/>
      <c r="Z32" s="1215"/>
      <c r="AA32" s="1215"/>
      <c r="AB32" s="1215"/>
      <c r="AC32" s="1215"/>
      <c r="AD32" s="1215"/>
      <c r="AE32" s="1215"/>
      <c r="AF32" s="1215"/>
      <c r="AG32" s="1215"/>
      <c r="AH32" s="1215"/>
      <c r="AI32" s="1215"/>
      <c r="AJ32" s="1215"/>
      <c r="AK32" s="1215"/>
      <c r="AL32" s="1215"/>
      <c r="AM32" s="1215"/>
      <c r="AN32" s="1215"/>
      <c r="AO32" s="1215"/>
      <c r="AP32" s="1215"/>
      <c r="AQ32" s="1215"/>
      <c r="AR32" s="1215"/>
      <c r="AS32" s="1215"/>
      <c r="AT32" s="1215"/>
      <c r="AU32" s="1215"/>
      <c r="AV32" s="1215"/>
      <c r="AW32" s="1215"/>
      <c r="AX32" s="1215"/>
      <c r="AY32" s="1215"/>
      <c r="AZ32" s="1215"/>
      <c r="BA32" s="1215"/>
      <c r="BB32" s="1215"/>
      <c r="BC32" s="1215"/>
      <c r="BD32" s="1215"/>
      <c r="BE32" s="1215"/>
      <c r="BF32" s="1215"/>
      <c r="BG32" s="1215"/>
      <c r="BH32" s="1215"/>
      <c r="BI32" s="1215"/>
      <c r="BJ32" s="1215"/>
      <c r="BK32" s="1215"/>
      <c r="BL32" s="1215"/>
      <c r="BM32" s="1215"/>
      <c r="BN32" s="1215"/>
      <c r="BO32" s="1215"/>
      <c r="BP32" s="1215"/>
      <c r="BQ32" s="1215"/>
      <c r="BR32" s="1215"/>
      <c r="BS32" s="1215"/>
      <c r="BT32" s="1215"/>
      <c r="BU32" s="1215"/>
      <c r="BV32" s="1215"/>
      <c r="BW32" s="1215"/>
      <c r="BX32" s="1215"/>
      <c r="BY32" s="1215"/>
      <c r="BZ32" s="1215"/>
      <c r="CA32" s="1215"/>
      <c r="CB32" s="1215"/>
      <c r="CC32" s="1215"/>
      <c r="CD32" s="1215"/>
      <c r="CE32" s="1215"/>
      <c r="CF32" s="1215"/>
      <c r="CG32" s="1215"/>
      <c r="CH32" s="1215"/>
      <c r="CI32" s="1215"/>
      <c r="CJ32" s="1215"/>
      <c r="CK32" s="1215"/>
      <c r="CL32" s="1215"/>
      <c r="CM32" s="1215"/>
      <c r="CN32" s="1215"/>
      <c r="CO32" s="1215"/>
      <c r="CP32" s="1215"/>
      <c r="CQ32" s="1215"/>
      <c r="CR32" s="1215"/>
      <c r="CS32" s="1215"/>
      <c r="CT32" s="1215"/>
      <c r="CU32" s="1215"/>
      <c r="CV32" s="1215"/>
      <c r="CW32" s="1215"/>
      <c r="CX32" s="1215"/>
      <c r="CY32" s="1215"/>
      <c r="CZ32" s="1215"/>
    </row>
    <row r="33" spans="1:104" s="1141" customFormat="1" x14ac:dyDescent="0.25">
      <c r="A33" s="55" t="s">
        <v>937</v>
      </c>
      <c r="B33" s="56">
        <v>3</v>
      </c>
      <c r="C33" s="56" t="s">
        <v>38</v>
      </c>
      <c r="D33" s="1026"/>
      <c r="E33" s="278">
        <f t="shared" si="0"/>
        <v>0</v>
      </c>
      <c r="F33" s="1215"/>
      <c r="G33" s="1215"/>
      <c r="H33" s="1215"/>
      <c r="I33" s="1215"/>
      <c r="J33" s="1215"/>
      <c r="K33" s="1215"/>
      <c r="L33" s="1215"/>
      <c r="M33" s="1215"/>
      <c r="N33" s="1215"/>
      <c r="O33" s="1215"/>
      <c r="P33" s="1215"/>
      <c r="Q33" s="1215"/>
      <c r="R33" s="1215"/>
      <c r="S33" s="1215"/>
      <c r="T33" s="1215"/>
      <c r="U33" s="1215"/>
      <c r="V33" s="1215"/>
      <c r="W33" s="1215"/>
      <c r="X33" s="1215"/>
      <c r="Y33" s="1215"/>
      <c r="Z33" s="1215"/>
      <c r="AA33" s="1215"/>
      <c r="AB33" s="1215"/>
      <c r="AC33" s="1215"/>
      <c r="AD33" s="1215"/>
      <c r="AE33" s="1215"/>
      <c r="AF33" s="1215"/>
      <c r="AG33" s="1215"/>
      <c r="AH33" s="1215"/>
      <c r="AI33" s="1215"/>
      <c r="AJ33" s="1215"/>
      <c r="AK33" s="1215"/>
      <c r="AL33" s="1215"/>
      <c r="AM33" s="1215"/>
      <c r="AN33" s="1215"/>
      <c r="AO33" s="1215"/>
      <c r="AP33" s="1215"/>
      <c r="AQ33" s="1215"/>
      <c r="AR33" s="1215"/>
      <c r="AS33" s="1215"/>
      <c r="AT33" s="1215"/>
      <c r="AU33" s="1215"/>
      <c r="AV33" s="1215"/>
      <c r="AW33" s="1215"/>
      <c r="AX33" s="1215"/>
      <c r="AY33" s="1215"/>
      <c r="AZ33" s="1215"/>
      <c r="BA33" s="1215"/>
      <c r="BB33" s="1215"/>
      <c r="BC33" s="1215"/>
      <c r="BD33" s="1215"/>
      <c r="BE33" s="1215"/>
      <c r="BF33" s="1215"/>
      <c r="BG33" s="1215"/>
      <c r="BH33" s="1215"/>
      <c r="BI33" s="1215"/>
      <c r="BJ33" s="1215"/>
      <c r="BK33" s="1215"/>
      <c r="BL33" s="1215"/>
      <c r="BM33" s="1215"/>
      <c r="BN33" s="1215"/>
      <c r="BO33" s="1215"/>
      <c r="BP33" s="1215"/>
      <c r="BQ33" s="1215"/>
      <c r="BR33" s="1215"/>
      <c r="BS33" s="1215"/>
      <c r="BT33" s="1215"/>
      <c r="BU33" s="1215"/>
      <c r="BV33" s="1215"/>
      <c r="BW33" s="1215"/>
      <c r="BX33" s="1215"/>
      <c r="BY33" s="1215"/>
      <c r="BZ33" s="1215"/>
      <c r="CA33" s="1215"/>
      <c r="CB33" s="1215"/>
      <c r="CC33" s="1215"/>
      <c r="CD33" s="1215"/>
      <c r="CE33" s="1215"/>
      <c r="CF33" s="1215"/>
      <c r="CG33" s="1215"/>
      <c r="CH33" s="1215"/>
      <c r="CI33" s="1215"/>
      <c r="CJ33" s="1215"/>
      <c r="CK33" s="1215"/>
      <c r="CL33" s="1215"/>
      <c r="CM33" s="1215"/>
      <c r="CN33" s="1215"/>
      <c r="CO33" s="1215"/>
      <c r="CP33" s="1215"/>
      <c r="CQ33" s="1215"/>
      <c r="CR33" s="1215"/>
      <c r="CS33" s="1215"/>
      <c r="CT33" s="1215"/>
      <c r="CU33" s="1215"/>
      <c r="CV33" s="1215"/>
      <c r="CW33" s="1215"/>
      <c r="CX33" s="1215"/>
      <c r="CY33" s="1215"/>
      <c r="CZ33" s="1215"/>
    </row>
    <row r="34" spans="1:104" s="1141" customFormat="1" x14ac:dyDescent="0.25">
      <c r="A34" s="55" t="s">
        <v>938</v>
      </c>
      <c r="B34" s="56">
        <v>1</v>
      </c>
      <c r="C34" s="56" t="s">
        <v>939</v>
      </c>
      <c r="D34" s="1026"/>
      <c r="E34" s="278">
        <f t="shared" si="0"/>
        <v>0</v>
      </c>
      <c r="F34" s="1215"/>
      <c r="G34" s="1215"/>
      <c r="H34" s="1215"/>
      <c r="I34" s="1215"/>
      <c r="J34" s="1215"/>
      <c r="K34" s="1215"/>
      <c r="L34" s="1215"/>
      <c r="M34" s="1215"/>
      <c r="N34" s="1215"/>
      <c r="O34" s="1215"/>
      <c r="P34" s="1215"/>
      <c r="Q34" s="1215"/>
      <c r="R34" s="1215"/>
      <c r="S34" s="1215"/>
      <c r="T34" s="1215"/>
      <c r="U34" s="1215"/>
      <c r="V34" s="1215"/>
      <c r="W34" s="1215"/>
      <c r="X34" s="1215"/>
      <c r="Y34" s="1215"/>
      <c r="Z34" s="1215"/>
      <c r="AA34" s="1215"/>
      <c r="AB34" s="1215"/>
      <c r="AC34" s="1215"/>
      <c r="AD34" s="1215"/>
      <c r="AE34" s="1215"/>
      <c r="AF34" s="1215"/>
      <c r="AG34" s="1215"/>
      <c r="AH34" s="1215"/>
      <c r="AI34" s="1215"/>
      <c r="AJ34" s="1215"/>
      <c r="AK34" s="1215"/>
      <c r="AL34" s="1215"/>
      <c r="AM34" s="1215"/>
      <c r="AN34" s="1215"/>
      <c r="AO34" s="1215"/>
      <c r="AP34" s="1215"/>
      <c r="AQ34" s="1215"/>
      <c r="AR34" s="1215"/>
      <c r="AS34" s="1215"/>
      <c r="AT34" s="1215"/>
      <c r="AU34" s="1215"/>
      <c r="AV34" s="1215"/>
      <c r="AW34" s="1215"/>
      <c r="AX34" s="1215"/>
      <c r="AY34" s="1215"/>
      <c r="AZ34" s="1215"/>
      <c r="BA34" s="1215"/>
      <c r="BB34" s="1215"/>
      <c r="BC34" s="1215"/>
      <c r="BD34" s="1215"/>
      <c r="BE34" s="1215"/>
      <c r="BF34" s="1215"/>
      <c r="BG34" s="1215"/>
      <c r="BH34" s="1215"/>
      <c r="BI34" s="1215"/>
      <c r="BJ34" s="1215"/>
      <c r="BK34" s="1215"/>
      <c r="BL34" s="1215"/>
      <c r="BM34" s="1215"/>
      <c r="BN34" s="1215"/>
      <c r="BO34" s="1215"/>
      <c r="BP34" s="1215"/>
      <c r="BQ34" s="1215"/>
      <c r="BR34" s="1215"/>
      <c r="BS34" s="1215"/>
      <c r="BT34" s="1215"/>
      <c r="BU34" s="1215"/>
      <c r="BV34" s="1215"/>
      <c r="BW34" s="1215"/>
      <c r="BX34" s="1215"/>
      <c r="BY34" s="1215"/>
      <c r="BZ34" s="1215"/>
      <c r="CA34" s="1215"/>
      <c r="CB34" s="1215"/>
      <c r="CC34" s="1215"/>
      <c r="CD34" s="1215"/>
      <c r="CE34" s="1215"/>
      <c r="CF34" s="1215"/>
      <c r="CG34" s="1215"/>
      <c r="CH34" s="1215"/>
      <c r="CI34" s="1215"/>
      <c r="CJ34" s="1215"/>
      <c r="CK34" s="1215"/>
      <c r="CL34" s="1215"/>
      <c r="CM34" s="1215"/>
      <c r="CN34" s="1215"/>
      <c r="CO34" s="1215"/>
      <c r="CP34" s="1215"/>
      <c r="CQ34" s="1215"/>
      <c r="CR34" s="1215"/>
      <c r="CS34" s="1215"/>
      <c r="CT34" s="1215"/>
      <c r="CU34" s="1215"/>
      <c r="CV34" s="1215"/>
      <c r="CW34" s="1215"/>
      <c r="CX34" s="1215"/>
      <c r="CY34" s="1215"/>
      <c r="CZ34" s="1215"/>
    </row>
    <row r="35" spans="1:104" s="1141" customFormat="1" x14ac:dyDescent="0.25">
      <c r="A35" s="1038"/>
      <c r="B35" s="1039"/>
      <c r="C35" s="1039"/>
      <c r="D35" s="1151"/>
      <c r="E35" s="1040"/>
      <c r="F35" s="1215"/>
      <c r="G35" s="1215"/>
      <c r="H35" s="1215"/>
      <c r="I35" s="1215"/>
      <c r="J35" s="1215"/>
      <c r="K35" s="1215"/>
      <c r="L35" s="1215"/>
      <c r="M35" s="1215"/>
      <c r="N35" s="1215"/>
      <c r="O35" s="1215"/>
      <c r="P35" s="1215"/>
      <c r="Q35" s="1215"/>
      <c r="R35" s="1215"/>
      <c r="S35" s="1215"/>
      <c r="T35" s="1215"/>
      <c r="U35" s="1215"/>
      <c r="V35" s="1215"/>
      <c r="W35" s="1215"/>
      <c r="X35" s="1215"/>
      <c r="Y35" s="1215"/>
      <c r="Z35" s="1215"/>
      <c r="AA35" s="1215"/>
      <c r="AB35" s="1215"/>
      <c r="AC35" s="1215"/>
      <c r="AD35" s="1215"/>
      <c r="AE35" s="1215"/>
      <c r="AF35" s="1215"/>
      <c r="AG35" s="1215"/>
      <c r="AH35" s="1215"/>
      <c r="AI35" s="1215"/>
      <c r="AJ35" s="1215"/>
      <c r="AK35" s="1215"/>
      <c r="AL35" s="1215"/>
      <c r="AM35" s="1215"/>
      <c r="AN35" s="1215"/>
      <c r="AO35" s="1215"/>
      <c r="AP35" s="1215"/>
      <c r="AQ35" s="1215"/>
      <c r="AR35" s="1215"/>
      <c r="AS35" s="1215"/>
      <c r="AT35" s="1215"/>
      <c r="AU35" s="1215"/>
      <c r="AV35" s="1215"/>
      <c r="AW35" s="1215"/>
      <c r="AX35" s="1215"/>
      <c r="AY35" s="1215"/>
      <c r="AZ35" s="1215"/>
      <c r="BA35" s="1215"/>
      <c r="BB35" s="1215"/>
      <c r="BC35" s="1215"/>
      <c r="BD35" s="1215"/>
      <c r="BE35" s="1215"/>
      <c r="BF35" s="1215"/>
      <c r="BG35" s="1215"/>
      <c r="BH35" s="1215"/>
      <c r="BI35" s="1215"/>
      <c r="BJ35" s="1215"/>
      <c r="BK35" s="1215"/>
      <c r="BL35" s="1215"/>
      <c r="BM35" s="1215"/>
      <c r="BN35" s="1215"/>
      <c r="BO35" s="1215"/>
      <c r="BP35" s="1215"/>
      <c r="BQ35" s="1215"/>
      <c r="BR35" s="1215"/>
      <c r="BS35" s="1215"/>
      <c r="BT35" s="1215"/>
      <c r="BU35" s="1215"/>
      <c r="BV35" s="1215"/>
      <c r="BW35" s="1215"/>
      <c r="BX35" s="1215"/>
      <c r="BY35" s="1215"/>
      <c r="BZ35" s="1215"/>
      <c r="CA35" s="1215"/>
      <c r="CB35" s="1215"/>
      <c r="CC35" s="1215"/>
      <c r="CD35" s="1215"/>
      <c r="CE35" s="1215"/>
      <c r="CF35" s="1215"/>
      <c r="CG35" s="1215"/>
      <c r="CH35" s="1215"/>
      <c r="CI35" s="1215"/>
      <c r="CJ35" s="1215"/>
      <c r="CK35" s="1215"/>
      <c r="CL35" s="1215"/>
      <c r="CM35" s="1215"/>
      <c r="CN35" s="1215"/>
      <c r="CO35" s="1215"/>
      <c r="CP35" s="1215"/>
      <c r="CQ35" s="1215"/>
      <c r="CR35" s="1215"/>
      <c r="CS35" s="1215"/>
      <c r="CT35" s="1215"/>
      <c r="CU35" s="1215"/>
      <c r="CV35" s="1215"/>
      <c r="CW35" s="1215"/>
      <c r="CX35" s="1215"/>
      <c r="CY35" s="1215"/>
      <c r="CZ35" s="1215"/>
    </row>
    <row r="36" spans="1:104" s="1142" customFormat="1" ht="12.75" x14ac:dyDescent="0.25">
      <c r="A36" s="1054" t="s">
        <v>1218</v>
      </c>
      <c r="B36" s="1042"/>
      <c r="C36" s="1042"/>
      <c r="D36" s="1152"/>
      <c r="E36" s="1044"/>
      <c r="F36" s="1216"/>
      <c r="G36" s="1216"/>
      <c r="H36" s="1216"/>
      <c r="I36" s="1216"/>
      <c r="J36" s="1216"/>
      <c r="K36" s="1216"/>
      <c r="L36" s="1216"/>
      <c r="M36" s="1216"/>
      <c r="N36" s="1216"/>
      <c r="O36" s="1216"/>
      <c r="P36" s="1216"/>
      <c r="Q36" s="1216"/>
      <c r="R36" s="1216"/>
      <c r="S36" s="1216"/>
      <c r="T36" s="1216"/>
      <c r="U36" s="1216"/>
      <c r="V36" s="1216"/>
      <c r="W36" s="1216"/>
      <c r="X36" s="1216"/>
      <c r="Y36" s="1216"/>
      <c r="Z36" s="1216"/>
      <c r="AA36" s="1216"/>
      <c r="AB36" s="1216"/>
      <c r="AC36" s="1216"/>
      <c r="AD36" s="1216"/>
      <c r="AE36" s="1216"/>
      <c r="AF36" s="1216"/>
      <c r="AG36" s="1216"/>
      <c r="AH36" s="1216"/>
      <c r="AI36" s="1216"/>
      <c r="AJ36" s="1216"/>
      <c r="AK36" s="1216"/>
      <c r="AL36" s="1216"/>
      <c r="AM36" s="1216"/>
      <c r="AN36" s="1216"/>
      <c r="AO36" s="1216"/>
      <c r="AP36" s="1216"/>
      <c r="AQ36" s="1216"/>
      <c r="AR36" s="1216"/>
      <c r="AS36" s="1216"/>
      <c r="AT36" s="1216"/>
      <c r="AU36" s="1216"/>
      <c r="AV36" s="1216"/>
      <c r="AW36" s="1216"/>
      <c r="AX36" s="1216"/>
      <c r="AY36" s="1216"/>
      <c r="AZ36" s="1216"/>
      <c r="BA36" s="1216"/>
      <c r="BB36" s="1216"/>
      <c r="BC36" s="1216"/>
      <c r="BD36" s="1216"/>
      <c r="BE36" s="1216"/>
      <c r="BF36" s="1216"/>
      <c r="BG36" s="1216"/>
      <c r="BH36" s="1216"/>
      <c r="BI36" s="1216"/>
      <c r="BJ36" s="1216"/>
      <c r="BK36" s="1216"/>
      <c r="BL36" s="1216"/>
      <c r="BM36" s="1216"/>
      <c r="BN36" s="1216"/>
      <c r="BO36" s="1216"/>
      <c r="BP36" s="1216"/>
      <c r="BQ36" s="1216"/>
      <c r="BR36" s="1216"/>
      <c r="BS36" s="1216"/>
      <c r="BT36" s="1216"/>
      <c r="BU36" s="1216"/>
      <c r="BV36" s="1216"/>
      <c r="BW36" s="1216"/>
      <c r="BX36" s="1216"/>
      <c r="BY36" s="1216"/>
      <c r="BZ36" s="1216"/>
      <c r="CA36" s="1216"/>
      <c r="CB36" s="1216"/>
      <c r="CC36" s="1216"/>
      <c r="CD36" s="1216"/>
      <c r="CE36" s="1216"/>
      <c r="CF36" s="1216"/>
      <c r="CG36" s="1216"/>
      <c r="CH36" s="1216"/>
      <c r="CI36" s="1216"/>
      <c r="CJ36" s="1216"/>
      <c r="CK36" s="1216"/>
      <c r="CL36" s="1216"/>
      <c r="CM36" s="1216"/>
      <c r="CN36" s="1216"/>
      <c r="CO36" s="1216"/>
      <c r="CP36" s="1216"/>
      <c r="CQ36" s="1216"/>
      <c r="CR36" s="1216"/>
      <c r="CS36" s="1216"/>
      <c r="CT36" s="1216"/>
      <c r="CU36" s="1216"/>
      <c r="CV36" s="1216"/>
      <c r="CW36" s="1216"/>
      <c r="CX36" s="1216"/>
      <c r="CY36" s="1216"/>
      <c r="CZ36" s="1216"/>
    </row>
    <row r="37" spans="1:104" s="1141" customFormat="1" x14ac:dyDescent="0.25">
      <c r="A37" s="57" t="s">
        <v>941</v>
      </c>
      <c r="B37" s="56">
        <v>2</v>
      </c>
      <c r="C37" s="56" t="s">
        <v>942</v>
      </c>
      <c r="D37" s="1026"/>
      <c r="E37" s="278">
        <f>D37*B37</f>
        <v>0</v>
      </c>
      <c r="F37" s="1215"/>
      <c r="G37" s="1215"/>
      <c r="H37" s="1215"/>
      <c r="I37" s="1215"/>
      <c r="J37" s="1215"/>
      <c r="K37" s="1215"/>
      <c r="L37" s="1215"/>
      <c r="M37" s="1215"/>
      <c r="N37" s="1215"/>
      <c r="O37" s="1215"/>
      <c r="P37" s="1215"/>
      <c r="Q37" s="1215"/>
      <c r="R37" s="1215"/>
      <c r="S37" s="1215"/>
      <c r="T37" s="1215"/>
      <c r="U37" s="1215"/>
      <c r="V37" s="1215"/>
      <c r="W37" s="1215"/>
      <c r="X37" s="1215"/>
      <c r="Y37" s="1215"/>
      <c r="Z37" s="1215"/>
      <c r="AA37" s="1215"/>
      <c r="AB37" s="1215"/>
      <c r="AC37" s="1215"/>
      <c r="AD37" s="1215"/>
      <c r="AE37" s="1215"/>
      <c r="AF37" s="1215"/>
      <c r="AG37" s="1215"/>
      <c r="AH37" s="1215"/>
      <c r="AI37" s="1215"/>
      <c r="AJ37" s="1215"/>
      <c r="AK37" s="1215"/>
      <c r="AL37" s="1215"/>
      <c r="AM37" s="1215"/>
      <c r="AN37" s="1215"/>
      <c r="AO37" s="1215"/>
      <c r="AP37" s="1215"/>
      <c r="AQ37" s="1215"/>
      <c r="AR37" s="1215"/>
      <c r="AS37" s="1215"/>
      <c r="AT37" s="1215"/>
      <c r="AU37" s="1215"/>
      <c r="AV37" s="1215"/>
      <c r="AW37" s="1215"/>
      <c r="AX37" s="1215"/>
      <c r="AY37" s="1215"/>
      <c r="AZ37" s="1215"/>
      <c r="BA37" s="1215"/>
      <c r="BB37" s="1215"/>
      <c r="BC37" s="1215"/>
      <c r="BD37" s="1215"/>
      <c r="BE37" s="1215"/>
      <c r="BF37" s="1215"/>
      <c r="BG37" s="1215"/>
      <c r="BH37" s="1215"/>
      <c r="BI37" s="1215"/>
      <c r="BJ37" s="1215"/>
      <c r="BK37" s="1215"/>
      <c r="BL37" s="1215"/>
      <c r="BM37" s="1215"/>
      <c r="BN37" s="1215"/>
      <c r="BO37" s="1215"/>
      <c r="BP37" s="1215"/>
      <c r="BQ37" s="1215"/>
      <c r="BR37" s="1215"/>
      <c r="BS37" s="1215"/>
      <c r="BT37" s="1215"/>
      <c r="BU37" s="1215"/>
      <c r="BV37" s="1215"/>
      <c r="BW37" s="1215"/>
      <c r="BX37" s="1215"/>
      <c r="BY37" s="1215"/>
      <c r="BZ37" s="1215"/>
      <c r="CA37" s="1215"/>
      <c r="CB37" s="1215"/>
      <c r="CC37" s="1215"/>
      <c r="CD37" s="1215"/>
      <c r="CE37" s="1215"/>
      <c r="CF37" s="1215"/>
      <c r="CG37" s="1215"/>
      <c r="CH37" s="1215"/>
      <c r="CI37" s="1215"/>
      <c r="CJ37" s="1215"/>
      <c r="CK37" s="1215"/>
      <c r="CL37" s="1215"/>
      <c r="CM37" s="1215"/>
      <c r="CN37" s="1215"/>
      <c r="CO37" s="1215"/>
      <c r="CP37" s="1215"/>
      <c r="CQ37" s="1215"/>
      <c r="CR37" s="1215"/>
      <c r="CS37" s="1215"/>
      <c r="CT37" s="1215"/>
      <c r="CU37" s="1215"/>
      <c r="CV37" s="1215"/>
      <c r="CW37" s="1215"/>
      <c r="CX37" s="1215"/>
      <c r="CY37" s="1215"/>
      <c r="CZ37" s="1215"/>
    </row>
    <row r="38" spans="1:104" s="1141" customFormat="1" x14ac:dyDescent="0.25">
      <c r="A38" s="57" t="s">
        <v>943</v>
      </c>
      <c r="B38" s="56">
        <v>5</v>
      </c>
      <c r="C38" s="56" t="s">
        <v>926</v>
      </c>
      <c r="D38" s="1026"/>
      <c r="E38" s="278">
        <f>D38*B38</f>
        <v>0</v>
      </c>
      <c r="F38" s="1215"/>
      <c r="G38" s="1215"/>
      <c r="H38" s="1215"/>
      <c r="I38" s="1215"/>
      <c r="J38" s="1215"/>
      <c r="K38" s="1215"/>
      <c r="L38" s="1215"/>
      <c r="M38" s="1215"/>
      <c r="N38" s="1215"/>
      <c r="O38" s="1215"/>
      <c r="P38" s="1215"/>
      <c r="Q38" s="1215"/>
      <c r="R38" s="1215"/>
      <c r="S38" s="1215"/>
      <c r="T38" s="1215"/>
      <c r="U38" s="1215"/>
      <c r="V38" s="1215"/>
      <c r="W38" s="1215"/>
      <c r="X38" s="1215"/>
      <c r="Y38" s="1215"/>
      <c r="Z38" s="1215"/>
      <c r="AA38" s="1215"/>
      <c r="AB38" s="1215"/>
      <c r="AC38" s="1215"/>
      <c r="AD38" s="1215"/>
      <c r="AE38" s="1215"/>
      <c r="AF38" s="1215"/>
      <c r="AG38" s="1215"/>
      <c r="AH38" s="1215"/>
      <c r="AI38" s="1215"/>
      <c r="AJ38" s="1215"/>
      <c r="AK38" s="1215"/>
      <c r="AL38" s="1215"/>
      <c r="AM38" s="1215"/>
      <c r="AN38" s="1215"/>
      <c r="AO38" s="1215"/>
      <c r="AP38" s="1215"/>
      <c r="AQ38" s="1215"/>
      <c r="AR38" s="1215"/>
      <c r="AS38" s="1215"/>
      <c r="AT38" s="1215"/>
      <c r="AU38" s="1215"/>
      <c r="AV38" s="1215"/>
      <c r="AW38" s="1215"/>
      <c r="AX38" s="1215"/>
      <c r="AY38" s="1215"/>
      <c r="AZ38" s="1215"/>
      <c r="BA38" s="1215"/>
      <c r="BB38" s="1215"/>
      <c r="BC38" s="1215"/>
      <c r="BD38" s="1215"/>
      <c r="BE38" s="1215"/>
      <c r="BF38" s="1215"/>
      <c r="BG38" s="1215"/>
      <c r="BH38" s="1215"/>
      <c r="BI38" s="1215"/>
      <c r="BJ38" s="1215"/>
      <c r="BK38" s="1215"/>
      <c r="BL38" s="1215"/>
      <c r="BM38" s="1215"/>
      <c r="BN38" s="1215"/>
      <c r="BO38" s="1215"/>
      <c r="BP38" s="1215"/>
      <c r="BQ38" s="1215"/>
      <c r="BR38" s="1215"/>
      <c r="BS38" s="1215"/>
      <c r="BT38" s="1215"/>
      <c r="BU38" s="1215"/>
      <c r="BV38" s="1215"/>
      <c r="BW38" s="1215"/>
      <c r="BX38" s="1215"/>
      <c r="BY38" s="1215"/>
      <c r="BZ38" s="1215"/>
      <c r="CA38" s="1215"/>
      <c r="CB38" s="1215"/>
      <c r="CC38" s="1215"/>
      <c r="CD38" s="1215"/>
      <c r="CE38" s="1215"/>
      <c r="CF38" s="1215"/>
      <c r="CG38" s="1215"/>
      <c r="CH38" s="1215"/>
      <c r="CI38" s="1215"/>
      <c r="CJ38" s="1215"/>
      <c r="CK38" s="1215"/>
      <c r="CL38" s="1215"/>
      <c r="CM38" s="1215"/>
      <c r="CN38" s="1215"/>
      <c r="CO38" s="1215"/>
      <c r="CP38" s="1215"/>
      <c r="CQ38" s="1215"/>
      <c r="CR38" s="1215"/>
      <c r="CS38" s="1215"/>
      <c r="CT38" s="1215"/>
      <c r="CU38" s="1215"/>
      <c r="CV38" s="1215"/>
      <c r="CW38" s="1215"/>
      <c r="CX38" s="1215"/>
      <c r="CY38" s="1215"/>
      <c r="CZ38" s="1215"/>
    </row>
    <row r="39" spans="1:104" s="1141" customFormat="1" ht="38.25" x14ac:dyDescent="0.25">
      <c r="A39" s="66" t="s">
        <v>1219</v>
      </c>
      <c r="B39" s="56">
        <v>1</v>
      </c>
      <c r="C39" s="56" t="s">
        <v>38</v>
      </c>
      <c r="D39" s="1026"/>
      <c r="E39" s="278">
        <f>D39*B39</f>
        <v>0</v>
      </c>
      <c r="F39" s="1215"/>
      <c r="G39" s="1215"/>
      <c r="H39" s="1215"/>
      <c r="I39" s="1215"/>
      <c r="J39" s="1215"/>
      <c r="K39" s="1215"/>
      <c r="L39" s="1215"/>
      <c r="M39" s="1215"/>
      <c r="N39" s="1215"/>
      <c r="O39" s="1215"/>
      <c r="P39" s="1215"/>
      <c r="Q39" s="1215"/>
      <c r="R39" s="1215"/>
      <c r="S39" s="1215"/>
      <c r="T39" s="1215"/>
      <c r="U39" s="1215"/>
      <c r="V39" s="1215"/>
      <c r="W39" s="1215"/>
      <c r="X39" s="1215"/>
      <c r="Y39" s="1215"/>
      <c r="Z39" s="1215"/>
      <c r="AA39" s="1215"/>
      <c r="AB39" s="1215"/>
      <c r="AC39" s="1215"/>
      <c r="AD39" s="1215"/>
      <c r="AE39" s="1215"/>
      <c r="AF39" s="1215"/>
      <c r="AG39" s="1215"/>
      <c r="AH39" s="1215"/>
      <c r="AI39" s="1215"/>
      <c r="AJ39" s="1215"/>
      <c r="AK39" s="1215"/>
      <c r="AL39" s="1215"/>
      <c r="AM39" s="1215"/>
      <c r="AN39" s="1215"/>
      <c r="AO39" s="1215"/>
      <c r="AP39" s="1215"/>
      <c r="AQ39" s="1215"/>
      <c r="AR39" s="1215"/>
      <c r="AS39" s="1215"/>
      <c r="AT39" s="1215"/>
      <c r="AU39" s="1215"/>
      <c r="AV39" s="1215"/>
      <c r="AW39" s="1215"/>
      <c r="AX39" s="1215"/>
      <c r="AY39" s="1215"/>
      <c r="AZ39" s="1215"/>
      <c r="BA39" s="1215"/>
      <c r="BB39" s="1215"/>
      <c r="BC39" s="1215"/>
      <c r="BD39" s="1215"/>
      <c r="BE39" s="1215"/>
      <c r="BF39" s="1215"/>
      <c r="BG39" s="1215"/>
      <c r="BH39" s="1215"/>
      <c r="BI39" s="1215"/>
      <c r="BJ39" s="1215"/>
      <c r="BK39" s="1215"/>
      <c r="BL39" s="1215"/>
      <c r="BM39" s="1215"/>
      <c r="BN39" s="1215"/>
      <c r="BO39" s="1215"/>
      <c r="BP39" s="1215"/>
      <c r="BQ39" s="1215"/>
      <c r="BR39" s="1215"/>
      <c r="BS39" s="1215"/>
      <c r="BT39" s="1215"/>
      <c r="BU39" s="1215"/>
      <c r="BV39" s="1215"/>
      <c r="BW39" s="1215"/>
      <c r="BX39" s="1215"/>
      <c r="BY39" s="1215"/>
      <c r="BZ39" s="1215"/>
      <c r="CA39" s="1215"/>
      <c r="CB39" s="1215"/>
      <c r="CC39" s="1215"/>
      <c r="CD39" s="1215"/>
      <c r="CE39" s="1215"/>
      <c r="CF39" s="1215"/>
      <c r="CG39" s="1215"/>
      <c r="CH39" s="1215"/>
      <c r="CI39" s="1215"/>
      <c r="CJ39" s="1215"/>
      <c r="CK39" s="1215"/>
      <c r="CL39" s="1215"/>
      <c r="CM39" s="1215"/>
      <c r="CN39" s="1215"/>
      <c r="CO39" s="1215"/>
      <c r="CP39" s="1215"/>
      <c r="CQ39" s="1215"/>
      <c r="CR39" s="1215"/>
      <c r="CS39" s="1215"/>
      <c r="CT39" s="1215"/>
      <c r="CU39" s="1215"/>
      <c r="CV39" s="1215"/>
      <c r="CW39" s="1215"/>
      <c r="CX39" s="1215"/>
      <c r="CY39" s="1215"/>
      <c r="CZ39" s="1215"/>
    </row>
    <row r="40" spans="1:104" s="1141" customFormat="1" x14ac:dyDescent="0.25">
      <c r="A40" s="1052"/>
      <c r="B40" s="1039"/>
      <c r="C40" s="1039"/>
      <c r="D40" s="1151"/>
      <c r="E40" s="1040"/>
      <c r="F40" s="1215"/>
      <c r="G40" s="1215"/>
      <c r="H40" s="1215"/>
      <c r="I40" s="1215"/>
      <c r="J40" s="1215"/>
      <c r="K40" s="1215"/>
      <c r="L40" s="1215"/>
      <c r="M40" s="1215"/>
      <c r="N40" s="1215"/>
      <c r="O40" s="1215"/>
      <c r="P40" s="1215"/>
      <c r="Q40" s="1215"/>
      <c r="R40" s="1215"/>
      <c r="S40" s="1215"/>
      <c r="T40" s="1215"/>
      <c r="U40" s="1215"/>
      <c r="V40" s="1215"/>
      <c r="W40" s="1215"/>
      <c r="X40" s="1215"/>
      <c r="Y40" s="1215"/>
      <c r="Z40" s="1215"/>
      <c r="AA40" s="1215"/>
      <c r="AB40" s="1215"/>
      <c r="AC40" s="1215"/>
      <c r="AD40" s="1215"/>
      <c r="AE40" s="1215"/>
      <c r="AF40" s="1215"/>
      <c r="AG40" s="1215"/>
      <c r="AH40" s="1215"/>
      <c r="AI40" s="1215"/>
      <c r="AJ40" s="1215"/>
      <c r="AK40" s="1215"/>
      <c r="AL40" s="1215"/>
      <c r="AM40" s="1215"/>
      <c r="AN40" s="1215"/>
      <c r="AO40" s="1215"/>
      <c r="AP40" s="1215"/>
      <c r="AQ40" s="1215"/>
      <c r="AR40" s="1215"/>
      <c r="AS40" s="1215"/>
      <c r="AT40" s="1215"/>
      <c r="AU40" s="1215"/>
      <c r="AV40" s="1215"/>
      <c r="AW40" s="1215"/>
      <c r="AX40" s="1215"/>
      <c r="AY40" s="1215"/>
      <c r="AZ40" s="1215"/>
      <c r="BA40" s="1215"/>
      <c r="BB40" s="1215"/>
      <c r="BC40" s="1215"/>
      <c r="BD40" s="1215"/>
      <c r="BE40" s="1215"/>
      <c r="BF40" s="1215"/>
      <c r="BG40" s="1215"/>
      <c r="BH40" s="1215"/>
      <c r="BI40" s="1215"/>
      <c r="BJ40" s="1215"/>
      <c r="BK40" s="1215"/>
      <c r="BL40" s="1215"/>
      <c r="BM40" s="1215"/>
      <c r="BN40" s="1215"/>
      <c r="BO40" s="1215"/>
      <c r="BP40" s="1215"/>
      <c r="BQ40" s="1215"/>
      <c r="BR40" s="1215"/>
      <c r="BS40" s="1215"/>
      <c r="BT40" s="1215"/>
      <c r="BU40" s="1215"/>
      <c r="BV40" s="1215"/>
      <c r="BW40" s="1215"/>
      <c r="BX40" s="1215"/>
      <c r="BY40" s="1215"/>
      <c r="BZ40" s="1215"/>
      <c r="CA40" s="1215"/>
      <c r="CB40" s="1215"/>
      <c r="CC40" s="1215"/>
      <c r="CD40" s="1215"/>
      <c r="CE40" s="1215"/>
      <c r="CF40" s="1215"/>
      <c r="CG40" s="1215"/>
      <c r="CH40" s="1215"/>
      <c r="CI40" s="1215"/>
      <c r="CJ40" s="1215"/>
      <c r="CK40" s="1215"/>
      <c r="CL40" s="1215"/>
      <c r="CM40" s="1215"/>
      <c r="CN40" s="1215"/>
      <c r="CO40" s="1215"/>
      <c r="CP40" s="1215"/>
      <c r="CQ40" s="1215"/>
      <c r="CR40" s="1215"/>
      <c r="CS40" s="1215"/>
      <c r="CT40" s="1215"/>
      <c r="CU40" s="1215"/>
      <c r="CV40" s="1215"/>
      <c r="CW40" s="1215"/>
      <c r="CX40" s="1215"/>
      <c r="CY40" s="1215"/>
      <c r="CZ40" s="1215"/>
    </row>
    <row r="41" spans="1:104" s="1142" customFormat="1" ht="12.75" x14ac:dyDescent="0.25">
      <c r="A41" s="1054" t="s">
        <v>944</v>
      </c>
      <c r="B41" s="1042"/>
      <c r="C41" s="1042"/>
      <c r="D41" s="1152"/>
      <c r="E41" s="1044"/>
      <c r="F41" s="1216"/>
      <c r="G41" s="1216"/>
      <c r="H41" s="1216"/>
      <c r="I41" s="1216"/>
      <c r="J41" s="1216"/>
      <c r="K41" s="1216"/>
      <c r="L41" s="1216"/>
      <c r="M41" s="1216"/>
      <c r="N41" s="1216"/>
      <c r="O41" s="1216"/>
      <c r="P41" s="1216"/>
      <c r="Q41" s="1216"/>
      <c r="R41" s="1216"/>
      <c r="S41" s="1216"/>
      <c r="T41" s="1216"/>
      <c r="U41" s="1216"/>
      <c r="V41" s="1216"/>
      <c r="W41" s="1216"/>
      <c r="X41" s="1216"/>
      <c r="Y41" s="1216"/>
      <c r="Z41" s="1216"/>
      <c r="AA41" s="1216"/>
      <c r="AB41" s="1216"/>
      <c r="AC41" s="1216"/>
      <c r="AD41" s="1216"/>
      <c r="AE41" s="1216"/>
      <c r="AF41" s="1216"/>
      <c r="AG41" s="1216"/>
      <c r="AH41" s="1216"/>
      <c r="AI41" s="1216"/>
      <c r="AJ41" s="1216"/>
      <c r="AK41" s="1216"/>
      <c r="AL41" s="1216"/>
      <c r="AM41" s="1216"/>
      <c r="AN41" s="1216"/>
      <c r="AO41" s="1216"/>
      <c r="AP41" s="1216"/>
      <c r="AQ41" s="1216"/>
      <c r="AR41" s="1216"/>
      <c r="AS41" s="1216"/>
      <c r="AT41" s="1216"/>
      <c r="AU41" s="1216"/>
      <c r="AV41" s="1216"/>
      <c r="AW41" s="1216"/>
      <c r="AX41" s="1216"/>
      <c r="AY41" s="1216"/>
      <c r="AZ41" s="1216"/>
      <c r="BA41" s="1216"/>
      <c r="BB41" s="1216"/>
      <c r="BC41" s="1216"/>
      <c r="BD41" s="1216"/>
      <c r="BE41" s="1216"/>
      <c r="BF41" s="1216"/>
      <c r="BG41" s="1216"/>
      <c r="BH41" s="1216"/>
      <c r="BI41" s="1216"/>
      <c r="BJ41" s="1216"/>
      <c r="BK41" s="1216"/>
      <c r="BL41" s="1216"/>
      <c r="BM41" s="1216"/>
      <c r="BN41" s="1216"/>
      <c r="BO41" s="1216"/>
      <c r="BP41" s="1216"/>
      <c r="BQ41" s="1216"/>
      <c r="BR41" s="1216"/>
      <c r="BS41" s="1216"/>
      <c r="BT41" s="1216"/>
      <c r="BU41" s="1216"/>
      <c r="BV41" s="1216"/>
      <c r="BW41" s="1216"/>
      <c r="BX41" s="1216"/>
      <c r="BY41" s="1216"/>
      <c r="BZ41" s="1216"/>
      <c r="CA41" s="1216"/>
      <c r="CB41" s="1216"/>
      <c r="CC41" s="1216"/>
      <c r="CD41" s="1216"/>
      <c r="CE41" s="1216"/>
      <c r="CF41" s="1216"/>
      <c r="CG41" s="1216"/>
      <c r="CH41" s="1216"/>
      <c r="CI41" s="1216"/>
      <c r="CJ41" s="1216"/>
      <c r="CK41" s="1216"/>
      <c r="CL41" s="1216"/>
      <c r="CM41" s="1216"/>
      <c r="CN41" s="1216"/>
      <c r="CO41" s="1216"/>
      <c r="CP41" s="1216"/>
      <c r="CQ41" s="1216"/>
      <c r="CR41" s="1216"/>
      <c r="CS41" s="1216"/>
      <c r="CT41" s="1216"/>
      <c r="CU41" s="1216"/>
      <c r="CV41" s="1216"/>
      <c r="CW41" s="1216"/>
      <c r="CX41" s="1216"/>
      <c r="CY41" s="1216"/>
      <c r="CZ41" s="1216"/>
    </row>
    <row r="42" spans="1:104" s="1141" customFormat="1" ht="25.5" x14ac:dyDescent="0.25">
      <c r="A42" s="66" t="s">
        <v>945</v>
      </c>
      <c r="B42" s="56">
        <v>5</v>
      </c>
      <c r="C42" s="56" t="s">
        <v>920</v>
      </c>
      <c r="D42" s="1027"/>
      <c r="E42" s="278">
        <f>D42*B42</f>
        <v>0</v>
      </c>
      <c r="F42" s="1215"/>
      <c r="G42" s="1215"/>
      <c r="H42" s="1215"/>
      <c r="I42" s="1215"/>
      <c r="J42" s="1215"/>
      <c r="K42" s="1215"/>
      <c r="L42" s="1215"/>
      <c r="M42" s="1215"/>
      <c r="N42" s="1215"/>
      <c r="O42" s="1215"/>
      <c r="P42" s="1215"/>
      <c r="Q42" s="1215"/>
      <c r="R42" s="1215"/>
      <c r="S42" s="1215"/>
      <c r="T42" s="1215"/>
      <c r="U42" s="1215"/>
      <c r="V42" s="1215"/>
      <c r="W42" s="1215"/>
      <c r="X42" s="1215"/>
      <c r="Y42" s="1215"/>
      <c r="Z42" s="1215"/>
      <c r="AA42" s="1215"/>
      <c r="AB42" s="1215"/>
      <c r="AC42" s="1215"/>
      <c r="AD42" s="1215"/>
      <c r="AE42" s="1215"/>
      <c r="AF42" s="1215"/>
      <c r="AG42" s="1215"/>
      <c r="AH42" s="1215"/>
      <c r="AI42" s="1215"/>
      <c r="AJ42" s="1215"/>
      <c r="AK42" s="1215"/>
      <c r="AL42" s="1215"/>
      <c r="AM42" s="1215"/>
      <c r="AN42" s="1215"/>
      <c r="AO42" s="1215"/>
      <c r="AP42" s="1215"/>
      <c r="AQ42" s="1215"/>
      <c r="AR42" s="1215"/>
      <c r="AS42" s="1215"/>
      <c r="AT42" s="1215"/>
      <c r="AU42" s="1215"/>
      <c r="AV42" s="1215"/>
      <c r="AW42" s="1215"/>
      <c r="AX42" s="1215"/>
      <c r="AY42" s="1215"/>
      <c r="AZ42" s="1215"/>
      <c r="BA42" s="1215"/>
      <c r="BB42" s="1215"/>
      <c r="BC42" s="1215"/>
      <c r="BD42" s="1215"/>
      <c r="BE42" s="1215"/>
      <c r="BF42" s="1215"/>
      <c r="BG42" s="1215"/>
      <c r="BH42" s="1215"/>
      <c r="BI42" s="1215"/>
      <c r="BJ42" s="1215"/>
      <c r="BK42" s="1215"/>
      <c r="BL42" s="1215"/>
      <c r="BM42" s="1215"/>
      <c r="BN42" s="1215"/>
      <c r="BO42" s="1215"/>
      <c r="BP42" s="1215"/>
      <c r="BQ42" s="1215"/>
      <c r="BR42" s="1215"/>
      <c r="BS42" s="1215"/>
      <c r="BT42" s="1215"/>
      <c r="BU42" s="1215"/>
      <c r="BV42" s="1215"/>
      <c r="BW42" s="1215"/>
      <c r="BX42" s="1215"/>
      <c r="BY42" s="1215"/>
      <c r="BZ42" s="1215"/>
      <c r="CA42" s="1215"/>
      <c r="CB42" s="1215"/>
      <c r="CC42" s="1215"/>
      <c r="CD42" s="1215"/>
      <c r="CE42" s="1215"/>
      <c r="CF42" s="1215"/>
      <c r="CG42" s="1215"/>
      <c r="CH42" s="1215"/>
      <c r="CI42" s="1215"/>
      <c r="CJ42" s="1215"/>
      <c r="CK42" s="1215"/>
      <c r="CL42" s="1215"/>
      <c r="CM42" s="1215"/>
      <c r="CN42" s="1215"/>
      <c r="CO42" s="1215"/>
      <c r="CP42" s="1215"/>
      <c r="CQ42" s="1215"/>
      <c r="CR42" s="1215"/>
      <c r="CS42" s="1215"/>
      <c r="CT42" s="1215"/>
      <c r="CU42" s="1215"/>
      <c r="CV42" s="1215"/>
      <c r="CW42" s="1215"/>
      <c r="CX42" s="1215"/>
      <c r="CY42" s="1215"/>
      <c r="CZ42" s="1215"/>
    </row>
    <row r="43" spans="1:104" s="1141" customFormat="1" x14ac:dyDescent="0.25">
      <c r="A43" s="1052"/>
      <c r="B43" s="1039"/>
      <c r="C43" s="1039"/>
      <c r="D43" s="1151"/>
      <c r="E43" s="1040"/>
      <c r="F43" s="1215"/>
      <c r="G43" s="1215"/>
      <c r="H43" s="1215"/>
      <c r="I43" s="1215"/>
      <c r="J43" s="1215"/>
      <c r="K43" s="1215"/>
      <c r="L43" s="1215"/>
      <c r="M43" s="1215"/>
      <c r="N43" s="1215"/>
      <c r="O43" s="1215"/>
      <c r="P43" s="1215"/>
      <c r="Q43" s="1215"/>
      <c r="R43" s="1215"/>
      <c r="S43" s="1215"/>
      <c r="T43" s="1215"/>
      <c r="U43" s="1215"/>
      <c r="V43" s="1215"/>
      <c r="W43" s="1215"/>
      <c r="X43" s="1215"/>
      <c r="Y43" s="1215"/>
      <c r="Z43" s="1215"/>
      <c r="AA43" s="1215"/>
      <c r="AB43" s="1215"/>
      <c r="AC43" s="1215"/>
      <c r="AD43" s="1215"/>
      <c r="AE43" s="1215"/>
      <c r="AF43" s="1215"/>
      <c r="AG43" s="1215"/>
      <c r="AH43" s="1215"/>
      <c r="AI43" s="1215"/>
      <c r="AJ43" s="1215"/>
      <c r="AK43" s="1215"/>
      <c r="AL43" s="1215"/>
      <c r="AM43" s="1215"/>
      <c r="AN43" s="1215"/>
      <c r="AO43" s="1215"/>
      <c r="AP43" s="1215"/>
      <c r="AQ43" s="1215"/>
      <c r="AR43" s="1215"/>
      <c r="AS43" s="1215"/>
      <c r="AT43" s="1215"/>
      <c r="AU43" s="1215"/>
      <c r="AV43" s="1215"/>
      <c r="AW43" s="1215"/>
      <c r="AX43" s="1215"/>
      <c r="AY43" s="1215"/>
      <c r="AZ43" s="1215"/>
      <c r="BA43" s="1215"/>
      <c r="BB43" s="1215"/>
      <c r="BC43" s="1215"/>
      <c r="BD43" s="1215"/>
      <c r="BE43" s="1215"/>
      <c r="BF43" s="1215"/>
      <c r="BG43" s="1215"/>
      <c r="BH43" s="1215"/>
      <c r="BI43" s="1215"/>
      <c r="BJ43" s="1215"/>
      <c r="BK43" s="1215"/>
      <c r="BL43" s="1215"/>
      <c r="BM43" s="1215"/>
      <c r="BN43" s="1215"/>
      <c r="BO43" s="1215"/>
      <c r="BP43" s="1215"/>
      <c r="BQ43" s="1215"/>
      <c r="BR43" s="1215"/>
      <c r="BS43" s="1215"/>
      <c r="BT43" s="1215"/>
      <c r="BU43" s="1215"/>
      <c r="BV43" s="1215"/>
      <c r="BW43" s="1215"/>
      <c r="BX43" s="1215"/>
      <c r="BY43" s="1215"/>
      <c r="BZ43" s="1215"/>
      <c r="CA43" s="1215"/>
      <c r="CB43" s="1215"/>
      <c r="CC43" s="1215"/>
      <c r="CD43" s="1215"/>
      <c r="CE43" s="1215"/>
      <c r="CF43" s="1215"/>
      <c r="CG43" s="1215"/>
      <c r="CH43" s="1215"/>
      <c r="CI43" s="1215"/>
      <c r="CJ43" s="1215"/>
      <c r="CK43" s="1215"/>
      <c r="CL43" s="1215"/>
      <c r="CM43" s="1215"/>
      <c r="CN43" s="1215"/>
      <c r="CO43" s="1215"/>
      <c r="CP43" s="1215"/>
      <c r="CQ43" s="1215"/>
      <c r="CR43" s="1215"/>
      <c r="CS43" s="1215"/>
      <c r="CT43" s="1215"/>
      <c r="CU43" s="1215"/>
      <c r="CV43" s="1215"/>
      <c r="CW43" s="1215"/>
      <c r="CX43" s="1215"/>
      <c r="CY43" s="1215"/>
      <c r="CZ43" s="1215"/>
    </row>
    <row r="44" spans="1:104" s="1142" customFormat="1" ht="12.75" x14ac:dyDescent="0.25">
      <c r="A44" s="1054" t="s">
        <v>946</v>
      </c>
      <c r="B44" s="1055"/>
      <c r="C44" s="1055"/>
      <c r="D44" s="1154"/>
      <c r="E44" s="1044"/>
      <c r="F44" s="1216"/>
      <c r="G44" s="1216"/>
      <c r="H44" s="1216"/>
      <c r="I44" s="1216"/>
      <c r="J44" s="1216"/>
      <c r="K44" s="1216"/>
      <c r="L44" s="1216"/>
      <c r="M44" s="1216"/>
      <c r="N44" s="1216"/>
      <c r="O44" s="1216"/>
      <c r="P44" s="1216"/>
      <c r="Q44" s="1216"/>
      <c r="R44" s="1216"/>
      <c r="S44" s="1216"/>
      <c r="T44" s="1216"/>
      <c r="U44" s="1216"/>
      <c r="V44" s="1216"/>
      <c r="W44" s="1216"/>
      <c r="X44" s="1216"/>
      <c r="Y44" s="1216"/>
      <c r="Z44" s="1216"/>
      <c r="AA44" s="1216"/>
      <c r="AB44" s="1216"/>
      <c r="AC44" s="1216"/>
      <c r="AD44" s="1216"/>
      <c r="AE44" s="1216"/>
      <c r="AF44" s="1216"/>
      <c r="AG44" s="1216"/>
      <c r="AH44" s="1216"/>
      <c r="AI44" s="1216"/>
      <c r="AJ44" s="1216"/>
      <c r="AK44" s="1216"/>
      <c r="AL44" s="1216"/>
      <c r="AM44" s="1216"/>
      <c r="AN44" s="1216"/>
      <c r="AO44" s="1216"/>
      <c r="AP44" s="1216"/>
      <c r="AQ44" s="1216"/>
      <c r="AR44" s="1216"/>
      <c r="AS44" s="1216"/>
      <c r="AT44" s="1216"/>
      <c r="AU44" s="1216"/>
      <c r="AV44" s="1216"/>
      <c r="AW44" s="1216"/>
      <c r="AX44" s="1216"/>
      <c r="AY44" s="1216"/>
      <c r="AZ44" s="1216"/>
      <c r="BA44" s="1216"/>
      <c r="BB44" s="1216"/>
      <c r="BC44" s="1216"/>
      <c r="BD44" s="1216"/>
      <c r="BE44" s="1216"/>
      <c r="BF44" s="1216"/>
      <c r="BG44" s="1216"/>
      <c r="BH44" s="1216"/>
      <c r="BI44" s="1216"/>
      <c r="BJ44" s="1216"/>
      <c r="BK44" s="1216"/>
      <c r="BL44" s="1216"/>
      <c r="BM44" s="1216"/>
      <c r="BN44" s="1216"/>
      <c r="BO44" s="1216"/>
      <c r="BP44" s="1216"/>
      <c r="BQ44" s="1216"/>
      <c r="BR44" s="1216"/>
      <c r="BS44" s="1216"/>
      <c r="BT44" s="1216"/>
      <c r="BU44" s="1216"/>
      <c r="BV44" s="1216"/>
      <c r="BW44" s="1216"/>
      <c r="BX44" s="1216"/>
      <c r="BY44" s="1216"/>
      <c r="BZ44" s="1216"/>
      <c r="CA44" s="1216"/>
      <c r="CB44" s="1216"/>
      <c r="CC44" s="1216"/>
      <c r="CD44" s="1216"/>
      <c r="CE44" s="1216"/>
      <c r="CF44" s="1216"/>
      <c r="CG44" s="1216"/>
      <c r="CH44" s="1216"/>
      <c r="CI44" s="1216"/>
      <c r="CJ44" s="1216"/>
      <c r="CK44" s="1216"/>
      <c r="CL44" s="1216"/>
      <c r="CM44" s="1216"/>
      <c r="CN44" s="1216"/>
      <c r="CO44" s="1216"/>
      <c r="CP44" s="1216"/>
      <c r="CQ44" s="1216"/>
      <c r="CR44" s="1216"/>
      <c r="CS44" s="1216"/>
      <c r="CT44" s="1216"/>
      <c r="CU44" s="1216"/>
      <c r="CV44" s="1216"/>
      <c r="CW44" s="1216"/>
      <c r="CX44" s="1216"/>
      <c r="CY44" s="1216"/>
      <c r="CZ44" s="1216"/>
    </row>
    <row r="45" spans="1:104" s="1141" customFormat="1" x14ac:dyDescent="0.25">
      <c r="A45" s="55" t="s">
        <v>1220</v>
      </c>
      <c r="B45" s="56">
        <v>2</v>
      </c>
      <c r="C45" s="56" t="s">
        <v>920</v>
      </c>
      <c r="D45" s="1026"/>
      <c r="E45" s="278">
        <f>D45*B45</f>
        <v>0</v>
      </c>
      <c r="F45" s="1215"/>
      <c r="G45" s="1215"/>
      <c r="H45" s="1215"/>
      <c r="I45" s="1215"/>
      <c r="J45" s="1215"/>
      <c r="K45" s="1215"/>
      <c r="L45" s="1215"/>
      <c r="M45" s="1215"/>
      <c r="N45" s="1215"/>
      <c r="O45" s="1215"/>
      <c r="P45" s="1215"/>
      <c r="Q45" s="1215"/>
      <c r="R45" s="1215"/>
      <c r="S45" s="1215"/>
      <c r="T45" s="1215"/>
      <c r="U45" s="1215"/>
      <c r="V45" s="1215"/>
      <c r="W45" s="1215"/>
      <c r="X45" s="1215"/>
      <c r="Y45" s="1215"/>
      <c r="Z45" s="1215"/>
      <c r="AA45" s="1215"/>
      <c r="AB45" s="1215"/>
      <c r="AC45" s="1215"/>
      <c r="AD45" s="1215"/>
      <c r="AE45" s="1215"/>
      <c r="AF45" s="1215"/>
      <c r="AG45" s="1215"/>
      <c r="AH45" s="1215"/>
      <c r="AI45" s="1215"/>
      <c r="AJ45" s="1215"/>
      <c r="AK45" s="1215"/>
      <c r="AL45" s="1215"/>
      <c r="AM45" s="1215"/>
      <c r="AN45" s="1215"/>
      <c r="AO45" s="1215"/>
      <c r="AP45" s="1215"/>
      <c r="AQ45" s="1215"/>
      <c r="AR45" s="1215"/>
      <c r="AS45" s="1215"/>
      <c r="AT45" s="1215"/>
      <c r="AU45" s="1215"/>
      <c r="AV45" s="1215"/>
      <c r="AW45" s="1215"/>
      <c r="AX45" s="1215"/>
      <c r="AY45" s="1215"/>
      <c r="AZ45" s="1215"/>
      <c r="BA45" s="1215"/>
      <c r="BB45" s="1215"/>
      <c r="BC45" s="1215"/>
      <c r="BD45" s="1215"/>
      <c r="BE45" s="1215"/>
      <c r="BF45" s="1215"/>
      <c r="BG45" s="1215"/>
      <c r="BH45" s="1215"/>
      <c r="BI45" s="1215"/>
      <c r="BJ45" s="1215"/>
      <c r="BK45" s="1215"/>
      <c r="BL45" s="1215"/>
      <c r="BM45" s="1215"/>
      <c r="BN45" s="1215"/>
      <c r="BO45" s="1215"/>
      <c r="BP45" s="1215"/>
      <c r="BQ45" s="1215"/>
      <c r="BR45" s="1215"/>
      <c r="BS45" s="1215"/>
      <c r="BT45" s="1215"/>
      <c r="BU45" s="1215"/>
      <c r="BV45" s="1215"/>
      <c r="BW45" s="1215"/>
      <c r="BX45" s="1215"/>
      <c r="BY45" s="1215"/>
      <c r="BZ45" s="1215"/>
      <c r="CA45" s="1215"/>
      <c r="CB45" s="1215"/>
      <c r="CC45" s="1215"/>
      <c r="CD45" s="1215"/>
      <c r="CE45" s="1215"/>
      <c r="CF45" s="1215"/>
      <c r="CG45" s="1215"/>
      <c r="CH45" s="1215"/>
      <c r="CI45" s="1215"/>
      <c r="CJ45" s="1215"/>
      <c r="CK45" s="1215"/>
      <c r="CL45" s="1215"/>
      <c r="CM45" s="1215"/>
      <c r="CN45" s="1215"/>
      <c r="CO45" s="1215"/>
      <c r="CP45" s="1215"/>
      <c r="CQ45" s="1215"/>
      <c r="CR45" s="1215"/>
      <c r="CS45" s="1215"/>
      <c r="CT45" s="1215"/>
      <c r="CU45" s="1215"/>
      <c r="CV45" s="1215"/>
      <c r="CW45" s="1215"/>
      <c r="CX45" s="1215"/>
      <c r="CY45" s="1215"/>
      <c r="CZ45" s="1215"/>
    </row>
    <row r="46" spans="1:104" s="1141" customFormat="1" x14ac:dyDescent="0.25">
      <c r="A46" s="55" t="s">
        <v>948</v>
      </c>
      <c r="B46" s="56">
        <v>2</v>
      </c>
      <c r="C46" s="56" t="s">
        <v>920</v>
      </c>
      <c r="D46" s="1026"/>
      <c r="E46" s="278">
        <f>D46*B46</f>
        <v>0</v>
      </c>
      <c r="F46" s="1215"/>
      <c r="G46" s="1215"/>
      <c r="H46" s="1215"/>
      <c r="I46" s="1215"/>
      <c r="J46" s="1215"/>
      <c r="K46" s="1215"/>
      <c r="L46" s="1215"/>
      <c r="M46" s="1215"/>
      <c r="N46" s="1215"/>
      <c r="O46" s="1215"/>
      <c r="P46" s="1215"/>
      <c r="Q46" s="1215"/>
      <c r="R46" s="1215"/>
      <c r="S46" s="1215"/>
      <c r="T46" s="1215"/>
      <c r="U46" s="1215"/>
      <c r="V46" s="1215"/>
      <c r="W46" s="1215"/>
      <c r="X46" s="1215"/>
      <c r="Y46" s="1215"/>
      <c r="Z46" s="1215"/>
      <c r="AA46" s="1215"/>
      <c r="AB46" s="1215"/>
      <c r="AC46" s="1215"/>
      <c r="AD46" s="1215"/>
      <c r="AE46" s="1215"/>
      <c r="AF46" s="1215"/>
      <c r="AG46" s="1215"/>
      <c r="AH46" s="1215"/>
      <c r="AI46" s="1215"/>
      <c r="AJ46" s="1215"/>
      <c r="AK46" s="1215"/>
      <c r="AL46" s="1215"/>
      <c r="AM46" s="1215"/>
      <c r="AN46" s="1215"/>
      <c r="AO46" s="1215"/>
      <c r="AP46" s="1215"/>
      <c r="AQ46" s="1215"/>
      <c r="AR46" s="1215"/>
      <c r="AS46" s="1215"/>
      <c r="AT46" s="1215"/>
      <c r="AU46" s="1215"/>
      <c r="AV46" s="1215"/>
      <c r="AW46" s="1215"/>
      <c r="AX46" s="1215"/>
      <c r="AY46" s="1215"/>
      <c r="AZ46" s="1215"/>
      <c r="BA46" s="1215"/>
      <c r="BB46" s="1215"/>
      <c r="BC46" s="1215"/>
      <c r="BD46" s="1215"/>
      <c r="BE46" s="1215"/>
      <c r="BF46" s="1215"/>
      <c r="BG46" s="1215"/>
      <c r="BH46" s="1215"/>
      <c r="BI46" s="1215"/>
      <c r="BJ46" s="1215"/>
      <c r="BK46" s="1215"/>
      <c r="BL46" s="1215"/>
      <c r="BM46" s="1215"/>
      <c r="BN46" s="1215"/>
      <c r="BO46" s="1215"/>
      <c r="BP46" s="1215"/>
      <c r="BQ46" s="1215"/>
      <c r="BR46" s="1215"/>
      <c r="BS46" s="1215"/>
      <c r="BT46" s="1215"/>
      <c r="BU46" s="1215"/>
      <c r="BV46" s="1215"/>
      <c r="BW46" s="1215"/>
      <c r="BX46" s="1215"/>
      <c r="BY46" s="1215"/>
      <c r="BZ46" s="1215"/>
      <c r="CA46" s="1215"/>
      <c r="CB46" s="1215"/>
      <c r="CC46" s="1215"/>
      <c r="CD46" s="1215"/>
      <c r="CE46" s="1215"/>
      <c r="CF46" s="1215"/>
      <c r="CG46" s="1215"/>
      <c r="CH46" s="1215"/>
      <c r="CI46" s="1215"/>
      <c r="CJ46" s="1215"/>
      <c r="CK46" s="1215"/>
      <c r="CL46" s="1215"/>
      <c r="CM46" s="1215"/>
      <c r="CN46" s="1215"/>
      <c r="CO46" s="1215"/>
      <c r="CP46" s="1215"/>
      <c r="CQ46" s="1215"/>
      <c r="CR46" s="1215"/>
      <c r="CS46" s="1215"/>
      <c r="CT46" s="1215"/>
      <c r="CU46" s="1215"/>
      <c r="CV46" s="1215"/>
      <c r="CW46" s="1215"/>
      <c r="CX46" s="1215"/>
      <c r="CY46" s="1215"/>
      <c r="CZ46" s="1215"/>
    </row>
    <row r="47" spans="1:104" s="1141" customFormat="1" x14ac:dyDescent="0.25">
      <c r="A47" s="55" t="s">
        <v>949</v>
      </c>
      <c r="B47" s="56">
        <v>2</v>
      </c>
      <c r="C47" s="56" t="s">
        <v>920</v>
      </c>
      <c r="D47" s="1026"/>
      <c r="E47" s="278">
        <f>D47*B47</f>
        <v>0</v>
      </c>
      <c r="F47" s="1215"/>
      <c r="G47" s="1215"/>
      <c r="H47" s="1215"/>
      <c r="I47" s="1215"/>
      <c r="J47" s="1215"/>
      <c r="K47" s="1215"/>
      <c r="L47" s="1215"/>
      <c r="M47" s="1215"/>
      <c r="N47" s="1215"/>
      <c r="O47" s="1215"/>
      <c r="P47" s="1215"/>
      <c r="Q47" s="1215"/>
      <c r="R47" s="1215"/>
      <c r="S47" s="1215"/>
      <c r="T47" s="1215"/>
      <c r="U47" s="1215"/>
      <c r="V47" s="1215"/>
      <c r="W47" s="1215"/>
      <c r="X47" s="1215"/>
      <c r="Y47" s="1215"/>
      <c r="Z47" s="1215"/>
      <c r="AA47" s="1215"/>
      <c r="AB47" s="1215"/>
      <c r="AC47" s="1215"/>
      <c r="AD47" s="1215"/>
      <c r="AE47" s="1215"/>
      <c r="AF47" s="1215"/>
      <c r="AG47" s="1215"/>
      <c r="AH47" s="1215"/>
      <c r="AI47" s="1215"/>
      <c r="AJ47" s="1215"/>
      <c r="AK47" s="1215"/>
      <c r="AL47" s="1215"/>
      <c r="AM47" s="1215"/>
      <c r="AN47" s="1215"/>
      <c r="AO47" s="1215"/>
      <c r="AP47" s="1215"/>
      <c r="AQ47" s="1215"/>
      <c r="AR47" s="1215"/>
      <c r="AS47" s="1215"/>
      <c r="AT47" s="1215"/>
      <c r="AU47" s="1215"/>
      <c r="AV47" s="1215"/>
      <c r="AW47" s="1215"/>
      <c r="AX47" s="1215"/>
      <c r="AY47" s="1215"/>
      <c r="AZ47" s="1215"/>
      <c r="BA47" s="1215"/>
      <c r="BB47" s="1215"/>
      <c r="BC47" s="1215"/>
      <c r="BD47" s="1215"/>
      <c r="BE47" s="1215"/>
      <c r="BF47" s="1215"/>
      <c r="BG47" s="1215"/>
      <c r="BH47" s="1215"/>
      <c r="BI47" s="1215"/>
      <c r="BJ47" s="1215"/>
      <c r="BK47" s="1215"/>
      <c r="BL47" s="1215"/>
      <c r="BM47" s="1215"/>
      <c r="BN47" s="1215"/>
      <c r="BO47" s="1215"/>
      <c r="BP47" s="1215"/>
      <c r="BQ47" s="1215"/>
      <c r="BR47" s="1215"/>
      <c r="BS47" s="1215"/>
      <c r="BT47" s="1215"/>
      <c r="BU47" s="1215"/>
      <c r="BV47" s="1215"/>
      <c r="BW47" s="1215"/>
      <c r="BX47" s="1215"/>
      <c r="BY47" s="1215"/>
      <c r="BZ47" s="1215"/>
      <c r="CA47" s="1215"/>
      <c r="CB47" s="1215"/>
      <c r="CC47" s="1215"/>
      <c r="CD47" s="1215"/>
      <c r="CE47" s="1215"/>
      <c r="CF47" s="1215"/>
      <c r="CG47" s="1215"/>
      <c r="CH47" s="1215"/>
      <c r="CI47" s="1215"/>
      <c r="CJ47" s="1215"/>
      <c r="CK47" s="1215"/>
      <c r="CL47" s="1215"/>
      <c r="CM47" s="1215"/>
      <c r="CN47" s="1215"/>
      <c r="CO47" s="1215"/>
      <c r="CP47" s="1215"/>
      <c r="CQ47" s="1215"/>
      <c r="CR47" s="1215"/>
      <c r="CS47" s="1215"/>
      <c r="CT47" s="1215"/>
      <c r="CU47" s="1215"/>
      <c r="CV47" s="1215"/>
      <c r="CW47" s="1215"/>
      <c r="CX47" s="1215"/>
      <c r="CY47" s="1215"/>
      <c r="CZ47" s="1215"/>
    </row>
    <row r="48" spans="1:104" s="1141" customFormat="1" x14ac:dyDescent="0.25">
      <c r="A48" s="55" t="s">
        <v>950</v>
      </c>
      <c r="B48" s="56">
        <v>2</v>
      </c>
      <c r="C48" s="56" t="s">
        <v>920</v>
      </c>
      <c r="D48" s="1026"/>
      <c r="E48" s="278">
        <f>D48*B48</f>
        <v>0</v>
      </c>
      <c r="F48" s="1215"/>
      <c r="G48" s="1215"/>
      <c r="H48" s="1215"/>
      <c r="I48" s="1215"/>
      <c r="J48" s="1215"/>
      <c r="K48" s="1215"/>
      <c r="L48" s="1215"/>
      <c r="M48" s="1215"/>
      <c r="N48" s="1215"/>
      <c r="O48" s="1215"/>
      <c r="P48" s="1215"/>
      <c r="Q48" s="1215"/>
      <c r="R48" s="1215"/>
      <c r="S48" s="1215"/>
      <c r="T48" s="1215"/>
      <c r="U48" s="1215"/>
      <c r="V48" s="1215"/>
      <c r="W48" s="1215"/>
      <c r="X48" s="1215"/>
      <c r="Y48" s="1215"/>
      <c r="Z48" s="1215"/>
      <c r="AA48" s="1215"/>
      <c r="AB48" s="1215"/>
      <c r="AC48" s="1215"/>
      <c r="AD48" s="1215"/>
      <c r="AE48" s="1215"/>
      <c r="AF48" s="1215"/>
      <c r="AG48" s="1215"/>
      <c r="AH48" s="1215"/>
      <c r="AI48" s="1215"/>
      <c r="AJ48" s="1215"/>
      <c r="AK48" s="1215"/>
      <c r="AL48" s="1215"/>
      <c r="AM48" s="1215"/>
      <c r="AN48" s="1215"/>
      <c r="AO48" s="1215"/>
      <c r="AP48" s="1215"/>
      <c r="AQ48" s="1215"/>
      <c r="AR48" s="1215"/>
      <c r="AS48" s="1215"/>
      <c r="AT48" s="1215"/>
      <c r="AU48" s="1215"/>
      <c r="AV48" s="1215"/>
      <c r="AW48" s="1215"/>
      <c r="AX48" s="1215"/>
      <c r="AY48" s="1215"/>
      <c r="AZ48" s="1215"/>
      <c r="BA48" s="1215"/>
      <c r="BB48" s="1215"/>
      <c r="BC48" s="1215"/>
      <c r="BD48" s="1215"/>
      <c r="BE48" s="1215"/>
      <c r="BF48" s="1215"/>
      <c r="BG48" s="1215"/>
      <c r="BH48" s="1215"/>
      <c r="BI48" s="1215"/>
      <c r="BJ48" s="1215"/>
      <c r="BK48" s="1215"/>
      <c r="BL48" s="1215"/>
      <c r="BM48" s="1215"/>
      <c r="BN48" s="1215"/>
      <c r="BO48" s="1215"/>
      <c r="BP48" s="1215"/>
      <c r="BQ48" s="1215"/>
      <c r="BR48" s="1215"/>
      <c r="BS48" s="1215"/>
      <c r="BT48" s="1215"/>
      <c r="BU48" s="1215"/>
      <c r="BV48" s="1215"/>
      <c r="BW48" s="1215"/>
      <c r="BX48" s="1215"/>
      <c r="BY48" s="1215"/>
      <c r="BZ48" s="1215"/>
      <c r="CA48" s="1215"/>
      <c r="CB48" s="1215"/>
      <c r="CC48" s="1215"/>
      <c r="CD48" s="1215"/>
      <c r="CE48" s="1215"/>
      <c r="CF48" s="1215"/>
      <c r="CG48" s="1215"/>
      <c r="CH48" s="1215"/>
      <c r="CI48" s="1215"/>
      <c r="CJ48" s="1215"/>
      <c r="CK48" s="1215"/>
      <c r="CL48" s="1215"/>
      <c r="CM48" s="1215"/>
      <c r="CN48" s="1215"/>
      <c r="CO48" s="1215"/>
      <c r="CP48" s="1215"/>
      <c r="CQ48" s="1215"/>
      <c r="CR48" s="1215"/>
      <c r="CS48" s="1215"/>
      <c r="CT48" s="1215"/>
      <c r="CU48" s="1215"/>
      <c r="CV48" s="1215"/>
      <c r="CW48" s="1215"/>
      <c r="CX48" s="1215"/>
      <c r="CY48" s="1215"/>
      <c r="CZ48" s="1215"/>
    </row>
    <row r="49" spans="1:104" s="1141" customFormat="1" x14ac:dyDescent="0.25">
      <c r="A49" s="55" t="s">
        <v>951</v>
      </c>
      <c r="B49" s="56">
        <v>2</v>
      </c>
      <c r="C49" s="56" t="s">
        <v>920</v>
      </c>
      <c r="D49" s="1026"/>
      <c r="E49" s="278">
        <f>D49*B49</f>
        <v>0</v>
      </c>
      <c r="F49" s="1215"/>
      <c r="G49" s="1215"/>
      <c r="H49" s="1215"/>
      <c r="I49" s="1215"/>
      <c r="J49" s="1215"/>
      <c r="K49" s="1215"/>
      <c r="L49" s="1215"/>
      <c r="M49" s="1215"/>
      <c r="N49" s="1215"/>
      <c r="O49" s="1215"/>
      <c r="P49" s="1215"/>
      <c r="Q49" s="1215"/>
      <c r="R49" s="1215"/>
      <c r="S49" s="1215"/>
      <c r="T49" s="1215"/>
      <c r="U49" s="1215"/>
      <c r="V49" s="1215"/>
      <c r="W49" s="1215"/>
      <c r="X49" s="1215"/>
      <c r="Y49" s="1215"/>
      <c r="Z49" s="1215"/>
      <c r="AA49" s="1215"/>
      <c r="AB49" s="1215"/>
      <c r="AC49" s="1215"/>
      <c r="AD49" s="1215"/>
      <c r="AE49" s="1215"/>
      <c r="AF49" s="1215"/>
      <c r="AG49" s="1215"/>
      <c r="AH49" s="1215"/>
      <c r="AI49" s="1215"/>
      <c r="AJ49" s="1215"/>
      <c r="AK49" s="1215"/>
      <c r="AL49" s="1215"/>
      <c r="AM49" s="1215"/>
      <c r="AN49" s="1215"/>
      <c r="AO49" s="1215"/>
      <c r="AP49" s="1215"/>
      <c r="AQ49" s="1215"/>
      <c r="AR49" s="1215"/>
      <c r="AS49" s="1215"/>
      <c r="AT49" s="1215"/>
      <c r="AU49" s="1215"/>
      <c r="AV49" s="1215"/>
      <c r="AW49" s="1215"/>
      <c r="AX49" s="1215"/>
      <c r="AY49" s="1215"/>
      <c r="AZ49" s="1215"/>
      <c r="BA49" s="1215"/>
      <c r="BB49" s="1215"/>
      <c r="BC49" s="1215"/>
      <c r="BD49" s="1215"/>
      <c r="BE49" s="1215"/>
      <c r="BF49" s="1215"/>
      <c r="BG49" s="1215"/>
      <c r="BH49" s="1215"/>
      <c r="BI49" s="1215"/>
      <c r="BJ49" s="1215"/>
      <c r="BK49" s="1215"/>
      <c r="BL49" s="1215"/>
      <c r="BM49" s="1215"/>
      <c r="BN49" s="1215"/>
      <c r="BO49" s="1215"/>
      <c r="BP49" s="1215"/>
      <c r="BQ49" s="1215"/>
      <c r="BR49" s="1215"/>
      <c r="BS49" s="1215"/>
      <c r="BT49" s="1215"/>
      <c r="BU49" s="1215"/>
      <c r="BV49" s="1215"/>
      <c r="BW49" s="1215"/>
      <c r="BX49" s="1215"/>
      <c r="BY49" s="1215"/>
      <c r="BZ49" s="1215"/>
      <c r="CA49" s="1215"/>
      <c r="CB49" s="1215"/>
      <c r="CC49" s="1215"/>
      <c r="CD49" s="1215"/>
      <c r="CE49" s="1215"/>
      <c r="CF49" s="1215"/>
      <c r="CG49" s="1215"/>
      <c r="CH49" s="1215"/>
      <c r="CI49" s="1215"/>
      <c r="CJ49" s="1215"/>
      <c r="CK49" s="1215"/>
      <c r="CL49" s="1215"/>
      <c r="CM49" s="1215"/>
      <c r="CN49" s="1215"/>
      <c r="CO49" s="1215"/>
      <c r="CP49" s="1215"/>
      <c r="CQ49" s="1215"/>
      <c r="CR49" s="1215"/>
      <c r="CS49" s="1215"/>
      <c r="CT49" s="1215"/>
      <c r="CU49" s="1215"/>
      <c r="CV49" s="1215"/>
      <c r="CW49" s="1215"/>
      <c r="CX49" s="1215"/>
      <c r="CY49" s="1215"/>
      <c r="CZ49" s="1215"/>
    </row>
    <row r="50" spans="1:104" s="1141" customFormat="1" x14ac:dyDescent="0.25">
      <c r="A50" s="1038"/>
      <c r="B50" s="1039"/>
      <c r="C50" s="1039"/>
      <c r="D50" s="1151"/>
      <c r="E50" s="1040"/>
      <c r="F50" s="1215"/>
      <c r="G50" s="1215"/>
      <c r="H50" s="1215"/>
      <c r="I50" s="1215"/>
      <c r="J50" s="1215"/>
      <c r="K50" s="1215"/>
      <c r="L50" s="1215"/>
      <c r="M50" s="1215"/>
      <c r="N50" s="1215"/>
      <c r="O50" s="1215"/>
      <c r="P50" s="1215"/>
      <c r="Q50" s="1215"/>
      <c r="R50" s="1215"/>
      <c r="S50" s="1215"/>
      <c r="T50" s="1215"/>
      <c r="U50" s="1215"/>
      <c r="V50" s="1215"/>
      <c r="W50" s="1215"/>
      <c r="X50" s="1215"/>
      <c r="Y50" s="1215"/>
      <c r="Z50" s="1215"/>
      <c r="AA50" s="1215"/>
      <c r="AB50" s="1215"/>
      <c r="AC50" s="1215"/>
      <c r="AD50" s="1215"/>
      <c r="AE50" s="1215"/>
      <c r="AF50" s="1215"/>
      <c r="AG50" s="1215"/>
      <c r="AH50" s="1215"/>
      <c r="AI50" s="1215"/>
      <c r="AJ50" s="1215"/>
      <c r="AK50" s="1215"/>
      <c r="AL50" s="1215"/>
      <c r="AM50" s="1215"/>
      <c r="AN50" s="1215"/>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5"/>
      <c r="BP50" s="1215"/>
      <c r="BQ50" s="1215"/>
      <c r="BR50" s="1215"/>
      <c r="BS50" s="1215"/>
      <c r="BT50" s="1215"/>
      <c r="BU50" s="1215"/>
      <c r="BV50" s="1215"/>
      <c r="BW50" s="1215"/>
      <c r="BX50" s="1215"/>
      <c r="BY50" s="1215"/>
      <c r="BZ50" s="1215"/>
      <c r="CA50" s="1215"/>
      <c r="CB50" s="1215"/>
      <c r="CC50" s="1215"/>
      <c r="CD50" s="1215"/>
      <c r="CE50" s="1215"/>
      <c r="CF50" s="1215"/>
      <c r="CG50" s="1215"/>
      <c r="CH50" s="1215"/>
      <c r="CI50" s="1215"/>
      <c r="CJ50" s="1215"/>
      <c r="CK50" s="1215"/>
      <c r="CL50" s="1215"/>
      <c r="CM50" s="1215"/>
      <c r="CN50" s="1215"/>
      <c r="CO50" s="1215"/>
      <c r="CP50" s="1215"/>
      <c r="CQ50" s="1215"/>
      <c r="CR50" s="1215"/>
      <c r="CS50" s="1215"/>
      <c r="CT50" s="1215"/>
      <c r="CU50" s="1215"/>
      <c r="CV50" s="1215"/>
      <c r="CW50" s="1215"/>
      <c r="CX50" s="1215"/>
      <c r="CY50" s="1215"/>
      <c r="CZ50" s="1215"/>
    </row>
    <row r="51" spans="1:104" s="1142" customFormat="1" ht="12.75" x14ac:dyDescent="0.25">
      <c r="A51" s="1053" t="s">
        <v>1221</v>
      </c>
      <c r="B51" s="1055"/>
      <c r="C51" s="1055"/>
      <c r="D51" s="1154"/>
      <c r="E51" s="1044"/>
      <c r="F51" s="1216"/>
      <c r="G51" s="1216"/>
      <c r="H51" s="1216"/>
      <c r="I51" s="1216"/>
      <c r="J51" s="1216"/>
      <c r="K51" s="1216"/>
      <c r="L51" s="1216"/>
      <c r="M51" s="1216"/>
      <c r="N51" s="1216"/>
      <c r="O51" s="1216"/>
      <c r="P51" s="1216"/>
      <c r="Q51" s="1216"/>
      <c r="R51" s="1216"/>
      <c r="S51" s="1216"/>
      <c r="T51" s="1216"/>
      <c r="U51" s="1216"/>
      <c r="V51" s="1216"/>
      <c r="W51" s="1216"/>
      <c r="X51" s="1216"/>
      <c r="Y51" s="1216"/>
      <c r="Z51" s="1216"/>
      <c r="AA51" s="1216"/>
      <c r="AB51" s="1216"/>
      <c r="AC51" s="1216"/>
      <c r="AD51" s="1216"/>
      <c r="AE51" s="1216"/>
      <c r="AF51" s="1216"/>
      <c r="AG51" s="1216"/>
      <c r="AH51" s="1216"/>
      <c r="AI51" s="1216"/>
      <c r="AJ51" s="1216"/>
      <c r="AK51" s="1216"/>
      <c r="AL51" s="1216"/>
      <c r="AM51" s="1216"/>
      <c r="AN51" s="1216"/>
      <c r="AO51" s="1216"/>
      <c r="AP51" s="1216"/>
      <c r="AQ51" s="1216"/>
      <c r="AR51" s="1216"/>
      <c r="AS51" s="1216"/>
      <c r="AT51" s="1216"/>
      <c r="AU51" s="1216"/>
      <c r="AV51" s="1216"/>
      <c r="AW51" s="1216"/>
      <c r="AX51" s="1216"/>
      <c r="AY51" s="1216"/>
      <c r="AZ51" s="1216"/>
      <c r="BA51" s="1216"/>
      <c r="BB51" s="1216"/>
      <c r="BC51" s="1216"/>
      <c r="BD51" s="1216"/>
      <c r="BE51" s="1216"/>
      <c r="BF51" s="1216"/>
      <c r="BG51" s="1216"/>
      <c r="BH51" s="1216"/>
      <c r="BI51" s="1216"/>
      <c r="BJ51" s="1216"/>
      <c r="BK51" s="1216"/>
      <c r="BL51" s="1216"/>
      <c r="BM51" s="1216"/>
      <c r="BN51" s="1216"/>
      <c r="BO51" s="1216"/>
      <c r="BP51" s="1216"/>
      <c r="BQ51" s="1216"/>
      <c r="BR51" s="1216"/>
      <c r="BS51" s="1216"/>
      <c r="BT51" s="1216"/>
      <c r="BU51" s="1216"/>
      <c r="BV51" s="1216"/>
      <c r="BW51" s="1216"/>
      <c r="BX51" s="1216"/>
      <c r="BY51" s="1216"/>
      <c r="BZ51" s="1216"/>
      <c r="CA51" s="1216"/>
      <c r="CB51" s="1216"/>
      <c r="CC51" s="1216"/>
      <c r="CD51" s="1216"/>
      <c r="CE51" s="1216"/>
      <c r="CF51" s="1216"/>
      <c r="CG51" s="1216"/>
      <c r="CH51" s="1216"/>
      <c r="CI51" s="1216"/>
      <c r="CJ51" s="1216"/>
      <c r="CK51" s="1216"/>
      <c r="CL51" s="1216"/>
      <c r="CM51" s="1216"/>
      <c r="CN51" s="1216"/>
      <c r="CO51" s="1216"/>
      <c r="CP51" s="1216"/>
      <c r="CQ51" s="1216"/>
      <c r="CR51" s="1216"/>
      <c r="CS51" s="1216"/>
      <c r="CT51" s="1216"/>
      <c r="CU51" s="1216"/>
      <c r="CV51" s="1216"/>
      <c r="CW51" s="1216"/>
      <c r="CX51" s="1216"/>
      <c r="CY51" s="1216"/>
      <c r="CZ51" s="1216"/>
    </row>
    <row r="52" spans="1:104" s="1141" customFormat="1" x14ac:dyDescent="0.25">
      <c r="A52" s="59" t="s">
        <v>952</v>
      </c>
      <c r="B52" s="63">
        <v>30</v>
      </c>
      <c r="C52" s="63" t="s">
        <v>920</v>
      </c>
      <c r="D52" s="1029"/>
      <c r="E52" s="278">
        <f>D52*B52</f>
        <v>0</v>
      </c>
      <c r="F52" s="1215"/>
      <c r="G52" s="1215"/>
      <c r="H52" s="1215"/>
      <c r="I52" s="1215"/>
      <c r="J52" s="1215"/>
      <c r="K52" s="1215"/>
      <c r="L52" s="1215"/>
      <c r="M52" s="1215"/>
      <c r="N52" s="1215"/>
      <c r="O52" s="1215"/>
      <c r="P52" s="1215"/>
      <c r="Q52" s="1215"/>
      <c r="R52" s="1215"/>
      <c r="S52" s="1215"/>
      <c r="T52" s="1215"/>
      <c r="U52" s="1215"/>
      <c r="V52" s="1215"/>
      <c r="W52" s="1215"/>
      <c r="X52" s="1215"/>
      <c r="Y52" s="1215"/>
      <c r="Z52" s="1215"/>
      <c r="AA52" s="1215"/>
      <c r="AB52" s="1215"/>
      <c r="AC52" s="1215"/>
      <c r="AD52" s="1215"/>
      <c r="AE52" s="1215"/>
      <c r="AF52" s="1215"/>
      <c r="AG52" s="1215"/>
      <c r="AH52" s="1215"/>
      <c r="AI52" s="1215"/>
      <c r="AJ52" s="1215"/>
      <c r="AK52" s="1215"/>
      <c r="AL52" s="1215"/>
      <c r="AM52" s="1215"/>
      <c r="AN52" s="1215"/>
      <c r="AO52" s="1215"/>
      <c r="AP52" s="1215"/>
      <c r="AQ52" s="1215"/>
      <c r="AR52" s="1215"/>
      <c r="AS52" s="1215"/>
      <c r="AT52" s="1215"/>
      <c r="AU52" s="1215"/>
      <c r="AV52" s="1215"/>
      <c r="AW52" s="1215"/>
      <c r="AX52" s="1215"/>
      <c r="AY52" s="1215"/>
      <c r="AZ52" s="1215"/>
      <c r="BA52" s="1215"/>
      <c r="BB52" s="1215"/>
      <c r="BC52" s="1215"/>
      <c r="BD52" s="1215"/>
      <c r="BE52" s="1215"/>
      <c r="BF52" s="1215"/>
      <c r="BG52" s="1215"/>
      <c r="BH52" s="1215"/>
      <c r="BI52" s="1215"/>
      <c r="BJ52" s="1215"/>
      <c r="BK52" s="1215"/>
      <c r="BL52" s="1215"/>
      <c r="BM52" s="1215"/>
      <c r="BN52" s="1215"/>
      <c r="BO52" s="1215"/>
      <c r="BP52" s="1215"/>
      <c r="BQ52" s="1215"/>
      <c r="BR52" s="1215"/>
      <c r="BS52" s="1215"/>
      <c r="BT52" s="1215"/>
      <c r="BU52" s="1215"/>
      <c r="BV52" s="1215"/>
      <c r="BW52" s="1215"/>
      <c r="BX52" s="1215"/>
      <c r="BY52" s="1215"/>
      <c r="BZ52" s="1215"/>
      <c r="CA52" s="1215"/>
      <c r="CB52" s="1215"/>
      <c r="CC52" s="1215"/>
      <c r="CD52" s="1215"/>
      <c r="CE52" s="1215"/>
      <c r="CF52" s="1215"/>
      <c r="CG52" s="1215"/>
      <c r="CH52" s="1215"/>
      <c r="CI52" s="1215"/>
      <c r="CJ52" s="1215"/>
      <c r="CK52" s="1215"/>
      <c r="CL52" s="1215"/>
      <c r="CM52" s="1215"/>
      <c r="CN52" s="1215"/>
      <c r="CO52" s="1215"/>
      <c r="CP52" s="1215"/>
      <c r="CQ52" s="1215"/>
      <c r="CR52" s="1215"/>
      <c r="CS52" s="1215"/>
      <c r="CT52" s="1215"/>
      <c r="CU52" s="1215"/>
      <c r="CV52" s="1215"/>
      <c r="CW52" s="1215"/>
      <c r="CX52" s="1215"/>
      <c r="CY52" s="1215"/>
      <c r="CZ52" s="1215"/>
    </row>
    <row r="53" spans="1:104" s="1141" customFormat="1" x14ac:dyDescent="0.25">
      <c r="A53" s="1038"/>
      <c r="B53" s="1039"/>
      <c r="C53" s="1039"/>
      <c r="D53" s="1151"/>
      <c r="E53" s="1040"/>
      <c r="F53" s="1215"/>
      <c r="G53" s="1215"/>
      <c r="H53" s="1215"/>
      <c r="I53" s="1215"/>
      <c r="J53" s="1215"/>
      <c r="K53" s="1215"/>
      <c r="L53" s="1215"/>
      <c r="M53" s="1215"/>
      <c r="N53" s="1215"/>
      <c r="O53" s="1215"/>
      <c r="P53" s="1215"/>
      <c r="Q53" s="1215"/>
      <c r="R53" s="1215"/>
      <c r="S53" s="1215"/>
      <c r="T53" s="1215"/>
      <c r="U53" s="1215"/>
      <c r="V53" s="1215"/>
      <c r="W53" s="1215"/>
      <c r="X53" s="1215"/>
      <c r="Y53" s="1215"/>
      <c r="Z53" s="1215"/>
      <c r="AA53" s="1215"/>
      <c r="AB53" s="1215"/>
      <c r="AC53" s="1215"/>
      <c r="AD53" s="1215"/>
      <c r="AE53" s="1215"/>
      <c r="AF53" s="1215"/>
      <c r="AG53" s="1215"/>
      <c r="AH53" s="1215"/>
      <c r="AI53" s="1215"/>
      <c r="AJ53" s="1215"/>
      <c r="AK53" s="1215"/>
      <c r="AL53" s="1215"/>
      <c r="AM53" s="1215"/>
      <c r="AN53" s="1215"/>
      <c r="AO53" s="1215"/>
      <c r="AP53" s="1215"/>
      <c r="AQ53" s="1215"/>
      <c r="AR53" s="1215"/>
      <c r="AS53" s="1215"/>
      <c r="AT53" s="1215"/>
      <c r="AU53" s="1215"/>
      <c r="AV53" s="1215"/>
      <c r="AW53" s="1215"/>
      <c r="AX53" s="1215"/>
      <c r="AY53" s="1215"/>
      <c r="AZ53" s="1215"/>
      <c r="BA53" s="1215"/>
      <c r="BB53" s="1215"/>
      <c r="BC53" s="1215"/>
      <c r="BD53" s="1215"/>
      <c r="BE53" s="1215"/>
      <c r="BF53" s="1215"/>
      <c r="BG53" s="1215"/>
      <c r="BH53" s="1215"/>
      <c r="BI53" s="1215"/>
      <c r="BJ53" s="1215"/>
      <c r="BK53" s="1215"/>
      <c r="BL53" s="1215"/>
      <c r="BM53" s="1215"/>
      <c r="BN53" s="1215"/>
      <c r="BO53" s="1215"/>
      <c r="BP53" s="1215"/>
      <c r="BQ53" s="1215"/>
      <c r="BR53" s="1215"/>
      <c r="BS53" s="1215"/>
      <c r="BT53" s="1215"/>
      <c r="BU53" s="1215"/>
      <c r="BV53" s="1215"/>
      <c r="BW53" s="1215"/>
      <c r="BX53" s="1215"/>
      <c r="BY53" s="1215"/>
      <c r="BZ53" s="1215"/>
      <c r="CA53" s="1215"/>
      <c r="CB53" s="1215"/>
      <c r="CC53" s="1215"/>
      <c r="CD53" s="1215"/>
      <c r="CE53" s="1215"/>
      <c r="CF53" s="1215"/>
      <c r="CG53" s="1215"/>
      <c r="CH53" s="1215"/>
      <c r="CI53" s="1215"/>
      <c r="CJ53" s="1215"/>
      <c r="CK53" s="1215"/>
      <c r="CL53" s="1215"/>
      <c r="CM53" s="1215"/>
      <c r="CN53" s="1215"/>
      <c r="CO53" s="1215"/>
      <c r="CP53" s="1215"/>
      <c r="CQ53" s="1215"/>
      <c r="CR53" s="1215"/>
      <c r="CS53" s="1215"/>
      <c r="CT53" s="1215"/>
      <c r="CU53" s="1215"/>
      <c r="CV53" s="1215"/>
      <c r="CW53" s="1215"/>
      <c r="CX53" s="1215"/>
      <c r="CY53" s="1215"/>
      <c r="CZ53" s="1215"/>
    </row>
    <row r="54" spans="1:104" s="1143" customFormat="1" x14ac:dyDescent="0.25">
      <c r="A54" s="1054" t="s">
        <v>953</v>
      </c>
      <c r="B54" s="1055"/>
      <c r="C54" s="1055"/>
      <c r="D54" s="1154"/>
      <c r="E54" s="1044"/>
      <c r="F54" s="1217"/>
      <c r="G54" s="1217"/>
      <c r="H54" s="1217"/>
      <c r="I54" s="1217"/>
      <c r="J54" s="1217"/>
      <c r="K54" s="1217"/>
      <c r="L54" s="1217"/>
      <c r="M54" s="1217"/>
      <c r="N54" s="1217"/>
      <c r="O54" s="1217"/>
      <c r="P54" s="1217"/>
      <c r="Q54" s="1217"/>
      <c r="R54" s="1217"/>
      <c r="S54" s="1217"/>
      <c r="T54" s="1217"/>
      <c r="U54" s="1217"/>
      <c r="V54" s="1217"/>
      <c r="W54" s="1217"/>
      <c r="X54" s="1217"/>
      <c r="Y54" s="1217"/>
      <c r="Z54" s="1217"/>
      <c r="AA54" s="1217"/>
      <c r="AB54" s="1217"/>
      <c r="AC54" s="1217"/>
      <c r="AD54" s="1217"/>
      <c r="AE54" s="1217"/>
      <c r="AF54" s="1217"/>
      <c r="AG54" s="1217"/>
      <c r="AH54" s="1217"/>
      <c r="AI54" s="1217"/>
      <c r="AJ54" s="1217"/>
      <c r="AK54" s="1217"/>
      <c r="AL54" s="1217"/>
      <c r="AM54" s="1217"/>
      <c r="AN54" s="1217"/>
      <c r="AO54" s="1217"/>
      <c r="AP54" s="1217"/>
      <c r="AQ54" s="1217"/>
      <c r="AR54" s="1217"/>
      <c r="AS54" s="1217"/>
      <c r="AT54" s="1217"/>
      <c r="AU54" s="1217"/>
      <c r="AV54" s="1217"/>
      <c r="AW54" s="1217"/>
      <c r="AX54" s="1217"/>
      <c r="AY54" s="1217"/>
      <c r="AZ54" s="1217"/>
      <c r="BA54" s="1217"/>
      <c r="BB54" s="1217"/>
      <c r="BC54" s="1217"/>
      <c r="BD54" s="1217"/>
      <c r="BE54" s="1217"/>
      <c r="BF54" s="1217"/>
      <c r="BG54" s="1217"/>
      <c r="BH54" s="1217"/>
      <c r="BI54" s="1217"/>
      <c r="BJ54" s="1217"/>
      <c r="BK54" s="1217"/>
      <c r="BL54" s="1217"/>
      <c r="BM54" s="1217"/>
      <c r="BN54" s="1217"/>
      <c r="BO54" s="1217"/>
      <c r="BP54" s="1217"/>
      <c r="BQ54" s="1217"/>
      <c r="BR54" s="1217"/>
      <c r="BS54" s="1217"/>
      <c r="BT54" s="1217"/>
      <c r="BU54" s="1217"/>
      <c r="BV54" s="1217"/>
      <c r="BW54" s="1217"/>
      <c r="BX54" s="1217"/>
      <c r="BY54" s="1217"/>
      <c r="BZ54" s="1217"/>
      <c r="CA54" s="1217"/>
      <c r="CB54" s="1217"/>
      <c r="CC54" s="1217"/>
      <c r="CD54" s="1217"/>
      <c r="CE54" s="1217"/>
      <c r="CF54" s="1217"/>
      <c r="CG54" s="1217"/>
      <c r="CH54" s="1217"/>
      <c r="CI54" s="1217"/>
      <c r="CJ54" s="1217"/>
      <c r="CK54" s="1217"/>
      <c r="CL54" s="1217"/>
      <c r="CM54" s="1217"/>
      <c r="CN54" s="1217"/>
      <c r="CO54" s="1217"/>
      <c r="CP54" s="1217"/>
      <c r="CQ54" s="1217"/>
      <c r="CR54" s="1217"/>
      <c r="CS54" s="1217"/>
      <c r="CT54" s="1217"/>
      <c r="CU54" s="1217"/>
      <c r="CV54" s="1217"/>
      <c r="CW54" s="1217"/>
      <c r="CX54" s="1217"/>
      <c r="CY54" s="1217"/>
      <c r="CZ54" s="1217"/>
    </row>
    <row r="55" spans="1:104" s="1141" customFormat="1" x14ac:dyDescent="0.25">
      <c r="A55" s="55" t="s">
        <v>954</v>
      </c>
      <c r="B55" s="56">
        <v>3</v>
      </c>
      <c r="C55" s="56" t="s">
        <v>955</v>
      </c>
      <c r="D55" s="1026"/>
      <c r="E55" s="278">
        <f>D55*B55</f>
        <v>0</v>
      </c>
      <c r="F55" s="1215"/>
      <c r="G55" s="1215"/>
      <c r="H55" s="1215"/>
      <c r="I55" s="1215"/>
      <c r="J55" s="1215"/>
      <c r="K55" s="1215"/>
      <c r="L55" s="1215"/>
      <c r="M55" s="1215"/>
      <c r="N55" s="1215"/>
      <c r="O55" s="1215"/>
      <c r="P55" s="1215"/>
      <c r="Q55" s="1215"/>
      <c r="R55" s="1215"/>
      <c r="S55" s="1215"/>
      <c r="T55" s="1215"/>
      <c r="U55" s="1215"/>
      <c r="V55" s="1215"/>
      <c r="W55" s="1215"/>
      <c r="X55" s="1215"/>
      <c r="Y55" s="1215"/>
      <c r="Z55" s="1215"/>
      <c r="AA55" s="1215"/>
      <c r="AB55" s="1215"/>
      <c r="AC55" s="1215"/>
      <c r="AD55" s="1215"/>
      <c r="AE55" s="1215"/>
      <c r="AF55" s="1215"/>
      <c r="AG55" s="1215"/>
      <c r="AH55" s="1215"/>
      <c r="AI55" s="1215"/>
      <c r="AJ55" s="1215"/>
      <c r="AK55" s="1215"/>
      <c r="AL55" s="1215"/>
      <c r="AM55" s="1215"/>
      <c r="AN55" s="1215"/>
      <c r="AO55" s="1215"/>
      <c r="AP55" s="1215"/>
      <c r="AQ55" s="1215"/>
      <c r="AR55" s="1215"/>
      <c r="AS55" s="1215"/>
      <c r="AT55" s="1215"/>
      <c r="AU55" s="1215"/>
      <c r="AV55" s="1215"/>
      <c r="AW55" s="1215"/>
      <c r="AX55" s="1215"/>
      <c r="AY55" s="1215"/>
      <c r="AZ55" s="1215"/>
      <c r="BA55" s="1215"/>
      <c r="BB55" s="1215"/>
      <c r="BC55" s="1215"/>
      <c r="BD55" s="1215"/>
      <c r="BE55" s="1215"/>
      <c r="BF55" s="1215"/>
      <c r="BG55" s="1215"/>
      <c r="BH55" s="1215"/>
      <c r="BI55" s="1215"/>
      <c r="BJ55" s="1215"/>
      <c r="BK55" s="1215"/>
      <c r="BL55" s="1215"/>
      <c r="BM55" s="1215"/>
      <c r="BN55" s="1215"/>
      <c r="BO55" s="1215"/>
      <c r="BP55" s="1215"/>
      <c r="BQ55" s="1215"/>
      <c r="BR55" s="1215"/>
      <c r="BS55" s="1215"/>
      <c r="BT55" s="1215"/>
      <c r="BU55" s="1215"/>
      <c r="BV55" s="1215"/>
      <c r="BW55" s="1215"/>
      <c r="BX55" s="1215"/>
      <c r="BY55" s="1215"/>
      <c r="BZ55" s="1215"/>
      <c r="CA55" s="1215"/>
      <c r="CB55" s="1215"/>
      <c r="CC55" s="1215"/>
      <c r="CD55" s="1215"/>
      <c r="CE55" s="1215"/>
      <c r="CF55" s="1215"/>
      <c r="CG55" s="1215"/>
      <c r="CH55" s="1215"/>
      <c r="CI55" s="1215"/>
      <c r="CJ55" s="1215"/>
      <c r="CK55" s="1215"/>
      <c r="CL55" s="1215"/>
      <c r="CM55" s="1215"/>
      <c r="CN55" s="1215"/>
      <c r="CO55" s="1215"/>
      <c r="CP55" s="1215"/>
      <c r="CQ55" s="1215"/>
      <c r="CR55" s="1215"/>
      <c r="CS55" s="1215"/>
      <c r="CT55" s="1215"/>
      <c r="CU55" s="1215"/>
      <c r="CV55" s="1215"/>
      <c r="CW55" s="1215"/>
      <c r="CX55" s="1215"/>
      <c r="CY55" s="1215"/>
      <c r="CZ55" s="1215"/>
    </row>
    <row r="56" spans="1:104" s="1141" customFormat="1" x14ac:dyDescent="0.25">
      <c r="A56" s="55" t="s">
        <v>956</v>
      </c>
      <c r="B56" s="56">
        <v>3</v>
      </c>
      <c r="C56" s="56" t="s">
        <v>920</v>
      </c>
      <c r="D56" s="1026"/>
      <c r="E56" s="278">
        <f>D56*B56</f>
        <v>0</v>
      </c>
      <c r="F56" s="1215"/>
      <c r="G56" s="1215"/>
      <c r="H56" s="1215"/>
      <c r="I56" s="1215"/>
      <c r="J56" s="1215"/>
      <c r="K56" s="1215"/>
      <c r="L56" s="1215"/>
      <c r="M56" s="1215"/>
      <c r="N56" s="1215"/>
      <c r="O56" s="1215"/>
      <c r="P56" s="1215"/>
      <c r="Q56" s="1215"/>
      <c r="R56" s="1215"/>
      <c r="S56" s="1215"/>
      <c r="T56" s="1215"/>
      <c r="U56" s="1215"/>
      <c r="V56" s="1215"/>
      <c r="W56" s="1215"/>
      <c r="X56" s="1215"/>
      <c r="Y56" s="1215"/>
      <c r="Z56" s="1215"/>
      <c r="AA56" s="1215"/>
      <c r="AB56" s="1215"/>
      <c r="AC56" s="1215"/>
      <c r="AD56" s="1215"/>
      <c r="AE56" s="1215"/>
      <c r="AF56" s="1215"/>
      <c r="AG56" s="1215"/>
      <c r="AH56" s="1215"/>
      <c r="AI56" s="1215"/>
      <c r="AJ56" s="1215"/>
      <c r="AK56" s="1215"/>
      <c r="AL56" s="1215"/>
      <c r="AM56" s="1215"/>
      <c r="AN56" s="1215"/>
      <c r="AO56" s="1215"/>
      <c r="AP56" s="1215"/>
      <c r="AQ56" s="1215"/>
      <c r="AR56" s="1215"/>
      <c r="AS56" s="1215"/>
      <c r="AT56" s="1215"/>
      <c r="AU56" s="1215"/>
      <c r="AV56" s="1215"/>
      <c r="AW56" s="1215"/>
      <c r="AX56" s="1215"/>
      <c r="AY56" s="1215"/>
      <c r="AZ56" s="1215"/>
      <c r="BA56" s="1215"/>
      <c r="BB56" s="1215"/>
      <c r="BC56" s="1215"/>
      <c r="BD56" s="1215"/>
      <c r="BE56" s="1215"/>
      <c r="BF56" s="1215"/>
      <c r="BG56" s="1215"/>
      <c r="BH56" s="1215"/>
      <c r="BI56" s="1215"/>
      <c r="BJ56" s="1215"/>
      <c r="BK56" s="1215"/>
      <c r="BL56" s="1215"/>
      <c r="BM56" s="1215"/>
      <c r="BN56" s="1215"/>
      <c r="BO56" s="1215"/>
      <c r="BP56" s="1215"/>
      <c r="BQ56" s="1215"/>
      <c r="BR56" s="1215"/>
      <c r="BS56" s="1215"/>
      <c r="BT56" s="1215"/>
      <c r="BU56" s="1215"/>
      <c r="BV56" s="1215"/>
      <c r="BW56" s="1215"/>
      <c r="BX56" s="1215"/>
      <c r="BY56" s="1215"/>
      <c r="BZ56" s="1215"/>
      <c r="CA56" s="1215"/>
      <c r="CB56" s="1215"/>
      <c r="CC56" s="1215"/>
      <c r="CD56" s="1215"/>
      <c r="CE56" s="1215"/>
      <c r="CF56" s="1215"/>
      <c r="CG56" s="1215"/>
      <c r="CH56" s="1215"/>
      <c r="CI56" s="1215"/>
      <c r="CJ56" s="1215"/>
      <c r="CK56" s="1215"/>
      <c r="CL56" s="1215"/>
      <c r="CM56" s="1215"/>
      <c r="CN56" s="1215"/>
      <c r="CO56" s="1215"/>
      <c r="CP56" s="1215"/>
      <c r="CQ56" s="1215"/>
      <c r="CR56" s="1215"/>
      <c r="CS56" s="1215"/>
      <c r="CT56" s="1215"/>
      <c r="CU56" s="1215"/>
      <c r="CV56" s="1215"/>
      <c r="CW56" s="1215"/>
      <c r="CX56" s="1215"/>
      <c r="CY56" s="1215"/>
      <c r="CZ56" s="1215"/>
    </row>
    <row r="57" spans="1:104" s="1141" customFormat="1" ht="15" thickBot="1" x14ac:dyDescent="0.3">
      <c r="A57" s="1030" t="s">
        <v>957</v>
      </c>
      <c r="B57" s="1031">
        <v>3</v>
      </c>
      <c r="C57" s="1031" t="s">
        <v>955</v>
      </c>
      <c r="D57" s="1032"/>
      <c r="E57" s="1033">
        <f>D57*B57</f>
        <v>0</v>
      </c>
      <c r="F57" s="1215"/>
      <c r="G57" s="1215"/>
      <c r="H57" s="1215"/>
      <c r="I57" s="1215"/>
      <c r="J57" s="1215"/>
      <c r="K57" s="1215"/>
      <c r="L57" s="1215"/>
      <c r="M57" s="1215"/>
      <c r="N57" s="1215"/>
      <c r="O57" s="1215"/>
      <c r="P57" s="1215"/>
      <c r="Q57" s="1215"/>
      <c r="R57" s="1215"/>
      <c r="S57" s="1215"/>
      <c r="T57" s="1215"/>
      <c r="U57" s="1215"/>
      <c r="V57" s="1215"/>
      <c r="W57" s="1215"/>
      <c r="X57" s="1215"/>
      <c r="Y57" s="1215"/>
      <c r="Z57" s="1215"/>
      <c r="AA57" s="1215"/>
      <c r="AB57" s="1215"/>
      <c r="AC57" s="1215"/>
      <c r="AD57" s="1215"/>
      <c r="AE57" s="1215"/>
      <c r="AF57" s="1215"/>
      <c r="AG57" s="1215"/>
      <c r="AH57" s="1215"/>
      <c r="AI57" s="1215"/>
      <c r="AJ57" s="1215"/>
      <c r="AK57" s="1215"/>
      <c r="AL57" s="1215"/>
      <c r="AM57" s="1215"/>
      <c r="AN57" s="1215"/>
      <c r="AO57" s="1215"/>
      <c r="AP57" s="1215"/>
      <c r="AQ57" s="1215"/>
      <c r="AR57" s="1215"/>
      <c r="AS57" s="1215"/>
      <c r="AT57" s="1215"/>
      <c r="AU57" s="1215"/>
      <c r="AV57" s="1215"/>
      <c r="AW57" s="1215"/>
      <c r="AX57" s="1215"/>
      <c r="AY57" s="1215"/>
      <c r="AZ57" s="1215"/>
      <c r="BA57" s="1215"/>
      <c r="BB57" s="1215"/>
      <c r="BC57" s="1215"/>
      <c r="BD57" s="1215"/>
      <c r="BE57" s="1215"/>
      <c r="BF57" s="1215"/>
      <c r="BG57" s="1215"/>
      <c r="BH57" s="1215"/>
      <c r="BI57" s="1215"/>
      <c r="BJ57" s="1215"/>
      <c r="BK57" s="1215"/>
      <c r="BL57" s="1215"/>
      <c r="BM57" s="1215"/>
      <c r="BN57" s="1215"/>
      <c r="BO57" s="1215"/>
      <c r="BP57" s="1215"/>
      <c r="BQ57" s="1215"/>
      <c r="BR57" s="1215"/>
      <c r="BS57" s="1215"/>
      <c r="BT57" s="1215"/>
      <c r="BU57" s="1215"/>
      <c r="BV57" s="1215"/>
      <c r="BW57" s="1215"/>
      <c r="BX57" s="1215"/>
      <c r="BY57" s="1215"/>
      <c r="BZ57" s="1215"/>
      <c r="CA57" s="1215"/>
      <c r="CB57" s="1215"/>
      <c r="CC57" s="1215"/>
      <c r="CD57" s="1215"/>
      <c r="CE57" s="1215"/>
      <c r="CF57" s="1215"/>
      <c r="CG57" s="1215"/>
      <c r="CH57" s="1215"/>
      <c r="CI57" s="1215"/>
      <c r="CJ57" s="1215"/>
      <c r="CK57" s="1215"/>
      <c r="CL57" s="1215"/>
      <c r="CM57" s="1215"/>
      <c r="CN57" s="1215"/>
      <c r="CO57" s="1215"/>
      <c r="CP57" s="1215"/>
      <c r="CQ57" s="1215"/>
      <c r="CR57" s="1215"/>
      <c r="CS57" s="1215"/>
      <c r="CT57" s="1215"/>
      <c r="CU57" s="1215"/>
      <c r="CV57" s="1215"/>
      <c r="CW57" s="1215"/>
      <c r="CX57" s="1215"/>
      <c r="CY57" s="1215"/>
      <c r="CZ57" s="1215"/>
    </row>
    <row r="58" spans="1:104" ht="15" thickTop="1" x14ac:dyDescent="0.2">
      <c r="A58" s="73"/>
      <c r="B58" s="74"/>
      <c r="C58" s="74"/>
      <c r="D58" s="1155"/>
      <c r="E58" s="281"/>
    </row>
    <row r="59" spans="1:104" x14ac:dyDescent="0.2">
      <c r="A59" s="70" t="s">
        <v>958</v>
      </c>
      <c r="B59" s="71"/>
      <c r="C59" s="71"/>
      <c r="D59" s="1156"/>
      <c r="E59" s="282">
        <f>SUM(E6:E57)</f>
        <v>0</v>
      </c>
    </row>
    <row r="60" spans="1:104" x14ac:dyDescent="0.2">
      <c r="D60" s="1157"/>
    </row>
    <row r="61" spans="1:104" x14ac:dyDescent="0.2">
      <c r="A61" s="1123" t="s">
        <v>1233</v>
      </c>
      <c r="B61" s="74"/>
      <c r="C61" s="54"/>
      <c r="D61" s="1158"/>
      <c r="E61" s="1124"/>
    </row>
    <row r="62" spans="1:104" x14ac:dyDescent="0.2">
      <c r="A62" s="1045" t="s">
        <v>1228</v>
      </c>
      <c r="B62" s="1042"/>
      <c r="C62" s="1054"/>
      <c r="D62" s="1152"/>
      <c r="E62" s="1056"/>
    </row>
    <row r="63" spans="1:104" x14ac:dyDescent="0.2">
      <c r="A63" s="55" t="s">
        <v>954</v>
      </c>
      <c r="B63" s="56">
        <v>26</v>
      </c>
      <c r="C63" s="57" t="s">
        <v>955</v>
      </c>
      <c r="D63" s="1026"/>
      <c r="E63" s="1127">
        <f>D63*B63</f>
        <v>0</v>
      </c>
    </row>
    <row r="64" spans="1:104" x14ac:dyDescent="0.2">
      <c r="A64" s="55" t="s">
        <v>956</v>
      </c>
      <c r="B64" s="56">
        <v>26</v>
      </c>
      <c r="C64" s="57" t="s">
        <v>920</v>
      </c>
      <c r="D64" s="1026"/>
      <c r="E64" s="1127">
        <f>D64*B64</f>
        <v>0</v>
      </c>
    </row>
    <row r="65" spans="1:5" x14ac:dyDescent="0.2">
      <c r="A65" s="55" t="s">
        <v>957</v>
      </c>
      <c r="B65" s="56">
        <v>26</v>
      </c>
      <c r="C65" s="57" t="s">
        <v>955</v>
      </c>
      <c r="D65" s="1026"/>
      <c r="E65" s="1127">
        <f>D65*B65</f>
        <v>0</v>
      </c>
    </row>
    <row r="66" spans="1:5" x14ac:dyDescent="0.2">
      <c r="A66" s="1038"/>
      <c r="B66" s="1039"/>
      <c r="C66" s="1129"/>
      <c r="D66" s="1151"/>
      <c r="E66" s="1051"/>
    </row>
    <row r="67" spans="1:5" x14ac:dyDescent="0.2">
      <c r="A67" s="1045" t="s">
        <v>1229</v>
      </c>
      <c r="B67" s="1046"/>
      <c r="C67" s="1045"/>
      <c r="D67" s="1159"/>
      <c r="E67" s="1056"/>
    </row>
    <row r="68" spans="1:5" x14ac:dyDescent="0.2">
      <c r="A68" s="55" t="s">
        <v>1230</v>
      </c>
      <c r="B68" s="56">
        <v>26</v>
      </c>
      <c r="C68" s="57" t="s">
        <v>920</v>
      </c>
      <c r="D68" s="1026"/>
      <c r="E68" s="1127">
        <f>D68*B68</f>
        <v>0</v>
      </c>
    </row>
    <row r="69" spans="1:5" x14ac:dyDescent="0.2">
      <c r="A69" s="1038"/>
      <c r="B69" s="1039"/>
      <c r="C69" s="1129"/>
      <c r="D69" s="1151"/>
      <c r="E69" s="1051"/>
    </row>
    <row r="70" spans="1:5" x14ac:dyDescent="0.2">
      <c r="A70" s="1045" t="s">
        <v>1231</v>
      </c>
      <c r="B70" s="1042"/>
      <c r="C70" s="1054"/>
      <c r="D70" s="1160"/>
      <c r="E70" s="1130"/>
    </row>
    <row r="71" spans="1:5" ht="15" thickBot="1" x14ac:dyDescent="0.25">
      <c r="A71" s="1125" t="s">
        <v>1232</v>
      </c>
      <c r="B71" s="1031">
        <v>1</v>
      </c>
      <c r="C71" s="1125" t="s">
        <v>920</v>
      </c>
      <c r="D71" s="1161"/>
      <c r="E71" s="1128">
        <f>D71*B71</f>
        <v>0</v>
      </c>
    </row>
    <row r="72" spans="1:5" ht="15" thickTop="1" x14ac:dyDescent="0.2">
      <c r="A72" s="54"/>
      <c r="B72" s="74"/>
      <c r="C72" s="54"/>
      <c r="D72" s="1131"/>
      <c r="E72" s="1131"/>
    </row>
    <row r="73" spans="1:5" x14ac:dyDescent="0.2">
      <c r="A73" s="70" t="s">
        <v>958</v>
      </c>
      <c r="B73" s="1122"/>
      <c r="C73" s="1144"/>
      <c r="D73" s="1122"/>
      <c r="E73" s="1126">
        <f>SUM(E63:E71)</f>
        <v>0</v>
      </c>
    </row>
    <row r="75" spans="1:5" x14ac:dyDescent="0.2">
      <c r="A75" s="1149" t="s">
        <v>1234</v>
      </c>
      <c r="E75" s="1148">
        <f>SUM(E59,E73)</f>
        <v>0</v>
      </c>
    </row>
  </sheetData>
  <mergeCells count="2">
    <mergeCell ref="A5:E5"/>
    <mergeCell ref="A1:E1"/>
  </mergeCells>
  <pageMargins left="0.98425196850393704" right="0.39370078740157483" top="0.78740157480314965" bottom="0.59055118110236227"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49"/>
  <sheetViews>
    <sheetView showZeros="0" workbookViewId="0">
      <selection sqref="A1:E1"/>
    </sheetView>
  </sheetViews>
  <sheetFormatPr defaultRowHeight="12.75" x14ac:dyDescent="0.2"/>
  <cols>
    <col min="1" max="1" width="47.7109375" style="53" customWidth="1"/>
    <col min="2" max="2" width="7" style="53" bestFit="1" customWidth="1"/>
    <col min="3" max="3" width="6.28515625" style="165" customWidth="1"/>
    <col min="4" max="4" width="10.7109375" style="283" customWidth="1"/>
    <col min="5" max="5" width="13.7109375" style="283" customWidth="1"/>
    <col min="6" max="115" width="9.140625" style="1219"/>
    <col min="116" max="16384" width="9.140625" style="53"/>
  </cols>
  <sheetData>
    <row r="1" spans="1:115" ht="45" customHeight="1" x14ac:dyDescent="0.25">
      <c r="A1" s="1271" t="s">
        <v>967</v>
      </c>
      <c r="B1" s="1271"/>
      <c r="C1" s="1271"/>
      <c r="D1" s="1271"/>
      <c r="E1" s="1271"/>
      <c r="F1" s="1218"/>
      <c r="G1" s="1218"/>
      <c r="H1" s="1218"/>
      <c r="I1" s="1218"/>
    </row>
    <row r="3" spans="1:115" x14ac:dyDescent="0.2">
      <c r="A3" s="54"/>
      <c r="B3" s="54"/>
      <c r="C3" s="74"/>
      <c r="D3" s="281"/>
      <c r="E3" s="281"/>
    </row>
    <row r="4" spans="1:115" s="254" customFormat="1" ht="12" x14ac:dyDescent="0.2">
      <c r="A4" s="288" t="s">
        <v>859</v>
      </c>
      <c r="B4" s="277" t="s">
        <v>11</v>
      </c>
      <c r="C4" s="277" t="s">
        <v>277</v>
      </c>
      <c r="D4" s="291" t="s">
        <v>13</v>
      </c>
      <c r="E4" s="291" t="s">
        <v>14</v>
      </c>
      <c r="F4" s="1220"/>
      <c r="G4" s="1220"/>
      <c r="H4" s="1220"/>
      <c r="I4" s="1220"/>
      <c r="J4" s="1220"/>
      <c r="K4" s="1220"/>
      <c r="L4" s="1220"/>
      <c r="M4" s="1220"/>
      <c r="N4" s="1220"/>
      <c r="O4" s="1220"/>
      <c r="P4" s="1220"/>
      <c r="Q4" s="1220"/>
      <c r="R4" s="1220"/>
      <c r="S4" s="1220"/>
      <c r="T4" s="1220"/>
      <c r="U4" s="1220"/>
      <c r="V4" s="1220"/>
      <c r="W4" s="1220"/>
      <c r="X4" s="1220"/>
      <c r="Y4" s="1220"/>
      <c r="Z4" s="1220"/>
      <c r="AA4" s="1220"/>
      <c r="AB4" s="1220"/>
      <c r="AC4" s="1220"/>
      <c r="AD4" s="1220"/>
      <c r="AE4" s="1220"/>
      <c r="AF4" s="1220"/>
      <c r="AG4" s="1220"/>
      <c r="AH4" s="1220"/>
      <c r="AI4" s="1220"/>
      <c r="AJ4" s="1220"/>
      <c r="AK4" s="1220"/>
      <c r="AL4" s="1220"/>
      <c r="AM4" s="1220"/>
      <c r="AN4" s="1220"/>
      <c r="AO4" s="1220"/>
      <c r="AP4" s="1220"/>
      <c r="AQ4" s="1220"/>
      <c r="AR4" s="1220"/>
      <c r="AS4" s="1220"/>
      <c r="AT4" s="1220"/>
      <c r="AU4" s="1220"/>
      <c r="AV4" s="1220"/>
      <c r="AW4" s="1220"/>
      <c r="AX4" s="1220"/>
      <c r="AY4" s="1220"/>
      <c r="AZ4" s="1220"/>
      <c r="BA4" s="1220"/>
      <c r="BB4" s="1220"/>
      <c r="BC4" s="1220"/>
      <c r="BD4" s="1220"/>
      <c r="BE4" s="1220"/>
      <c r="BF4" s="1220"/>
      <c r="BG4" s="1220"/>
      <c r="BH4" s="1220"/>
      <c r="BI4" s="1220"/>
      <c r="BJ4" s="1220"/>
      <c r="BK4" s="1220"/>
      <c r="BL4" s="1220"/>
      <c r="BM4" s="1220"/>
      <c r="BN4" s="1220"/>
      <c r="BO4" s="1220"/>
      <c r="BP4" s="1220"/>
      <c r="BQ4" s="1220"/>
      <c r="BR4" s="1220"/>
      <c r="BS4" s="1220"/>
      <c r="BT4" s="1220"/>
      <c r="BU4" s="1220"/>
      <c r="BV4" s="1220"/>
      <c r="BW4" s="1220"/>
      <c r="BX4" s="1220"/>
      <c r="BY4" s="1220"/>
      <c r="BZ4" s="1220"/>
      <c r="CA4" s="1220"/>
      <c r="CB4" s="1220"/>
      <c r="CC4" s="1220"/>
      <c r="CD4" s="1220"/>
      <c r="CE4" s="1220"/>
      <c r="CF4" s="1220"/>
      <c r="CG4" s="1220"/>
      <c r="CH4" s="1220"/>
      <c r="CI4" s="1220"/>
      <c r="CJ4" s="1220"/>
      <c r="CK4" s="1220"/>
      <c r="CL4" s="1220"/>
      <c r="CM4" s="1220"/>
      <c r="CN4" s="1220"/>
      <c r="CO4" s="1220"/>
      <c r="CP4" s="1220"/>
      <c r="CQ4" s="1220"/>
      <c r="CR4" s="1220"/>
      <c r="CS4" s="1220"/>
      <c r="CT4" s="1220"/>
      <c r="CU4" s="1220"/>
      <c r="CV4" s="1220"/>
      <c r="CW4" s="1220"/>
      <c r="CX4" s="1220"/>
      <c r="CY4" s="1220"/>
      <c r="CZ4" s="1220"/>
      <c r="DA4" s="1220"/>
      <c r="DB4" s="1220"/>
      <c r="DC4" s="1220"/>
      <c r="DD4" s="1220"/>
      <c r="DE4" s="1220"/>
      <c r="DF4" s="1220"/>
      <c r="DG4" s="1220"/>
      <c r="DH4" s="1220"/>
      <c r="DI4" s="1220"/>
      <c r="DJ4" s="1220"/>
      <c r="DK4" s="1220"/>
    </row>
    <row r="5" spans="1:115" s="254" customFormat="1" ht="12" x14ac:dyDescent="0.2">
      <c r="A5" s="1048"/>
      <c r="B5" s="1049"/>
      <c r="C5" s="1049"/>
      <c r="D5" s="1050"/>
      <c r="E5" s="1050"/>
      <c r="F5" s="1220"/>
      <c r="G5" s="1220"/>
      <c r="H5" s="1220"/>
      <c r="I5" s="1220"/>
      <c r="J5" s="1220"/>
      <c r="K5" s="1220"/>
      <c r="L5" s="1220"/>
      <c r="M5" s="1220"/>
      <c r="N5" s="1220"/>
      <c r="O5" s="1220"/>
      <c r="P5" s="1220"/>
      <c r="Q5" s="1220"/>
      <c r="R5" s="1220"/>
      <c r="S5" s="1220"/>
      <c r="T5" s="1220"/>
      <c r="U5" s="1220"/>
      <c r="V5" s="1220"/>
      <c r="W5" s="1220"/>
      <c r="X5" s="1220"/>
      <c r="Y5" s="1220"/>
      <c r="Z5" s="1220"/>
      <c r="AA5" s="1220"/>
      <c r="AB5" s="1220"/>
      <c r="AC5" s="1220"/>
      <c r="AD5" s="1220"/>
      <c r="AE5" s="1220"/>
      <c r="AF5" s="1220"/>
      <c r="AG5" s="1220"/>
      <c r="AH5" s="1220"/>
      <c r="AI5" s="1220"/>
      <c r="AJ5" s="1220"/>
      <c r="AK5" s="1220"/>
      <c r="AL5" s="1220"/>
      <c r="AM5" s="1220"/>
      <c r="AN5" s="1220"/>
      <c r="AO5" s="1220"/>
      <c r="AP5" s="1220"/>
      <c r="AQ5" s="1220"/>
      <c r="AR5" s="1220"/>
      <c r="AS5" s="1220"/>
      <c r="AT5" s="1220"/>
      <c r="AU5" s="1220"/>
      <c r="AV5" s="1220"/>
      <c r="AW5" s="1220"/>
      <c r="AX5" s="1220"/>
      <c r="AY5" s="1220"/>
      <c r="AZ5" s="1220"/>
      <c r="BA5" s="1220"/>
      <c r="BB5" s="1220"/>
      <c r="BC5" s="1220"/>
      <c r="BD5" s="1220"/>
      <c r="BE5" s="1220"/>
      <c r="BF5" s="1220"/>
      <c r="BG5" s="1220"/>
      <c r="BH5" s="1220"/>
      <c r="BI5" s="1220"/>
      <c r="BJ5" s="1220"/>
      <c r="BK5" s="1220"/>
      <c r="BL5" s="1220"/>
      <c r="BM5" s="1220"/>
      <c r="BN5" s="1220"/>
      <c r="BO5" s="1220"/>
      <c r="BP5" s="1220"/>
      <c r="BQ5" s="1220"/>
      <c r="BR5" s="1220"/>
      <c r="BS5" s="1220"/>
      <c r="BT5" s="1220"/>
      <c r="BU5" s="1220"/>
      <c r="BV5" s="1220"/>
      <c r="BW5" s="1220"/>
      <c r="BX5" s="1220"/>
      <c r="BY5" s="1220"/>
      <c r="BZ5" s="1220"/>
      <c r="CA5" s="1220"/>
      <c r="CB5" s="1220"/>
      <c r="CC5" s="1220"/>
      <c r="CD5" s="1220"/>
      <c r="CE5" s="1220"/>
      <c r="CF5" s="1220"/>
      <c r="CG5" s="1220"/>
      <c r="CH5" s="1220"/>
      <c r="CI5" s="1220"/>
      <c r="CJ5" s="1220"/>
      <c r="CK5" s="1220"/>
      <c r="CL5" s="1220"/>
      <c r="CM5" s="1220"/>
      <c r="CN5" s="1220"/>
      <c r="CO5" s="1220"/>
      <c r="CP5" s="1220"/>
      <c r="CQ5" s="1220"/>
      <c r="CR5" s="1220"/>
      <c r="CS5" s="1220"/>
      <c r="CT5" s="1220"/>
      <c r="CU5" s="1220"/>
      <c r="CV5" s="1220"/>
      <c r="CW5" s="1220"/>
      <c r="CX5" s="1220"/>
      <c r="CY5" s="1220"/>
      <c r="CZ5" s="1220"/>
      <c r="DA5" s="1220"/>
      <c r="DB5" s="1220"/>
      <c r="DC5" s="1220"/>
      <c r="DD5" s="1220"/>
      <c r="DE5" s="1220"/>
      <c r="DF5" s="1220"/>
      <c r="DG5" s="1220"/>
      <c r="DH5" s="1220"/>
      <c r="DI5" s="1220"/>
      <c r="DJ5" s="1220"/>
      <c r="DK5" s="1220"/>
    </row>
    <row r="6" spans="1:115" x14ac:dyDescent="0.2">
      <c r="A6" s="1270" t="s">
        <v>911</v>
      </c>
      <c r="B6" s="1270"/>
      <c r="C6" s="1270"/>
      <c r="D6" s="1270"/>
      <c r="E6" s="1270"/>
    </row>
    <row r="7" spans="1:115" x14ac:dyDescent="0.2">
      <c r="A7" s="55" t="s">
        <v>912</v>
      </c>
      <c r="B7" s="56">
        <v>1</v>
      </c>
      <c r="C7" s="56" t="s">
        <v>38</v>
      </c>
      <c r="D7" s="1034"/>
      <c r="E7" s="278">
        <f>D7*B7</f>
        <v>0</v>
      </c>
    </row>
    <row r="8" spans="1:115" x14ac:dyDescent="0.2">
      <c r="A8" s="55" t="s">
        <v>913</v>
      </c>
      <c r="B8" s="56">
        <v>1</v>
      </c>
      <c r="C8" s="56" t="s">
        <v>38</v>
      </c>
      <c r="D8" s="1034"/>
      <c r="E8" s="278">
        <f>D8*B8</f>
        <v>0</v>
      </c>
    </row>
    <row r="9" spans="1:115" x14ac:dyDescent="0.2">
      <c r="A9" s="55" t="s">
        <v>914</v>
      </c>
      <c r="B9" s="56">
        <v>6</v>
      </c>
      <c r="C9" s="56" t="s">
        <v>38</v>
      </c>
      <c r="D9" s="1034"/>
      <c r="E9" s="278">
        <f>D9*B9</f>
        <v>0</v>
      </c>
    </row>
    <row r="10" spans="1:115" x14ac:dyDescent="0.2">
      <c r="A10" s="284" t="s">
        <v>915</v>
      </c>
      <c r="B10" s="58"/>
      <c r="C10" s="58"/>
      <c r="D10" s="285"/>
      <c r="E10" s="279"/>
    </row>
    <row r="11" spans="1:115" x14ac:dyDescent="0.2">
      <c r="A11" s="55" t="s">
        <v>916</v>
      </c>
      <c r="B11" s="56">
        <v>50</v>
      </c>
      <c r="C11" s="56" t="s">
        <v>37</v>
      </c>
      <c r="D11" s="1035"/>
      <c r="E11" s="278">
        <f>D11*B11</f>
        <v>0</v>
      </c>
    </row>
    <row r="12" spans="1:115" x14ac:dyDescent="0.2">
      <c r="A12" s="55" t="s">
        <v>917</v>
      </c>
      <c r="B12" s="56">
        <v>20</v>
      </c>
      <c r="C12" s="56" t="s">
        <v>37</v>
      </c>
      <c r="D12" s="1035"/>
      <c r="E12" s="278">
        <f>D12*B12</f>
        <v>0</v>
      </c>
    </row>
    <row r="13" spans="1:115" x14ac:dyDescent="0.2">
      <c r="A13" s="59" t="s">
        <v>918</v>
      </c>
      <c r="B13" s="56">
        <v>70</v>
      </c>
      <c r="C13" s="56" t="s">
        <v>37</v>
      </c>
      <c r="D13" s="1035"/>
      <c r="E13" s="278">
        <f>D13*B13</f>
        <v>0</v>
      </c>
    </row>
    <row r="14" spans="1:115" x14ac:dyDescent="0.2">
      <c r="A14" s="55" t="s">
        <v>919</v>
      </c>
      <c r="B14" s="56">
        <v>35</v>
      </c>
      <c r="C14" s="56" t="s">
        <v>920</v>
      </c>
      <c r="D14" s="1035"/>
      <c r="E14" s="278">
        <f>D14*B14</f>
        <v>0</v>
      </c>
    </row>
    <row r="15" spans="1:115" x14ac:dyDescent="0.2">
      <c r="A15" s="1038"/>
      <c r="B15" s="1039"/>
      <c r="C15" s="1039"/>
      <c r="D15" s="1040"/>
      <c r="E15" s="1040"/>
    </row>
    <row r="16" spans="1:115" x14ac:dyDescent="0.2">
      <c r="A16" s="1041" t="s">
        <v>921</v>
      </c>
      <c r="B16" s="1042"/>
      <c r="C16" s="1042"/>
      <c r="D16" s="1043"/>
      <c r="E16" s="1044"/>
    </row>
    <row r="17" spans="1:115" x14ac:dyDescent="0.2">
      <c r="A17" s="284" t="s">
        <v>962</v>
      </c>
      <c r="B17" s="58"/>
      <c r="C17" s="58"/>
      <c r="D17" s="285"/>
      <c r="E17" s="292"/>
    </row>
    <row r="18" spans="1:115" x14ac:dyDescent="0.2">
      <c r="A18" s="55" t="s">
        <v>923</v>
      </c>
      <c r="B18" s="56">
        <v>60</v>
      </c>
      <c r="C18" s="56" t="s">
        <v>37</v>
      </c>
      <c r="D18" s="1035"/>
      <c r="E18" s="278">
        <f>D18*B18</f>
        <v>0</v>
      </c>
    </row>
    <row r="19" spans="1:115" x14ac:dyDescent="0.2">
      <c r="A19" s="60" t="s">
        <v>959</v>
      </c>
      <c r="B19" s="63"/>
      <c r="C19" s="63"/>
      <c r="D19" s="286"/>
      <c r="E19" s="278"/>
    </row>
    <row r="20" spans="1:115" x14ac:dyDescent="0.2">
      <c r="A20" s="55" t="s">
        <v>947</v>
      </c>
      <c r="B20" s="56">
        <v>2</v>
      </c>
      <c r="C20" s="56" t="s">
        <v>920</v>
      </c>
      <c r="D20" s="1034"/>
      <c r="E20" s="278">
        <f t="shared" ref="E20:E25" si="0">D20*B20</f>
        <v>0</v>
      </c>
    </row>
    <row r="21" spans="1:115" x14ac:dyDescent="0.2">
      <c r="A21" s="55" t="s">
        <v>948</v>
      </c>
      <c r="B21" s="56">
        <v>2</v>
      </c>
      <c r="C21" s="56" t="s">
        <v>920</v>
      </c>
      <c r="D21" s="1034"/>
      <c r="E21" s="278">
        <f t="shared" si="0"/>
        <v>0</v>
      </c>
    </row>
    <row r="22" spans="1:115" x14ac:dyDescent="0.2">
      <c r="A22" s="55" t="s">
        <v>949</v>
      </c>
      <c r="B22" s="56">
        <v>2</v>
      </c>
      <c r="C22" s="56" t="s">
        <v>920</v>
      </c>
      <c r="D22" s="1034"/>
      <c r="E22" s="278">
        <f t="shared" si="0"/>
        <v>0</v>
      </c>
    </row>
    <row r="23" spans="1:115" x14ac:dyDescent="0.2">
      <c r="A23" s="55" t="s">
        <v>950</v>
      </c>
      <c r="B23" s="56">
        <v>2</v>
      </c>
      <c r="C23" s="56" t="s">
        <v>920</v>
      </c>
      <c r="D23" s="1034"/>
      <c r="E23" s="278">
        <f t="shared" si="0"/>
        <v>0</v>
      </c>
    </row>
    <row r="24" spans="1:115" x14ac:dyDescent="0.2">
      <c r="A24" s="55" t="s">
        <v>951</v>
      </c>
      <c r="B24" s="56">
        <v>2</v>
      </c>
      <c r="C24" s="56" t="s">
        <v>920</v>
      </c>
      <c r="D24" s="1034"/>
      <c r="E24" s="278">
        <f t="shared" si="0"/>
        <v>0</v>
      </c>
    </row>
    <row r="25" spans="1:115" ht="25.5" x14ac:dyDescent="0.2">
      <c r="A25" s="66" t="s">
        <v>960</v>
      </c>
      <c r="B25" s="56">
        <v>6</v>
      </c>
      <c r="C25" s="56" t="s">
        <v>920</v>
      </c>
      <c r="D25" s="1034"/>
      <c r="E25" s="278">
        <f t="shared" si="0"/>
        <v>0</v>
      </c>
    </row>
    <row r="26" spans="1:115" s="149" customFormat="1" x14ac:dyDescent="0.2">
      <c r="A26" s="1038"/>
      <c r="B26" s="1039"/>
      <c r="C26" s="1039"/>
      <c r="D26" s="1040"/>
      <c r="E26" s="1040"/>
      <c r="F26" s="1221"/>
      <c r="G26" s="1221"/>
      <c r="H26" s="1221"/>
      <c r="I26" s="1221"/>
      <c r="J26" s="1221"/>
      <c r="K26" s="1221"/>
      <c r="L26" s="1221"/>
      <c r="M26" s="1221"/>
      <c r="N26" s="1221"/>
      <c r="O26" s="1221"/>
      <c r="P26" s="1221"/>
      <c r="Q26" s="1221"/>
      <c r="R26" s="1221"/>
      <c r="S26" s="1221"/>
      <c r="T26" s="1221"/>
      <c r="U26" s="1221"/>
      <c r="V26" s="1221"/>
      <c r="W26" s="1221"/>
      <c r="X26" s="1221"/>
      <c r="Y26" s="1221"/>
      <c r="Z26" s="1221"/>
      <c r="AA26" s="1221"/>
      <c r="AB26" s="1221"/>
      <c r="AC26" s="1221"/>
      <c r="AD26" s="1221"/>
      <c r="AE26" s="1221"/>
      <c r="AF26" s="1221"/>
      <c r="AG26" s="1221"/>
      <c r="AH26" s="1221"/>
      <c r="AI26" s="1221"/>
      <c r="AJ26" s="1221"/>
      <c r="AK26" s="1221"/>
      <c r="AL26" s="1221"/>
      <c r="AM26" s="1221"/>
      <c r="AN26" s="1221"/>
      <c r="AO26" s="1221"/>
      <c r="AP26" s="1221"/>
      <c r="AQ26" s="1221"/>
      <c r="AR26" s="1221"/>
      <c r="AS26" s="1221"/>
      <c r="AT26" s="1221"/>
      <c r="AU26" s="1221"/>
      <c r="AV26" s="1221"/>
      <c r="AW26" s="1221"/>
      <c r="AX26" s="1221"/>
      <c r="AY26" s="1221"/>
      <c r="AZ26" s="1221"/>
      <c r="BA26" s="1221"/>
      <c r="BB26" s="1221"/>
      <c r="BC26" s="1221"/>
      <c r="BD26" s="1221"/>
      <c r="BE26" s="1221"/>
      <c r="BF26" s="1221"/>
      <c r="BG26" s="1221"/>
      <c r="BH26" s="1221"/>
      <c r="BI26" s="1221"/>
      <c r="BJ26" s="1221"/>
      <c r="BK26" s="1221"/>
      <c r="BL26" s="1221"/>
      <c r="BM26" s="1221"/>
      <c r="BN26" s="1221"/>
      <c r="BO26" s="1221"/>
      <c r="BP26" s="1221"/>
      <c r="BQ26" s="1221"/>
      <c r="BR26" s="1221"/>
      <c r="BS26" s="1221"/>
      <c r="BT26" s="1221"/>
      <c r="BU26" s="1221"/>
      <c r="BV26" s="1221"/>
      <c r="BW26" s="1221"/>
      <c r="BX26" s="1221"/>
      <c r="BY26" s="1221"/>
      <c r="BZ26" s="1221"/>
      <c r="CA26" s="1221"/>
      <c r="CB26" s="1221"/>
      <c r="CC26" s="1221"/>
      <c r="CD26" s="1221"/>
      <c r="CE26" s="1221"/>
      <c r="CF26" s="1221"/>
      <c r="CG26" s="1221"/>
      <c r="CH26" s="1221"/>
      <c r="CI26" s="1221"/>
      <c r="CJ26" s="1221"/>
      <c r="CK26" s="1221"/>
      <c r="CL26" s="1221"/>
      <c r="CM26" s="1221"/>
      <c r="CN26" s="1221"/>
      <c r="CO26" s="1221"/>
      <c r="CP26" s="1221"/>
      <c r="CQ26" s="1221"/>
      <c r="CR26" s="1221"/>
      <c r="CS26" s="1221"/>
      <c r="CT26" s="1221"/>
      <c r="CU26" s="1221"/>
      <c r="CV26" s="1221"/>
      <c r="CW26" s="1221"/>
      <c r="CX26" s="1221"/>
      <c r="CY26" s="1221"/>
      <c r="CZ26" s="1221"/>
      <c r="DA26" s="1221"/>
      <c r="DB26" s="1221"/>
      <c r="DC26" s="1221"/>
      <c r="DD26" s="1221"/>
      <c r="DE26" s="1221"/>
      <c r="DF26" s="1221"/>
      <c r="DG26" s="1221"/>
      <c r="DH26" s="1221"/>
      <c r="DI26" s="1221"/>
      <c r="DJ26" s="1221"/>
      <c r="DK26" s="1221"/>
    </row>
    <row r="27" spans="1:115" x14ac:dyDescent="0.2">
      <c r="A27" s="1045" t="s">
        <v>924</v>
      </c>
      <c r="B27" s="1042"/>
      <c r="C27" s="1042"/>
      <c r="D27" s="1043"/>
      <c r="E27" s="1044"/>
    </row>
    <row r="28" spans="1:115" ht="25.5" x14ac:dyDescent="0.2">
      <c r="A28" s="66" t="s">
        <v>925</v>
      </c>
      <c r="B28" s="64">
        <v>5</v>
      </c>
      <c r="C28" s="64" t="s">
        <v>926</v>
      </c>
      <c r="D28" s="1034"/>
      <c r="E28" s="278">
        <f>D28*B28</f>
        <v>0</v>
      </c>
    </row>
    <row r="29" spans="1:115" ht="25.5" x14ac:dyDescent="0.2">
      <c r="A29" s="65" t="s">
        <v>927</v>
      </c>
      <c r="B29" s="64">
        <v>70</v>
      </c>
      <c r="C29" s="56" t="s">
        <v>37</v>
      </c>
      <c r="D29" s="1036"/>
      <c r="E29" s="278">
        <f>D29*B29</f>
        <v>0</v>
      </c>
    </row>
    <row r="30" spans="1:115" x14ac:dyDescent="0.2">
      <c r="A30" s="55" t="s">
        <v>928</v>
      </c>
      <c r="B30" s="64">
        <v>28</v>
      </c>
      <c r="C30" s="56" t="s">
        <v>920</v>
      </c>
      <c r="D30" s="1034"/>
      <c r="E30" s="278">
        <f>D30*B30</f>
        <v>0</v>
      </c>
    </row>
    <row r="31" spans="1:115" x14ac:dyDescent="0.2">
      <c r="A31" s="1038"/>
      <c r="B31" s="1039"/>
      <c r="C31" s="1039"/>
      <c r="D31" s="1040"/>
      <c r="E31" s="1040"/>
    </row>
    <row r="32" spans="1:115" x14ac:dyDescent="0.2">
      <c r="A32" s="1045" t="s">
        <v>929</v>
      </c>
      <c r="B32" s="1042"/>
      <c r="C32" s="1042"/>
      <c r="D32" s="1043"/>
      <c r="E32" s="1044"/>
    </row>
    <row r="33" spans="1:115" x14ac:dyDescent="0.2">
      <c r="A33" s="59" t="s">
        <v>930</v>
      </c>
      <c r="B33" s="63">
        <v>7</v>
      </c>
      <c r="C33" s="56" t="s">
        <v>920</v>
      </c>
      <c r="D33" s="1034"/>
      <c r="E33" s="278">
        <f>D33*B33</f>
        <v>0</v>
      </c>
    </row>
    <row r="34" spans="1:115" x14ac:dyDescent="0.2">
      <c r="A34" s="1038"/>
      <c r="B34" s="1039"/>
      <c r="C34" s="1039"/>
      <c r="D34" s="1040"/>
      <c r="E34" s="1040"/>
    </row>
    <row r="35" spans="1:115" s="149" customFormat="1" x14ac:dyDescent="0.2">
      <c r="A35" s="1045" t="s">
        <v>931</v>
      </c>
      <c r="B35" s="1046"/>
      <c r="C35" s="1046"/>
      <c r="D35" s="1047"/>
      <c r="E35" s="1044"/>
      <c r="F35" s="1221"/>
      <c r="G35" s="1221"/>
      <c r="H35" s="1221"/>
      <c r="I35" s="1221"/>
      <c r="J35" s="1221"/>
      <c r="K35" s="1221"/>
      <c r="L35" s="1221"/>
      <c r="M35" s="1221"/>
      <c r="N35" s="1221"/>
      <c r="O35" s="1221"/>
      <c r="P35" s="1221"/>
      <c r="Q35" s="1221"/>
      <c r="R35" s="1221"/>
      <c r="S35" s="1221"/>
      <c r="T35" s="1221"/>
      <c r="U35" s="1221"/>
      <c r="V35" s="1221"/>
      <c r="W35" s="1221"/>
      <c r="X35" s="1221"/>
      <c r="Y35" s="1221"/>
      <c r="Z35" s="1221"/>
      <c r="AA35" s="1221"/>
      <c r="AB35" s="1221"/>
      <c r="AC35" s="1221"/>
      <c r="AD35" s="1221"/>
      <c r="AE35" s="1221"/>
      <c r="AF35" s="1221"/>
      <c r="AG35" s="1221"/>
      <c r="AH35" s="1221"/>
      <c r="AI35" s="1221"/>
      <c r="AJ35" s="1221"/>
      <c r="AK35" s="1221"/>
      <c r="AL35" s="1221"/>
      <c r="AM35" s="1221"/>
      <c r="AN35" s="1221"/>
      <c r="AO35" s="1221"/>
      <c r="AP35" s="1221"/>
      <c r="AQ35" s="1221"/>
      <c r="AR35" s="1221"/>
      <c r="AS35" s="1221"/>
      <c r="AT35" s="1221"/>
      <c r="AU35" s="1221"/>
      <c r="AV35" s="1221"/>
      <c r="AW35" s="1221"/>
      <c r="AX35" s="1221"/>
      <c r="AY35" s="1221"/>
      <c r="AZ35" s="1221"/>
      <c r="BA35" s="1221"/>
      <c r="BB35" s="1221"/>
      <c r="BC35" s="1221"/>
      <c r="BD35" s="1221"/>
      <c r="BE35" s="1221"/>
      <c r="BF35" s="1221"/>
      <c r="BG35" s="1221"/>
      <c r="BH35" s="1221"/>
      <c r="BI35" s="1221"/>
      <c r="BJ35" s="1221"/>
      <c r="BK35" s="1221"/>
      <c r="BL35" s="1221"/>
      <c r="BM35" s="1221"/>
      <c r="BN35" s="1221"/>
      <c r="BO35" s="1221"/>
      <c r="BP35" s="1221"/>
      <c r="BQ35" s="1221"/>
      <c r="BR35" s="1221"/>
      <c r="BS35" s="1221"/>
      <c r="BT35" s="1221"/>
      <c r="BU35" s="1221"/>
      <c r="BV35" s="1221"/>
      <c r="BW35" s="1221"/>
      <c r="BX35" s="1221"/>
      <c r="BY35" s="1221"/>
      <c r="BZ35" s="1221"/>
      <c r="CA35" s="1221"/>
      <c r="CB35" s="1221"/>
      <c r="CC35" s="1221"/>
      <c r="CD35" s="1221"/>
      <c r="CE35" s="1221"/>
      <c r="CF35" s="1221"/>
      <c r="CG35" s="1221"/>
      <c r="CH35" s="1221"/>
      <c r="CI35" s="1221"/>
      <c r="CJ35" s="1221"/>
      <c r="CK35" s="1221"/>
      <c r="CL35" s="1221"/>
      <c r="CM35" s="1221"/>
      <c r="CN35" s="1221"/>
      <c r="CO35" s="1221"/>
      <c r="CP35" s="1221"/>
      <c r="CQ35" s="1221"/>
      <c r="CR35" s="1221"/>
      <c r="CS35" s="1221"/>
      <c r="CT35" s="1221"/>
      <c r="CU35" s="1221"/>
      <c r="CV35" s="1221"/>
      <c r="CW35" s="1221"/>
      <c r="CX35" s="1221"/>
      <c r="CY35" s="1221"/>
      <c r="CZ35" s="1221"/>
      <c r="DA35" s="1221"/>
      <c r="DB35" s="1221"/>
      <c r="DC35" s="1221"/>
      <c r="DD35" s="1221"/>
      <c r="DE35" s="1221"/>
      <c r="DF35" s="1221"/>
      <c r="DG35" s="1221"/>
      <c r="DH35" s="1221"/>
      <c r="DI35" s="1221"/>
      <c r="DJ35" s="1221"/>
      <c r="DK35" s="1221"/>
    </row>
    <row r="36" spans="1:115" x14ac:dyDescent="0.2">
      <c r="A36" s="55" t="s">
        <v>932</v>
      </c>
      <c r="B36" s="56">
        <v>12</v>
      </c>
      <c r="C36" s="56" t="s">
        <v>38</v>
      </c>
      <c r="D36" s="1034"/>
      <c r="E36" s="278">
        <f t="shared" ref="E36:E42" si="1">D36*B36</f>
        <v>0</v>
      </c>
    </row>
    <row r="37" spans="1:115" x14ac:dyDescent="0.2">
      <c r="A37" s="55" t="s">
        <v>933</v>
      </c>
      <c r="B37" s="56">
        <v>12</v>
      </c>
      <c r="C37" s="56" t="s">
        <v>38</v>
      </c>
      <c r="D37" s="1034"/>
      <c r="E37" s="278">
        <f t="shared" si="1"/>
        <v>0</v>
      </c>
    </row>
    <row r="38" spans="1:115" x14ac:dyDescent="0.2">
      <c r="A38" s="55" t="s">
        <v>934</v>
      </c>
      <c r="B38" s="56">
        <v>12</v>
      </c>
      <c r="C38" s="56" t="s">
        <v>38</v>
      </c>
      <c r="D38" s="1034"/>
      <c r="E38" s="278">
        <f t="shared" si="1"/>
        <v>0</v>
      </c>
    </row>
    <row r="39" spans="1:115" x14ac:dyDescent="0.2">
      <c r="A39" s="55" t="s">
        <v>935</v>
      </c>
      <c r="B39" s="56">
        <v>12</v>
      </c>
      <c r="C39" s="56" t="s">
        <v>38</v>
      </c>
      <c r="D39" s="1034"/>
      <c r="E39" s="278">
        <f t="shared" si="1"/>
        <v>0</v>
      </c>
    </row>
    <row r="40" spans="1:115" x14ac:dyDescent="0.2">
      <c r="A40" s="55" t="s">
        <v>936</v>
      </c>
      <c r="B40" s="56">
        <v>12</v>
      </c>
      <c r="C40" s="56" t="s">
        <v>38</v>
      </c>
      <c r="D40" s="1034"/>
      <c r="E40" s="278">
        <f t="shared" si="1"/>
        <v>0</v>
      </c>
    </row>
    <row r="41" spans="1:115" x14ac:dyDescent="0.2">
      <c r="A41" s="55" t="s">
        <v>937</v>
      </c>
      <c r="B41" s="56">
        <v>3</v>
      </c>
      <c r="C41" s="56" t="s">
        <v>38</v>
      </c>
      <c r="D41" s="1034"/>
      <c r="E41" s="278">
        <f t="shared" si="1"/>
        <v>0</v>
      </c>
    </row>
    <row r="42" spans="1:115" x14ac:dyDescent="0.2">
      <c r="A42" s="55" t="s">
        <v>938</v>
      </c>
      <c r="B42" s="56">
        <v>1</v>
      </c>
      <c r="C42" s="56" t="s">
        <v>939</v>
      </c>
      <c r="D42" s="1034"/>
      <c r="E42" s="278">
        <f t="shared" si="1"/>
        <v>0</v>
      </c>
    </row>
    <row r="43" spans="1:115" x14ac:dyDescent="0.2">
      <c r="A43" s="1038"/>
      <c r="B43" s="1039"/>
      <c r="C43" s="1039"/>
      <c r="D43" s="1040"/>
      <c r="E43" s="1040"/>
    </row>
    <row r="44" spans="1:115" s="149" customFormat="1" x14ac:dyDescent="0.2">
      <c r="A44" s="1045" t="s">
        <v>940</v>
      </c>
      <c r="B44" s="1042"/>
      <c r="C44" s="1042"/>
      <c r="D44" s="1043"/>
      <c r="E44" s="1044"/>
      <c r="F44" s="1221"/>
      <c r="G44" s="1221"/>
      <c r="H44" s="1221"/>
      <c r="I44" s="1221"/>
      <c r="J44" s="1221"/>
      <c r="K44" s="1221"/>
      <c r="L44" s="1221"/>
      <c r="M44" s="1221"/>
      <c r="N44" s="1221"/>
      <c r="O44" s="1221"/>
      <c r="P44" s="1221"/>
      <c r="Q44" s="1221"/>
      <c r="R44" s="1221"/>
      <c r="S44" s="1221"/>
      <c r="T44" s="1221"/>
      <c r="U44" s="1221"/>
      <c r="V44" s="1221"/>
      <c r="W44" s="1221"/>
      <c r="X44" s="1221"/>
      <c r="Y44" s="1221"/>
      <c r="Z44" s="1221"/>
      <c r="AA44" s="1221"/>
      <c r="AB44" s="1221"/>
      <c r="AC44" s="1221"/>
      <c r="AD44" s="1221"/>
      <c r="AE44" s="1221"/>
      <c r="AF44" s="1221"/>
      <c r="AG44" s="1221"/>
      <c r="AH44" s="1221"/>
      <c r="AI44" s="1221"/>
      <c r="AJ44" s="1221"/>
      <c r="AK44" s="1221"/>
      <c r="AL44" s="1221"/>
      <c r="AM44" s="1221"/>
      <c r="AN44" s="1221"/>
      <c r="AO44" s="1221"/>
      <c r="AP44" s="1221"/>
      <c r="AQ44" s="1221"/>
      <c r="AR44" s="1221"/>
      <c r="AS44" s="1221"/>
      <c r="AT44" s="1221"/>
      <c r="AU44" s="1221"/>
      <c r="AV44" s="1221"/>
      <c r="AW44" s="1221"/>
      <c r="AX44" s="1221"/>
      <c r="AY44" s="1221"/>
      <c r="AZ44" s="1221"/>
      <c r="BA44" s="1221"/>
      <c r="BB44" s="1221"/>
      <c r="BC44" s="1221"/>
      <c r="BD44" s="1221"/>
      <c r="BE44" s="1221"/>
      <c r="BF44" s="1221"/>
      <c r="BG44" s="1221"/>
      <c r="BH44" s="1221"/>
      <c r="BI44" s="1221"/>
      <c r="BJ44" s="1221"/>
      <c r="BK44" s="1221"/>
      <c r="BL44" s="1221"/>
      <c r="BM44" s="1221"/>
      <c r="BN44" s="1221"/>
      <c r="BO44" s="1221"/>
      <c r="BP44" s="1221"/>
      <c r="BQ44" s="1221"/>
      <c r="BR44" s="1221"/>
      <c r="BS44" s="1221"/>
      <c r="BT44" s="1221"/>
      <c r="BU44" s="1221"/>
      <c r="BV44" s="1221"/>
      <c r="BW44" s="1221"/>
      <c r="BX44" s="1221"/>
      <c r="BY44" s="1221"/>
      <c r="BZ44" s="1221"/>
      <c r="CA44" s="1221"/>
      <c r="CB44" s="1221"/>
      <c r="CC44" s="1221"/>
      <c r="CD44" s="1221"/>
      <c r="CE44" s="1221"/>
      <c r="CF44" s="1221"/>
      <c r="CG44" s="1221"/>
      <c r="CH44" s="1221"/>
      <c r="CI44" s="1221"/>
      <c r="CJ44" s="1221"/>
      <c r="CK44" s="1221"/>
      <c r="CL44" s="1221"/>
      <c r="CM44" s="1221"/>
      <c r="CN44" s="1221"/>
      <c r="CO44" s="1221"/>
      <c r="CP44" s="1221"/>
      <c r="CQ44" s="1221"/>
      <c r="CR44" s="1221"/>
      <c r="CS44" s="1221"/>
      <c r="CT44" s="1221"/>
      <c r="CU44" s="1221"/>
      <c r="CV44" s="1221"/>
      <c r="CW44" s="1221"/>
      <c r="CX44" s="1221"/>
      <c r="CY44" s="1221"/>
      <c r="CZ44" s="1221"/>
      <c r="DA44" s="1221"/>
      <c r="DB44" s="1221"/>
      <c r="DC44" s="1221"/>
      <c r="DD44" s="1221"/>
      <c r="DE44" s="1221"/>
      <c r="DF44" s="1221"/>
      <c r="DG44" s="1221"/>
      <c r="DH44" s="1221"/>
      <c r="DI44" s="1221"/>
      <c r="DJ44" s="1221"/>
      <c r="DK44" s="1221"/>
    </row>
    <row r="45" spans="1:115" x14ac:dyDescent="0.2">
      <c r="A45" s="57" t="s">
        <v>941</v>
      </c>
      <c r="B45" s="56">
        <v>2</v>
      </c>
      <c r="C45" s="56" t="s">
        <v>942</v>
      </c>
      <c r="D45" s="1037"/>
      <c r="E45" s="280">
        <f>D45*B45</f>
        <v>0</v>
      </c>
    </row>
    <row r="46" spans="1:115" x14ac:dyDescent="0.2">
      <c r="A46" s="57" t="s">
        <v>943</v>
      </c>
      <c r="B46" s="56">
        <v>5</v>
      </c>
      <c r="C46" s="56" t="s">
        <v>926</v>
      </c>
      <c r="D46" s="1037"/>
      <c r="E46" s="280">
        <f>D46*B46</f>
        <v>0</v>
      </c>
    </row>
    <row r="47" spans="1:115" ht="38.25" x14ac:dyDescent="0.2">
      <c r="A47" s="66" t="s">
        <v>961</v>
      </c>
      <c r="B47" s="67">
        <v>1</v>
      </c>
      <c r="C47" s="67" t="s">
        <v>38</v>
      </c>
      <c r="D47" s="1037"/>
      <c r="E47" s="280">
        <f>D47*B47</f>
        <v>0</v>
      </c>
    </row>
    <row r="48" spans="1:115" x14ac:dyDescent="0.2">
      <c r="A48" s="68"/>
      <c r="B48" s="69"/>
      <c r="C48" s="69"/>
      <c r="D48" s="290"/>
      <c r="E48" s="290"/>
    </row>
    <row r="49" spans="1:5" x14ac:dyDescent="0.2">
      <c r="A49" s="70" t="s">
        <v>958</v>
      </c>
      <c r="B49" s="71"/>
      <c r="C49" s="289"/>
      <c r="D49" s="282"/>
      <c r="E49" s="282">
        <f>SUM(E7:E47)</f>
        <v>0</v>
      </c>
    </row>
  </sheetData>
  <mergeCells count="2">
    <mergeCell ref="A6:E6"/>
    <mergeCell ref="A1:E1"/>
  </mergeCells>
  <pageMargins left="0.98425196850393704" right="0.39370078740157483" top="0.78740157480314965"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1"/>
  <sheetViews>
    <sheetView showZeros="0" workbookViewId="0"/>
  </sheetViews>
  <sheetFormatPr defaultColWidth="9.140625" defaultRowHeight="14.25" x14ac:dyDescent="0.2"/>
  <cols>
    <col min="1" max="1" width="3.7109375" style="351" customWidth="1"/>
    <col min="2" max="2" width="47.7109375" style="351" customWidth="1"/>
    <col min="3" max="3" width="5.7109375" style="460" customWidth="1"/>
    <col min="4" max="4" width="7.7109375" style="411" customWidth="1"/>
    <col min="5" max="5" width="9.7109375" style="472" customWidth="1"/>
    <col min="6" max="6" width="12.7109375" style="351" customWidth="1"/>
    <col min="7" max="40" width="9.140625" style="737"/>
    <col min="41" max="16384" width="9.140625" style="351"/>
  </cols>
  <sheetData>
    <row r="1" spans="1:40" s="430" customFormat="1" ht="18" x14ac:dyDescent="0.25">
      <c r="A1" s="348" t="s">
        <v>763</v>
      </c>
      <c r="B1" s="349"/>
      <c r="C1" s="428"/>
      <c r="D1" s="429"/>
      <c r="E1" s="461"/>
      <c r="F1" s="350" t="s">
        <v>791</v>
      </c>
      <c r="G1" s="1164"/>
      <c r="H1" s="1164"/>
      <c r="I1" s="1164"/>
      <c r="J1" s="1164"/>
      <c r="K1" s="1164"/>
      <c r="L1" s="1164"/>
      <c r="M1" s="1164"/>
      <c r="N1" s="1164"/>
      <c r="O1" s="1164"/>
      <c r="P1" s="1164"/>
      <c r="Q1" s="1164"/>
      <c r="R1" s="1164"/>
      <c r="S1" s="1164"/>
      <c r="T1" s="1164"/>
      <c r="U1" s="1164"/>
      <c r="V1" s="1164"/>
      <c r="W1" s="1164"/>
      <c r="X1" s="1164"/>
      <c r="Y1" s="1164"/>
      <c r="Z1" s="1164"/>
      <c r="AA1" s="1164"/>
      <c r="AB1" s="1164"/>
      <c r="AC1" s="1164"/>
      <c r="AD1" s="1164"/>
      <c r="AE1" s="1164"/>
      <c r="AF1" s="1164"/>
      <c r="AG1" s="1164"/>
      <c r="AH1" s="1164"/>
      <c r="AI1" s="1164"/>
      <c r="AJ1" s="1164"/>
      <c r="AK1" s="1164"/>
      <c r="AL1" s="1164"/>
      <c r="AM1" s="1164"/>
      <c r="AN1" s="1164"/>
    </row>
    <row r="2" spans="1:40" ht="18" x14ac:dyDescent="0.25">
      <c r="A2" s="352"/>
      <c r="B2" s="349"/>
      <c r="C2" s="352"/>
      <c r="D2" s="355"/>
      <c r="E2" s="461"/>
      <c r="F2" s="431"/>
    </row>
    <row r="3" spans="1:40" s="433" customFormat="1" ht="12" x14ac:dyDescent="0.2">
      <c r="A3" s="357" t="s">
        <v>1172</v>
      </c>
      <c r="B3" s="357" t="s">
        <v>10</v>
      </c>
      <c r="C3" s="357" t="s">
        <v>277</v>
      </c>
      <c r="D3" s="432" t="s">
        <v>11</v>
      </c>
      <c r="E3" s="462" t="s">
        <v>13</v>
      </c>
      <c r="F3" s="357" t="s">
        <v>1173</v>
      </c>
      <c r="G3" s="1165"/>
      <c r="H3" s="1165"/>
      <c r="I3" s="1165"/>
      <c r="J3" s="1165"/>
      <c r="K3" s="1165"/>
      <c r="L3" s="1165"/>
      <c r="M3" s="1165"/>
      <c r="N3" s="1165"/>
      <c r="O3" s="1165"/>
      <c r="P3" s="1165"/>
      <c r="Q3" s="1165"/>
      <c r="R3" s="1165"/>
      <c r="S3" s="1165"/>
      <c r="T3" s="1165"/>
      <c r="U3" s="1165"/>
      <c r="V3" s="1165"/>
      <c r="W3" s="1165"/>
      <c r="X3" s="1165"/>
      <c r="Y3" s="1165"/>
      <c r="Z3" s="1165"/>
      <c r="AA3" s="1165"/>
      <c r="AB3" s="1165"/>
      <c r="AC3" s="1165"/>
      <c r="AD3" s="1165"/>
      <c r="AE3" s="1165"/>
      <c r="AF3" s="1165"/>
      <c r="AG3" s="1165"/>
      <c r="AH3" s="1165"/>
      <c r="AI3" s="1165"/>
      <c r="AJ3" s="1165"/>
      <c r="AK3" s="1165"/>
      <c r="AL3" s="1165"/>
      <c r="AM3" s="1165"/>
      <c r="AN3" s="1165"/>
    </row>
    <row r="4" spans="1:40" x14ac:dyDescent="0.2">
      <c r="A4" s="361"/>
      <c r="B4" s="362"/>
      <c r="C4" s="361"/>
      <c r="D4" s="434"/>
      <c r="E4" s="463"/>
      <c r="F4" s="362"/>
    </row>
    <row r="5" spans="1:40" ht="15" x14ac:dyDescent="0.2">
      <c r="A5" s="366"/>
      <c r="B5" s="367" t="s">
        <v>765</v>
      </c>
      <c r="C5" s="435"/>
      <c r="D5" s="436"/>
      <c r="E5" s="464"/>
      <c r="F5" s="437"/>
    </row>
    <row r="6" spans="1:40" s="376" customFormat="1" ht="12.75" x14ac:dyDescent="0.2">
      <c r="A6" s="371">
        <v>1</v>
      </c>
      <c r="B6" s="377" t="s">
        <v>712</v>
      </c>
      <c r="C6" s="438" t="s">
        <v>38</v>
      </c>
      <c r="D6" s="373">
        <v>2</v>
      </c>
      <c r="E6" s="465"/>
      <c r="F6" s="375">
        <f>E6*D6</f>
        <v>0</v>
      </c>
      <c r="G6" s="727"/>
      <c r="H6" s="727"/>
      <c r="I6" s="727"/>
      <c r="J6" s="727"/>
      <c r="K6" s="727"/>
      <c r="L6" s="727"/>
      <c r="M6" s="727"/>
      <c r="N6" s="727"/>
      <c r="O6" s="727"/>
      <c r="P6" s="727"/>
      <c r="Q6" s="727"/>
      <c r="R6" s="727"/>
      <c r="S6" s="727"/>
      <c r="T6" s="727"/>
      <c r="U6" s="727"/>
      <c r="V6" s="727"/>
      <c r="W6" s="727"/>
      <c r="X6" s="727"/>
      <c r="Y6" s="727"/>
      <c r="Z6" s="727"/>
      <c r="AA6" s="727"/>
      <c r="AB6" s="727"/>
      <c r="AC6" s="727"/>
      <c r="AD6" s="727"/>
      <c r="AE6" s="727"/>
      <c r="AF6" s="727"/>
      <c r="AG6" s="727"/>
      <c r="AH6" s="727"/>
      <c r="AI6" s="727"/>
      <c r="AJ6" s="727"/>
      <c r="AK6" s="727"/>
      <c r="AL6" s="727"/>
      <c r="AM6" s="727"/>
      <c r="AN6" s="727"/>
    </row>
    <row r="7" spans="1:40" s="376" customFormat="1" ht="12.75" x14ac:dyDescent="0.2">
      <c r="A7" s="371">
        <v>2</v>
      </c>
      <c r="B7" s="377" t="s">
        <v>713</v>
      </c>
      <c r="C7" s="438" t="s">
        <v>37</v>
      </c>
      <c r="D7" s="373">
        <v>695</v>
      </c>
      <c r="E7" s="465"/>
      <c r="F7" s="375">
        <f t="shared" ref="F7:F16" si="0">E7*D7</f>
        <v>0</v>
      </c>
      <c r="G7" s="727"/>
      <c r="H7" s="727"/>
      <c r="I7" s="727"/>
      <c r="J7" s="727"/>
      <c r="K7" s="727"/>
      <c r="L7" s="727"/>
      <c r="M7" s="727"/>
      <c r="N7" s="727"/>
      <c r="O7" s="727"/>
      <c r="P7" s="727"/>
      <c r="Q7" s="727"/>
      <c r="R7" s="727"/>
      <c r="S7" s="727"/>
      <c r="T7" s="727"/>
      <c r="U7" s="727"/>
      <c r="V7" s="727"/>
      <c r="W7" s="727"/>
      <c r="X7" s="727"/>
      <c r="Y7" s="727"/>
      <c r="Z7" s="727"/>
      <c r="AA7" s="727"/>
      <c r="AB7" s="727"/>
      <c r="AC7" s="727"/>
      <c r="AD7" s="727"/>
      <c r="AE7" s="727"/>
      <c r="AF7" s="727"/>
      <c r="AG7" s="727"/>
      <c r="AH7" s="727"/>
      <c r="AI7" s="727"/>
      <c r="AJ7" s="727"/>
      <c r="AK7" s="727"/>
      <c r="AL7" s="727"/>
      <c r="AM7" s="727"/>
      <c r="AN7" s="727"/>
    </row>
    <row r="8" spans="1:40" s="376" customFormat="1" ht="38.25" x14ac:dyDescent="0.2">
      <c r="A8" s="371">
        <v>3</v>
      </c>
      <c r="B8" s="38" t="s">
        <v>849</v>
      </c>
      <c r="C8" s="438" t="s">
        <v>38</v>
      </c>
      <c r="D8" s="373">
        <v>40</v>
      </c>
      <c r="E8" s="465"/>
      <c r="F8" s="375">
        <f t="shared" si="0"/>
        <v>0</v>
      </c>
      <c r="G8" s="727"/>
      <c r="H8" s="727"/>
      <c r="I8" s="727"/>
      <c r="J8" s="727"/>
      <c r="K8" s="727"/>
      <c r="L8" s="727"/>
      <c r="M8" s="727"/>
      <c r="N8" s="727"/>
      <c r="O8" s="727"/>
      <c r="P8" s="727"/>
      <c r="Q8" s="727"/>
      <c r="R8" s="727"/>
      <c r="S8" s="727"/>
      <c r="T8" s="727"/>
      <c r="U8" s="727"/>
      <c r="V8" s="727"/>
      <c r="W8" s="727"/>
      <c r="X8" s="727"/>
      <c r="Y8" s="727"/>
      <c r="Z8" s="727"/>
      <c r="AA8" s="727"/>
      <c r="AB8" s="727"/>
      <c r="AC8" s="727"/>
      <c r="AD8" s="727"/>
      <c r="AE8" s="727"/>
      <c r="AF8" s="727"/>
      <c r="AG8" s="727"/>
      <c r="AH8" s="727"/>
      <c r="AI8" s="727"/>
      <c r="AJ8" s="727"/>
      <c r="AK8" s="727"/>
      <c r="AL8" s="727"/>
      <c r="AM8" s="727"/>
      <c r="AN8" s="727"/>
    </row>
    <row r="9" spans="1:40" s="376" customFormat="1" ht="12.75" x14ac:dyDescent="0.2">
      <c r="A9" s="371">
        <v>4</v>
      </c>
      <c r="B9" s="377" t="s">
        <v>715</v>
      </c>
      <c r="C9" s="438" t="s">
        <v>38</v>
      </c>
      <c r="D9" s="373">
        <v>2</v>
      </c>
      <c r="E9" s="465"/>
      <c r="F9" s="375">
        <f t="shared" si="0"/>
        <v>0</v>
      </c>
      <c r="G9" s="727"/>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row>
    <row r="10" spans="1:40" s="376" customFormat="1" ht="12.75" x14ac:dyDescent="0.2">
      <c r="A10" s="371">
        <v>5</v>
      </c>
      <c r="B10" s="377" t="s">
        <v>766</v>
      </c>
      <c r="C10" s="438" t="s">
        <v>101</v>
      </c>
      <c r="D10" s="373">
        <v>3000</v>
      </c>
      <c r="E10" s="465"/>
      <c r="F10" s="375">
        <f t="shared" si="0"/>
        <v>0</v>
      </c>
      <c r="G10" s="727"/>
      <c r="H10" s="727"/>
      <c r="I10" s="727"/>
      <c r="J10" s="727"/>
      <c r="K10" s="727"/>
      <c r="L10" s="727"/>
      <c r="M10" s="727"/>
      <c r="N10" s="727"/>
      <c r="O10" s="727"/>
      <c r="P10" s="727"/>
      <c r="Q10" s="727"/>
      <c r="R10" s="727"/>
      <c r="S10" s="727"/>
      <c r="T10" s="727"/>
      <c r="U10" s="727"/>
      <c r="V10" s="727"/>
      <c r="W10" s="727"/>
      <c r="X10" s="727"/>
      <c r="Y10" s="727"/>
      <c r="Z10" s="727"/>
      <c r="AA10" s="727"/>
      <c r="AB10" s="727"/>
      <c r="AC10" s="727"/>
      <c r="AD10" s="727"/>
      <c r="AE10" s="727"/>
      <c r="AF10" s="727"/>
      <c r="AG10" s="727"/>
      <c r="AH10" s="727"/>
      <c r="AI10" s="727"/>
      <c r="AJ10" s="727"/>
      <c r="AK10" s="727"/>
      <c r="AL10" s="727"/>
      <c r="AM10" s="727"/>
      <c r="AN10" s="727"/>
    </row>
    <row r="11" spans="1:40" s="376" customFormat="1" ht="12.75" x14ac:dyDescent="0.2">
      <c r="A11" s="371">
        <v>6</v>
      </c>
      <c r="B11" s="377" t="s">
        <v>767</v>
      </c>
      <c r="C11" s="438" t="s">
        <v>38</v>
      </c>
      <c r="D11" s="373">
        <v>100</v>
      </c>
      <c r="E11" s="465"/>
      <c r="F11" s="375">
        <f t="shared" si="0"/>
        <v>0</v>
      </c>
      <c r="G11" s="727"/>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row>
    <row r="12" spans="1:40" s="376" customFormat="1" ht="12.75" x14ac:dyDescent="0.2">
      <c r="A12" s="371">
        <v>7</v>
      </c>
      <c r="B12" s="377" t="s">
        <v>718</v>
      </c>
      <c r="C12" s="438" t="s">
        <v>38</v>
      </c>
      <c r="D12" s="373">
        <v>3</v>
      </c>
      <c r="E12" s="465"/>
      <c r="F12" s="375">
        <f t="shared" si="0"/>
        <v>0</v>
      </c>
      <c r="G12" s="727"/>
      <c r="H12" s="727"/>
      <c r="I12" s="727"/>
      <c r="J12" s="727"/>
      <c r="K12" s="727"/>
      <c r="L12" s="727"/>
      <c r="M12" s="727"/>
      <c r="N12" s="727"/>
      <c r="O12" s="727"/>
      <c r="P12" s="727"/>
      <c r="Q12" s="727"/>
      <c r="R12" s="727"/>
      <c r="S12" s="727"/>
      <c r="T12" s="727"/>
      <c r="U12" s="727"/>
      <c r="V12" s="727"/>
      <c r="W12" s="727"/>
      <c r="X12" s="727"/>
      <c r="Y12" s="727"/>
      <c r="Z12" s="727"/>
      <c r="AA12" s="727"/>
      <c r="AB12" s="727"/>
      <c r="AC12" s="727"/>
      <c r="AD12" s="727"/>
      <c r="AE12" s="727"/>
      <c r="AF12" s="727"/>
      <c r="AG12" s="727"/>
      <c r="AH12" s="727"/>
      <c r="AI12" s="727"/>
      <c r="AJ12" s="727"/>
      <c r="AK12" s="727"/>
      <c r="AL12" s="727"/>
      <c r="AM12" s="727"/>
      <c r="AN12" s="727"/>
    </row>
    <row r="13" spans="1:40" s="376" customFormat="1" ht="12.75" x14ac:dyDescent="0.2">
      <c r="A13" s="371">
        <v>8</v>
      </c>
      <c r="B13" s="377" t="s">
        <v>768</v>
      </c>
      <c r="C13" s="438" t="s">
        <v>38</v>
      </c>
      <c r="D13" s="373">
        <v>1</v>
      </c>
      <c r="E13" s="466"/>
      <c r="F13" s="375">
        <f t="shared" si="0"/>
        <v>0</v>
      </c>
      <c r="G13" s="727"/>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727"/>
      <c r="AF13" s="727"/>
      <c r="AG13" s="727"/>
      <c r="AH13" s="727"/>
      <c r="AI13" s="727"/>
      <c r="AJ13" s="727"/>
      <c r="AK13" s="727"/>
      <c r="AL13" s="727"/>
      <c r="AM13" s="727"/>
      <c r="AN13" s="727"/>
    </row>
    <row r="14" spans="1:40" s="376" customFormat="1" ht="12.75" x14ac:dyDescent="0.2">
      <c r="A14" s="371">
        <v>9</v>
      </c>
      <c r="B14" s="377" t="s">
        <v>769</v>
      </c>
      <c r="C14" s="438" t="s">
        <v>721</v>
      </c>
      <c r="D14" s="373">
        <v>30</v>
      </c>
      <c r="E14" s="465"/>
      <c r="F14" s="375">
        <f t="shared" si="0"/>
        <v>0</v>
      </c>
      <c r="G14" s="727"/>
      <c r="H14" s="727"/>
      <c r="I14" s="727"/>
      <c r="J14" s="727"/>
      <c r="K14" s="727"/>
      <c r="L14" s="727"/>
      <c r="M14" s="727"/>
      <c r="N14" s="727"/>
      <c r="O14" s="727"/>
      <c r="P14" s="727"/>
      <c r="Q14" s="727"/>
      <c r="R14" s="727"/>
      <c r="S14" s="727"/>
      <c r="T14" s="727"/>
      <c r="U14" s="727"/>
      <c r="V14" s="727"/>
      <c r="W14" s="727"/>
      <c r="X14" s="727"/>
      <c r="Y14" s="727"/>
      <c r="Z14" s="727"/>
      <c r="AA14" s="727"/>
      <c r="AB14" s="727"/>
      <c r="AC14" s="727"/>
      <c r="AD14" s="727"/>
      <c r="AE14" s="727"/>
      <c r="AF14" s="727"/>
      <c r="AG14" s="727"/>
      <c r="AH14" s="727"/>
      <c r="AI14" s="727"/>
      <c r="AJ14" s="727"/>
      <c r="AK14" s="727"/>
      <c r="AL14" s="727"/>
      <c r="AM14" s="727"/>
      <c r="AN14" s="727"/>
    </row>
    <row r="15" spans="1:40" s="376" customFormat="1" ht="12.75" x14ac:dyDescent="0.2">
      <c r="A15" s="371">
        <v>10</v>
      </c>
      <c r="B15" s="377" t="s">
        <v>722</v>
      </c>
      <c r="C15" s="438" t="s">
        <v>38</v>
      </c>
      <c r="D15" s="373">
        <v>1</v>
      </c>
      <c r="E15" s="466"/>
      <c r="F15" s="375">
        <f t="shared" si="0"/>
        <v>0</v>
      </c>
      <c r="G15" s="727"/>
      <c r="H15" s="727"/>
      <c r="I15" s="727"/>
      <c r="J15" s="727"/>
      <c r="K15" s="727"/>
      <c r="L15" s="727"/>
      <c r="M15" s="727"/>
      <c r="N15" s="727"/>
      <c r="O15" s="727"/>
      <c r="P15" s="727"/>
      <c r="Q15" s="727"/>
      <c r="R15" s="727"/>
      <c r="S15" s="727"/>
      <c r="T15" s="727"/>
      <c r="U15" s="727"/>
      <c r="V15" s="727"/>
      <c r="W15" s="727"/>
      <c r="X15" s="727"/>
      <c r="Y15" s="727"/>
      <c r="Z15" s="727"/>
      <c r="AA15" s="727"/>
      <c r="AB15" s="727"/>
      <c r="AC15" s="727"/>
      <c r="AD15" s="727"/>
      <c r="AE15" s="727"/>
      <c r="AF15" s="727"/>
      <c r="AG15" s="727"/>
      <c r="AH15" s="727"/>
      <c r="AI15" s="727"/>
      <c r="AJ15" s="727"/>
      <c r="AK15" s="727"/>
      <c r="AL15" s="727"/>
      <c r="AM15" s="727"/>
      <c r="AN15" s="727"/>
    </row>
    <row r="16" spans="1:40" s="376" customFormat="1" ht="12.75" x14ac:dyDescent="0.2">
      <c r="A16" s="371">
        <v>11</v>
      </c>
      <c r="B16" s="377" t="s">
        <v>723</v>
      </c>
      <c r="C16" s="438" t="s">
        <v>38</v>
      </c>
      <c r="D16" s="373">
        <v>1</v>
      </c>
      <c r="E16" s="466"/>
      <c r="F16" s="375">
        <f t="shared" si="0"/>
        <v>0</v>
      </c>
      <c r="G16" s="727"/>
      <c r="H16" s="727"/>
      <c r="I16" s="727"/>
      <c r="J16" s="727"/>
      <c r="K16" s="727"/>
      <c r="L16" s="727"/>
      <c r="M16" s="727"/>
      <c r="N16" s="727"/>
      <c r="O16" s="727"/>
      <c r="P16" s="727"/>
      <c r="Q16" s="727"/>
      <c r="R16" s="727"/>
      <c r="S16" s="727"/>
      <c r="T16" s="727"/>
      <c r="U16" s="727"/>
      <c r="V16" s="727"/>
      <c r="W16" s="727"/>
      <c r="X16" s="727"/>
      <c r="Y16" s="727"/>
      <c r="Z16" s="727"/>
      <c r="AA16" s="727"/>
      <c r="AB16" s="727"/>
      <c r="AC16" s="727"/>
      <c r="AD16" s="727"/>
      <c r="AE16" s="727"/>
      <c r="AF16" s="727"/>
      <c r="AG16" s="727"/>
      <c r="AH16" s="727"/>
      <c r="AI16" s="727"/>
      <c r="AJ16" s="727"/>
      <c r="AK16" s="727"/>
      <c r="AL16" s="727"/>
      <c r="AM16" s="727"/>
      <c r="AN16" s="727"/>
    </row>
    <row r="17" spans="1:40" ht="15" x14ac:dyDescent="0.25">
      <c r="A17" s="378"/>
      <c r="B17" s="439" t="s">
        <v>770</v>
      </c>
      <c r="C17" s="440"/>
      <c r="D17" s="441"/>
      <c r="E17" s="467"/>
      <c r="F17" s="442">
        <f>SUM(F6:F16)</f>
        <v>0</v>
      </c>
    </row>
    <row r="18" spans="1:40" x14ac:dyDescent="0.2">
      <c r="A18" s="383"/>
      <c r="B18" s="384"/>
      <c r="C18" s="383"/>
      <c r="D18" s="443"/>
      <c r="E18" s="468"/>
      <c r="F18" s="384"/>
    </row>
    <row r="19" spans="1:40" ht="15" x14ac:dyDescent="0.25">
      <c r="A19" s="388"/>
      <c r="B19" s="445" t="s">
        <v>724</v>
      </c>
      <c r="C19" s="446"/>
      <c r="D19" s="447"/>
      <c r="E19" s="469"/>
      <c r="F19" s="448"/>
    </row>
    <row r="20" spans="1:40" s="376" customFormat="1" ht="38.25" x14ac:dyDescent="0.2">
      <c r="A20" s="372">
        <v>1</v>
      </c>
      <c r="B20" s="449" t="s">
        <v>851</v>
      </c>
      <c r="C20" s="372" t="s">
        <v>101</v>
      </c>
      <c r="D20" s="373">
        <v>15300</v>
      </c>
      <c r="E20" s="465"/>
      <c r="F20" s="375">
        <f t="shared" ref="F20:F31" si="1">D20*E20</f>
        <v>0</v>
      </c>
      <c r="G20" s="727"/>
      <c r="H20" s="727"/>
      <c r="I20" s="727"/>
      <c r="J20" s="727"/>
      <c r="K20" s="727"/>
      <c r="L20" s="727"/>
      <c r="M20" s="727"/>
      <c r="N20" s="727"/>
      <c r="O20" s="727"/>
      <c r="P20" s="727"/>
      <c r="Q20" s="727"/>
      <c r="R20" s="727"/>
      <c r="S20" s="727"/>
      <c r="T20" s="727"/>
      <c r="U20" s="727"/>
      <c r="V20" s="727"/>
      <c r="W20" s="727"/>
      <c r="X20" s="727"/>
      <c r="Y20" s="727"/>
      <c r="Z20" s="727"/>
      <c r="AA20" s="727"/>
      <c r="AB20" s="727"/>
      <c r="AC20" s="727"/>
      <c r="AD20" s="727"/>
      <c r="AE20" s="727"/>
      <c r="AF20" s="727"/>
      <c r="AG20" s="727"/>
      <c r="AH20" s="727"/>
      <c r="AI20" s="727"/>
      <c r="AJ20" s="727"/>
      <c r="AK20" s="727"/>
      <c r="AL20" s="727"/>
      <c r="AM20" s="727"/>
      <c r="AN20" s="727"/>
    </row>
    <row r="21" spans="1:40" s="376" customFormat="1" ht="38.25" x14ac:dyDescent="0.2">
      <c r="A21" s="372">
        <v>2</v>
      </c>
      <c r="B21" s="449" t="s">
        <v>762</v>
      </c>
      <c r="C21" s="372" t="s">
        <v>37</v>
      </c>
      <c r="D21" s="373">
        <v>679</v>
      </c>
      <c r="E21" s="465"/>
      <c r="F21" s="375">
        <f t="shared" si="1"/>
        <v>0</v>
      </c>
      <c r="G21" s="727"/>
      <c r="H21" s="727"/>
      <c r="I21" s="727"/>
      <c r="J21" s="727"/>
      <c r="K21" s="727"/>
      <c r="L21" s="727"/>
      <c r="M21" s="727"/>
      <c r="N21" s="727"/>
      <c r="O21" s="727"/>
      <c r="P21" s="727"/>
      <c r="Q21" s="727"/>
      <c r="R21" s="727"/>
      <c r="S21" s="727"/>
      <c r="T21" s="727"/>
      <c r="U21" s="727"/>
      <c r="V21" s="727"/>
      <c r="W21" s="727"/>
      <c r="X21" s="727"/>
      <c r="Y21" s="727"/>
      <c r="Z21" s="727"/>
      <c r="AA21" s="727"/>
      <c r="AB21" s="727"/>
      <c r="AC21" s="727"/>
      <c r="AD21" s="727"/>
      <c r="AE21" s="727"/>
      <c r="AF21" s="727"/>
      <c r="AG21" s="727"/>
      <c r="AH21" s="727"/>
      <c r="AI21" s="727"/>
      <c r="AJ21" s="727"/>
      <c r="AK21" s="727"/>
      <c r="AL21" s="727"/>
      <c r="AM21" s="727"/>
      <c r="AN21" s="727"/>
    </row>
    <row r="22" spans="1:40" s="376" customFormat="1" ht="12.75" x14ac:dyDescent="0.2">
      <c r="A22" s="372">
        <v>3</v>
      </c>
      <c r="B22" s="449" t="s">
        <v>726</v>
      </c>
      <c r="C22" s="372" t="s">
        <v>184</v>
      </c>
      <c r="D22" s="373">
        <v>16340</v>
      </c>
      <c r="E22" s="465"/>
      <c r="F22" s="375">
        <f t="shared" si="1"/>
        <v>0</v>
      </c>
      <c r="G22" s="727"/>
      <c r="H22" s="727"/>
      <c r="I22" s="727"/>
      <c r="J22" s="727"/>
      <c r="K22" s="727"/>
      <c r="L22" s="727"/>
      <c r="M22" s="727"/>
      <c r="N22" s="727"/>
      <c r="O22" s="727"/>
      <c r="P22" s="727"/>
      <c r="Q22" s="727"/>
      <c r="R22" s="727"/>
      <c r="S22" s="727"/>
      <c r="T22" s="727"/>
      <c r="U22" s="727"/>
      <c r="V22" s="727"/>
      <c r="W22" s="727"/>
      <c r="X22" s="727"/>
      <c r="Y22" s="727"/>
      <c r="Z22" s="727"/>
      <c r="AA22" s="727"/>
      <c r="AB22" s="727"/>
      <c r="AC22" s="727"/>
      <c r="AD22" s="727"/>
      <c r="AE22" s="727"/>
      <c r="AF22" s="727"/>
      <c r="AG22" s="727"/>
      <c r="AH22" s="727"/>
      <c r="AI22" s="727"/>
      <c r="AJ22" s="727"/>
      <c r="AK22" s="727"/>
      <c r="AL22" s="727"/>
      <c r="AM22" s="727"/>
      <c r="AN22" s="727"/>
    </row>
    <row r="23" spans="1:40" s="376" customFormat="1" ht="12.75" x14ac:dyDescent="0.2">
      <c r="A23" s="372">
        <v>4</v>
      </c>
      <c r="B23" s="449" t="s">
        <v>771</v>
      </c>
      <c r="C23" s="372" t="s">
        <v>184</v>
      </c>
      <c r="D23" s="373">
        <v>5355</v>
      </c>
      <c r="E23" s="465"/>
      <c r="F23" s="375">
        <f t="shared" si="1"/>
        <v>0</v>
      </c>
      <c r="G23" s="727"/>
      <c r="H23" s="727"/>
      <c r="I23" s="727"/>
      <c r="J23" s="727"/>
      <c r="K23" s="727"/>
      <c r="L23" s="727"/>
      <c r="M23" s="727"/>
      <c r="N23" s="727"/>
      <c r="O23" s="727"/>
      <c r="P23" s="727"/>
      <c r="Q23" s="727"/>
      <c r="R23" s="727"/>
      <c r="S23" s="727"/>
      <c r="T23" s="727"/>
      <c r="U23" s="727"/>
      <c r="V23" s="727"/>
      <c r="W23" s="727"/>
      <c r="X23" s="727"/>
      <c r="Y23" s="727"/>
      <c r="Z23" s="727"/>
      <c r="AA23" s="727"/>
      <c r="AB23" s="727"/>
      <c r="AC23" s="727"/>
      <c r="AD23" s="727"/>
      <c r="AE23" s="727"/>
      <c r="AF23" s="727"/>
      <c r="AG23" s="727"/>
      <c r="AH23" s="727"/>
      <c r="AI23" s="727"/>
      <c r="AJ23" s="727"/>
      <c r="AK23" s="727"/>
      <c r="AL23" s="727"/>
      <c r="AM23" s="727"/>
      <c r="AN23" s="727"/>
    </row>
    <row r="24" spans="1:40" s="376" customFormat="1" ht="12.75" x14ac:dyDescent="0.2">
      <c r="A24" s="372">
        <v>5</v>
      </c>
      <c r="B24" s="449" t="s">
        <v>772</v>
      </c>
      <c r="C24" s="372" t="s">
        <v>184</v>
      </c>
      <c r="D24" s="373">
        <v>7454</v>
      </c>
      <c r="E24" s="465"/>
      <c r="F24" s="375">
        <f t="shared" si="1"/>
        <v>0</v>
      </c>
      <c r="G24" s="727"/>
      <c r="H24" s="727"/>
      <c r="I24" s="727"/>
      <c r="J24" s="727"/>
      <c r="K24" s="727"/>
      <c r="L24" s="727"/>
      <c r="M24" s="727"/>
      <c r="N24" s="727"/>
      <c r="O24" s="727"/>
      <c r="P24" s="727"/>
      <c r="Q24" s="727"/>
      <c r="R24" s="727"/>
      <c r="S24" s="727"/>
      <c r="T24" s="727"/>
      <c r="U24" s="727"/>
      <c r="V24" s="727"/>
      <c r="W24" s="727"/>
      <c r="X24" s="727"/>
      <c r="Y24" s="727"/>
      <c r="Z24" s="727"/>
      <c r="AA24" s="727"/>
      <c r="AB24" s="727"/>
      <c r="AC24" s="727"/>
      <c r="AD24" s="727"/>
      <c r="AE24" s="727"/>
      <c r="AF24" s="727"/>
      <c r="AG24" s="727"/>
      <c r="AH24" s="727"/>
      <c r="AI24" s="727"/>
      <c r="AJ24" s="727"/>
      <c r="AK24" s="727"/>
      <c r="AL24" s="727"/>
      <c r="AM24" s="727"/>
      <c r="AN24" s="727"/>
    </row>
    <row r="25" spans="1:40" s="376" customFormat="1" ht="12.75" x14ac:dyDescent="0.2">
      <c r="A25" s="372">
        <v>6</v>
      </c>
      <c r="B25" s="449" t="s">
        <v>773</v>
      </c>
      <c r="C25" s="372" t="s">
        <v>184</v>
      </c>
      <c r="D25" s="373">
        <v>150</v>
      </c>
      <c r="E25" s="465"/>
      <c r="F25" s="375">
        <f t="shared" si="1"/>
        <v>0</v>
      </c>
      <c r="G25" s="727"/>
      <c r="H25" s="727"/>
      <c r="I25" s="727"/>
      <c r="J25" s="727"/>
      <c r="K25" s="727"/>
      <c r="L25" s="727"/>
      <c r="M25" s="727"/>
      <c r="N25" s="727"/>
      <c r="O25" s="727"/>
      <c r="P25" s="727"/>
      <c r="Q25" s="727"/>
      <c r="R25" s="727"/>
      <c r="S25" s="727"/>
      <c r="T25" s="727"/>
      <c r="U25" s="727"/>
      <c r="V25" s="727"/>
      <c r="W25" s="727"/>
      <c r="X25" s="727"/>
      <c r="Y25" s="727"/>
      <c r="Z25" s="727"/>
      <c r="AA25" s="727"/>
      <c r="AB25" s="727"/>
      <c r="AC25" s="727"/>
      <c r="AD25" s="727"/>
      <c r="AE25" s="727"/>
      <c r="AF25" s="727"/>
      <c r="AG25" s="727"/>
      <c r="AH25" s="727"/>
      <c r="AI25" s="727"/>
      <c r="AJ25" s="727"/>
      <c r="AK25" s="727"/>
      <c r="AL25" s="727"/>
      <c r="AM25" s="727"/>
      <c r="AN25" s="727"/>
    </row>
    <row r="26" spans="1:40" s="376" customFormat="1" ht="12.75" x14ac:dyDescent="0.2">
      <c r="A26" s="372">
        <v>7</v>
      </c>
      <c r="B26" s="449" t="s">
        <v>774</v>
      </c>
      <c r="C26" s="372" t="s">
        <v>184</v>
      </c>
      <c r="D26" s="373">
        <v>150</v>
      </c>
      <c r="E26" s="465"/>
      <c r="F26" s="375">
        <f t="shared" si="1"/>
        <v>0</v>
      </c>
      <c r="G26" s="727"/>
      <c r="H26" s="727"/>
      <c r="I26" s="727"/>
      <c r="J26" s="727"/>
      <c r="K26" s="727"/>
      <c r="L26" s="727"/>
      <c r="M26" s="727"/>
      <c r="N26" s="727"/>
      <c r="O26" s="727"/>
      <c r="P26" s="727"/>
      <c r="Q26" s="727"/>
      <c r="R26" s="727"/>
      <c r="S26" s="727"/>
      <c r="T26" s="727"/>
      <c r="U26" s="727"/>
      <c r="V26" s="727"/>
      <c r="W26" s="727"/>
      <c r="X26" s="727"/>
      <c r="Y26" s="727"/>
      <c r="Z26" s="727"/>
      <c r="AA26" s="727"/>
      <c r="AB26" s="727"/>
      <c r="AC26" s="727"/>
      <c r="AD26" s="727"/>
      <c r="AE26" s="727"/>
      <c r="AF26" s="727"/>
      <c r="AG26" s="727"/>
      <c r="AH26" s="727"/>
      <c r="AI26" s="727"/>
      <c r="AJ26" s="727"/>
      <c r="AK26" s="727"/>
      <c r="AL26" s="727"/>
      <c r="AM26" s="727"/>
      <c r="AN26" s="727"/>
    </row>
    <row r="27" spans="1:40" s="376" customFormat="1" ht="12.75" x14ac:dyDescent="0.2">
      <c r="A27" s="372">
        <v>8</v>
      </c>
      <c r="B27" s="393" t="s">
        <v>775</v>
      </c>
      <c r="C27" s="372" t="s">
        <v>184</v>
      </c>
      <c r="D27" s="373">
        <v>366</v>
      </c>
      <c r="E27" s="465"/>
      <c r="F27" s="375">
        <f t="shared" si="1"/>
        <v>0</v>
      </c>
      <c r="G27" s="727"/>
      <c r="H27" s="727"/>
      <c r="I27" s="727"/>
      <c r="J27" s="727"/>
      <c r="K27" s="727"/>
      <c r="L27" s="727"/>
      <c r="M27" s="727"/>
      <c r="N27" s="727"/>
      <c r="O27" s="727"/>
      <c r="P27" s="727"/>
      <c r="Q27" s="727"/>
      <c r="R27" s="727"/>
      <c r="S27" s="727"/>
      <c r="T27" s="727"/>
      <c r="U27" s="727"/>
      <c r="V27" s="727"/>
      <c r="W27" s="727"/>
      <c r="X27" s="727"/>
      <c r="Y27" s="727"/>
      <c r="Z27" s="727"/>
      <c r="AA27" s="727"/>
      <c r="AB27" s="727"/>
      <c r="AC27" s="727"/>
      <c r="AD27" s="727"/>
      <c r="AE27" s="727"/>
      <c r="AF27" s="727"/>
      <c r="AG27" s="727"/>
      <c r="AH27" s="727"/>
      <c r="AI27" s="727"/>
      <c r="AJ27" s="727"/>
      <c r="AK27" s="727"/>
      <c r="AL27" s="727"/>
      <c r="AM27" s="727"/>
      <c r="AN27" s="727"/>
    </row>
    <row r="28" spans="1:40" s="376" customFormat="1" ht="25.5" x14ac:dyDescent="0.2">
      <c r="A28" s="372">
        <v>9</v>
      </c>
      <c r="B28" s="393" t="s">
        <v>776</v>
      </c>
      <c r="C28" s="372" t="s">
        <v>184</v>
      </c>
      <c r="D28" s="373">
        <v>2058</v>
      </c>
      <c r="E28" s="465"/>
      <c r="F28" s="375">
        <f t="shared" si="1"/>
        <v>0</v>
      </c>
      <c r="G28" s="727"/>
      <c r="H28" s="727"/>
      <c r="I28" s="727"/>
      <c r="J28" s="727"/>
      <c r="K28" s="727"/>
      <c r="L28" s="727"/>
      <c r="M28" s="727"/>
      <c r="N28" s="727"/>
      <c r="O28" s="727"/>
      <c r="P28" s="727"/>
      <c r="Q28" s="727"/>
      <c r="R28" s="727"/>
      <c r="S28" s="727"/>
      <c r="T28" s="727"/>
      <c r="U28" s="727"/>
      <c r="V28" s="727"/>
      <c r="W28" s="727"/>
      <c r="X28" s="727"/>
      <c r="Y28" s="727"/>
      <c r="Z28" s="727"/>
      <c r="AA28" s="727"/>
      <c r="AB28" s="727"/>
      <c r="AC28" s="727"/>
      <c r="AD28" s="727"/>
      <c r="AE28" s="727"/>
      <c r="AF28" s="727"/>
      <c r="AG28" s="727"/>
      <c r="AH28" s="727"/>
      <c r="AI28" s="727"/>
      <c r="AJ28" s="727"/>
      <c r="AK28" s="727"/>
      <c r="AL28" s="727"/>
      <c r="AM28" s="727"/>
      <c r="AN28" s="727"/>
    </row>
    <row r="29" spans="1:40" s="376" customFormat="1" ht="40.5" customHeight="1" x14ac:dyDescent="0.2">
      <c r="A29" s="372">
        <v>10</v>
      </c>
      <c r="B29" s="37" t="s">
        <v>853</v>
      </c>
      <c r="C29" s="372" t="s">
        <v>184</v>
      </c>
      <c r="D29" s="373">
        <v>21435</v>
      </c>
      <c r="E29" s="465"/>
      <c r="F29" s="375">
        <f t="shared" si="1"/>
        <v>0</v>
      </c>
      <c r="G29" s="727"/>
      <c r="H29" s="727"/>
      <c r="I29" s="727"/>
      <c r="J29" s="727"/>
      <c r="K29" s="727"/>
      <c r="L29" s="727"/>
      <c r="M29" s="727"/>
      <c r="N29" s="727"/>
      <c r="O29" s="727"/>
      <c r="P29" s="727"/>
      <c r="Q29" s="727"/>
      <c r="R29" s="727"/>
      <c r="S29" s="727"/>
      <c r="T29" s="727"/>
      <c r="U29" s="727"/>
      <c r="V29" s="727"/>
      <c r="W29" s="727"/>
      <c r="X29" s="727"/>
      <c r="Y29" s="727"/>
      <c r="Z29" s="727"/>
      <c r="AA29" s="727"/>
      <c r="AB29" s="727"/>
      <c r="AC29" s="727"/>
      <c r="AD29" s="727"/>
      <c r="AE29" s="727"/>
      <c r="AF29" s="727"/>
      <c r="AG29" s="727"/>
      <c r="AH29" s="727"/>
      <c r="AI29" s="727"/>
      <c r="AJ29" s="727"/>
      <c r="AK29" s="727"/>
      <c r="AL29" s="727"/>
      <c r="AM29" s="727"/>
      <c r="AN29" s="727"/>
    </row>
    <row r="30" spans="1:40" s="376" customFormat="1" ht="12.75" x14ac:dyDescent="0.2">
      <c r="A30" s="372">
        <v>11</v>
      </c>
      <c r="B30" s="37" t="s">
        <v>855</v>
      </c>
      <c r="C30" s="372" t="s">
        <v>101</v>
      </c>
      <c r="D30" s="373">
        <v>12000</v>
      </c>
      <c r="E30" s="465"/>
      <c r="F30" s="375">
        <f t="shared" si="1"/>
        <v>0</v>
      </c>
      <c r="G30" s="727"/>
      <c r="H30" s="727"/>
      <c r="I30" s="727"/>
      <c r="J30" s="727"/>
      <c r="K30" s="727"/>
      <c r="L30" s="727"/>
      <c r="M30" s="727"/>
      <c r="N30" s="727"/>
      <c r="O30" s="727"/>
      <c r="P30" s="727"/>
      <c r="Q30" s="727"/>
      <c r="R30" s="727"/>
      <c r="S30" s="727"/>
      <c r="T30" s="727"/>
      <c r="U30" s="727"/>
      <c r="V30" s="727"/>
      <c r="W30" s="727"/>
      <c r="X30" s="727"/>
      <c r="Y30" s="727"/>
      <c r="Z30" s="727"/>
      <c r="AA30" s="727"/>
      <c r="AB30" s="727"/>
      <c r="AC30" s="727"/>
      <c r="AD30" s="727"/>
      <c r="AE30" s="727"/>
      <c r="AF30" s="727"/>
      <c r="AG30" s="727"/>
      <c r="AH30" s="727"/>
      <c r="AI30" s="727"/>
      <c r="AJ30" s="727"/>
      <c r="AK30" s="727"/>
      <c r="AL30" s="727"/>
      <c r="AM30" s="727"/>
      <c r="AN30" s="727"/>
    </row>
    <row r="31" spans="1:40" s="376" customFormat="1" ht="114.75" x14ac:dyDescent="0.2">
      <c r="A31" s="372">
        <v>12</v>
      </c>
      <c r="B31" s="38" t="s">
        <v>843</v>
      </c>
      <c r="C31" s="372" t="s">
        <v>184</v>
      </c>
      <c r="D31" s="373">
        <v>180</v>
      </c>
      <c r="E31" s="465"/>
      <c r="F31" s="375">
        <f t="shared" si="1"/>
        <v>0</v>
      </c>
      <c r="G31" s="727"/>
      <c r="H31" s="727"/>
      <c r="I31" s="727"/>
      <c r="J31" s="727"/>
      <c r="K31" s="727"/>
      <c r="L31" s="727"/>
      <c r="M31" s="727"/>
      <c r="N31" s="727"/>
      <c r="O31" s="727"/>
      <c r="P31" s="727"/>
      <c r="Q31" s="727"/>
      <c r="R31" s="727"/>
      <c r="S31" s="727"/>
      <c r="T31" s="727"/>
      <c r="U31" s="727"/>
      <c r="V31" s="727"/>
      <c r="W31" s="727"/>
      <c r="X31" s="727"/>
      <c r="Y31" s="727"/>
      <c r="Z31" s="727"/>
      <c r="AA31" s="727"/>
      <c r="AB31" s="727"/>
      <c r="AC31" s="727"/>
      <c r="AD31" s="727"/>
      <c r="AE31" s="727"/>
      <c r="AF31" s="727"/>
      <c r="AG31" s="727"/>
      <c r="AH31" s="727"/>
      <c r="AI31" s="727"/>
      <c r="AJ31" s="727"/>
      <c r="AK31" s="727"/>
      <c r="AL31" s="727"/>
      <c r="AM31" s="727"/>
      <c r="AN31" s="727"/>
    </row>
    <row r="32" spans="1:40" ht="15" x14ac:dyDescent="0.25">
      <c r="A32" s="394"/>
      <c r="B32" s="379" t="s">
        <v>735</v>
      </c>
      <c r="C32" s="450"/>
      <c r="D32" s="451"/>
      <c r="E32" s="470"/>
      <c r="F32" s="442">
        <f>SUM(F20:F31)</f>
        <v>0</v>
      </c>
    </row>
    <row r="33" spans="1:40" x14ac:dyDescent="0.2">
      <c r="A33" s="383"/>
      <c r="B33" s="384"/>
      <c r="C33" s="383"/>
      <c r="D33" s="443"/>
      <c r="E33" s="468"/>
      <c r="F33" s="384"/>
    </row>
    <row r="34" spans="1:40" ht="15" x14ac:dyDescent="0.2">
      <c r="A34" s="383"/>
      <c r="B34" s="397" t="s">
        <v>777</v>
      </c>
      <c r="C34" s="383"/>
      <c r="D34" s="443"/>
      <c r="E34" s="468"/>
      <c r="F34" s="384"/>
    </row>
    <row r="35" spans="1:40" s="376" customFormat="1" ht="12.75" x14ac:dyDescent="0.2">
      <c r="A35" s="398">
        <v>1</v>
      </c>
      <c r="B35" s="452" t="s">
        <v>737</v>
      </c>
      <c r="C35" s="453" t="s">
        <v>184</v>
      </c>
      <c r="D35" s="373">
        <v>2184</v>
      </c>
      <c r="E35" s="466"/>
      <c r="F35" s="454">
        <f t="shared" ref="F35:F42" si="2">E35*D35</f>
        <v>0</v>
      </c>
      <c r="G35" s="727"/>
      <c r="H35" s="727"/>
      <c r="I35" s="727"/>
      <c r="J35" s="727"/>
      <c r="K35" s="727"/>
      <c r="L35" s="727"/>
      <c r="M35" s="727"/>
      <c r="N35" s="727"/>
      <c r="O35" s="727"/>
      <c r="P35" s="727"/>
      <c r="Q35" s="727"/>
      <c r="R35" s="727"/>
      <c r="S35" s="727"/>
      <c r="T35" s="727"/>
      <c r="U35" s="727"/>
      <c r="V35" s="727"/>
      <c r="W35" s="727"/>
      <c r="X35" s="727"/>
      <c r="Y35" s="727"/>
      <c r="Z35" s="727"/>
      <c r="AA35" s="727"/>
      <c r="AB35" s="727"/>
      <c r="AC35" s="727"/>
      <c r="AD35" s="727"/>
      <c r="AE35" s="727"/>
      <c r="AF35" s="727"/>
      <c r="AG35" s="727"/>
      <c r="AH35" s="727"/>
      <c r="AI35" s="727"/>
      <c r="AJ35" s="727"/>
      <c r="AK35" s="727"/>
      <c r="AL35" s="727"/>
      <c r="AM35" s="727"/>
      <c r="AN35" s="727"/>
    </row>
    <row r="36" spans="1:40" s="376" customFormat="1" ht="12.75" x14ac:dyDescent="0.2">
      <c r="A36" s="398">
        <v>2</v>
      </c>
      <c r="B36" s="452" t="s">
        <v>738</v>
      </c>
      <c r="C36" s="453" t="s">
        <v>184</v>
      </c>
      <c r="D36" s="373">
        <v>210</v>
      </c>
      <c r="E36" s="466"/>
      <c r="F36" s="454">
        <f t="shared" si="2"/>
        <v>0</v>
      </c>
      <c r="G36" s="727"/>
      <c r="H36" s="727"/>
      <c r="I36" s="727"/>
      <c r="J36" s="727"/>
      <c r="K36" s="727"/>
      <c r="L36" s="727"/>
      <c r="M36" s="727"/>
      <c r="N36" s="727"/>
      <c r="O36" s="727"/>
      <c r="P36" s="727"/>
      <c r="Q36" s="727"/>
      <c r="R36" s="727"/>
      <c r="S36" s="727"/>
      <c r="T36" s="727"/>
      <c r="U36" s="727"/>
      <c r="V36" s="727"/>
      <c r="W36" s="727"/>
      <c r="X36" s="727"/>
      <c r="Y36" s="727"/>
      <c r="Z36" s="727"/>
      <c r="AA36" s="727"/>
      <c r="AB36" s="727"/>
      <c r="AC36" s="727"/>
      <c r="AD36" s="727"/>
      <c r="AE36" s="727"/>
      <c r="AF36" s="727"/>
      <c r="AG36" s="727"/>
      <c r="AH36" s="727"/>
      <c r="AI36" s="727"/>
      <c r="AJ36" s="727"/>
      <c r="AK36" s="727"/>
      <c r="AL36" s="727"/>
      <c r="AM36" s="727"/>
      <c r="AN36" s="727"/>
    </row>
    <row r="37" spans="1:40" s="376" customFormat="1" ht="25.5" x14ac:dyDescent="0.2">
      <c r="A37" s="401">
        <v>3</v>
      </c>
      <c r="B37" s="402" t="s">
        <v>778</v>
      </c>
      <c r="C37" s="453" t="s">
        <v>101</v>
      </c>
      <c r="D37" s="403">
        <v>400</v>
      </c>
      <c r="E37" s="465"/>
      <c r="F37" s="454">
        <f t="shared" si="2"/>
        <v>0</v>
      </c>
      <c r="G37" s="727"/>
      <c r="H37" s="727"/>
      <c r="I37" s="727"/>
      <c r="J37" s="727"/>
      <c r="K37" s="727"/>
      <c r="L37" s="727"/>
      <c r="M37" s="727"/>
      <c r="N37" s="727"/>
      <c r="O37" s="727"/>
      <c r="P37" s="727"/>
      <c r="Q37" s="727"/>
      <c r="R37" s="727"/>
      <c r="S37" s="727"/>
      <c r="T37" s="727"/>
      <c r="U37" s="727"/>
      <c r="V37" s="727"/>
      <c r="W37" s="727"/>
      <c r="X37" s="727"/>
      <c r="Y37" s="727"/>
      <c r="Z37" s="727"/>
      <c r="AA37" s="727"/>
      <c r="AB37" s="727"/>
      <c r="AC37" s="727"/>
      <c r="AD37" s="727"/>
      <c r="AE37" s="727"/>
      <c r="AF37" s="727"/>
      <c r="AG37" s="727"/>
      <c r="AH37" s="727"/>
      <c r="AI37" s="727"/>
      <c r="AJ37" s="727"/>
      <c r="AK37" s="727"/>
      <c r="AL37" s="727"/>
      <c r="AM37" s="727"/>
      <c r="AN37" s="727"/>
    </row>
    <row r="38" spans="1:40" s="376" customFormat="1" ht="12.75" x14ac:dyDescent="0.2">
      <c r="A38" s="398">
        <v>4</v>
      </c>
      <c r="B38" s="402" t="s">
        <v>739</v>
      </c>
      <c r="C38" s="453" t="s">
        <v>184</v>
      </c>
      <c r="D38" s="403">
        <v>50</v>
      </c>
      <c r="E38" s="465"/>
      <c r="F38" s="454">
        <f t="shared" si="2"/>
        <v>0</v>
      </c>
      <c r="G38" s="727"/>
      <c r="H38" s="727"/>
      <c r="I38" s="727"/>
      <c r="J38" s="727"/>
      <c r="K38" s="727"/>
      <c r="L38" s="727"/>
      <c r="M38" s="727"/>
      <c r="N38" s="727"/>
      <c r="O38" s="727"/>
      <c r="P38" s="727"/>
      <c r="Q38" s="727"/>
      <c r="R38" s="727"/>
      <c r="S38" s="727"/>
      <c r="T38" s="727"/>
      <c r="U38" s="727"/>
      <c r="V38" s="727"/>
      <c r="W38" s="727"/>
      <c r="X38" s="727"/>
      <c r="Y38" s="727"/>
      <c r="Z38" s="727"/>
      <c r="AA38" s="727"/>
      <c r="AB38" s="727"/>
      <c r="AC38" s="727"/>
      <c r="AD38" s="727"/>
      <c r="AE38" s="727"/>
      <c r="AF38" s="727"/>
      <c r="AG38" s="727"/>
      <c r="AH38" s="727"/>
      <c r="AI38" s="727"/>
      <c r="AJ38" s="727"/>
      <c r="AK38" s="727"/>
      <c r="AL38" s="727"/>
      <c r="AM38" s="727"/>
      <c r="AN38" s="727"/>
    </row>
    <row r="39" spans="1:40" s="376" customFormat="1" ht="12.75" x14ac:dyDescent="0.2">
      <c r="A39" s="398">
        <v>5</v>
      </c>
      <c r="B39" s="377" t="s">
        <v>740</v>
      </c>
      <c r="C39" s="438" t="s">
        <v>38</v>
      </c>
      <c r="D39" s="403">
        <v>350</v>
      </c>
      <c r="E39" s="465"/>
      <c r="F39" s="454">
        <f t="shared" si="2"/>
        <v>0</v>
      </c>
      <c r="G39" s="727"/>
      <c r="H39" s="727"/>
      <c r="I39" s="727"/>
      <c r="J39" s="727"/>
      <c r="K39" s="727"/>
      <c r="L39" s="727"/>
      <c r="M39" s="727"/>
      <c r="N39" s="727"/>
      <c r="O39" s="727"/>
      <c r="P39" s="727"/>
      <c r="Q39" s="727"/>
      <c r="R39" s="727"/>
      <c r="S39" s="727"/>
      <c r="T39" s="727"/>
      <c r="U39" s="727"/>
      <c r="V39" s="727"/>
      <c r="W39" s="727"/>
      <c r="X39" s="727"/>
      <c r="Y39" s="727"/>
      <c r="Z39" s="727"/>
      <c r="AA39" s="727"/>
      <c r="AB39" s="727"/>
      <c r="AC39" s="727"/>
      <c r="AD39" s="727"/>
      <c r="AE39" s="727"/>
      <c r="AF39" s="727"/>
      <c r="AG39" s="727"/>
      <c r="AH39" s="727"/>
      <c r="AI39" s="727"/>
      <c r="AJ39" s="727"/>
      <c r="AK39" s="727"/>
      <c r="AL39" s="727"/>
      <c r="AM39" s="727"/>
      <c r="AN39" s="727"/>
    </row>
    <row r="40" spans="1:40" s="376" customFormat="1" ht="25.5" x14ac:dyDescent="0.2">
      <c r="A40" s="401">
        <v>6</v>
      </c>
      <c r="B40" s="38" t="s">
        <v>852</v>
      </c>
      <c r="C40" s="438" t="s">
        <v>101</v>
      </c>
      <c r="D40" s="403">
        <v>5970</v>
      </c>
      <c r="E40" s="465"/>
      <c r="F40" s="454">
        <f t="shared" si="2"/>
        <v>0</v>
      </c>
      <c r="G40" s="727"/>
      <c r="H40" s="727"/>
      <c r="I40" s="727"/>
      <c r="J40" s="727"/>
      <c r="K40" s="727"/>
      <c r="L40" s="727"/>
      <c r="M40" s="727"/>
      <c r="N40" s="727"/>
      <c r="O40" s="727"/>
      <c r="P40" s="727"/>
      <c r="Q40" s="727"/>
      <c r="R40" s="727"/>
      <c r="S40" s="727"/>
      <c r="T40" s="727"/>
      <c r="U40" s="727"/>
      <c r="V40" s="727"/>
      <c r="W40" s="727"/>
      <c r="X40" s="727"/>
      <c r="Y40" s="727"/>
      <c r="Z40" s="727"/>
      <c r="AA40" s="727"/>
      <c r="AB40" s="727"/>
      <c r="AC40" s="727"/>
      <c r="AD40" s="727"/>
      <c r="AE40" s="727"/>
      <c r="AF40" s="727"/>
      <c r="AG40" s="727"/>
      <c r="AH40" s="727"/>
      <c r="AI40" s="727"/>
      <c r="AJ40" s="727"/>
      <c r="AK40" s="727"/>
      <c r="AL40" s="727"/>
      <c r="AM40" s="727"/>
      <c r="AN40" s="727"/>
    </row>
    <row r="41" spans="1:40" s="376" customFormat="1" ht="12.75" x14ac:dyDescent="0.2">
      <c r="A41" s="398">
        <v>7</v>
      </c>
      <c r="B41" s="377" t="s">
        <v>780</v>
      </c>
      <c r="C41" s="438" t="s">
        <v>38</v>
      </c>
      <c r="D41" s="403">
        <v>1400</v>
      </c>
      <c r="E41" s="465"/>
      <c r="F41" s="454">
        <f t="shared" si="2"/>
        <v>0</v>
      </c>
      <c r="G41" s="727"/>
      <c r="H41" s="727"/>
      <c r="I41" s="727"/>
      <c r="J41" s="727"/>
      <c r="K41" s="727"/>
      <c r="L41" s="727"/>
      <c r="M41" s="727"/>
      <c r="N41" s="727"/>
      <c r="O41" s="727"/>
      <c r="P41" s="727"/>
      <c r="Q41" s="727"/>
      <c r="R41" s="727"/>
      <c r="S41" s="727"/>
      <c r="T41" s="727"/>
      <c r="U41" s="727"/>
      <c r="V41" s="727"/>
      <c r="W41" s="727"/>
      <c r="X41" s="727"/>
      <c r="Y41" s="727"/>
      <c r="Z41" s="727"/>
      <c r="AA41" s="727"/>
      <c r="AB41" s="727"/>
      <c r="AC41" s="727"/>
      <c r="AD41" s="727"/>
      <c r="AE41" s="727"/>
      <c r="AF41" s="727"/>
      <c r="AG41" s="727"/>
      <c r="AH41" s="727"/>
      <c r="AI41" s="727"/>
      <c r="AJ41" s="727"/>
      <c r="AK41" s="727"/>
      <c r="AL41" s="727"/>
      <c r="AM41" s="727"/>
      <c r="AN41" s="727"/>
    </row>
    <row r="42" spans="1:40" s="376" customFormat="1" ht="12.75" x14ac:dyDescent="0.2">
      <c r="A42" s="398">
        <v>8</v>
      </c>
      <c r="B42" s="377" t="s">
        <v>781</v>
      </c>
      <c r="C42" s="438" t="s">
        <v>101</v>
      </c>
      <c r="D42" s="403">
        <v>180</v>
      </c>
      <c r="E42" s="465"/>
      <c r="F42" s="454">
        <f t="shared" si="2"/>
        <v>0</v>
      </c>
      <c r="G42" s="727"/>
      <c r="H42" s="727"/>
      <c r="I42" s="727"/>
      <c r="J42" s="727"/>
      <c r="K42" s="727"/>
      <c r="L42" s="727"/>
      <c r="M42" s="727"/>
      <c r="N42" s="727"/>
      <c r="O42" s="727"/>
      <c r="P42" s="727"/>
      <c r="Q42" s="727"/>
      <c r="R42" s="727"/>
      <c r="S42" s="727"/>
      <c r="T42" s="727"/>
      <c r="U42" s="727"/>
      <c r="V42" s="727"/>
      <c r="W42" s="727"/>
      <c r="X42" s="727"/>
      <c r="Y42" s="727"/>
      <c r="Z42" s="727"/>
      <c r="AA42" s="727"/>
      <c r="AB42" s="727"/>
      <c r="AC42" s="727"/>
      <c r="AD42" s="727"/>
      <c r="AE42" s="727"/>
      <c r="AF42" s="727"/>
      <c r="AG42" s="727"/>
      <c r="AH42" s="727"/>
      <c r="AI42" s="727"/>
      <c r="AJ42" s="727"/>
      <c r="AK42" s="727"/>
      <c r="AL42" s="727"/>
      <c r="AM42" s="727"/>
      <c r="AN42" s="727"/>
    </row>
    <row r="43" spans="1:40" ht="15" x14ac:dyDescent="0.25">
      <c r="A43" s="383"/>
      <c r="B43" s="397" t="s">
        <v>782</v>
      </c>
      <c r="C43" s="455"/>
      <c r="D43" s="456"/>
      <c r="E43" s="471"/>
      <c r="F43" s="458">
        <f>SUM(F35:F42)</f>
        <v>0</v>
      </c>
    </row>
    <row r="44" spans="1:40" x14ac:dyDescent="0.2">
      <c r="A44" s="383"/>
      <c r="B44" s="384"/>
      <c r="C44" s="383"/>
      <c r="D44" s="443"/>
      <c r="E44" s="468"/>
      <c r="F44" s="459"/>
    </row>
    <row r="45" spans="1:40" ht="15" x14ac:dyDescent="0.2">
      <c r="A45" s="383"/>
      <c r="B45" s="397" t="s">
        <v>745</v>
      </c>
      <c r="C45" s="383"/>
      <c r="D45" s="443"/>
      <c r="E45" s="468"/>
      <c r="F45" s="384"/>
    </row>
    <row r="46" spans="1:40" s="376" customFormat="1" ht="12.75" x14ac:dyDescent="0.2">
      <c r="A46" s="398">
        <v>1</v>
      </c>
      <c r="B46" s="452" t="s">
        <v>746</v>
      </c>
      <c r="C46" s="453" t="s">
        <v>184</v>
      </c>
      <c r="D46" s="373">
        <v>50</v>
      </c>
      <c r="E46" s="466"/>
      <c r="F46" s="454">
        <f t="shared" ref="F46:F58" si="3">E46*D46</f>
        <v>0</v>
      </c>
      <c r="G46" s="727"/>
      <c r="H46" s="727"/>
      <c r="I46" s="727"/>
      <c r="J46" s="727"/>
      <c r="K46" s="727"/>
      <c r="L46" s="727"/>
      <c r="M46" s="727"/>
      <c r="N46" s="727"/>
      <c r="O46" s="727"/>
      <c r="P46" s="727"/>
      <c r="Q46" s="727"/>
      <c r="R46" s="727"/>
      <c r="S46" s="727"/>
      <c r="T46" s="727"/>
      <c r="U46" s="727"/>
      <c r="V46" s="727"/>
      <c r="W46" s="727"/>
      <c r="X46" s="727"/>
      <c r="Y46" s="727"/>
      <c r="Z46" s="727"/>
      <c r="AA46" s="727"/>
      <c r="AB46" s="727"/>
      <c r="AC46" s="727"/>
      <c r="AD46" s="727"/>
      <c r="AE46" s="727"/>
      <c r="AF46" s="727"/>
      <c r="AG46" s="727"/>
      <c r="AH46" s="727"/>
      <c r="AI46" s="727"/>
      <c r="AJ46" s="727"/>
      <c r="AK46" s="727"/>
      <c r="AL46" s="727"/>
      <c r="AM46" s="727"/>
      <c r="AN46" s="727"/>
    </row>
    <row r="47" spans="1:40" s="376" customFormat="1" ht="12.75" x14ac:dyDescent="0.2">
      <c r="A47" s="398">
        <v>2</v>
      </c>
      <c r="B47" s="452" t="s">
        <v>783</v>
      </c>
      <c r="C47" s="453" t="s">
        <v>184</v>
      </c>
      <c r="D47" s="373">
        <v>50</v>
      </c>
      <c r="E47" s="466"/>
      <c r="F47" s="454">
        <f t="shared" si="3"/>
        <v>0</v>
      </c>
      <c r="G47" s="727"/>
      <c r="H47" s="727"/>
      <c r="I47" s="727"/>
      <c r="J47" s="727"/>
      <c r="K47" s="727"/>
      <c r="L47" s="727"/>
      <c r="M47" s="727"/>
      <c r="N47" s="727"/>
      <c r="O47" s="727"/>
      <c r="P47" s="727"/>
      <c r="Q47" s="727"/>
      <c r="R47" s="727"/>
      <c r="S47" s="727"/>
      <c r="T47" s="727"/>
      <c r="U47" s="727"/>
      <c r="V47" s="727"/>
      <c r="W47" s="727"/>
      <c r="X47" s="727"/>
      <c r="Y47" s="727"/>
      <c r="Z47" s="727"/>
      <c r="AA47" s="727"/>
      <c r="AB47" s="727"/>
      <c r="AC47" s="727"/>
      <c r="AD47" s="727"/>
      <c r="AE47" s="727"/>
      <c r="AF47" s="727"/>
      <c r="AG47" s="727"/>
      <c r="AH47" s="727"/>
      <c r="AI47" s="727"/>
      <c r="AJ47" s="727"/>
      <c r="AK47" s="727"/>
      <c r="AL47" s="727"/>
      <c r="AM47" s="727"/>
      <c r="AN47" s="727"/>
    </row>
    <row r="48" spans="1:40" s="376" customFormat="1" ht="12.75" x14ac:dyDescent="0.2">
      <c r="A48" s="401">
        <v>3</v>
      </c>
      <c r="B48" s="402" t="s">
        <v>747</v>
      </c>
      <c r="C48" s="453" t="s">
        <v>101</v>
      </c>
      <c r="D48" s="403">
        <v>18</v>
      </c>
      <c r="E48" s="465"/>
      <c r="F48" s="454">
        <f t="shared" si="3"/>
        <v>0</v>
      </c>
      <c r="G48" s="727"/>
      <c r="H48" s="727"/>
      <c r="I48" s="727"/>
      <c r="J48" s="727"/>
      <c r="K48" s="727"/>
      <c r="L48" s="727"/>
      <c r="M48" s="727"/>
      <c r="N48" s="727"/>
      <c r="O48" s="727"/>
      <c r="P48" s="727"/>
      <c r="Q48" s="727"/>
      <c r="R48" s="727"/>
      <c r="S48" s="727"/>
      <c r="T48" s="727"/>
      <c r="U48" s="727"/>
      <c r="V48" s="727"/>
      <c r="W48" s="727"/>
      <c r="X48" s="727"/>
      <c r="Y48" s="727"/>
      <c r="Z48" s="727"/>
      <c r="AA48" s="727"/>
      <c r="AB48" s="727"/>
      <c r="AC48" s="727"/>
      <c r="AD48" s="727"/>
      <c r="AE48" s="727"/>
      <c r="AF48" s="727"/>
      <c r="AG48" s="727"/>
      <c r="AH48" s="727"/>
      <c r="AI48" s="727"/>
      <c r="AJ48" s="727"/>
      <c r="AK48" s="727"/>
      <c r="AL48" s="727"/>
      <c r="AM48" s="727"/>
      <c r="AN48" s="727"/>
    </row>
    <row r="49" spans="1:40" s="376" customFormat="1" ht="12.75" x14ac:dyDescent="0.2">
      <c r="A49" s="398">
        <v>4</v>
      </c>
      <c r="B49" s="377" t="s">
        <v>748</v>
      </c>
      <c r="C49" s="438" t="s">
        <v>38</v>
      </c>
      <c r="D49" s="403">
        <v>2</v>
      </c>
      <c r="E49" s="465"/>
      <c r="F49" s="454">
        <f t="shared" si="3"/>
        <v>0</v>
      </c>
      <c r="G49" s="727"/>
      <c r="H49" s="727"/>
      <c r="I49" s="727"/>
      <c r="J49" s="727"/>
      <c r="K49" s="727"/>
      <c r="L49" s="727"/>
      <c r="M49" s="727"/>
      <c r="N49" s="727"/>
      <c r="O49" s="727"/>
      <c r="P49" s="727"/>
      <c r="Q49" s="727"/>
      <c r="R49" s="727"/>
      <c r="S49" s="727"/>
      <c r="T49" s="727"/>
      <c r="U49" s="727"/>
      <c r="V49" s="727"/>
      <c r="W49" s="727"/>
      <c r="X49" s="727"/>
      <c r="Y49" s="727"/>
      <c r="Z49" s="727"/>
      <c r="AA49" s="727"/>
      <c r="AB49" s="727"/>
      <c r="AC49" s="727"/>
      <c r="AD49" s="727"/>
      <c r="AE49" s="727"/>
      <c r="AF49" s="727"/>
      <c r="AG49" s="727"/>
      <c r="AH49" s="727"/>
      <c r="AI49" s="727"/>
      <c r="AJ49" s="727"/>
      <c r="AK49" s="727"/>
      <c r="AL49" s="727"/>
      <c r="AM49" s="727"/>
      <c r="AN49" s="727"/>
    </row>
    <row r="50" spans="1:40" s="376" customFormat="1" ht="12.75" x14ac:dyDescent="0.2">
      <c r="A50" s="398">
        <v>5</v>
      </c>
      <c r="B50" s="377" t="s">
        <v>749</v>
      </c>
      <c r="C50" s="438" t="s">
        <v>184</v>
      </c>
      <c r="D50" s="403">
        <v>2</v>
      </c>
      <c r="E50" s="465"/>
      <c r="F50" s="454">
        <f t="shared" si="3"/>
        <v>0</v>
      </c>
      <c r="G50" s="727"/>
      <c r="H50" s="727"/>
      <c r="I50" s="727"/>
      <c r="J50" s="727"/>
      <c r="K50" s="727"/>
      <c r="L50" s="727"/>
      <c r="M50" s="727"/>
      <c r="N50" s="727"/>
      <c r="O50" s="727"/>
      <c r="P50" s="727"/>
      <c r="Q50" s="727"/>
      <c r="R50" s="727"/>
      <c r="S50" s="727"/>
      <c r="T50" s="727"/>
      <c r="U50" s="727"/>
      <c r="V50" s="727"/>
      <c r="W50" s="727"/>
      <c r="X50" s="727"/>
      <c r="Y50" s="727"/>
      <c r="Z50" s="727"/>
      <c r="AA50" s="727"/>
      <c r="AB50" s="727"/>
      <c r="AC50" s="727"/>
      <c r="AD50" s="727"/>
      <c r="AE50" s="727"/>
      <c r="AF50" s="727"/>
      <c r="AG50" s="727"/>
      <c r="AH50" s="727"/>
      <c r="AI50" s="727"/>
      <c r="AJ50" s="727"/>
      <c r="AK50" s="727"/>
      <c r="AL50" s="727"/>
      <c r="AM50" s="727"/>
      <c r="AN50" s="727"/>
    </row>
    <row r="51" spans="1:40" s="376" customFormat="1" ht="12.75" x14ac:dyDescent="0.2">
      <c r="A51" s="401">
        <v>6</v>
      </c>
      <c r="B51" s="377" t="s">
        <v>785</v>
      </c>
      <c r="C51" s="438" t="s">
        <v>184</v>
      </c>
      <c r="D51" s="403">
        <v>8</v>
      </c>
      <c r="E51" s="465"/>
      <c r="F51" s="454">
        <f t="shared" si="3"/>
        <v>0</v>
      </c>
      <c r="G51" s="727"/>
      <c r="H51" s="727"/>
      <c r="I51" s="727"/>
      <c r="J51" s="727"/>
      <c r="K51" s="727"/>
      <c r="L51" s="727"/>
      <c r="M51" s="727"/>
      <c r="N51" s="727"/>
      <c r="O51" s="727"/>
      <c r="P51" s="727"/>
      <c r="Q51" s="727"/>
      <c r="R51" s="727"/>
      <c r="S51" s="727"/>
      <c r="T51" s="727"/>
      <c r="U51" s="727"/>
      <c r="V51" s="727"/>
      <c r="W51" s="727"/>
      <c r="X51" s="727"/>
      <c r="Y51" s="727"/>
      <c r="Z51" s="727"/>
      <c r="AA51" s="727"/>
      <c r="AB51" s="727"/>
      <c r="AC51" s="727"/>
      <c r="AD51" s="727"/>
      <c r="AE51" s="727"/>
      <c r="AF51" s="727"/>
      <c r="AG51" s="727"/>
      <c r="AH51" s="727"/>
      <c r="AI51" s="727"/>
      <c r="AJ51" s="727"/>
      <c r="AK51" s="727"/>
      <c r="AL51" s="727"/>
      <c r="AM51" s="727"/>
      <c r="AN51" s="727"/>
    </row>
    <row r="52" spans="1:40" s="376" customFormat="1" ht="25.5" x14ac:dyDescent="0.2">
      <c r="A52" s="398">
        <v>7</v>
      </c>
      <c r="B52" s="377" t="s">
        <v>751</v>
      </c>
      <c r="C52" s="438" t="s">
        <v>100</v>
      </c>
      <c r="D52" s="403">
        <v>500</v>
      </c>
      <c r="E52" s="465"/>
      <c r="F52" s="454">
        <f t="shared" si="3"/>
        <v>0</v>
      </c>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row>
    <row r="53" spans="1:40" s="376" customFormat="1" ht="25.5" x14ac:dyDescent="0.2">
      <c r="A53" s="398">
        <v>8</v>
      </c>
      <c r="B53" s="377" t="s">
        <v>786</v>
      </c>
      <c r="C53" s="438" t="s">
        <v>38</v>
      </c>
      <c r="D53" s="403">
        <v>5</v>
      </c>
      <c r="E53" s="465"/>
      <c r="F53" s="454">
        <f t="shared" si="3"/>
        <v>0</v>
      </c>
      <c r="G53" s="727"/>
      <c r="H53" s="727"/>
      <c r="I53" s="727"/>
      <c r="J53" s="727"/>
      <c r="K53" s="727"/>
      <c r="L53" s="727"/>
      <c r="M53" s="727"/>
      <c r="N53" s="727"/>
      <c r="O53" s="727"/>
      <c r="P53" s="727"/>
      <c r="Q53" s="727"/>
      <c r="R53" s="727"/>
      <c r="S53" s="727"/>
      <c r="T53" s="727"/>
      <c r="U53" s="727"/>
      <c r="V53" s="727"/>
      <c r="W53" s="727"/>
      <c r="X53" s="727"/>
      <c r="Y53" s="727"/>
      <c r="Z53" s="727"/>
      <c r="AA53" s="727"/>
      <c r="AB53" s="727"/>
      <c r="AC53" s="727"/>
      <c r="AD53" s="727"/>
      <c r="AE53" s="727"/>
      <c r="AF53" s="727"/>
      <c r="AG53" s="727"/>
      <c r="AH53" s="727"/>
      <c r="AI53" s="727"/>
      <c r="AJ53" s="727"/>
      <c r="AK53" s="727"/>
      <c r="AL53" s="727"/>
      <c r="AM53" s="727"/>
      <c r="AN53" s="727"/>
    </row>
    <row r="54" spans="1:40" s="376" customFormat="1" ht="38.25" x14ac:dyDescent="0.2">
      <c r="A54" s="401">
        <v>9</v>
      </c>
      <c r="B54" s="377" t="s">
        <v>891</v>
      </c>
      <c r="C54" s="438" t="s">
        <v>37</v>
      </c>
      <c r="D54" s="403">
        <v>600</v>
      </c>
      <c r="E54" s="465"/>
      <c r="F54" s="454">
        <f t="shared" si="3"/>
        <v>0</v>
      </c>
      <c r="G54" s="727"/>
      <c r="H54" s="727"/>
      <c r="I54" s="727"/>
      <c r="J54" s="727"/>
      <c r="K54" s="727"/>
      <c r="L54" s="727"/>
      <c r="M54" s="727"/>
      <c r="N54" s="727"/>
      <c r="O54" s="727"/>
      <c r="P54" s="727"/>
      <c r="Q54" s="727"/>
      <c r="R54" s="727"/>
      <c r="S54" s="727"/>
      <c r="T54" s="727"/>
      <c r="U54" s="727"/>
      <c r="V54" s="727"/>
      <c r="W54" s="727"/>
      <c r="X54" s="727"/>
      <c r="Y54" s="727"/>
      <c r="Z54" s="727"/>
      <c r="AA54" s="727"/>
      <c r="AB54" s="727"/>
      <c r="AC54" s="727"/>
      <c r="AD54" s="727"/>
      <c r="AE54" s="727"/>
      <c r="AF54" s="727"/>
      <c r="AG54" s="727"/>
      <c r="AH54" s="727"/>
      <c r="AI54" s="727"/>
      <c r="AJ54" s="727"/>
      <c r="AK54" s="727"/>
      <c r="AL54" s="727"/>
      <c r="AM54" s="727"/>
      <c r="AN54" s="727"/>
    </row>
    <row r="55" spans="1:40" s="376" customFormat="1" ht="12.75" x14ac:dyDescent="0.2">
      <c r="A55" s="398">
        <v>10</v>
      </c>
      <c r="B55" s="377" t="s">
        <v>756</v>
      </c>
      <c r="C55" s="438"/>
      <c r="D55" s="1162"/>
      <c r="E55" s="466"/>
      <c r="F55" s="454"/>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7"/>
      <c r="AL55" s="727"/>
      <c r="AM55" s="727"/>
      <c r="AN55" s="727"/>
    </row>
    <row r="56" spans="1:40" s="376" customFormat="1" ht="12.75" x14ac:dyDescent="0.2">
      <c r="A56" s="371"/>
      <c r="B56" s="377" t="s">
        <v>757</v>
      </c>
      <c r="C56" s="438" t="s">
        <v>38</v>
      </c>
      <c r="D56" s="403">
        <v>6</v>
      </c>
      <c r="E56" s="466"/>
      <c r="F56" s="454">
        <f t="shared" si="3"/>
        <v>0</v>
      </c>
      <c r="G56" s="727"/>
      <c r="H56" s="727"/>
      <c r="I56" s="727"/>
      <c r="J56" s="727"/>
      <c r="K56" s="727"/>
      <c r="L56" s="727"/>
      <c r="M56" s="727"/>
      <c r="N56" s="727"/>
      <c r="O56" s="727"/>
      <c r="P56" s="727"/>
      <c r="Q56" s="727"/>
      <c r="R56" s="727"/>
      <c r="S56" s="727"/>
      <c r="T56" s="727"/>
      <c r="U56" s="727"/>
      <c r="V56" s="727"/>
      <c r="W56" s="727"/>
      <c r="X56" s="727"/>
      <c r="Y56" s="727"/>
      <c r="Z56" s="727"/>
      <c r="AA56" s="727"/>
      <c r="AB56" s="727"/>
      <c r="AC56" s="727"/>
      <c r="AD56" s="727"/>
      <c r="AE56" s="727"/>
      <c r="AF56" s="727"/>
      <c r="AG56" s="727"/>
      <c r="AH56" s="727"/>
      <c r="AI56" s="727"/>
      <c r="AJ56" s="727"/>
      <c r="AK56" s="727"/>
      <c r="AL56" s="727"/>
      <c r="AM56" s="727"/>
      <c r="AN56" s="727"/>
    </row>
    <row r="57" spans="1:40" s="376" customFormat="1" ht="12.75" x14ac:dyDescent="0.2">
      <c r="A57" s="371"/>
      <c r="B57" s="377" t="s">
        <v>758</v>
      </c>
      <c r="C57" s="438" t="s">
        <v>38</v>
      </c>
      <c r="D57" s="403">
        <v>1</v>
      </c>
      <c r="E57" s="466"/>
      <c r="F57" s="454">
        <f t="shared" si="3"/>
        <v>0</v>
      </c>
      <c r="G57" s="727"/>
      <c r="H57" s="727"/>
      <c r="I57" s="727"/>
      <c r="J57" s="727"/>
      <c r="K57" s="727"/>
      <c r="L57" s="727"/>
      <c r="M57" s="727"/>
      <c r="N57" s="727"/>
      <c r="O57" s="727"/>
      <c r="P57" s="727"/>
      <c r="Q57" s="727"/>
      <c r="R57" s="727"/>
      <c r="S57" s="727"/>
      <c r="T57" s="727"/>
      <c r="U57" s="727"/>
      <c r="V57" s="727"/>
      <c r="W57" s="727"/>
      <c r="X57" s="727"/>
      <c r="Y57" s="727"/>
      <c r="Z57" s="727"/>
      <c r="AA57" s="727"/>
      <c r="AB57" s="727"/>
      <c r="AC57" s="727"/>
      <c r="AD57" s="727"/>
      <c r="AE57" s="727"/>
      <c r="AF57" s="727"/>
      <c r="AG57" s="727"/>
      <c r="AH57" s="727"/>
      <c r="AI57" s="727"/>
      <c r="AJ57" s="727"/>
      <c r="AK57" s="727"/>
      <c r="AL57" s="727"/>
      <c r="AM57" s="727"/>
      <c r="AN57" s="727"/>
    </row>
    <row r="58" spans="1:40" s="376" customFormat="1" ht="12.75" x14ac:dyDescent="0.2">
      <c r="A58" s="371">
        <v>11</v>
      </c>
      <c r="B58" s="377" t="s">
        <v>788</v>
      </c>
      <c r="C58" s="438" t="s">
        <v>37</v>
      </c>
      <c r="D58" s="373">
        <v>200</v>
      </c>
      <c r="E58" s="465"/>
      <c r="F58" s="454">
        <f t="shared" si="3"/>
        <v>0</v>
      </c>
      <c r="G58" s="727"/>
      <c r="H58" s="727"/>
      <c r="I58" s="727"/>
      <c r="J58" s="727"/>
      <c r="K58" s="727"/>
      <c r="L58" s="727"/>
      <c r="M58" s="727"/>
      <c r="N58" s="727"/>
      <c r="O58" s="727"/>
      <c r="P58" s="727"/>
      <c r="Q58" s="727"/>
      <c r="R58" s="727"/>
      <c r="S58" s="727"/>
      <c r="T58" s="727"/>
      <c r="U58" s="727"/>
      <c r="V58" s="727"/>
      <c r="W58" s="727"/>
      <c r="X58" s="727"/>
      <c r="Y58" s="727"/>
      <c r="Z58" s="727"/>
      <c r="AA58" s="727"/>
      <c r="AB58" s="727"/>
      <c r="AC58" s="727"/>
      <c r="AD58" s="727"/>
      <c r="AE58" s="727"/>
      <c r="AF58" s="727"/>
      <c r="AG58" s="727"/>
      <c r="AH58" s="727"/>
      <c r="AI58" s="727"/>
      <c r="AJ58" s="727"/>
      <c r="AK58" s="727"/>
      <c r="AL58" s="727"/>
      <c r="AM58" s="727"/>
      <c r="AN58" s="727"/>
    </row>
    <row r="59" spans="1:40" ht="15" x14ac:dyDescent="0.25">
      <c r="A59" s="383"/>
      <c r="B59" s="397" t="s">
        <v>789</v>
      </c>
      <c r="C59" s="455"/>
      <c r="D59" s="456"/>
      <c r="E59" s="471"/>
      <c r="F59" s="458">
        <f>SUM(F46:F58)</f>
        <v>0</v>
      </c>
    </row>
    <row r="60" spans="1:40" ht="15" x14ac:dyDescent="0.25">
      <c r="A60" s="383"/>
      <c r="B60" s="397"/>
      <c r="C60" s="455"/>
      <c r="D60" s="456"/>
      <c r="E60" s="471"/>
      <c r="F60" s="397"/>
    </row>
    <row r="61" spans="1:40" ht="15" x14ac:dyDescent="0.25">
      <c r="A61" s="383"/>
      <c r="B61" s="397" t="s">
        <v>792</v>
      </c>
      <c r="C61" s="455"/>
      <c r="D61" s="456"/>
      <c r="E61" s="471"/>
      <c r="F61" s="457">
        <f>F17+F32+F43+F59</f>
        <v>0</v>
      </c>
    </row>
  </sheetData>
  <pageMargins left="0.98425196850393704" right="0.39370078740157483" top="0.78740157480314965"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8"/>
  <sheetViews>
    <sheetView showZeros="0" zoomScaleNormal="100" workbookViewId="0"/>
  </sheetViews>
  <sheetFormatPr defaultRowHeight="14.25" x14ac:dyDescent="0.2"/>
  <cols>
    <col min="1" max="1" width="3.7109375" style="27" customWidth="1"/>
    <col min="2" max="2" width="47.7109375" style="27" customWidth="1"/>
    <col min="3" max="3" width="5.7109375" style="31" customWidth="1"/>
    <col min="4" max="4" width="7.7109375" style="212" customWidth="1"/>
    <col min="5" max="5" width="9.7109375" style="486" customWidth="1"/>
    <col min="6" max="6" width="12.7109375" style="78" customWidth="1"/>
    <col min="7" max="58" width="9.140625" style="306"/>
    <col min="59" max="16384" width="9.140625" style="27"/>
  </cols>
  <sheetData>
    <row r="1" spans="1:58" s="195" customFormat="1" ht="18" x14ac:dyDescent="0.25">
      <c r="A1" s="33" t="s">
        <v>763</v>
      </c>
      <c r="B1" s="34"/>
      <c r="C1" s="203"/>
      <c r="D1" s="218"/>
      <c r="E1" s="473"/>
      <c r="F1" s="219" t="s">
        <v>793</v>
      </c>
      <c r="G1" s="1166"/>
      <c r="H1" s="1166"/>
      <c r="I1" s="1166"/>
      <c r="J1" s="1166"/>
      <c r="K1" s="1166"/>
      <c r="L1" s="1166"/>
      <c r="M1" s="1166"/>
      <c r="N1" s="1166"/>
      <c r="O1" s="1166"/>
      <c r="P1" s="1166"/>
      <c r="Q1" s="1166"/>
      <c r="R1" s="1166"/>
      <c r="S1" s="1166"/>
      <c r="T1" s="1166"/>
      <c r="U1" s="1166"/>
      <c r="V1" s="1166"/>
      <c r="W1" s="1166"/>
      <c r="X1" s="1166"/>
      <c r="Y1" s="1166"/>
      <c r="Z1" s="1166"/>
      <c r="AA1" s="1166"/>
      <c r="AB1" s="1166"/>
      <c r="AC1" s="1166"/>
      <c r="AD1" s="1166"/>
      <c r="AE1" s="1166"/>
      <c r="AF1" s="1166"/>
      <c r="AG1" s="1166"/>
      <c r="AH1" s="1166"/>
      <c r="AI1" s="1166"/>
      <c r="AJ1" s="1166"/>
      <c r="AK1" s="1166"/>
      <c r="AL1" s="1166"/>
      <c r="AM1" s="1166"/>
      <c r="AN1" s="1166"/>
      <c r="AO1" s="1166"/>
      <c r="AP1" s="1166"/>
      <c r="AQ1" s="1166"/>
      <c r="AR1" s="1166"/>
      <c r="AS1" s="1166"/>
      <c r="AT1" s="1166"/>
      <c r="AU1" s="1166"/>
      <c r="AV1" s="1166"/>
      <c r="AW1" s="1166"/>
      <c r="AX1" s="1166"/>
      <c r="AY1" s="1166"/>
      <c r="AZ1" s="1166"/>
      <c r="BA1" s="1166"/>
      <c r="BB1" s="1166"/>
      <c r="BC1" s="1166"/>
      <c r="BD1" s="1166"/>
      <c r="BE1" s="1166"/>
      <c r="BF1" s="1166"/>
    </row>
    <row r="2" spans="1:58" ht="18" x14ac:dyDescent="0.25">
      <c r="A2" s="36"/>
      <c r="B2" s="34"/>
      <c r="C2" s="36"/>
      <c r="D2" s="220"/>
      <c r="E2" s="473"/>
      <c r="F2" s="221"/>
    </row>
    <row r="3" spans="1:58" s="213" customFormat="1" ht="12" x14ac:dyDescent="0.2">
      <c r="A3" s="198" t="s">
        <v>1174</v>
      </c>
      <c r="B3" s="198" t="s">
        <v>10</v>
      </c>
      <c r="C3" s="198" t="s">
        <v>277</v>
      </c>
      <c r="D3" s="205" t="s">
        <v>11</v>
      </c>
      <c r="E3" s="474" t="s">
        <v>13</v>
      </c>
      <c r="F3" s="201" t="s">
        <v>1175</v>
      </c>
      <c r="G3" s="1167"/>
      <c r="H3" s="1167"/>
      <c r="I3" s="1167"/>
      <c r="J3" s="1167"/>
      <c r="K3" s="1167"/>
      <c r="L3" s="1167"/>
      <c r="M3" s="1167"/>
      <c r="N3" s="1167"/>
      <c r="O3" s="1167"/>
      <c r="P3" s="1167"/>
      <c r="Q3" s="1167"/>
      <c r="R3" s="1167"/>
      <c r="S3" s="1167"/>
      <c r="T3" s="1167"/>
      <c r="U3" s="1167"/>
      <c r="V3" s="1167"/>
      <c r="W3" s="1167"/>
      <c r="X3" s="1167"/>
      <c r="Y3" s="1167"/>
      <c r="Z3" s="1167"/>
      <c r="AA3" s="1167"/>
      <c r="AB3" s="1167"/>
      <c r="AC3" s="1167"/>
      <c r="AD3" s="1167"/>
      <c r="AE3" s="1167"/>
      <c r="AF3" s="1167"/>
      <c r="AG3" s="1167"/>
      <c r="AH3" s="1167"/>
      <c r="AI3" s="1167"/>
      <c r="AJ3" s="1167"/>
      <c r="AK3" s="1167"/>
      <c r="AL3" s="1167"/>
      <c r="AM3" s="1167"/>
      <c r="AN3" s="1167"/>
      <c r="AO3" s="1167"/>
      <c r="AP3" s="1167"/>
      <c r="AQ3" s="1167"/>
      <c r="AR3" s="1167"/>
      <c r="AS3" s="1167"/>
      <c r="AT3" s="1167"/>
      <c r="AU3" s="1167"/>
      <c r="AV3" s="1167"/>
      <c r="AW3" s="1167"/>
      <c r="AX3" s="1167"/>
      <c r="AY3" s="1167"/>
      <c r="AZ3" s="1167"/>
      <c r="BA3" s="1167"/>
      <c r="BB3" s="1167"/>
      <c r="BC3" s="1167"/>
      <c r="BD3" s="1167"/>
      <c r="BE3" s="1167"/>
      <c r="BF3" s="1167"/>
    </row>
    <row r="4" spans="1:58" x14ac:dyDescent="0.2">
      <c r="A4" s="79"/>
      <c r="B4" s="80"/>
      <c r="C4" s="79"/>
      <c r="D4" s="214"/>
      <c r="E4" s="475"/>
      <c r="F4" s="80"/>
    </row>
    <row r="5" spans="1:58" ht="15" x14ac:dyDescent="0.2">
      <c r="A5" s="199"/>
      <c r="B5" s="200" t="s">
        <v>765</v>
      </c>
      <c r="C5" s="215"/>
      <c r="D5" s="216"/>
      <c r="E5" s="476"/>
      <c r="F5" s="217"/>
    </row>
    <row r="6" spans="1:58" s="94" customFormat="1" ht="12.75" x14ac:dyDescent="0.2">
      <c r="A6" s="92">
        <v>1</v>
      </c>
      <c r="B6" s="32" t="s">
        <v>712</v>
      </c>
      <c r="C6" s="47" t="s">
        <v>38</v>
      </c>
      <c r="D6" s="206">
        <v>1</v>
      </c>
      <c r="E6" s="477"/>
      <c r="F6" s="93">
        <f>E6*D6</f>
        <v>0</v>
      </c>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row>
    <row r="7" spans="1:58" s="94" customFormat="1" ht="12.75" x14ac:dyDescent="0.2">
      <c r="A7" s="92">
        <v>2</v>
      </c>
      <c r="B7" s="32" t="s">
        <v>713</v>
      </c>
      <c r="C7" s="47" t="s">
        <v>37</v>
      </c>
      <c r="D7" s="206">
        <v>1200</v>
      </c>
      <c r="E7" s="477"/>
      <c r="F7" s="93">
        <f t="shared" ref="F7:F16" si="0">E7*D7</f>
        <v>0</v>
      </c>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7"/>
      <c r="AP7" s="307"/>
      <c r="AQ7" s="307"/>
      <c r="AR7" s="307"/>
      <c r="AS7" s="307"/>
      <c r="AT7" s="307"/>
      <c r="AU7" s="307"/>
      <c r="AV7" s="307"/>
      <c r="AW7" s="307"/>
      <c r="AX7" s="307"/>
      <c r="AY7" s="307"/>
      <c r="AZ7" s="307"/>
      <c r="BA7" s="307"/>
      <c r="BB7" s="307"/>
      <c r="BC7" s="307"/>
      <c r="BD7" s="307"/>
      <c r="BE7" s="307"/>
      <c r="BF7" s="307"/>
    </row>
    <row r="8" spans="1:58" s="94" customFormat="1" ht="38.25" x14ac:dyDescent="0.2">
      <c r="A8" s="92">
        <v>3</v>
      </c>
      <c r="B8" s="38" t="s">
        <v>849</v>
      </c>
      <c r="C8" s="47" t="s">
        <v>38</v>
      </c>
      <c r="D8" s="206">
        <v>70</v>
      </c>
      <c r="E8" s="477"/>
      <c r="F8" s="93">
        <f t="shared" si="0"/>
        <v>0</v>
      </c>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7"/>
      <c r="AY8" s="307"/>
      <c r="AZ8" s="307"/>
      <c r="BA8" s="307"/>
      <c r="BB8" s="307"/>
      <c r="BC8" s="307"/>
      <c r="BD8" s="307"/>
      <c r="BE8" s="307"/>
      <c r="BF8" s="307"/>
    </row>
    <row r="9" spans="1:58" s="94" customFormat="1" ht="12.75" x14ac:dyDescent="0.2">
      <c r="A9" s="92">
        <v>4</v>
      </c>
      <c r="B9" s="32" t="s">
        <v>715</v>
      </c>
      <c r="C9" s="47" t="s">
        <v>38</v>
      </c>
      <c r="D9" s="206">
        <v>3</v>
      </c>
      <c r="E9" s="477"/>
      <c r="F9" s="93">
        <f t="shared" si="0"/>
        <v>0</v>
      </c>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7"/>
      <c r="AY9" s="307"/>
      <c r="AZ9" s="307"/>
      <c r="BA9" s="307"/>
      <c r="BB9" s="307"/>
      <c r="BC9" s="307"/>
      <c r="BD9" s="307"/>
      <c r="BE9" s="307"/>
      <c r="BF9" s="307"/>
    </row>
    <row r="10" spans="1:58" s="94" customFormat="1" ht="12.75" x14ac:dyDescent="0.2">
      <c r="A10" s="92">
        <v>5</v>
      </c>
      <c r="B10" s="32" t="s">
        <v>766</v>
      </c>
      <c r="C10" s="47" t="s">
        <v>101</v>
      </c>
      <c r="D10" s="206">
        <v>15000</v>
      </c>
      <c r="E10" s="477"/>
      <c r="F10" s="93">
        <f t="shared" si="0"/>
        <v>0</v>
      </c>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7"/>
      <c r="AY10" s="307"/>
      <c r="AZ10" s="307"/>
      <c r="BA10" s="307"/>
      <c r="BB10" s="307"/>
      <c r="BC10" s="307"/>
      <c r="BD10" s="307"/>
      <c r="BE10" s="307"/>
      <c r="BF10" s="307"/>
    </row>
    <row r="11" spans="1:58" s="94" customFormat="1" ht="12.75" x14ac:dyDescent="0.2">
      <c r="A11" s="92">
        <v>6</v>
      </c>
      <c r="B11" s="32" t="s">
        <v>767</v>
      </c>
      <c r="C11" s="47" t="s">
        <v>38</v>
      </c>
      <c r="D11" s="206">
        <v>500</v>
      </c>
      <c r="E11" s="477"/>
      <c r="F11" s="93">
        <f t="shared" si="0"/>
        <v>0</v>
      </c>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7"/>
      <c r="AL11" s="307"/>
      <c r="AM11" s="307"/>
      <c r="AN11" s="307"/>
      <c r="AO11" s="307"/>
      <c r="AP11" s="307"/>
      <c r="AQ11" s="307"/>
      <c r="AR11" s="307"/>
      <c r="AS11" s="307"/>
      <c r="AT11" s="307"/>
      <c r="AU11" s="307"/>
      <c r="AV11" s="307"/>
      <c r="AW11" s="307"/>
      <c r="AX11" s="307"/>
      <c r="AY11" s="307"/>
      <c r="AZ11" s="307"/>
      <c r="BA11" s="307"/>
      <c r="BB11" s="307"/>
      <c r="BC11" s="307"/>
      <c r="BD11" s="307"/>
      <c r="BE11" s="307"/>
      <c r="BF11" s="307"/>
    </row>
    <row r="12" spans="1:58" s="94" customFormat="1" ht="12.75" x14ac:dyDescent="0.2">
      <c r="A12" s="92">
        <v>7</v>
      </c>
      <c r="B12" s="32" t="s">
        <v>718</v>
      </c>
      <c r="C12" s="47" t="s">
        <v>38</v>
      </c>
      <c r="D12" s="206">
        <v>2</v>
      </c>
      <c r="E12" s="477"/>
      <c r="F12" s="93">
        <f t="shared" si="0"/>
        <v>0</v>
      </c>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c r="AT12" s="307"/>
      <c r="AU12" s="307"/>
      <c r="AV12" s="307"/>
      <c r="AW12" s="307"/>
      <c r="AX12" s="307"/>
      <c r="AY12" s="307"/>
      <c r="AZ12" s="307"/>
      <c r="BA12" s="307"/>
      <c r="BB12" s="307"/>
      <c r="BC12" s="307"/>
      <c r="BD12" s="307"/>
      <c r="BE12" s="307"/>
      <c r="BF12" s="307"/>
    </row>
    <row r="13" spans="1:58" s="94" customFormat="1" ht="12.75" x14ac:dyDescent="0.2">
      <c r="A13" s="92">
        <v>8</v>
      </c>
      <c r="B13" s="32" t="s">
        <v>768</v>
      </c>
      <c r="C13" s="47" t="s">
        <v>38</v>
      </c>
      <c r="D13" s="206">
        <v>1</v>
      </c>
      <c r="E13" s="478"/>
      <c r="F13" s="93">
        <f t="shared" si="0"/>
        <v>0</v>
      </c>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07"/>
      <c r="AV13" s="307"/>
      <c r="AW13" s="307"/>
      <c r="AX13" s="307"/>
      <c r="AY13" s="307"/>
      <c r="AZ13" s="307"/>
      <c r="BA13" s="307"/>
      <c r="BB13" s="307"/>
      <c r="BC13" s="307"/>
      <c r="BD13" s="307"/>
      <c r="BE13" s="307"/>
      <c r="BF13" s="307"/>
    </row>
    <row r="14" spans="1:58" s="94" customFormat="1" ht="12.75" x14ac:dyDescent="0.2">
      <c r="A14" s="92">
        <v>9</v>
      </c>
      <c r="B14" s="32" t="s">
        <v>769</v>
      </c>
      <c r="C14" s="47" t="s">
        <v>721</v>
      </c>
      <c r="D14" s="206">
        <v>30</v>
      </c>
      <c r="E14" s="477"/>
      <c r="F14" s="93">
        <f t="shared" si="0"/>
        <v>0</v>
      </c>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7"/>
      <c r="AR14" s="307"/>
      <c r="AS14" s="307"/>
      <c r="AT14" s="307"/>
      <c r="AU14" s="307"/>
      <c r="AV14" s="307"/>
      <c r="AW14" s="307"/>
      <c r="AX14" s="307"/>
      <c r="AY14" s="307"/>
      <c r="AZ14" s="307"/>
      <c r="BA14" s="307"/>
      <c r="BB14" s="307"/>
      <c r="BC14" s="307"/>
      <c r="BD14" s="307"/>
      <c r="BE14" s="307"/>
      <c r="BF14" s="307"/>
    </row>
    <row r="15" spans="1:58" s="94" customFormat="1" ht="12.75" x14ac:dyDescent="0.2">
      <c r="A15" s="92">
        <v>10</v>
      </c>
      <c r="B15" s="32" t="s">
        <v>722</v>
      </c>
      <c r="C15" s="47" t="s">
        <v>38</v>
      </c>
      <c r="D15" s="206">
        <v>1</v>
      </c>
      <c r="E15" s="478"/>
      <c r="F15" s="93">
        <f t="shared" si="0"/>
        <v>0</v>
      </c>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307"/>
      <c r="AX15" s="307"/>
      <c r="AY15" s="307"/>
      <c r="AZ15" s="307"/>
      <c r="BA15" s="307"/>
      <c r="BB15" s="307"/>
      <c r="BC15" s="307"/>
      <c r="BD15" s="307"/>
      <c r="BE15" s="307"/>
      <c r="BF15" s="307"/>
    </row>
    <row r="16" spans="1:58" s="94" customFormat="1" ht="12.75" x14ac:dyDescent="0.2">
      <c r="A16" s="92">
        <v>11</v>
      </c>
      <c r="B16" s="32" t="s">
        <v>723</v>
      </c>
      <c r="C16" s="47" t="s">
        <v>38</v>
      </c>
      <c r="D16" s="206">
        <v>1</v>
      </c>
      <c r="E16" s="478"/>
      <c r="F16" s="93">
        <f t="shared" si="0"/>
        <v>0</v>
      </c>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7"/>
      <c r="AZ16" s="307"/>
      <c r="BA16" s="307"/>
      <c r="BB16" s="307"/>
      <c r="BC16" s="307"/>
      <c r="BD16" s="307"/>
      <c r="BE16" s="307"/>
      <c r="BF16" s="307"/>
    </row>
    <row r="17" spans="1:58" ht="15" x14ac:dyDescent="0.25">
      <c r="A17" s="39"/>
      <c r="B17" s="40" t="s">
        <v>770</v>
      </c>
      <c r="C17" s="191"/>
      <c r="D17" s="207"/>
      <c r="E17" s="479"/>
      <c r="F17" s="81">
        <f>SUM(F6:F16)</f>
        <v>0</v>
      </c>
    </row>
    <row r="18" spans="1:58" x14ac:dyDescent="0.2">
      <c r="A18" s="82"/>
      <c r="B18" s="83"/>
      <c r="C18" s="82"/>
      <c r="D18" s="208"/>
      <c r="E18" s="480"/>
      <c r="F18" s="84"/>
    </row>
    <row r="19" spans="1:58" ht="15" x14ac:dyDescent="0.25">
      <c r="A19" s="42"/>
      <c r="B19" s="43" t="s">
        <v>724</v>
      </c>
      <c r="C19" s="192"/>
      <c r="D19" s="209"/>
      <c r="E19" s="481"/>
      <c r="F19" s="85"/>
    </row>
    <row r="20" spans="1:58" s="94" customFormat="1" ht="38.25" x14ac:dyDescent="0.2">
      <c r="A20" s="51">
        <v>1</v>
      </c>
      <c r="B20" s="76" t="s">
        <v>851</v>
      </c>
      <c r="C20" s="51" t="s">
        <v>101</v>
      </c>
      <c r="D20" s="206">
        <v>51000</v>
      </c>
      <c r="E20" s="477"/>
      <c r="F20" s="93">
        <f t="shared" ref="F20:F32" si="1">D20*E20</f>
        <v>0</v>
      </c>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7"/>
      <c r="AP20" s="307"/>
      <c r="AQ20" s="307"/>
      <c r="AR20" s="307"/>
      <c r="AS20" s="307"/>
      <c r="AT20" s="307"/>
      <c r="AU20" s="307"/>
      <c r="AV20" s="307"/>
      <c r="AW20" s="307"/>
      <c r="AX20" s="307"/>
      <c r="AY20" s="307"/>
      <c r="AZ20" s="307"/>
      <c r="BA20" s="307"/>
      <c r="BB20" s="307"/>
      <c r="BC20" s="307"/>
      <c r="BD20" s="307"/>
      <c r="BE20" s="307"/>
      <c r="BF20" s="307"/>
    </row>
    <row r="21" spans="1:58" s="94" customFormat="1" ht="38.25" x14ac:dyDescent="0.2">
      <c r="A21" s="51">
        <v>2</v>
      </c>
      <c r="B21" s="76" t="s">
        <v>762</v>
      </c>
      <c r="C21" s="51" t="s">
        <v>37</v>
      </c>
      <c r="D21" s="206">
        <v>520</v>
      </c>
      <c r="E21" s="477"/>
      <c r="F21" s="93">
        <f t="shared" si="1"/>
        <v>0</v>
      </c>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7"/>
      <c r="AN21" s="307"/>
      <c r="AO21" s="307"/>
      <c r="AP21" s="307"/>
      <c r="AQ21" s="307"/>
      <c r="AR21" s="307"/>
      <c r="AS21" s="307"/>
      <c r="AT21" s="307"/>
      <c r="AU21" s="307"/>
      <c r="AV21" s="307"/>
      <c r="AW21" s="307"/>
      <c r="AX21" s="307"/>
      <c r="AY21" s="307"/>
      <c r="AZ21" s="307"/>
      <c r="BA21" s="307"/>
      <c r="BB21" s="307"/>
      <c r="BC21" s="307"/>
      <c r="BD21" s="307"/>
      <c r="BE21" s="307"/>
      <c r="BF21" s="307"/>
    </row>
    <row r="22" spans="1:58" s="94" customFormat="1" ht="12.75" x14ac:dyDescent="0.2">
      <c r="A22" s="51">
        <v>3</v>
      </c>
      <c r="B22" s="76" t="s">
        <v>726</v>
      </c>
      <c r="C22" s="51" t="s">
        <v>184</v>
      </c>
      <c r="D22" s="206">
        <v>51520</v>
      </c>
      <c r="E22" s="477"/>
      <c r="F22" s="93">
        <f t="shared" si="1"/>
        <v>0</v>
      </c>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7"/>
      <c r="AM22" s="307"/>
      <c r="AN22" s="307"/>
      <c r="AO22" s="307"/>
      <c r="AP22" s="307"/>
      <c r="AQ22" s="307"/>
      <c r="AR22" s="307"/>
      <c r="AS22" s="307"/>
      <c r="AT22" s="307"/>
      <c r="AU22" s="307"/>
      <c r="AV22" s="307"/>
      <c r="AW22" s="307"/>
      <c r="AX22" s="307"/>
      <c r="AY22" s="307"/>
      <c r="AZ22" s="307"/>
      <c r="BA22" s="307"/>
      <c r="BB22" s="307"/>
      <c r="BC22" s="307"/>
      <c r="BD22" s="307"/>
      <c r="BE22" s="307"/>
      <c r="BF22" s="307"/>
    </row>
    <row r="23" spans="1:58" s="94" customFormat="1" ht="12.75" x14ac:dyDescent="0.2">
      <c r="A23" s="51">
        <v>4</v>
      </c>
      <c r="B23" s="76" t="s">
        <v>771</v>
      </c>
      <c r="C23" s="51" t="s">
        <v>184</v>
      </c>
      <c r="D23" s="206">
        <v>1530</v>
      </c>
      <c r="E23" s="477"/>
      <c r="F23" s="93">
        <f t="shared" si="1"/>
        <v>0</v>
      </c>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307"/>
      <c r="AP23" s="307"/>
      <c r="AQ23" s="307"/>
      <c r="AR23" s="307"/>
      <c r="AS23" s="307"/>
      <c r="AT23" s="307"/>
      <c r="AU23" s="307"/>
      <c r="AV23" s="307"/>
      <c r="AW23" s="307"/>
      <c r="AX23" s="307"/>
      <c r="AY23" s="307"/>
      <c r="AZ23" s="307"/>
      <c r="BA23" s="307"/>
      <c r="BB23" s="307"/>
      <c r="BC23" s="307"/>
      <c r="BD23" s="307"/>
      <c r="BE23" s="307"/>
      <c r="BF23" s="307"/>
    </row>
    <row r="24" spans="1:58" s="94" customFormat="1" ht="12.75" x14ac:dyDescent="0.2">
      <c r="A24" s="51">
        <v>5</v>
      </c>
      <c r="B24" s="76" t="s">
        <v>772</v>
      </c>
      <c r="C24" s="51" t="s">
        <v>184</v>
      </c>
      <c r="D24" s="206">
        <v>9778</v>
      </c>
      <c r="E24" s="477"/>
      <c r="F24" s="93">
        <f t="shared" si="1"/>
        <v>0</v>
      </c>
      <c r="G24" s="307"/>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7"/>
      <c r="AM24" s="307"/>
      <c r="AN24" s="307"/>
      <c r="AO24" s="307"/>
      <c r="AP24" s="307"/>
      <c r="AQ24" s="307"/>
      <c r="AR24" s="307"/>
      <c r="AS24" s="307"/>
      <c r="AT24" s="307"/>
      <c r="AU24" s="307"/>
      <c r="AV24" s="307"/>
      <c r="AW24" s="307"/>
      <c r="AX24" s="307"/>
      <c r="AY24" s="307"/>
      <c r="AZ24" s="307"/>
      <c r="BA24" s="307"/>
      <c r="BB24" s="307"/>
      <c r="BC24" s="307"/>
      <c r="BD24" s="307"/>
      <c r="BE24" s="307"/>
      <c r="BF24" s="307"/>
    </row>
    <row r="25" spans="1:58" s="94" customFormat="1" ht="12.75" x14ac:dyDescent="0.2">
      <c r="A25" s="51">
        <v>6</v>
      </c>
      <c r="B25" s="76" t="s">
        <v>773</v>
      </c>
      <c r="C25" s="51" t="s">
        <v>184</v>
      </c>
      <c r="D25" s="206">
        <v>300</v>
      </c>
      <c r="E25" s="477"/>
      <c r="F25" s="93">
        <f t="shared" si="1"/>
        <v>0</v>
      </c>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7"/>
      <c r="AQ25" s="307"/>
      <c r="AR25" s="307"/>
      <c r="AS25" s="307"/>
      <c r="AT25" s="307"/>
      <c r="AU25" s="307"/>
      <c r="AV25" s="307"/>
      <c r="AW25" s="307"/>
      <c r="AX25" s="307"/>
      <c r="AY25" s="307"/>
      <c r="AZ25" s="307"/>
      <c r="BA25" s="307"/>
      <c r="BB25" s="307"/>
      <c r="BC25" s="307"/>
      <c r="BD25" s="307"/>
      <c r="BE25" s="307"/>
      <c r="BF25" s="307"/>
    </row>
    <row r="26" spans="1:58" s="94" customFormat="1" ht="12.75" x14ac:dyDescent="0.2">
      <c r="A26" s="51">
        <v>7</v>
      </c>
      <c r="B26" s="76" t="s">
        <v>774</v>
      </c>
      <c r="C26" s="51" t="s">
        <v>184</v>
      </c>
      <c r="D26" s="206">
        <v>150</v>
      </c>
      <c r="E26" s="477"/>
      <c r="F26" s="93">
        <f t="shared" si="1"/>
        <v>0</v>
      </c>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307"/>
      <c r="AP26" s="307"/>
      <c r="AQ26" s="307"/>
      <c r="AR26" s="307"/>
      <c r="AS26" s="307"/>
      <c r="AT26" s="307"/>
      <c r="AU26" s="307"/>
      <c r="AV26" s="307"/>
      <c r="AW26" s="307"/>
      <c r="AX26" s="307"/>
      <c r="AY26" s="307"/>
      <c r="AZ26" s="307"/>
      <c r="BA26" s="307"/>
      <c r="BB26" s="307"/>
      <c r="BC26" s="307"/>
      <c r="BD26" s="307"/>
      <c r="BE26" s="307"/>
      <c r="BF26" s="307"/>
    </row>
    <row r="27" spans="1:58" s="94" customFormat="1" ht="12.75" x14ac:dyDescent="0.2">
      <c r="A27" s="51">
        <v>8</v>
      </c>
      <c r="B27" s="77" t="s">
        <v>775</v>
      </c>
      <c r="C27" s="51" t="s">
        <v>184</v>
      </c>
      <c r="D27" s="206">
        <v>2034</v>
      </c>
      <c r="E27" s="477"/>
      <c r="F27" s="93">
        <f t="shared" si="1"/>
        <v>0</v>
      </c>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7"/>
      <c r="AZ27" s="307"/>
      <c r="BA27" s="307"/>
      <c r="BB27" s="307"/>
      <c r="BC27" s="307"/>
      <c r="BD27" s="307"/>
      <c r="BE27" s="307"/>
      <c r="BF27" s="307"/>
    </row>
    <row r="28" spans="1:58" s="94" customFormat="1" ht="25.5" x14ac:dyDescent="0.2">
      <c r="A28" s="51">
        <v>9</v>
      </c>
      <c r="B28" s="77" t="s">
        <v>776</v>
      </c>
      <c r="C28" s="51" t="s">
        <v>184</v>
      </c>
      <c r="D28" s="206">
        <v>1269</v>
      </c>
      <c r="E28" s="477"/>
      <c r="F28" s="93">
        <f t="shared" si="1"/>
        <v>0</v>
      </c>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7"/>
      <c r="BC28" s="307"/>
      <c r="BD28" s="307"/>
      <c r="BE28" s="307"/>
      <c r="BF28" s="307"/>
    </row>
    <row r="29" spans="1:58" s="94" customFormat="1" ht="39" customHeight="1" x14ac:dyDescent="0.2">
      <c r="A29" s="51">
        <v>10</v>
      </c>
      <c r="B29" s="38" t="s">
        <v>853</v>
      </c>
      <c r="C29" s="51" t="s">
        <v>184</v>
      </c>
      <c r="D29" s="206">
        <v>45182</v>
      </c>
      <c r="E29" s="477"/>
      <c r="F29" s="93">
        <f t="shared" si="1"/>
        <v>0</v>
      </c>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c r="BE29" s="307"/>
      <c r="BF29" s="307"/>
    </row>
    <row r="30" spans="1:58" s="94" customFormat="1" ht="12.75" x14ac:dyDescent="0.2">
      <c r="A30" s="51">
        <v>11</v>
      </c>
      <c r="B30" s="37" t="s">
        <v>855</v>
      </c>
      <c r="C30" s="51" t="s">
        <v>101</v>
      </c>
      <c r="D30" s="206">
        <v>51000</v>
      </c>
      <c r="E30" s="477"/>
      <c r="F30" s="93">
        <f t="shared" si="1"/>
        <v>0</v>
      </c>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07"/>
      <c r="AY30" s="307"/>
      <c r="AZ30" s="307"/>
      <c r="BA30" s="307"/>
      <c r="BB30" s="307"/>
      <c r="BC30" s="307"/>
      <c r="BD30" s="307"/>
      <c r="BE30" s="307"/>
      <c r="BF30" s="307"/>
    </row>
    <row r="31" spans="1:58" s="94" customFormat="1" ht="114.75" x14ac:dyDescent="0.2">
      <c r="A31" s="51">
        <v>12</v>
      </c>
      <c r="B31" s="38" t="s">
        <v>843</v>
      </c>
      <c r="C31" s="51" t="s">
        <v>184</v>
      </c>
      <c r="D31" s="206">
        <v>500</v>
      </c>
      <c r="E31" s="477"/>
      <c r="F31" s="93">
        <f t="shared" si="1"/>
        <v>0</v>
      </c>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row>
    <row r="32" spans="1:58" s="94" customFormat="1" ht="38.25" x14ac:dyDescent="0.2">
      <c r="A32" s="51">
        <v>13</v>
      </c>
      <c r="B32" s="77" t="s">
        <v>856</v>
      </c>
      <c r="C32" s="51" t="s">
        <v>184</v>
      </c>
      <c r="D32" s="196">
        <v>88</v>
      </c>
      <c r="E32" s="477"/>
      <c r="F32" s="93">
        <f t="shared" si="1"/>
        <v>0</v>
      </c>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07"/>
      <c r="BD32" s="307"/>
      <c r="BE32" s="307"/>
      <c r="BF32" s="307"/>
    </row>
    <row r="33" spans="1:58" ht="15" x14ac:dyDescent="0.25">
      <c r="A33" s="86"/>
      <c r="B33" s="87" t="s">
        <v>735</v>
      </c>
      <c r="C33" s="193"/>
      <c r="D33" s="210"/>
      <c r="E33" s="482"/>
      <c r="F33" s="81">
        <f>SUM(F20:F32)</f>
        <v>0</v>
      </c>
    </row>
    <row r="34" spans="1:58" x14ac:dyDescent="0.2">
      <c r="A34" s="82"/>
      <c r="B34" s="83"/>
      <c r="C34" s="82"/>
      <c r="D34" s="208"/>
      <c r="E34" s="480"/>
      <c r="F34" s="84"/>
    </row>
    <row r="35" spans="1:58" ht="15" x14ac:dyDescent="0.2">
      <c r="A35" s="82"/>
      <c r="B35" s="88" t="s">
        <v>777</v>
      </c>
      <c r="C35" s="82"/>
      <c r="D35" s="208"/>
      <c r="E35" s="480"/>
      <c r="F35" s="84"/>
    </row>
    <row r="36" spans="1:58" s="94" customFormat="1" ht="12.75" x14ac:dyDescent="0.2">
      <c r="A36" s="97">
        <v>1</v>
      </c>
      <c r="B36" s="98" t="s">
        <v>737</v>
      </c>
      <c r="C36" s="46" t="s">
        <v>184</v>
      </c>
      <c r="D36" s="206">
        <v>3882</v>
      </c>
      <c r="E36" s="478"/>
      <c r="F36" s="99">
        <f t="shared" ref="F36:F43" si="2">E36*D36</f>
        <v>0</v>
      </c>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7"/>
      <c r="AZ36" s="307"/>
      <c r="BA36" s="307"/>
      <c r="BB36" s="307"/>
      <c r="BC36" s="307"/>
      <c r="BD36" s="307"/>
      <c r="BE36" s="307"/>
      <c r="BF36" s="307"/>
    </row>
    <row r="37" spans="1:58" s="94" customFormat="1" ht="12.75" x14ac:dyDescent="0.2">
      <c r="A37" s="97">
        <v>2</v>
      </c>
      <c r="B37" s="98" t="s">
        <v>738</v>
      </c>
      <c r="C37" s="100" t="s">
        <v>184</v>
      </c>
      <c r="D37" s="206">
        <v>150</v>
      </c>
      <c r="E37" s="478"/>
      <c r="F37" s="99">
        <f t="shared" si="2"/>
        <v>0</v>
      </c>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7"/>
      <c r="AY37" s="307"/>
      <c r="AZ37" s="307"/>
      <c r="BA37" s="307"/>
      <c r="BB37" s="307"/>
      <c r="BC37" s="307"/>
      <c r="BD37" s="307"/>
      <c r="BE37" s="307"/>
      <c r="BF37" s="307"/>
    </row>
    <row r="38" spans="1:58" s="94" customFormat="1" ht="25.5" x14ac:dyDescent="0.2">
      <c r="A38" s="101">
        <v>3</v>
      </c>
      <c r="B38" s="75" t="s">
        <v>778</v>
      </c>
      <c r="C38" s="46" t="s">
        <v>101</v>
      </c>
      <c r="D38" s="196">
        <v>475</v>
      </c>
      <c r="E38" s="477"/>
      <c r="F38" s="99">
        <f t="shared" si="2"/>
        <v>0</v>
      </c>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7"/>
      <c r="AQ38" s="307"/>
      <c r="AR38" s="307"/>
      <c r="AS38" s="307"/>
      <c r="AT38" s="307"/>
      <c r="AU38" s="307"/>
      <c r="AV38" s="307"/>
      <c r="AW38" s="307"/>
      <c r="AX38" s="307"/>
      <c r="AY38" s="307"/>
      <c r="AZ38" s="307"/>
      <c r="BA38" s="307"/>
      <c r="BB38" s="307"/>
      <c r="BC38" s="307"/>
      <c r="BD38" s="307"/>
      <c r="BE38" s="307"/>
      <c r="BF38" s="307"/>
    </row>
    <row r="39" spans="1:58" s="94" customFormat="1" ht="12.75" x14ac:dyDescent="0.2">
      <c r="A39" s="97">
        <v>4</v>
      </c>
      <c r="B39" s="75" t="s">
        <v>739</v>
      </c>
      <c r="C39" s="46" t="s">
        <v>184</v>
      </c>
      <c r="D39" s="196">
        <v>100</v>
      </c>
      <c r="E39" s="477"/>
      <c r="F39" s="99">
        <f t="shared" si="2"/>
        <v>0</v>
      </c>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row>
    <row r="40" spans="1:58" s="94" customFormat="1" ht="12.75" x14ac:dyDescent="0.2">
      <c r="A40" s="97">
        <v>5</v>
      </c>
      <c r="B40" s="32" t="s">
        <v>740</v>
      </c>
      <c r="C40" s="47" t="s">
        <v>38</v>
      </c>
      <c r="D40" s="196">
        <v>500</v>
      </c>
      <c r="E40" s="477"/>
      <c r="F40" s="99">
        <f t="shared" si="2"/>
        <v>0</v>
      </c>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c r="AQ40" s="307"/>
      <c r="AR40" s="307"/>
      <c r="AS40" s="307"/>
      <c r="AT40" s="307"/>
      <c r="AU40" s="307"/>
      <c r="AV40" s="307"/>
      <c r="AW40" s="307"/>
      <c r="AX40" s="307"/>
      <c r="AY40" s="307"/>
      <c r="AZ40" s="307"/>
      <c r="BA40" s="307"/>
      <c r="BB40" s="307"/>
      <c r="BC40" s="307"/>
      <c r="BD40" s="307"/>
      <c r="BE40" s="307"/>
      <c r="BF40" s="307"/>
    </row>
    <row r="41" spans="1:58" s="94" customFormat="1" ht="25.5" x14ac:dyDescent="0.2">
      <c r="A41" s="101">
        <v>6</v>
      </c>
      <c r="B41" s="38" t="s">
        <v>852</v>
      </c>
      <c r="C41" s="47" t="s">
        <v>101</v>
      </c>
      <c r="D41" s="196">
        <v>5965</v>
      </c>
      <c r="E41" s="477"/>
      <c r="F41" s="99">
        <f t="shared" si="2"/>
        <v>0</v>
      </c>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7"/>
      <c r="AI41" s="307"/>
      <c r="AJ41" s="307"/>
      <c r="AK41" s="307"/>
      <c r="AL41" s="307"/>
      <c r="AM41" s="307"/>
      <c r="AN41" s="307"/>
      <c r="AO41" s="307"/>
      <c r="AP41" s="307"/>
      <c r="AQ41" s="307"/>
      <c r="AR41" s="307"/>
      <c r="AS41" s="307"/>
      <c r="AT41" s="307"/>
      <c r="AU41" s="307"/>
      <c r="AV41" s="307"/>
      <c r="AW41" s="307"/>
      <c r="AX41" s="307"/>
      <c r="AY41" s="307"/>
      <c r="AZ41" s="307"/>
      <c r="BA41" s="307"/>
      <c r="BB41" s="307"/>
      <c r="BC41" s="307"/>
      <c r="BD41" s="307"/>
      <c r="BE41" s="307"/>
      <c r="BF41" s="307"/>
    </row>
    <row r="42" spans="1:58" s="94" customFormat="1" ht="12.75" x14ac:dyDescent="0.2">
      <c r="A42" s="97">
        <v>7</v>
      </c>
      <c r="B42" s="32" t="s">
        <v>780</v>
      </c>
      <c r="C42" s="47" t="s">
        <v>38</v>
      </c>
      <c r="D42" s="196">
        <v>1000</v>
      </c>
      <c r="E42" s="477"/>
      <c r="F42" s="99">
        <f t="shared" si="2"/>
        <v>0</v>
      </c>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07"/>
      <c r="AL42" s="307"/>
      <c r="AM42" s="307"/>
      <c r="AN42" s="307"/>
      <c r="AO42" s="307"/>
      <c r="AP42" s="307"/>
      <c r="AQ42" s="307"/>
      <c r="AR42" s="307"/>
      <c r="AS42" s="307"/>
      <c r="AT42" s="307"/>
      <c r="AU42" s="307"/>
      <c r="AV42" s="307"/>
      <c r="AW42" s="307"/>
      <c r="AX42" s="307"/>
      <c r="AY42" s="307"/>
      <c r="AZ42" s="307"/>
      <c r="BA42" s="307"/>
      <c r="BB42" s="307"/>
      <c r="BC42" s="307"/>
      <c r="BD42" s="307"/>
      <c r="BE42" s="307"/>
      <c r="BF42" s="307"/>
    </row>
    <row r="43" spans="1:58" s="94" customFormat="1" ht="12.75" x14ac:dyDescent="0.2">
      <c r="A43" s="97">
        <v>8</v>
      </c>
      <c r="B43" s="32" t="s">
        <v>781</v>
      </c>
      <c r="C43" s="47" t="s">
        <v>101</v>
      </c>
      <c r="D43" s="196">
        <v>500</v>
      </c>
      <c r="E43" s="477"/>
      <c r="F43" s="99">
        <f t="shared" si="2"/>
        <v>0</v>
      </c>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row>
    <row r="44" spans="1:58" ht="15" x14ac:dyDescent="0.25">
      <c r="A44" s="82"/>
      <c r="B44" s="88" t="s">
        <v>782</v>
      </c>
      <c r="C44" s="194"/>
      <c r="D44" s="211"/>
      <c r="E44" s="483"/>
      <c r="F44" s="89">
        <f>SUM(F36:F43)</f>
        <v>0</v>
      </c>
    </row>
    <row r="45" spans="1:58" x14ac:dyDescent="0.2">
      <c r="A45" s="82"/>
      <c r="B45" s="83"/>
      <c r="C45" s="82"/>
      <c r="D45" s="208"/>
      <c r="E45" s="484"/>
      <c r="F45" s="90"/>
    </row>
    <row r="46" spans="1:58" ht="15" x14ac:dyDescent="0.2">
      <c r="A46" s="82"/>
      <c r="B46" s="88" t="s">
        <v>745</v>
      </c>
      <c r="C46" s="82"/>
      <c r="D46" s="208"/>
      <c r="E46" s="480"/>
      <c r="F46" s="84"/>
    </row>
    <row r="47" spans="1:58" s="94" customFormat="1" ht="12.75" x14ac:dyDescent="0.2">
      <c r="A47" s="97">
        <v>1</v>
      </c>
      <c r="B47" s="98" t="s">
        <v>746</v>
      </c>
      <c r="C47" s="46" t="s">
        <v>184</v>
      </c>
      <c r="D47" s="206">
        <v>50</v>
      </c>
      <c r="E47" s="478"/>
      <c r="F47" s="99">
        <f t="shared" ref="F47:F55" si="3">E47*D47</f>
        <v>0</v>
      </c>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7"/>
      <c r="BD47" s="307"/>
      <c r="BE47" s="307"/>
      <c r="BF47" s="307"/>
    </row>
    <row r="48" spans="1:58" s="94" customFormat="1" ht="12.75" x14ac:dyDescent="0.2">
      <c r="A48" s="97">
        <v>2</v>
      </c>
      <c r="B48" s="98" t="s">
        <v>783</v>
      </c>
      <c r="C48" s="100" t="s">
        <v>184</v>
      </c>
      <c r="D48" s="206">
        <v>50</v>
      </c>
      <c r="E48" s="478"/>
      <c r="F48" s="99">
        <f t="shared" si="3"/>
        <v>0</v>
      </c>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row>
    <row r="49" spans="1:58" s="94" customFormat="1" ht="12.75" x14ac:dyDescent="0.2">
      <c r="A49" s="97">
        <v>3</v>
      </c>
      <c r="B49" s="75" t="s">
        <v>747</v>
      </c>
      <c r="C49" s="46" t="s">
        <v>101</v>
      </c>
      <c r="D49" s="196">
        <v>25</v>
      </c>
      <c r="E49" s="477"/>
      <c r="F49" s="99">
        <f t="shared" si="3"/>
        <v>0</v>
      </c>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7"/>
      <c r="BE49" s="307"/>
      <c r="BF49" s="307"/>
    </row>
    <row r="50" spans="1:58" s="94" customFormat="1" ht="12.75" x14ac:dyDescent="0.2">
      <c r="A50" s="97">
        <v>4</v>
      </c>
      <c r="B50" s="32" t="s">
        <v>749</v>
      </c>
      <c r="C50" s="47" t="s">
        <v>184</v>
      </c>
      <c r="D50" s="196">
        <v>2</v>
      </c>
      <c r="E50" s="477"/>
      <c r="F50" s="99">
        <f t="shared" si="3"/>
        <v>0</v>
      </c>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7"/>
      <c r="AY50" s="307"/>
      <c r="AZ50" s="307"/>
      <c r="BA50" s="307"/>
      <c r="BB50" s="307"/>
      <c r="BC50" s="307"/>
      <c r="BD50" s="307"/>
      <c r="BE50" s="307"/>
      <c r="BF50" s="307"/>
    </row>
    <row r="51" spans="1:58" s="94" customFormat="1" ht="25.5" x14ac:dyDescent="0.2">
      <c r="A51" s="97">
        <v>5</v>
      </c>
      <c r="B51" s="32" t="s">
        <v>786</v>
      </c>
      <c r="C51" s="47" t="s">
        <v>38</v>
      </c>
      <c r="D51" s="196">
        <v>4</v>
      </c>
      <c r="E51" s="477"/>
      <c r="F51" s="99">
        <f t="shared" si="3"/>
        <v>0</v>
      </c>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07"/>
      <c r="BA51" s="307"/>
      <c r="BB51" s="307"/>
      <c r="BC51" s="307"/>
      <c r="BD51" s="307"/>
      <c r="BE51" s="307"/>
      <c r="BF51" s="307"/>
    </row>
    <row r="52" spans="1:58" s="94" customFormat="1" ht="38.25" x14ac:dyDescent="0.2">
      <c r="A52" s="97">
        <v>6</v>
      </c>
      <c r="B52" s="102" t="s">
        <v>968</v>
      </c>
      <c r="C52" s="47" t="s">
        <v>969</v>
      </c>
      <c r="D52" s="196">
        <v>200</v>
      </c>
      <c r="E52" s="477"/>
      <c r="F52" s="99">
        <f t="shared" si="3"/>
        <v>0</v>
      </c>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c r="AY52" s="307"/>
      <c r="AZ52" s="307"/>
      <c r="BA52" s="307"/>
      <c r="BB52" s="307"/>
      <c r="BC52" s="307"/>
      <c r="BD52" s="307"/>
      <c r="BE52" s="307"/>
      <c r="BF52" s="307"/>
    </row>
    <row r="53" spans="1:58" s="94" customFormat="1" ht="25.5" x14ac:dyDescent="0.2">
      <c r="A53" s="97">
        <v>7</v>
      </c>
      <c r="B53" s="32" t="s">
        <v>787</v>
      </c>
      <c r="C53" s="47" t="s">
        <v>38</v>
      </c>
      <c r="D53" s="196">
        <v>4</v>
      </c>
      <c r="E53" s="477"/>
      <c r="F53" s="99">
        <f t="shared" si="3"/>
        <v>0</v>
      </c>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7"/>
      <c r="AY53" s="307"/>
      <c r="AZ53" s="307"/>
      <c r="BA53" s="307"/>
      <c r="BB53" s="307"/>
      <c r="BC53" s="307"/>
      <c r="BD53" s="307"/>
      <c r="BE53" s="307"/>
      <c r="BF53" s="307"/>
    </row>
    <row r="54" spans="1:58" s="94" customFormat="1" ht="12.75" x14ac:dyDescent="0.2">
      <c r="A54" s="97">
        <v>8</v>
      </c>
      <c r="B54" s="32" t="s">
        <v>1153</v>
      </c>
      <c r="C54" s="47" t="s">
        <v>38</v>
      </c>
      <c r="D54" s="196">
        <v>4</v>
      </c>
      <c r="E54" s="478"/>
      <c r="F54" s="99">
        <f t="shared" si="3"/>
        <v>0</v>
      </c>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7"/>
      <c r="AY54" s="307"/>
      <c r="AZ54" s="307"/>
      <c r="BA54" s="307"/>
      <c r="BB54" s="307"/>
      <c r="BC54" s="307"/>
      <c r="BD54" s="307"/>
      <c r="BE54" s="307"/>
      <c r="BF54" s="307"/>
    </row>
    <row r="55" spans="1:58" s="94" customFormat="1" ht="12.75" x14ac:dyDescent="0.2">
      <c r="A55" s="92">
        <v>9</v>
      </c>
      <c r="B55" s="32" t="s">
        <v>788</v>
      </c>
      <c r="C55" s="47" t="s">
        <v>37</v>
      </c>
      <c r="D55" s="206">
        <v>510</v>
      </c>
      <c r="E55" s="477"/>
      <c r="F55" s="99">
        <f t="shared" si="3"/>
        <v>0</v>
      </c>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7"/>
      <c r="AH55" s="307"/>
      <c r="AI55" s="307"/>
      <c r="AJ55" s="307"/>
      <c r="AK55" s="307"/>
      <c r="AL55" s="307"/>
      <c r="AM55" s="307"/>
      <c r="AN55" s="307"/>
      <c r="AO55" s="307"/>
      <c r="AP55" s="307"/>
      <c r="AQ55" s="307"/>
      <c r="AR55" s="307"/>
      <c r="AS55" s="307"/>
      <c r="AT55" s="307"/>
      <c r="AU55" s="307"/>
      <c r="AV55" s="307"/>
      <c r="AW55" s="307"/>
      <c r="AX55" s="307"/>
      <c r="AY55" s="307"/>
      <c r="AZ55" s="307"/>
      <c r="BA55" s="307"/>
      <c r="BB55" s="307"/>
      <c r="BC55" s="307"/>
      <c r="BD55" s="307"/>
      <c r="BE55" s="307"/>
      <c r="BF55" s="307"/>
    </row>
    <row r="56" spans="1:58" ht="15" x14ac:dyDescent="0.25">
      <c r="A56" s="82"/>
      <c r="B56" s="88" t="s">
        <v>789</v>
      </c>
      <c r="C56" s="194"/>
      <c r="D56" s="211"/>
      <c r="E56" s="483"/>
      <c r="F56" s="89">
        <f>SUM(F47:F55)</f>
        <v>0</v>
      </c>
    </row>
    <row r="57" spans="1:58" ht="15" x14ac:dyDescent="0.25">
      <c r="A57" s="82"/>
      <c r="B57" s="88"/>
      <c r="C57" s="194"/>
      <c r="D57" s="211"/>
      <c r="E57" s="485"/>
      <c r="F57" s="91"/>
    </row>
    <row r="58" spans="1:58" ht="15" x14ac:dyDescent="0.25">
      <c r="A58" s="82"/>
      <c r="B58" s="88" t="s">
        <v>796</v>
      </c>
      <c r="C58" s="194"/>
      <c r="D58" s="211"/>
      <c r="E58" s="485"/>
      <c r="F58" s="89">
        <f>F17+F33+F44+F56</f>
        <v>0</v>
      </c>
    </row>
  </sheetData>
  <pageMargins left="0.98425196850393704" right="0.39370078740157483" top="0.78740157480314965" bottom="0.59055118110236227" header="0.31496062992125984" footer="0.31496062992125984"/>
  <pageSetup paperSize="9" orientation="portrait" r:id="rId1"/>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5"/>
  <sheetViews>
    <sheetView showZeros="0" zoomScaleNormal="100" workbookViewId="0"/>
  </sheetViews>
  <sheetFormatPr defaultRowHeight="14.25" x14ac:dyDescent="0.2"/>
  <cols>
    <col min="1" max="1" width="3.7109375" style="299" customWidth="1"/>
    <col min="2" max="2" width="47.7109375" style="299" customWidth="1"/>
    <col min="3" max="3" width="5.5703125" style="297" bestFit="1" customWidth="1"/>
    <col min="4" max="4" width="7.7109375" style="530" customWidth="1"/>
    <col min="5" max="5" width="9.7109375" style="486" customWidth="1"/>
    <col min="6" max="6" width="11.7109375" style="531" bestFit="1" customWidth="1"/>
    <col min="7" max="60" width="9.140625" style="306"/>
    <col min="61" max="16384" width="9.140625" style="299"/>
  </cols>
  <sheetData>
    <row r="1" spans="1:60" s="490" customFormat="1" ht="18" x14ac:dyDescent="0.25">
      <c r="A1" s="348" t="s">
        <v>763</v>
      </c>
      <c r="B1" s="349"/>
      <c r="C1" s="487"/>
      <c r="D1" s="488"/>
      <c r="E1" s="532"/>
      <c r="F1" s="489" t="s">
        <v>794</v>
      </c>
      <c r="G1" s="1166"/>
      <c r="H1" s="1166"/>
      <c r="I1" s="1166"/>
      <c r="J1" s="1166"/>
      <c r="K1" s="1166"/>
      <c r="L1" s="1166"/>
      <c r="M1" s="1166"/>
      <c r="N1" s="1166"/>
      <c r="O1" s="1166"/>
      <c r="P1" s="1166"/>
      <c r="Q1" s="1166"/>
      <c r="R1" s="1166"/>
      <c r="S1" s="1166"/>
      <c r="T1" s="1166"/>
      <c r="U1" s="1166"/>
      <c r="V1" s="1166"/>
      <c r="W1" s="1166"/>
      <c r="X1" s="1166"/>
      <c r="Y1" s="1166"/>
      <c r="Z1" s="1166"/>
      <c r="AA1" s="1166"/>
      <c r="AB1" s="1166"/>
      <c r="AC1" s="1166"/>
      <c r="AD1" s="1166"/>
      <c r="AE1" s="1166"/>
      <c r="AF1" s="1166"/>
      <c r="AG1" s="1166"/>
      <c r="AH1" s="1166"/>
      <c r="AI1" s="1166"/>
      <c r="AJ1" s="1166"/>
      <c r="AK1" s="1166"/>
      <c r="AL1" s="1166"/>
      <c r="AM1" s="1166"/>
      <c r="AN1" s="1166"/>
      <c r="AO1" s="1166"/>
      <c r="AP1" s="1166"/>
      <c r="AQ1" s="1166"/>
      <c r="AR1" s="1166"/>
      <c r="AS1" s="1166"/>
      <c r="AT1" s="1166"/>
      <c r="AU1" s="1166"/>
      <c r="AV1" s="1166"/>
      <c r="AW1" s="1166"/>
      <c r="AX1" s="1166"/>
      <c r="AY1" s="1166"/>
      <c r="AZ1" s="1166"/>
      <c r="BA1" s="1166"/>
      <c r="BB1" s="1166"/>
      <c r="BC1" s="1166"/>
      <c r="BD1" s="1166"/>
      <c r="BE1" s="1166"/>
      <c r="BF1" s="1166"/>
      <c r="BG1" s="1166"/>
      <c r="BH1" s="1166"/>
    </row>
    <row r="2" spans="1:60" ht="18" x14ac:dyDescent="0.25">
      <c r="A2" s="352"/>
      <c r="B2" s="349"/>
      <c r="C2" s="491"/>
      <c r="D2" s="492"/>
      <c r="E2" s="532"/>
      <c r="F2" s="493"/>
    </row>
    <row r="3" spans="1:60" s="495" customFormat="1" ht="12" x14ac:dyDescent="0.2">
      <c r="A3" s="357" t="s">
        <v>1174</v>
      </c>
      <c r="B3" s="357" t="s">
        <v>10</v>
      </c>
      <c r="C3" s="494" t="s">
        <v>277</v>
      </c>
      <c r="D3" s="432" t="s">
        <v>11</v>
      </c>
      <c r="E3" s="474" t="s">
        <v>13</v>
      </c>
      <c r="F3" s="494" t="s">
        <v>1173</v>
      </c>
      <c r="G3" s="1167"/>
      <c r="H3" s="1167"/>
      <c r="I3" s="1167"/>
      <c r="J3" s="1167"/>
      <c r="K3" s="1167"/>
      <c r="L3" s="1167"/>
      <c r="M3" s="1167"/>
      <c r="N3" s="1167"/>
      <c r="O3" s="1167"/>
      <c r="P3" s="1167"/>
      <c r="Q3" s="1167"/>
      <c r="R3" s="1167"/>
      <c r="S3" s="1167"/>
      <c r="T3" s="1167"/>
      <c r="U3" s="1167"/>
      <c r="V3" s="1167"/>
      <c r="W3" s="1167"/>
      <c r="X3" s="1167"/>
      <c r="Y3" s="1167"/>
      <c r="Z3" s="1167"/>
      <c r="AA3" s="1167"/>
      <c r="AB3" s="1167"/>
      <c r="AC3" s="1167"/>
      <c r="AD3" s="1167"/>
      <c r="AE3" s="1167"/>
      <c r="AF3" s="1167"/>
      <c r="AG3" s="1167"/>
      <c r="AH3" s="1167"/>
      <c r="AI3" s="1167"/>
      <c r="AJ3" s="1167"/>
      <c r="AK3" s="1167"/>
      <c r="AL3" s="1167"/>
      <c r="AM3" s="1167"/>
      <c r="AN3" s="1167"/>
      <c r="AO3" s="1167"/>
      <c r="AP3" s="1167"/>
      <c r="AQ3" s="1167"/>
      <c r="AR3" s="1167"/>
      <c r="AS3" s="1167"/>
      <c r="AT3" s="1167"/>
      <c r="AU3" s="1167"/>
      <c r="AV3" s="1167"/>
      <c r="AW3" s="1167"/>
      <c r="AX3" s="1167"/>
      <c r="AY3" s="1167"/>
      <c r="AZ3" s="1167"/>
      <c r="BA3" s="1167"/>
      <c r="BB3" s="1167"/>
      <c r="BC3" s="1167"/>
      <c r="BD3" s="1167"/>
      <c r="BE3" s="1167"/>
      <c r="BF3" s="1167"/>
      <c r="BG3" s="1167"/>
      <c r="BH3" s="1167"/>
    </row>
    <row r="4" spans="1:60" x14ac:dyDescent="0.2">
      <c r="A4" s="496"/>
      <c r="B4" s="497"/>
      <c r="C4" s="496"/>
      <c r="D4" s="498"/>
      <c r="E4" s="533"/>
      <c r="F4" s="499"/>
    </row>
    <row r="5" spans="1:60" ht="15" x14ac:dyDescent="0.2">
      <c r="A5" s="500"/>
      <c r="B5" s="501" t="s">
        <v>765</v>
      </c>
      <c r="C5" s="502"/>
      <c r="D5" s="503"/>
      <c r="E5" s="534"/>
      <c r="F5" s="504"/>
    </row>
    <row r="6" spans="1:60" s="302" customFormat="1" ht="12.75" x14ac:dyDescent="0.2">
      <c r="A6" s="505">
        <v>1</v>
      </c>
      <c r="B6" s="377" t="s">
        <v>712</v>
      </c>
      <c r="C6" s="372" t="s">
        <v>38</v>
      </c>
      <c r="D6" s="506">
        <v>1</v>
      </c>
      <c r="E6" s="477"/>
      <c r="F6" s="375">
        <f>E6*D6</f>
        <v>0</v>
      </c>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row>
    <row r="7" spans="1:60" s="302" customFormat="1" ht="12.75" x14ac:dyDescent="0.2">
      <c r="A7" s="505">
        <v>2</v>
      </c>
      <c r="B7" s="377" t="s">
        <v>713</v>
      </c>
      <c r="C7" s="372" t="s">
        <v>37</v>
      </c>
      <c r="D7" s="506">
        <v>270</v>
      </c>
      <c r="E7" s="477"/>
      <c r="F7" s="375">
        <f t="shared" ref="F7:F16" si="0">E7*D7</f>
        <v>0</v>
      </c>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7"/>
      <c r="AP7" s="307"/>
      <c r="AQ7" s="307"/>
      <c r="AR7" s="307"/>
      <c r="AS7" s="307"/>
      <c r="AT7" s="307"/>
      <c r="AU7" s="307"/>
      <c r="AV7" s="307"/>
      <c r="AW7" s="307"/>
      <c r="AX7" s="307"/>
      <c r="AY7" s="307"/>
      <c r="AZ7" s="307"/>
      <c r="BA7" s="307"/>
      <c r="BB7" s="307"/>
      <c r="BC7" s="307"/>
      <c r="BD7" s="307"/>
      <c r="BE7" s="307"/>
      <c r="BF7" s="307"/>
      <c r="BG7" s="307"/>
      <c r="BH7" s="307"/>
    </row>
    <row r="8" spans="1:60" s="302" customFormat="1" ht="38.25" x14ac:dyDescent="0.2">
      <c r="A8" s="505">
        <v>3</v>
      </c>
      <c r="B8" s="38" t="s">
        <v>849</v>
      </c>
      <c r="C8" s="372" t="s">
        <v>38</v>
      </c>
      <c r="D8" s="506">
        <v>15</v>
      </c>
      <c r="E8" s="477"/>
      <c r="F8" s="375">
        <f t="shared" si="0"/>
        <v>0</v>
      </c>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7"/>
      <c r="AY8" s="307"/>
      <c r="AZ8" s="307"/>
      <c r="BA8" s="307"/>
      <c r="BB8" s="307"/>
      <c r="BC8" s="307"/>
      <c r="BD8" s="307"/>
      <c r="BE8" s="307"/>
      <c r="BF8" s="307"/>
      <c r="BG8" s="307"/>
      <c r="BH8" s="307"/>
    </row>
    <row r="9" spans="1:60" s="302" customFormat="1" ht="12.75" x14ac:dyDescent="0.2">
      <c r="A9" s="505">
        <v>4</v>
      </c>
      <c r="B9" s="377" t="s">
        <v>715</v>
      </c>
      <c r="C9" s="372" t="s">
        <v>38</v>
      </c>
      <c r="D9" s="506">
        <v>3</v>
      </c>
      <c r="E9" s="477"/>
      <c r="F9" s="375">
        <f t="shared" si="0"/>
        <v>0</v>
      </c>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7"/>
      <c r="AY9" s="307"/>
      <c r="AZ9" s="307"/>
      <c r="BA9" s="307"/>
      <c r="BB9" s="307"/>
      <c r="BC9" s="307"/>
      <c r="BD9" s="307"/>
      <c r="BE9" s="307"/>
      <c r="BF9" s="307"/>
      <c r="BG9" s="307"/>
      <c r="BH9" s="307"/>
    </row>
    <row r="10" spans="1:60" s="302" customFormat="1" ht="12.75" x14ac:dyDescent="0.2">
      <c r="A10" s="505">
        <v>5</v>
      </c>
      <c r="B10" s="377" t="s">
        <v>766</v>
      </c>
      <c r="C10" s="372" t="s">
        <v>101</v>
      </c>
      <c r="D10" s="506">
        <v>4000</v>
      </c>
      <c r="E10" s="477"/>
      <c r="F10" s="375">
        <f t="shared" si="0"/>
        <v>0</v>
      </c>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7"/>
      <c r="AY10" s="307"/>
      <c r="AZ10" s="307"/>
      <c r="BA10" s="307"/>
      <c r="BB10" s="307"/>
      <c r="BC10" s="307"/>
      <c r="BD10" s="307"/>
      <c r="BE10" s="307"/>
      <c r="BF10" s="307"/>
      <c r="BG10" s="307"/>
      <c r="BH10" s="307"/>
    </row>
    <row r="11" spans="1:60" s="302" customFormat="1" ht="12.75" x14ac:dyDescent="0.2">
      <c r="A11" s="505">
        <v>6</v>
      </c>
      <c r="B11" s="377" t="s">
        <v>767</v>
      </c>
      <c r="C11" s="372" t="s">
        <v>38</v>
      </c>
      <c r="D11" s="506">
        <v>50</v>
      </c>
      <c r="E11" s="477"/>
      <c r="F11" s="375">
        <f t="shared" si="0"/>
        <v>0</v>
      </c>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7"/>
      <c r="AL11" s="307"/>
      <c r="AM11" s="307"/>
      <c r="AN11" s="307"/>
      <c r="AO11" s="307"/>
      <c r="AP11" s="307"/>
      <c r="AQ11" s="307"/>
      <c r="AR11" s="307"/>
      <c r="AS11" s="307"/>
      <c r="AT11" s="307"/>
      <c r="AU11" s="307"/>
      <c r="AV11" s="307"/>
      <c r="AW11" s="307"/>
      <c r="AX11" s="307"/>
      <c r="AY11" s="307"/>
      <c r="AZ11" s="307"/>
      <c r="BA11" s="307"/>
      <c r="BB11" s="307"/>
      <c r="BC11" s="307"/>
      <c r="BD11" s="307"/>
      <c r="BE11" s="307"/>
      <c r="BF11" s="307"/>
      <c r="BG11" s="307"/>
      <c r="BH11" s="307"/>
    </row>
    <row r="12" spans="1:60" s="302" customFormat="1" ht="12.75" x14ac:dyDescent="0.2">
      <c r="A12" s="505">
        <v>7</v>
      </c>
      <c r="B12" s="377" t="s">
        <v>718</v>
      </c>
      <c r="C12" s="372" t="s">
        <v>38</v>
      </c>
      <c r="D12" s="506">
        <v>1</v>
      </c>
      <c r="E12" s="477"/>
      <c r="F12" s="375">
        <f t="shared" si="0"/>
        <v>0</v>
      </c>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c r="AT12" s="307"/>
      <c r="AU12" s="307"/>
      <c r="AV12" s="307"/>
      <c r="AW12" s="307"/>
      <c r="AX12" s="307"/>
      <c r="AY12" s="307"/>
      <c r="AZ12" s="307"/>
      <c r="BA12" s="307"/>
      <c r="BB12" s="307"/>
      <c r="BC12" s="307"/>
      <c r="BD12" s="307"/>
      <c r="BE12" s="307"/>
      <c r="BF12" s="307"/>
      <c r="BG12" s="307"/>
      <c r="BH12" s="307"/>
    </row>
    <row r="13" spans="1:60" s="302" customFormat="1" ht="12.75" x14ac:dyDescent="0.2">
      <c r="A13" s="505">
        <v>8</v>
      </c>
      <c r="B13" s="377" t="s">
        <v>768</v>
      </c>
      <c r="C13" s="372" t="s">
        <v>38</v>
      </c>
      <c r="D13" s="506">
        <v>1</v>
      </c>
      <c r="E13" s="478"/>
      <c r="F13" s="375">
        <f t="shared" si="0"/>
        <v>0</v>
      </c>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07"/>
      <c r="AV13" s="307"/>
      <c r="AW13" s="307"/>
      <c r="AX13" s="307"/>
      <c r="AY13" s="307"/>
      <c r="AZ13" s="307"/>
      <c r="BA13" s="307"/>
      <c r="BB13" s="307"/>
      <c r="BC13" s="307"/>
      <c r="BD13" s="307"/>
      <c r="BE13" s="307"/>
      <c r="BF13" s="307"/>
      <c r="BG13" s="307"/>
      <c r="BH13" s="307"/>
    </row>
    <row r="14" spans="1:60" s="302" customFormat="1" ht="12.75" x14ac:dyDescent="0.2">
      <c r="A14" s="505">
        <v>9</v>
      </c>
      <c r="B14" s="377" t="s">
        <v>769</v>
      </c>
      <c r="C14" s="372" t="s">
        <v>721</v>
      </c>
      <c r="D14" s="506">
        <v>20</v>
      </c>
      <c r="E14" s="477"/>
      <c r="F14" s="375">
        <f t="shared" si="0"/>
        <v>0</v>
      </c>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7"/>
      <c r="AR14" s="307"/>
      <c r="AS14" s="307"/>
      <c r="AT14" s="307"/>
      <c r="AU14" s="307"/>
      <c r="AV14" s="307"/>
      <c r="AW14" s="307"/>
      <c r="AX14" s="307"/>
      <c r="AY14" s="307"/>
      <c r="AZ14" s="307"/>
      <c r="BA14" s="307"/>
      <c r="BB14" s="307"/>
      <c r="BC14" s="307"/>
      <c r="BD14" s="307"/>
      <c r="BE14" s="307"/>
      <c r="BF14" s="307"/>
      <c r="BG14" s="307"/>
      <c r="BH14" s="307"/>
    </row>
    <row r="15" spans="1:60" s="302" customFormat="1" ht="12.75" x14ac:dyDescent="0.2">
      <c r="A15" s="505">
        <v>10</v>
      </c>
      <c r="B15" s="377" t="s">
        <v>722</v>
      </c>
      <c r="C15" s="372" t="s">
        <v>38</v>
      </c>
      <c r="D15" s="506">
        <v>1</v>
      </c>
      <c r="E15" s="478"/>
      <c r="F15" s="375">
        <f t="shared" si="0"/>
        <v>0</v>
      </c>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307"/>
      <c r="AX15" s="307"/>
      <c r="AY15" s="307"/>
      <c r="AZ15" s="307"/>
      <c r="BA15" s="307"/>
      <c r="BB15" s="307"/>
      <c r="BC15" s="307"/>
      <c r="BD15" s="307"/>
      <c r="BE15" s="307"/>
      <c r="BF15" s="307"/>
      <c r="BG15" s="307"/>
      <c r="BH15" s="307"/>
    </row>
    <row r="16" spans="1:60" s="302" customFormat="1" ht="12.75" x14ac:dyDescent="0.2">
      <c r="A16" s="505">
        <v>11</v>
      </c>
      <c r="B16" s="377" t="s">
        <v>723</v>
      </c>
      <c r="C16" s="372" t="s">
        <v>38</v>
      </c>
      <c r="D16" s="506">
        <v>1</v>
      </c>
      <c r="E16" s="478"/>
      <c r="F16" s="375">
        <f t="shared" si="0"/>
        <v>0</v>
      </c>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7"/>
      <c r="AZ16" s="307"/>
      <c r="BA16" s="307"/>
      <c r="BB16" s="307"/>
      <c r="BC16" s="307"/>
      <c r="BD16" s="307"/>
      <c r="BE16" s="307"/>
      <c r="BF16" s="307"/>
      <c r="BG16" s="307"/>
      <c r="BH16" s="307"/>
    </row>
    <row r="17" spans="1:60" ht="15" x14ac:dyDescent="0.25">
      <c r="A17" s="378"/>
      <c r="B17" s="439" t="s">
        <v>770</v>
      </c>
      <c r="C17" s="507"/>
      <c r="D17" s="508"/>
      <c r="E17" s="479"/>
      <c r="F17" s="509">
        <f>SUM(F6:F16)</f>
        <v>0</v>
      </c>
    </row>
    <row r="18" spans="1:60" x14ac:dyDescent="0.2">
      <c r="A18" s="510"/>
      <c r="B18" s="511"/>
      <c r="C18" s="512"/>
      <c r="D18" s="513"/>
      <c r="E18" s="480"/>
      <c r="F18" s="514"/>
    </row>
    <row r="19" spans="1:60" ht="15" x14ac:dyDescent="0.25">
      <c r="A19" s="388"/>
      <c r="B19" s="445" t="s">
        <v>724</v>
      </c>
      <c r="C19" s="515"/>
      <c r="D19" s="516"/>
      <c r="E19" s="481"/>
      <c r="F19" s="517"/>
    </row>
    <row r="20" spans="1:60" s="302" customFormat="1" ht="38.25" x14ac:dyDescent="0.2">
      <c r="A20" s="372">
        <v>1</v>
      </c>
      <c r="B20" s="449" t="s">
        <v>851</v>
      </c>
      <c r="C20" s="372" t="s">
        <v>101</v>
      </c>
      <c r="D20" s="506">
        <v>9400</v>
      </c>
      <c r="E20" s="477"/>
      <c r="F20" s="375">
        <f t="shared" ref="F20:F31" si="1">D20*E20</f>
        <v>0</v>
      </c>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7"/>
      <c r="AP20" s="307"/>
      <c r="AQ20" s="307"/>
      <c r="AR20" s="307"/>
      <c r="AS20" s="307"/>
      <c r="AT20" s="307"/>
      <c r="AU20" s="307"/>
      <c r="AV20" s="307"/>
      <c r="AW20" s="307"/>
      <c r="AX20" s="307"/>
      <c r="AY20" s="307"/>
      <c r="AZ20" s="307"/>
      <c r="BA20" s="307"/>
      <c r="BB20" s="307"/>
      <c r="BC20" s="307"/>
      <c r="BD20" s="307"/>
      <c r="BE20" s="307"/>
      <c r="BF20" s="307"/>
      <c r="BG20" s="307"/>
      <c r="BH20" s="307"/>
    </row>
    <row r="21" spans="1:60" s="302" customFormat="1" ht="38.25" x14ac:dyDescent="0.2">
      <c r="A21" s="372">
        <v>2</v>
      </c>
      <c r="B21" s="449" t="s">
        <v>762</v>
      </c>
      <c r="C21" s="372" t="s">
        <v>37</v>
      </c>
      <c r="D21" s="506">
        <v>232</v>
      </c>
      <c r="E21" s="477"/>
      <c r="F21" s="375">
        <f t="shared" si="1"/>
        <v>0</v>
      </c>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7"/>
      <c r="AN21" s="307"/>
      <c r="AO21" s="307"/>
      <c r="AP21" s="307"/>
      <c r="AQ21" s="307"/>
      <c r="AR21" s="307"/>
      <c r="AS21" s="307"/>
      <c r="AT21" s="307"/>
      <c r="AU21" s="307"/>
      <c r="AV21" s="307"/>
      <c r="AW21" s="307"/>
      <c r="AX21" s="307"/>
      <c r="AY21" s="307"/>
      <c r="AZ21" s="307"/>
      <c r="BA21" s="307"/>
      <c r="BB21" s="307"/>
      <c r="BC21" s="307"/>
      <c r="BD21" s="307"/>
      <c r="BE21" s="307"/>
      <c r="BF21" s="307"/>
      <c r="BG21" s="307"/>
      <c r="BH21" s="307"/>
    </row>
    <row r="22" spans="1:60" s="302" customFormat="1" ht="12.75" x14ac:dyDescent="0.2">
      <c r="A22" s="372">
        <v>3</v>
      </c>
      <c r="B22" s="449" t="s">
        <v>726</v>
      </c>
      <c r="C22" s="372" t="s">
        <v>184</v>
      </c>
      <c r="D22" s="506">
        <v>1261</v>
      </c>
      <c r="E22" s="477"/>
      <c r="F22" s="375">
        <f t="shared" si="1"/>
        <v>0</v>
      </c>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7"/>
      <c r="AM22" s="307"/>
      <c r="AN22" s="307"/>
      <c r="AO22" s="307"/>
      <c r="AP22" s="307"/>
      <c r="AQ22" s="307"/>
      <c r="AR22" s="307"/>
      <c r="AS22" s="307"/>
      <c r="AT22" s="307"/>
      <c r="AU22" s="307"/>
      <c r="AV22" s="307"/>
      <c r="AW22" s="307"/>
      <c r="AX22" s="307"/>
      <c r="AY22" s="307"/>
      <c r="AZ22" s="307"/>
      <c r="BA22" s="307"/>
      <c r="BB22" s="307"/>
      <c r="BC22" s="307"/>
      <c r="BD22" s="307"/>
      <c r="BE22" s="307"/>
      <c r="BF22" s="307"/>
      <c r="BG22" s="307"/>
      <c r="BH22" s="307"/>
    </row>
    <row r="23" spans="1:60" s="302" customFormat="1" ht="12.75" x14ac:dyDescent="0.2">
      <c r="A23" s="372">
        <v>4</v>
      </c>
      <c r="B23" s="449" t="s">
        <v>771</v>
      </c>
      <c r="C23" s="372" t="s">
        <v>184</v>
      </c>
      <c r="D23" s="506">
        <v>1880</v>
      </c>
      <c r="E23" s="477"/>
      <c r="F23" s="375">
        <f t="shared" si="1"/>
        <v>0</v>
      </c>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307"/>
      <c r="AP23" s="307"/>
      <c r="AQ23" s="307"/>
      <c r="AR23" s="307"/>
      <c r="AS23" s="307"/>
      <c r="AT23" s="307"/>
      <c r="AU23" s="307"/>
      <c r="AV23" s="307"/>
      <c r="AW23" s="307"/>
      <c r="AX23" s="307"/>
      <c r="AY23" s="307"/>
      <c r="AZ23" s="307"/>
      <c r="BA23" s="307"/>
      <c r="BB23" s="307"/>
      <c r="BC23" s="307"/>
      <c r="BD23" s="307"/>
      <c r="BE23" s="307"/>
      <c r="BF23" s="307"/>
      <c r="BG23" s="307"/>
      <c r="BH23" s="307"/>
    </row>
    <row r="24" spans="1:60" s="302" customFormat="1" ht="12.75" x14ac:dyDescent="0.2">
      <c r="A24" s="372">
        <v>5</v>
      </c>
      <c r="B24" s="449" t="s">
        <v>772</v>
      </c>
      <c r="C24" s="372" t="s">
        <v>184</v>
      </c>
      <c r="D24" s="506">
        <v>1730</v>
      </c>
      <c r="E24" s="477"/>
      <c r="F24" s="375">
        <f t="shared" si="1"/>
        <v>0</v>
      </c>
      <c r="G24" s="307"/>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7"/>
      <c r="AM24" s="307"/>
      <c r="AN24" s="307"/>
      <c r="AO24" s="307"/>
      <c r="AP24" s="307"/>
      <c r="AQ24" s="307"/>
      <c r="AR24" s="307"/>
      <c r="AS24" s="307"/>
      <c r="AT24" s="307"/>
      <c r="AU24" s="307"/>
      <c r="AV24" s="307"/>
      <c r="AW24" s="307"/>
      <c r="AX24" s="307"/>
      <c r="AY24" s="307"/>
      <c r="AZ24" s="307"/>
      <c r="BA24" s="307"/>
      <c r="BB24" s="307"/>
      <c r="BC24" s="307"/>
      <c r="BD24" s="307"/>
      <c r="BE24" s="307"/>
      <c r="BF24" s="307"/>
      <c r="BG24" s="307"/>
      <c r="BH24" s="307"/>
    </row>
    <row r="25" spans="1:60" s="302" customFormat="1" ht="12.75" x14ac:dyDescent="0.2">
      <c r="A25" s="372">
        <v>6</v>
      </c>
      <c r="B25" s="449" t="s">
        <v>773</v>
      </c>
      <c r="C25" s="372" t="s">
        <v>184</v>
      </c>
      <c r="D25" s="506">
        <v>100</v>
      </c>
      <c r="E25" s="477"/>
      <c r="F25" s="375">
        <f t="shared" si="1"/>
        <v>0</v>
      </c>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7"/>
      <c r="AQ25" s="307"/>
      <c r="AR25" s="307"/>
      <c r="AS25" s="307"/>
      <c r="AT25" s="307"/>
      <c r="AU25" s="307"/>
      <c r="AV25" s="307"/>
      <c r="AW25" s="307"/>
      <c r="AX25" s="307"/>
      <c r="AY25" s="307"/>
      <c r="AZ25" s="307"/>
      <c r="BA25" s="307"/>
      <c r="BB25" s="307"/>
      <c r="BC25" s="307"/>
      <c r="BD25" s="307"/>
      <c r="BE25" s="307"/>
      <c r="BF25" s="307"/>
      <c r="BG25" s="307"/>
      <c r="BH25" s="307"/>
    </row>
    <row r="26" spans="1:60" s="302" customFormat="1" ht="12.75" x14ac:dyDescent="0.2">
      <c r="A26" s="372">
        <v>7</v>
      </c>
      <c r="B26" s="449" t="s">
        <v>774</v>
      </c>
      <c r="C26" s="372" t="s">
        <v>184</v>
      </c>
      <c r="D26" s="506">
        <v>50</v>
      </c>
      <c r="E26" s="477"/>
      <c r="F26" s="375">
        <f t="shared" si="1"/>
        <v>0</v>
      </c>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307"/>
      <c r="AP26" s="307"/>
      <c r="AQ26" s="307"/>
      <c r="AR26" s="307"/>
      <c r="AS26" s="307"/>
      <c r="AT26" s="307"/>
      <c r="AU26" s="307"/>
      <c r="AV26" s="307"/>
      <c r="AW26" s="307"/>
      <c r="AX26" s="307"/>
      <c r="AY26" s="307"/>
      <c r="AZ26" s="307"/>
      <c r="BA26" s="307"/>
      <c r="BB26" s="307"/>
      <c r="BC26" s="307"/>
      <c r="BD26" s="307"/>
      <c r="BE26" s="307"/>
      <c r="BF26" s="307"/>
      <c r="BG26" s="307"/>
      <c r="BH26" s="307"/>
    </row>
    <row r="27" spans="1:60" s="302" customFormat="1" ht="12.75" x14ac:dyDescent="0.2">
      <c r="A27" s="372">
        <v>8</v>
      </c>
      <c r="B27" s="393" t="s">
        <v>775</v>
      </c>
      <c r="C27" s="372" t="s">
        <v>184</v>
      </c>
      <c r="D27" s="506">
        <v>4653</v>
      </c>
      <c r="E27" s="477"/>
      <c r="F27" s="375">
        <f t="shared" si="1"/>
        <v>0</v>
      </c>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7"/>
      <c r="AZ27" s="307"/>
      <c r="BA27" s="307"/>
      <c r="BB27" s="307"/>
      <c r="BC27" s="307"/>
      <c r="BD27" s="307"/>
      <c r="BE27" s="307"/>
      <c r="BF27" s="307"/>
      <c r="BG27" s="307"/>
      <c r="BH27" s="307"/>
    </row>
    <row r="28" spans="1:60" s="302" customFormat="1" ht="25.5" x14ac:dyDescent="0.2">
      <c r="A28" s="372">
        <v>9</v>
      </c>
      <c r="B28" s="393" t="s">
        <v>776</v>
      </c>
      <c r="C28" s="372" t="s">
        <v>184</v>
      </c>
      <c r="D28" s="506">
        <v>444</v>
      </c>
      <c r="E28" s="477"/>
      <c r="F28" s="375">
        <f t="shared" si="1"/>
        <v>0</v>
      </c>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7"/>
      <c r="BC28" s="307"/>
      <c r="BD28" s="307"/>
      <c r="BE28" s="307"/>
      <c r="BF28" s="307"/>
      <c r="BG28" s="307"/>
      <c r="BH28" s="307"/>
    </row>
    <row r="29" spans="1:60" s="302" customFormat="1" ht="38.25" customHeight="1" x14ac:dyDescent="0.2">
      <c r="A29" s="372">
        <v>10</v>
      </c>
      <c r="B29" s="38" t="s">
        <v>853</v>
      </c>
      <c r="C29" s="372" t="s">
        <v>184</v>
      </c>
      <c r="D29" s="506">
        <v>71</v>
      </c>
      <c r="E29" s="477"/>
      <c r="F29" s="375">
        <f t="shared" si="1"/>
        <v>0</v>
      </c>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c r="BE29" s="307"/>
      <c r="BF29" s="307"/>
      <c r="BG29" s="307"/>
      <c r="BH29" s="307"/>
    </row>
    <row r="30" spans="1:60" s="302" customFormat="1" ht="12.75" x14ac:dyDescent="0.2">
      <c r="A30" s="372">
        <v>11</v>
      </c>
      <c r="B30" s="37" t="s">
        <v>855</v>
      </c>
      <c r="C30" s="372" t="s">
        <v>101</v>
      </c>
      <c r="D30" s="506">
        <v>9400</v>
      </c>
      <c r="E30" s="477"/>
      <c r="F30" s="375">
        <f t="shared" si="1"/>
        <v>0</v>
      </c>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07"/>
      <c r="AY30" s="307"/>
      <c r="AZ30" s="307"/>
      <c r="BA30" s="307"/>
      <c r="BB30" s="307"/>
      <c r="BC30" s="307"/>
      <c r="BD30" s="307"/>
      <c r="BE30" s="307"/>
      <c r="BF30" s="307"/>
      <c r="BG30" s="307"/>
      <c r="BH30" s="307"/>
    </row>
    <row r="31" spans="1:60" s="302" customFormat="1" ht="38.25" x14ac:dyDescent="0.2">
      <c r="A31" s="372">
        <v>12</v>
      </c>
      <c r="B31" s="393" t="s">
        <v>856</v>
      </c>
      <c r="C31" s="372" t="s">
        <v>184</v>
      </c>
      <c r="D31" s="518">
        <v>238</v>
      </c>
      <c r="E31" s="477"/>
      <c r="F31" s="375">
        <f t="shared" si="1"/>
        <v>0</v>
      </c>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row>
    <row r="32" spans="1:60" ht="15" x14ac:dyDescent="0.25">
      <c r="A32" s="519"/>
      <c r="B32" s="520" t="s">
        <v>735</v>
      </c>
      <c r="C32" s="521"/>
      <c r="D32" s="522"/>
      <c r="E32" s="482"/>
      <c r="F32" s="509">
        <f>SUM(F20:F31)</f>
        <v>0</v>
      </c>
    </row>
    <row r="33" spans="1:60" x14ac:dyDescent="0.2">
      <c r="A33" s="510"/>
      <c r="B33" s="511"/>
      <c r="C33" s="512"/>
      <c r="D33" s="513"/>
      <c r="E33" s="480"/>
      <c r="F33" s="514"/>
    </row>
    <row r="34" spans="1:60" ht="15" x14ac:dyDescent="0.2">
      <c r="A34" s="510"/>
      <c r="B34" s="523" t="s">
        <v>777</v>
      </c>
      <c r="C34" s="512"/>
      <c r="D34" s="513"/>
      <c r="E34" s="480"/>
      <c r="F34" s="514"/>
    </row>
    <row r="35" spans="1:60" s="302" customFormat="1" ht="12.75" x14ac:dyDescent="0.2">
      <c r="A35" s="524">
        <v>1</v>
      </c>
      <c r="B35" s="525" t="s">
        <v>737</v>
      </c>
      <c r="C35" s="372" t="s">
        <v>184</v>
      </c>
      <c r="D35" s="506">
        <v>405</v>
      </c>
      <c r="E35" s="478"/>
      <c r="F35" s="374">
        <f t="shared" ref="F35:F42" si="2">E35*D35</f>
        <v>0</v>
      </c>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7"/>
      <c r="AW35" s="307"/>
      <c r="AX35" s="307"/>
      <c r="AY35" s="307"/>
      <c r="AZ35" s="307"/>
      <c r="BA35" s="307"/>
      <c r="BB35" s="307"/>
      <c r="BC35" s="307"/>
      <c r="BD35" s="307"/>
      <c r="BE35" s="307"/>
      <c r="BF35" s="307"/>
      <c r="BG35" s="307"/>
      <c r="BH35" s="307"/>
    </row>
    <row r="36" spans="1:60" s="302" customFormat="1" ht="12.75" x14ac:dyDescent="0.2">
      <c r="A36" s="524">
        <v>2</v>
      </c>
      <c r="B36" s="525" t="s">
        <v>738</v>
      </c>
      <c r="C36" s="526" t="s">
        <v>184</v>
      </c>
      <c r="D36" s="506">
        <v>420</v>
      </c>
      <c r="E36" s="478"/>
      <c r="F36" s="374">
        <f t="shared" si="2"/>
        <v>0</v>
      </c>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7"/>
      <c r="AZ36" s="307"/>
      <c r="BA36" s="307"/>
      <c r="BB36" s="307"/>
      <c r="BC36" s="307"/>
      <c r="BD36" s="307"/>
      <c r="BE36" s="307"/>
      <c r="BF36" s="307"/>
      <c r="BG36" s="307"/>
      <c r="BH36" s="307"/>
    </row>
    <row r="37" spans="1:60" s="302" customFormat="1" ht="25.5" x14ac:dyDescent="0.2">
      <c r="A37" s="527">
        <v>3</v>
      </c>
      <c r="B37" s="402" t="s">
        <v>778</v>
      </c>
      <c r="C37" s="372" t="s">
        <v>101</v>
      </c>
      <c r="D37" s="518">
        <v>420</v>
      </c>
      <c r="E37" s="477"/>
      <c r="F37" s="374">
        <f t="shared" si="2"/>
        <v>0</v>
      </c>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7"/>
      <c r="AY37" s="307"/>
      <c r="AZ37" s="307"/>
      <c r="BA37" s="307"/>
      <c r="BB37" s="307"/>
      <c r="BC37" s="307"/>
      <c r="BD37" s="307"/>
      <c r="BE37" s="307"/>
      <c r="BF37" s="307"/>
      <c r="BG37" s="307"/>
      <c r="BH37" s="307"/>
    </row>
    <row r="38" spans="1:60" s="302" customFormat="1" ht="12.75" x14ac:dyDescent="0.2">
      <c r="A38" s="527">
        <v>4</v>
      </c>
      <c r="B38" s="402" t="s">
        <v>739</v>
      </c>
      <c r="C38" s="372" t="s">
        <v>184</v>
      </c>
      <c r="D38" s="518">
        <v>20</v>
      </c>
      <c r="E38" s="477"/>
      <c r="F38" s="374">
        <f t="shared" si="2"/>
        <v>0</v>
      </c>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7"/>
      <c r="AQ38" s="307"/>
      <c r="AR38" s="307"/>
      <c r="AS38" s="307"/>
      <c r="AT38" s="307"/>
      <c r="AU38" s="307"/>
      <c r="AV38" s="307"/>
      <c r="AW38" s="307"/>
      <c r="AX38" s="307"/>
      <c r="AY38" s="307"/>
      <c r="AZ38" s="307"/>
      <c r="BA38" s="307"/>
      <c r="BB38" s="307"/>
      <c r="BC38" s="307"/>
      <c r="BD38" s="307"/>
      <c r="BE38" s="307"/>
      <c r="BF38" s="307"/>
      <c r="BG38" s="307"/>
      <c r="BH38" s="307"/>
    </row>
    <row r="39" spans="1:60" s="302" customFormat="1" ht="12.75" x14ac:dyDescent="0.2">
      <c r="A39" s="505">
        <v>5</v>
      </c>
      <c r="B39" s="377" t="s">
        <v>740</v>
      </c>
      <c r="C39" s="372" t="s">
        <v>38</v>
      </c>
      <c r="D39" s="518">
        <v>150</v>
      </c>
      <c r="E39" s="477"/>
      <c r="F39" s="374">
        <f t="shared" si="2"/>
        <v>0</v>
      </c>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row>
    <row r="40" spans="1:60" s="302" customFormat="1" ht="12.75" x14ac:dyDescent="0.2">
      <c r="A40" s="505">
        <v>6</v>
      </c>
      <c r="B40" s="377" t="s">
        <v>741</v>
      </c>
      <c r="C40" s="372" t="s">
        <v>37</v>
      </c>
      <c r="D40" s="518">
        <v>10</v>
      </c>
      <c r="E40" s="477"/>
      <c r="F40" s="374">
        <f t="shared" si="2"/>
        <v>0</v>
      </c>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c r="AQ40" s="307"/>
      <c r="AR40" s="307"/>
      <c r="AS40" s="307"/>
      <c r="AT40" s="307"/>
      <c r="AU40" s="307"/>
      <c r="AV40" s="307"/>
      <c r="AW40" s="307"/>
      <c r="AX40" s="307"/>
      <c r="AY40" s="307"/>
      <c r="AZ40" s="307"/>
      <c r="BA40" s="307"/>
      <c r="BB40" s="307"/>
      <c r="BC40" s="307"/>
      <c r="BD40" s="307"/>
      <c r="BE40" s="307"/>
      <c r="BF40" s="307"/>
      <c r="BG40" s="307"/>
      <c r="BH40" s="307"/>
    </row>
    <row r="41" spans="1:60" s="302" customFormat="1" ht="25.5" x14ac:dyDescent="0.2">
      <c r="A41" s="505">
        <v>7</v>
      </c>
      <c r="B41" s="38" t="s">
        <v>852</v>
      </c>
      <c r="C41" s="372" t="s">
        <v>101</v>
      </c>
      <c r="D41" s="518">
        <v>2400</v>
      </c>
      <c r="E41" s="477"/>
      <c r="F41" s="374">
        <f t="shared" si="2"/>
        <v>0</v>
      </c>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7"/>
      <c r="AI41" s="307"/>
      <c r="AJ41" s="307"/>
      <c r="AK41" s="307"/>
      <c r="AL41" s="307"/>
      <c r="AM41" s="307"/>
      <c r="AN41" s="307"/>
      <c r="AO41" s="307"/>
      <c r="AP41" s="307"/>
      <c r="AQ41" s="307"/>
      <c r="AR41" s="307"/>
      <c r="AS41" s="307"/>
      <c r="AT41" s="307"/>
      <c r="AU41" s="307"/>
      <c r="AV41" s="307"/>
      <c r="AW41" s="307"/>
      <c r="AX41" s="307"/>
      <c r="AY41" s="307"/>
      <c r="AZ41" s="307"/>
      <c r="BA41" s="307"/>
      <c r="BB41" s="307"/>
      <c r="BC41" s="307"/>
      <c r="BD41" s="307"/>
      <c r="BE41" s="307"/>
      <c r="BF41" s="307"/>
      <c r="BG41" s="307"/>
      <c r="BH41" s="307"/>
    </row>
    <row r="42" spans="1:60" s="302" customFormat="1" ht="12.75" x14ac:dyDescent="0.2">
      <c r="A42" s="505">
        <v>8</v>
      </c>
      <c r="B42" s="377" t="s">
        <v>780</v>
      </c>
      <c r="C42" s="372" t="s">
        <v>38</v>
      </c>
      <c r="D42" s="518">
        <v>500</v>
      </c>
      <c r="E42" s="477"/>
      <c r="F42" s="374">
        <f t="shared" si="2"/>
        <v>0</v>
      </c>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07"/>
      <c r="AL42" s="307"/>
      <c r="AM42" s="307"/>
      <c r="AN42" s="307"/>
      <c r="AO42" s="307"/>
      <c r="AP42" s="307"/>
      <c r="AQ42" s="307"/>
      <c r="AR42" s="307"/>
      <c r="AS42" s="307"/>
      <c r="AT42" s="307"/>
      <c r="AU42" s="307"/>
      <c r="AV42" s="307"/>
      <c r="AW42" s="307"/>
      <c r="AX42" s="307"/>
      <c r="AY42" s="307"/>
      <c r="AZ42" s="307"/>
      <c r="BA42" s="307"/>
      <c r="BB42" s="307"/>
      <c r="BC42" s="307"/>
      <c r="BD42" s="307"/>
      <c r="BE42" s="307"/>
      <c r="BF42" s="307"/>
      <c r="BG42" s="307"/>
      <c r="BH42" s="307"/>
    </row>
    <row r="43" spans="1:60" ht="15" x14ac:dyDescent="0.25">
      <c r="A43" s="510"/>
      <c r="B43" s="523" t="s">
        <v>782</v>
      </c>
      <c r="C43" s="528"/>
      <c r="D43" s="529"/>
      <c r="E43" s="483"/>
      <c r="F43" s="457">
        <f>SUM(F35:F42)</f>
        <v>0</v>
      </c>
    </row>
    <row r="44" spans="1:60" x14ac:dyDescent="0.2">
      <c r="A44" s="510"/>
      <c r="B44" s="511"/>
      <c r="C44" s="512"/>
      <c r="D44" s="513"/>
      <c r="E44" s="484"/>
      <c r="F44" s="444"/>
    </row>
    <row r="45" spans="1:60" ht="15" x14ac:dyDescent="0.2">
      <c r="A45" s="510"/>
      <c r="B45" s="523" t="s">
        <v>745</v>
      </c>
      <c r="C45" s="512"/>
      <c r="D45" s="513"/>
      <c r="E45" s="480"/>
      <c r="F45" s="514"/>
    </row>
    <row r="46" spans="1:60" s="302" customFormat="1" ht="12.75" x14ac:dyDescent="0.2">
      <c r="A46" s="524">
        <v>1</v>
      </c>
      <c r="B46" s="525" t="s">
        <v>746</v>
      </c>
      <c r="C46" s="372" t="s">
        <v>184</v>
      </c>
      <c r="D46" s="506">
        <v>117</v>
      </c>
      <c r="E46" s="478"/>
      <c r="F46" s="374">
        <f t="shared" ref="F46:F52" si="3">E46*D46</f>
        <v>0</v>
      </c>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7"/>
      <c r="AY46" s="307"/>
      <c r="AZ46" s="307"/>
      <c r="BA46" s="307"/>
      <c r="BB46" s="307"/>
      <c r="BC46" s="307"/>
      <c r="BD46" s="307"/>
      <c r="BE46" s="307"/>
      <c r="BF46" s="307"/>
      <c r="BG46" s="307"/>
      <c r="BH46" s="307"/>
    </row>
    <row r="47" spans="1:60" s="302" customFormat="1" ht="12.75" x14ac:dyDescent="0.2">
      <c r="A47" s="524">
        <v>2</v>
      </c>
      <c r="B47" s="525" t="s">
        <v>783</v>
      </c>
      <c r="C47" s="526" t="s">
        <v>184</v>
      </c>
      <c r="D47" s="506">
        <v>100</v>
      </c>
      <c r="E47" s="478"/>
      <c r="F47" s="374">
        <f t="shared" si="3"/>
        <v>0</v>
      </c>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7"/>
      <c r="BD47" s="307"/>
      <c r="BE47" s="307"/>
      <c r="BF47" s="307"/>
      <c r="BG47" s="307"/>
      <c r="BH47" s="307"/>
    </row>
    <row r="48" spans="1:60" s="302" customFormat="1" ht="12.75" x14ac:dyDescent="0.2">
      <c r="A48" s="527">
        <v>3</v>
      </c>
      <c r="B48" s="402" t="s">
        <v>784</v>
      </c>
      <c r="C48" s="372" t="s">
        <v>184</v>
      </c>
      <c r="D48" s="518">
        <v>120</v>
      </c>
      <c r="E48" s="477"/>
      <c r="F48" s="374">
        <f t="shared" si="3"/>
        <v>0</v>
      </c>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c r="BG48" s="307"/>
      <c r="BH48" s="307"/>
    </row>
    <row r="49" spans="1:60" s="302" customFormat="1" ht="12.75" x14ac:dyDescent="0.2">
      <c r="A49" s="524">
        <v>4</v>
      </c>
      <c r="B49" s="377" t="s">
        <v>749</v>
      </c>
      <c r="C49" s="372" t="s">
        <v>184</v>
      </c>
      <c r="D49" s="518">
        <v>2</v>
      </c>
      <c r="E49" s="477"/>
      <c r="F49" s="374">
        <f t="shared" si="3"/>
        <v>0</v>
      </c>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7"/>
      <c r="BE49" s="307"/>
      <c r="BF49" s="307"/>
      <c r="BG49" s="307"/>
      <c r="BH49" s="307"/>
    </row>
    <row r="50" spans="1:60" s="302" customFormat="1" ht="25.5" x14ac:dyDescent="0.2">
      <c r="A50" s="524">
        <v>5</v>
      </c>
      <c r="B50" s="377" t="s">
        <v>755</v>
      </c>
      <c r="C50" s="372" t="s">
        <v>37</v>
      </c>
      <c r="D50" s="518">
        <v>11</v>
      </c>
      <c r="E50" s="477"/>
      <c r="F50" s="374">
        <f t="shared" si="3"/>
        <v>0</v>
      </c>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7"/>
      <c r="AY50" s="307"/>
      <c r="AZ50" s="307"/>
      <c r="BA50" s="307"/>
      <c r="BB50" s="307"/>
      <c r="BC50" s="307"/>
      <c r="BD50" s="307"/>
      <c r="BE50" s="307"/>
      <c r="BF50" s="307"/>
      <c r="BG50" s="307"/>
      <c r="BH50" s="307"/>
    </row>
    <row r="51" spans="1:60" s="302" customFormat="1" ht="12.75" x14ac:dyDescent="0.2">
      <c r="A51" s="527">
        <v>6</v>
      </c>
      <c r="B51" s="377" t="s">
        <v>1235</v>
      </c>
      <c r="C51" s="372" t="s">
        <v>38</v>
      </c>
      <c r="D51" s="518">
        <v>1</v>
      </c>
      <c r="E51" s="478"/>
      <c r="F51" s="374">
        <f t="shared" si="3"/>
        <v>0</v>
      </c>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07"/>
      <c r="BA51" s="307"/>
      <c r="BB51" s="307"/>
      <c r="BC51" s="307"/>
      <c r="BD51" s="307"/>
      <c r="BE51" s="307"/>
      <c r="BF51" s="307"/>
      <c r="BG51" s="307"/>
      <c r="BH51" s="307"/>
    </row>
    <row r="52" spans="1:60" s="302" customFormat="1" ht="12.75" x14ac:dyDescent="0.2">
      <c r="A52" s="524">
        <v>7</v>
      </c>
      <c r="B52" s="377" t="s">
        <v>788</v>
      </c>
      <c r="C52" s="372" t="s">
        <v>37</v>
      </c>
      <c r="D52" s="506">
        <v>400</v>
      </c>
      <c r="E52" s="477"/>
      <c r="F52" s="374">
        <f t="shared" si="3"/>
        <v>0</v>
      </c>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c r="AY52" s="307"/>
      <c r="AZ52" s="307"/>
      <c r="BA52" s="307"/>
      <c r="BB52" s="307"/>
      <c r="BC52" s="307"/>
      <c r="BD52" s="307"/>
      <c r="BE52" s="307"/>
      <c r="BF52" s="307"/>
      <c r="BG52" s="307"/>
      <c r="BH52" s="307"/>
    </row>
    <row r="53" spans="1:60" ht="15" x14ac:dyDescent="0.25">
      <c r="A53" s="510"/>
      <c r="B53" s="523" t="s">
        <v>789</v>
      </c>
      <c r="C53" s="528"/>
      <c r="D53" s="529"/>
      <c r="E53" s="483"/>
      <c r="F53" s="457">
        <f>SUM(F46:F52)</f>
        <v>0</v>
      </c>
    </row>
    <row r="54" spans="1:60" ht="15" x14ac:dyDescent="0.25">
      <c r="A54" s="510"/>
      <c r="B54" s="523"/>
      <c r="C54" s="528"/>
      <c r="D54" s="529"/>
      <c r="E54" s="485"/>
      <c r="F54" s="389"/>
    </row>
    <row r="55" spans="1:60" ht="15" x14ac:dyDescent="0.25">
      <c r="A55" s="510"/>
      <c r="B55" s="523" t="s">
        <v>795</v>
      </c>
      <c r="C55" s="528"/>
      <c r="D55" s="529"/>
      <c r="E55" s="485"/>
      <c r="F55" s="457">
        <f>F17+F32+F43+F53</f>
        <v>0</v>
      </c>
    </row>
  </sheetData>
  <pageMargins left="0.98425196850393704" right="0.39370078740157483" top="0.78740157480314965"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967"/>
  <sheetViews>
    <sheetView showZeros="0" zoomScaleNormal="100" zoomScaleSheetLayoutView="100" workbookViewId="0"/>
  </sheetViews>
  <sheetFormatPr defaultColWidth="9.140625" defaultRowHeight="12.75" x14ac:dyDescent="0.2"/>
  <cols>
    <col min="1" max="1" width="50.7109375" style="619" customWidth="1"/>
    <col min="2" max="2" width="4.7109375" style="552" customWidth="1"/>
    <col min="3" max="3" width="9.28515625" style="553" customWidth="1"/>
    <col min="4" max="4" width="9.7109375" style="635" customWidth="1"/>
    <col min="5" max="5" width="12.7109375" style="554" customWidth="1"/>
    <col min="6" max="77" width="9.140625" style="307"/>
    <col min="78" max="16384" width="9.140625" style="302"/>
  </cols>
  <sheetData>
    <row r="1" spans="1:77" ht="18" x14ac:dyDescent="0.2">
      <c r="A1" s="1061" t="s">
        <v>464</v>
      </c>
      <c r="B1" s="240"/>
      <c r="C1" s="227"/>
      <c r="D1" s="232"/>
      <c r="E1" s="579"/>
    </row>
    <row r="2" spans="1:77" ht="14.25" customHeight="1" x14ac:dyDescent="0.2"/>
    <row r="3" spans="1:77" s="376" customFormat="1" x14ac:dyDescent="0.2">
      <c r="A3" s="535" t="s">
        <v>557</v>
      </c>
      <c r="B3" s="410"/>
      <c r="D3" s="631"/>
      <c r="E3" s="536"/>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c r="AK3" s="727"/>
      <c r="AL3" s="727"/>
      <c r="AM3" s="727"/>
      <c r="AN3" s="727"/>
      <c r="AO3" s="727"/>
      <c r="AP3" s="727"/>
      <c r="AQ3" s="727"/>
      <c r="AR3" s="727"/>
      <c r="AS3" s="727"/>
      <c r="AT3" s="727"/>
      <c r="AU3" s="727"/>
      <c r="AV3" s="727"/>
      <c r="AW3" s="727"/>
      <c r="AX3" s="727"/>
      <c r="AY3" s="727"/>
      <c r="AZ3" s="727"/>
      <c r="BA3" s="727"/>
      <c r="BB3" s="727"/>
      <c r="BC3" s="727"/>
      <c r="BD3" s="727"/>
      <c r="BE3" s="727"/>
      <c r="BF3" s="727"/>
      <c r="BG3" s="727"/>
      <c r="BH3" s="727"/>
      <c r="BI3" s="727"/>
      <c r="BJ3" s="727"/>
      <c r="BK3" s="727"/>
      <c r="BL3" s="727"/>
      <c r="BM3" s="727"/>
      <c r="BN3" s="727"/>
      <c r="BO3" s="727"/>
      <c r="BP3" s="727"/>
      <c r="BQ3" s="727"/>
      <c r="BR3" s="727"/>
      <c r="BS3" s="727"/>
      <c r="BT3" s="727"/>
      <c r="BU3" s="727"/>
      <c r="BV3" s="727"/>
      <c r="BW3" s="727"/>
      <c r="BX3" s="727"/>
      <c r="BY3" s="727"/>
    </row>
    <row r="4" spans="1:77" s="376" customFormat="1" x14ac:dyDescent="0.2">
      <c r="A4" s="535" t="s">
        <v>558</v>
      </c>
      <c r="B4" s="410"/>
      <c r="D4" s="631"/>
      <c r="E4" s="536"/>
      <c r="F4" s="727"/>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727"/>
      <c r="AL4" s="727"/>
      <c r="AM4" s="727"/>
      <c r="AN4" s="727"/>
      <c r="AO4" s="727"/>
      <c r="AP4" s="727"/>
      <c r="AQ4" s="727"/>
      <c r="AR4" s="727"/>
      <c r="AS4" s="727"/>
      <c r="AT4" s="727"/>
      <c r="AU4" s="727"/>
      <c r="AV4" s="727"/>
      <c r="AW4" s="727"/>
      <c r="AX4" s="727"/>
      <c r="AY4" s="727"/>
      <c r="AZ4" s="727"/>
      <c r="BA4" s="727"/>
      <c r="BB4" s="727"/>
      <c r="BC4" s="727"/>
      <c r="BD4" s="727"/>
      <c r="BE4" s="727"/>
      <c r="BF4" s="727"/>
      <c r="BG4" s="727"/>
      <c r="BH4" s="727"/>
      <c r="BI4" s="727"/>
      <c r="BJ4" s="727"/>
      <c r="BK4" s="727"/>
      <c r="BL4" s="727"/>
      <c r="BM4" s="727"/>
      <c r="BN4" s="727"/>
      <c r="BO4" s="727"/>
      <c r="BP4" s="727"/>
      <c r="BQ4" s="727"/>
      <c r="BR4" s="727"/>
      <c r="BS4" s="727"/>
      <c r="BT4" s="727"/>
      <c r="BU4" s="727"/>
      <c r="BV4" s="727"/>
      <c r="BW4" s="727"/>
      <c r="BX4" s="727"/>
      <c r="BY4" s="727"/>
    </row>
    <row r="5" spans="1:77" s="376" customFormat="1" x14ac:dyDescent="0.2">
      <c r="A5" s="535" t="s">
        <v>559</v>
      </c>
      <c r="B5" s="410"/>
      <c r="D5" s="631"/>
      <c r="E5" s="536"/>
      <c r="F5" s="727"/>
      <c r="G5" s="727"/>
      <c r="H5" s="727"/>
      <c r="I5" s="727"/>
      <c r="J5" s="727"/>
      <c r="K5" s="727"/>
      <c r="L5" s="727"/>
      <c r="M5" s="727"/>
      <c r="N5" s="727"/>
      <c r="O5" s="727"/>
      <c r="P5" s="727"/>
      <c r="Q5" s="727"/>
      <c r="R5" s="727"/>
      <c r="S5" s="727"/>
      <c r="T5" s="727"/>
      <c r="U5" s="727"/>
      <c r="V5" s="727"/>
      <c r="W5" s="727"/>
      <c r="X5" s="727"/>
      <c r="Y5" s="727"/>
      <c r="Z5" s="727"/>
      <c r="AA5" s="727"/>
      <c r="AB5" s="727"/>
      <c r="AC5" s="727"/>
      <c r="AD5" s="727"/>
      <c r="AE5" s="727"/>
      <c r="AF5" s="727"/>
      <c r="AG5" s="727"/>
      <c r="AH5" s="727"/>
      <c r="AI5" s="727"/>
      <c r="AJ5" s="727"/>
      <c r="AK5" s="727"/>
      <c r="AL5" s="727"/>
      <c r="AM5" s="727"/>
      <c r="AN5" s="727"/>
      <c r="AO5" s="727"/>
      <c r="AP5" s="727"/>
      <c r="AQ5" s="727"/>
      <c r="AR5" s="727"/>
      <c r="AS5" s="727"/>
      <c r="AT5" s="727"/>
      <c r="AU5" s="727"/>
      <c r="AV5" s="727"/>
      <c r="AW5" s="727"/>
      <c r="AX5" s="727"/>
      <c r="AY5" s="727"/>
      <c r="AZ5" s="727"/>
      <c r="BA5" s="727"/>
      <c r="BB5" s="727"/>
      <c r="BC5" s="727"/>
      <c r="BD5" s="727"/>
      <c r="BE5" s="727"/>
      <c r="BF5" s="727"/>
      <c r="BG5" s="727"/>
      <c r="BH5" s="727"/>
      <c r="BI5" s="727"/>
      <c r="BJ5" s="727"/>
      <c r="BK5" s="727"/>
      <c r="BL5" s="727"/>
      <c r="BM5" s="727"/>
      <c r="BN5" s="727"/>
      <c r="BO5" s="727"/>
      <c r="BP5" s="727"/>
      <c r="BQ5" s="727"/>
      <c r="BR5" s="727"/>
      <c r="BS5" s="727"/>
      <c r="BT5" s="727"/>
      <c r="BU5" s="727"/>
      <c r="BV5" s="727"/>
      <c r="BW5" s="727"/>
      <c r="BX5" s="727"/>
      <c r="BY5" s="727"/>
    </row>
    <row r="6" spans="1:77" s="376" customFormat="1" x14ac:dyDescent="0.2">
      <c r="A6" s="535" t="s">
        <v>560</v>
      </c>
      <c r="B6" s="410"/>
      <c r="D6" s="631"/>
      <c r="E6" s="536"/>
      <c r="F6" s="727"/>
      <c r="G6" s="727"/>
      <c r="H6" s="727"/>
      <c r="I6" s="727"/>
      <c r="J6" s="727"/>
      <c r="K6" s="727"/>
      <c r="L6" s="727"/>
      <c r="M6" s="727"/>
      <c r="N6" s="727"/>
      <c r="O6" s="727"/>
      <c r="P6" s="727"/>
      <c r="Q6" s="727"/>
      <c r="R6" s="727"/>
      <c r="S6" s="727"/>
      <c r="T6" s="727"/>
      <c r="U6" s="727"/>
      <c r="V6" s="727"/>
      <c r="W6" s="727"/>
      <c r="X6" s="727"/>
      <c r="Y6" s="727"/>
      <c r="Z6" s="727"/>
      <c r="AA6" s="727"/>
      <c r="AB6" s="727"/>
      <c r="AC6" s="727"/>
      <c r="AD6" s="727"/>
      <c r="AE6" s="727"/>
      <c r="AF6" s="727"/>
      <c r="AG6" s="727"/>
      <c r="AH6" s="727"/>
      <c r="AI6" s="727"/>
      <c r="AJ6" s="727"/>
      <c r="AK6" s="727"/>
      <c r="AL6" s="727"/>
      <c r="AM6" s="727"/>
      <c r="AN6" s="727"/>
      <c r="AO6" s="727"/>
      <c r="AP6" s="727"/>
      <c r="AQ6" s="727"/>
      <c r="AR6" s="727"/>
      <c r="AS6" s="727"/>
      <c r="AT6" s="727"/>
      <c r="AU6" s="727"/>
      <c r="AV6" s="727"/>
      <c r="AW6" s="727"/>
      <c r="AX6" s="727"/>
      <c r="AY6" s="727"/>
      <c r="AZ6" s="727"/>
      <c r="BA6" s="727"/>
      <c r="BB6" s="727"/>
      <c r="BC6" s="727"/>
      <c r="BD6" s="727"/>
      <c r="BE6" s="727"/>
      <c r="BF6" s="727"/>
      <c r="BG6" s="727"/>
      <c r="BH6" s="727"/>
      <c r="BI6" s="727"/>
      <c r="BJ6" s="727"/>
      <c r="BK6" s="727"/>
      <c r="BL6" s="727"/>
      <c r="BM6" s="727"/>
      <c r="BN6" s="727"/>
      <c r="BO6" s="727"/>
      <c r="BP6" s="727"/>
      <c r="BQ6" s="727"/>
      <c r="BR6" s="727"/>
      <c r="BS6" s="727"/>
      <c r="BT6" s="727"/>
      <c r="BU6" s="727"/>
      <c r="BV6" s="727"/>
      <c r="BW6" s="727"/>
      <c r="BX6" s="727"/>
      <c r="BY6" s="727"/>
    </row>
    <row r="7" spans="1:77" s="376" customFormat="1" x14ac:dyDescent="0.2">
      <c r="A7" s="535" t="s">
        <v>561</v>
      </c>
      <c r="B7" s="410"/>
      <c r="D7" s="631"/>
      <c r="E7" s="536"/>
      <c r="F7" s="727"/>
      <c r="G7" s="727"/>
      <c r="H7" s="727"/>
      <c r="I7" s="727"/>
      <c r="J7" s="727"/>
      <c r="K7" s="727"/>
      <c r="L7" s="727"/>
      <c r="M7" s="727"/>
      <c r="N7" s="727"/>
      <c r="O7" s="727"/>
      <c r="P7" s="727"/>
      <c r="Q7" s="727"/>
      <c r="R7" s="727"/>
      <c r="S7" s="727"/>
      <c r="T7" s="727"/>
      <c r="U7" s="727"/>
      <c r="V7" s="727"/>
      <c r="W7" s="727"/>
      <c r="X7" s="727"/>
      <c r="Y7" s="727"/>
      <c r="Z7" s="727"/>
      <c r="AA7" s="727"/>
      <c r="AB7" s="727"/>
      <c r="AC7" s="727"/>
      <c r="AD7" s="727"/>
      <c r="AE7" s="727"/>
      <c r="AF7" s="727"/>
      <c r="AG7" s="727"/>
      <c r="AH7" s="727"/>
      <c r="AI7" s="727"/>
      <c r="AJ7" s="727"/>
      <c r="AK7" s="727"/>
      <c r="AL7" s="727"/>
      <c r="AM7" s="727"/>
      <c r="AN7" s="727"/>
      <c r="AO7" s="727"/>
      <c r="AP7" s="727"/>
      <c r="AQ7" s="727"/>
      <c r="AR7" s="727"/>
      <c r="AS7" s="727"/>
      <c r="AT7" s="727"/>
      <c r="AU7" s="727"/>
      <c r="AV7" s="727"/>
      <c r="AW7" s="727"/>
      <c r="AX7" s="727"/>
      <c r="AY7" s="727"/>
      <c r="AZ7" s="727"/>
      <c r="BA7" s="727"/>
      <c r="BB7" s="727"/>
      <c r="BC7" s="727"/>
      <c r="BD7" s="727"/>
      <c r="BE7" s="727"/>
      <c r="BF7" s="727"/>
      <c r="BG7" s="727"/>
      <c r="BH7" s="727"/>
      <c r="BI7" s="727"/>
      <c r="BJ7" s="727"/>
      <c r="BK7" s="727"/>
      <c r="BL7" s="727"/>
      <c r="BM7" s="727"/>
      <c r="BN7" s="727"/>
      <c r="BO7" s="727"/>
      <c r="BP7" s="727"/>
      <c r="BQ7" s="727"/>
      <c r="BR7" s="727"/>
      <c r="BS7" s="727"/>
      <c r="BT7" s="727"/>
      <c r="BU7" s="727"/>
      <c r="BV7" s="727"/>
      <c r="BW7" s="727"/>
      <c r="BX7" s="727"/>
      <c r="BY7" s="727"/>
    </row>
    <row r="8" spans="1:77" s="376" customFormat="1" x14ac:dyDescent="0.2">
      <c r="A8" s="535" t="s">
        <v>562</v>
      </c>
      <c r="B8" s="410"/>
      <c r="D8" s="631"/>
      <c r="E8" s="536"/>
      <c r="F8" s="727"/>
      <c r="G8" s="727"/>
      <c r="H8" s="727"/>
      <c r="I8" s="727"/>
      <c r="J8" s="727"/>
      <c r="K8" s="727"/>
      <c r="L8" s="727"/>
      <c r="M8" s="727"/>
      <c r="N8" s="727"/>
      <c r="O8" s="727"/>
      <c r="P8" s="727"/>
      <c r="Q8" s="727"/>
      <c r="R8" s="727"/>
      <c r="S8" s="727"/>
      <c r="T8" s="727"/>
      <c r="U8" s="727"/>
      <c r="V8" s="727"/>
      <c r="W8" s="727"/>
      <c r="X8" s="727"/>
      <c r="Y8" s="727"/>
      <c r="Z8" s="727"/>
      <c r="AA8" s="727"/>
      <c r="AB8" s="727"/>
      <c r="AC8" s="727"/>
      <c r="AD8" s="727"/>
      <c r="AE8" s="727"/>
      <c r="AF8" s="727"/>
      <c r="AG8" s="727"/>
      <c r="AH8" s="727"/>
      <c r="AI8" s="727"/>
      <c r="AJ8" s="727"/>
      <c r="AK8" s="727"/>
      <c r="AL8" s="727"/>
      <c r="AM8" s="727"/>
      <c r="AN8" s="727"/>
      <c r="AO8" s="727"/>
      <c r="AP8" s="727"/>
      <c r="AQ8" s="727"/>
      <c r="AR8" s="727"/>
      <c r="AS8" s="727"/>
      <c r="AT8" s="727"/>
      <c r="AU8" s="727"/>
      <c r="AV8" s="727"/>
      <c r="AW8" s="727"/>
      <c r="AX8" s="727"/>
      <c r="AY8" s="727"/>
      <c r="AZ8" s="727"/>
      <c r="BA8" s="727"/>
      <c r="BB8" s="727"/>
      <c r="BC8" s="727"/>
      <c r="BD8" s="727"/>
      <c r="BE8" s="727"/>
      <c r="BF8" s="727"/>
      <c r="BG8" s="727"/>
      <c r="BH8" s="727"/>
      <c r="BI8" s="727"/>
      <c r="BJ8" s="727"/>
      <c r="BK8" s="727"/>
      <c r="BL8" s="727"/>
      <c r="BM8" s="727"/>
      <c r="BN8" s="727"/>
      <c r="BO8" s="727"/>
      <c r="BP8" s="727"/>
      <c r="BQ8" s="727"/>
      <c r="BR8" s="727"/>
      <c r="BS8" s="727"/>
      <c r="BT8" s="727"/>
      <c r="BU8" s="727"/>
      <c r="BV8" s="727"/>
      <c r="BW8" s="727"/>
      <c r="BX8" s="727"/>
      <c r="BY8" s="727"/>
    </row>
    <row r="9" spans="1:77" s="376" customFormat="1" x14ac:dyDescent="0.2">
      <c r="A9" s="535"/>
      <c r="B9" s="410"/>
      <c r="D9" s="631"/>
      <c r="E9" s="536"/>
      <c r="F9" s="727"/>
      <c r="G9" s="727"/>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7"/>
      <c r="AY9" s="727"/>
      <c r="AZ9" s="727"/>
      <c r="BA9" s="727"/>
      <c r="BB9" s="727"/>
      <c r="BC9" s="727"/>
      <c r="BD9" s="727"/>
      <c r="BE9" s="727"/>
      <c r="BF9" s="727"/>
      <c r="BG9" s="727"/>
      <c r="BH9" s="727"/>
      <c r="BI9" s="727"/>
      <c r="BJ9" s="727"/>
      <c r="BK9" s="727"/>
      <c r="BL9" s="727"/>
      <c r="BM9" s="727"/>
      <c r="BN9" s="727"/>
      <c r="BO9" s="727"/>
      <c r="BP9" s="727"/>
      <c r="BQ9" s="727"/>
      <c r="BR9" s="727"/>
      <c r="BS9" s="727"/>
      <c r="BT9" s="727"/>
      <c r="BU9" s="727"/>
      <c r="BV9" s="727"/>
      <c r="BW9" s="727"/>
      <c r="BX9" s="727"/>
      <c r="BY9" s="727"/>
    </row>
    <row r="10" spans="1:77" s="376" customFormat="1" x14ac:dyDescent="0.2">
      <c r="A10" s="535"/>
      <c r="B10" s="410"/>
      <c r="D10" s="631"/>
      <c r="E10" s="536"/>
      <c r="F10" s="727"/>
      <c r="G10" s="727"/>
      <c r="H10" s="727"/>
      <c r="I10" s="727"/>
      <c r="J10" s="727"/>
      <c r="K10" s="727"/>
      <c r="L10" s="727"/>
      <c r="M10" s="727"/>
      <c r="N10" s="727"/>
      <c r="O10" s="727"/>
      <c r="P10" s="727"/>
      <c r="Q10" s="727"/>
      <c r="R10" s="727"/>
      <c r="S10" s="727"/>
      <c r="T10" s="727"/>
      <c r="U10" s="727"/>
      <c r="V10" s="727"/>
      <c r="W10" s="727"/>
      <c r="X10" s="727"/>
      <c r="Y10" s="727"/>
      <c r="Z10" s="727"/>
      <c r="AA10" s="727"/>
      <c r="AB10" s="727"/>
      <c r="AC10" s="727"/>
      <c r="AD10" s="727"/>
      <c r="AE10" s="727"/>
      <c r="AF10" s="727"/>
      <c r="AG10" s="727"/>
      <c r="AH10" s="727"/>
      <c r="AI10" s="727"/>
      <c r="AJ10" s="727"/>
      <c r="AK10" s="727"/>
      <c r="AL10" s="727"/>
      <c r="AM10" s="727"/>
      <c r="AN10" s="727"/>
      <c r="AO10" s="727"/>
      <c r="AP10" s="727"/>
      <c r="AQ10" s="727"/>
      <c r="AR10" s="727"/>
      <c r="AS10" s="727"/>
      <c r="AT10" s="727"/>
      <c r="AU10" s="727"/>
      <c r="AV10" s="727"/>
      <c r="AW10" s="727"/>
      <c r="AX10" s="727"/>
      <c r="AY10" s="727"/>
      <c r="AZ10" s="727"/>
      <c r="BA10" s="727"/>
      <c r="BB10" s="727"/>
      <c r="BC10" s="727"/>
      <c r="BD10" s="727"/>
      <c r="BE10" s="727"/>
      <c r="BF10" s="727"/>
      <c r="BG10" s="727"/>
      <c r="BH10" s="727"/>
      <c r="BI10" s="727"/>
      <c r="BJ10" s="727"/>
      <c r="BK10" s="727"/>
      <c r="BL10" s="727"/>
      <c r="BM10" s="727"/>
      <c r="BN10" s="727"/>
      <c r="BO10" s="727"/>
      <c r="BP10" s="727"/>
      <c r="BQ10" s="727"/>
      <c r="BR10" s="727"/>
      <c r="BS10" s="727"/>
      <c r="BT10" s="727"/>
      <c r="BU10" s="727"/>
      <c r="BV10" s="727"/>
      <c r="BW10" s="727"/>
      <c r="BX10" s="727"/>
      <c r="BY10" s="727"/>
    </row>
    <row r="11" spans="1:77" s="376" customFormat="1" x14ac:dyDescent="0.2">
      <c r="A11" s="535"/>
      <c r="B11" s="410"/>
      <c r="D11" s="631"/>
      <c r="E11" s="536"/>
      <c r="F11" s="727"/>
      <c r="G11" s="727"/>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7"/>
      <c r="AY11" s="727"/>
      <c r="AZ11" s="727"/>
      <c r="BA11" s="727"/>
      <c r="BB11" s="727"/>
      <c r="BC11" s="727"/>
      <c r="BD11" s="727"/>
      <c r="BE11" s="727"/>
      <c r="BF11" s="727"/>
      <c r="BG11" s="727"/>
      <c r="BH11" s="727"/>
      <c r="BI11" s="727"/>
      <c r="BJ11" s="727"/>
      <c r="BK11" s="727"/>
      <c r="BL11" s="727"/>
      <c r="BM11" s="727"/>
      <c r="BN11" s="727"/>
      <c r="BO11" s="727"/>
      <c r="BP11" s="727"/>
      <c r="BQ11" s="727"/>
      <c r="BR11" s="727"/>
      <c r="BS11" s="727"/>
      <c r="BT11" s="727"/>
      <c r="BU11" s="727"/>
      <c r="BV11" s="727"/>
      <c r="BW11" s="727"/>
      <c r="BX11" s="727"/>
      <c r="BY11" s="727"/>
    </row>
    <row r="12" spans="1:77" s="541" customFormat="1" ht="15.75" x14ac:dyDescent="0.2">
      <c r="A12" s="537" t="s">
        <v>465</v>
      </c>
      <c r="B12" s="538"/>
      <c r="C12" s="539"/>
      <c r="D12" s="632"/>
      <c r="E12" s="540"/>
      <c r="F12" s="728"/>
      <c r="G12" s="728"/>
      <c r="H12" s="728"/>
      <c r="I12" s="728"/>
      <c r="J12" s="728"/>
      <c r="K12" s="728"/>
      <c r="L12" s="728"/>
      <c r="M12" s="728"/>
      <c r="N12" s="728"/>
      <c r="O12" s="728"/>
      <c r="P12" s="728"/>
      <c r="Q12" s="728"/>
      <c r="R12" s="728"/>
      <c r="S12" s="728"/>
      <c r="T12" s="728"/>
      <c r="U12" s="728"/>
      <c r="V12" s="728"/>
      <c r="W12" s="728"/>
      <c r="X12" s="728"/>
      <c r="Y12" s="728"/>
      <c r="Z12" s="728"/>
      <c r="AA12" s="728"/>
      <c r="AB12" s="728"/>
      <c r="AC12" s="728"/>
      <c r="AD12" s="728"/>
      <c r="AE12" s="728"/>
      <c r="AF12" s="728"/>
      <c r="AG12" s="728"/>
      <c r="AH12" s="728"/>
      <c r="AI12" s="728"/>
      <c r="AJ12" s="728"/>
      <c r="AK12" s="728"/>
      <c r="AL12" s="728"/>
      <c r="AM12" s="728"/>
      <c r="AN12" s="728"/>
      <c r="AO12" s="728"/>
      <c r="AP12" s="728"/>
      <c r="AQ12" s="728"/>
      <c r="AR12" s="728"/>
      <c r="AS12" s="728"/>
      <c r="AT12" s="728"/>
      <c r="AU12" s="728"/>
      <c r="AV12" s="728"/>
      <c r="AW12" s="728"/>
      <c r="AX12" s="728"/>
      <c r="AY12" s="728"/>
      <c r="AZ12" s="728"/>
      <c r="BA12" s="728"/>
      <c r="BB12" s="728"/>
      <c r="BC12" s="728"/>
      <c r="BD12" s="728"/>
      <c r="BE12" s="728"/>
      <c r="BF12" s="728"/>
      <c r="BG12" s="728"/>
      <c r="BH12" s="728"/>
      <c r="BI12" s="728"/>
      <c r="BJ12" s="728"/>
      <c r="BK12" s="728"/>
      <c r="BL12" s="728"/>
      <c r="BM12" s="728"/>
      <c r="BN12" s="728"/>
      <c r="BO12" s="728"/>
      <c r="BP12" s="728"/>
      <c r="BQ12" s="728"/>
      <c r="BR12" s="728"/>
      <c r="BS12" s="728"/>
      <c r="BT12" s="728"/>
      <c r="BU12" s="728"/>
      <c r="BV12" s="728"/>
      <c r="BW12" s="728"/>
      <c r="BX12" s="728"/>
      <c r="BY12" s="728"/>
    </row>
    <row r="13" spans="1:77" s="376" customFormat="1" x14ac:dyDescent="0.2">
      <c r="A13" s="542"/>
      <c r="B13" s="543"/>
      <c r="C13" s="544"/>
      <c r="D13" s="633"/>
      <c r="E13" s="545"/>
      <c r="F13" s="727"/>
      <c r="G13" s="727"/>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727"/>
      <c r="AF13" s="727"/>
      <c r="AG13" s="727"/>
      <c r="AH13" s="727"/>
      <c r="AI13" s="727"/>
      <c r="AJ13" s="727"/>
      <c r="AK13" s="727"/>
      <c r="AL13" s="727"/>
      <c r="AM13" s="727"/>
      <c r="AN13" s="727"/>
      <c r="AO13" s="727"/>
      <c r="AP13" s="727"/>
      <c r="AQ13" s="727"/>
      <c r="AR13" s="727"/>
      <c r="AS13" s="727"/>
      <c r="AT13" s="727"/>
      <c r="AU13" s="727"/>
      <c r="AV13" s="727"/>
      <c r="AW13" s="727"/>
      <c r="AX13" s="727"/>
      <c r="AY13" s="727"/>
      <c r="AZ13" s="727"/>
      <c r="BA13" s="727"/>
      <c r="BB13" s="727"/>
      <c r="BC13" s="727"/>
      <c r="BD13" s="727"/>
      <c r="BE13" s="727"/>
      <c r="BF13" s="727"/>
      <c r="BG13" s="727"/>
      <c r="BH13" s="727"/>
      <c r="BI13" s="727"/>
      <c r="BJ13" s="727"/>
      <c r="BK13" s="727"/>
      <c r="BL13" s="727"/>
      <c r="BM13" s="727"/>
      <c r="BN13" s="727"/>
      <c r="BO13" s="727"/>
      <c r="BP13" s="727"/>
      <c r="BQ13" s="727"/>
      <c r="BR13" s="727"/>
      <c r="BS13" s="727"/>
      <c r="BT13" s="727"/>
      <c r="BU13" s="727"/>
      <c r="BV13" s="727"/>
      <c r="BW13" s="727"/>
      <c r="BX13" s="727"/>
      <c r="BY13" s="727"/>
    </row>
    <row r="14" spans="1:77" s="550" customFormat="1" ht="13.5" thickBot="1" x14ac:dyDescent="0.25">
      <c r="A14" s="546" t="s">
        <v>10</v>
      </c>
      <c r="B14" s="547" t="s">
        <v>277</v>
      </c>
      <c r="C14" s="548" t="s">
        <v>11</v>
      </c>
      <c r="D14" s="634" t="s">
        <v>13</v>
      </c>
      <c r="E14" s="549" t="s">
        <v>14</v>
      </c>
      <c r="F14" s="1168"/>
      <c r="G14" s="1168"/>
      <c r="H14" s="1168"/>
      <c r="I14" s="1168"/>
      <c r="J14" s="1168"/>
      <c r="K14" s="1168"/>
      <c r="L14" s="1168"/>
      <c r="M14" s="1168"/>
      <c r="N14" s="1168"/>
      <c r="O14" s="1168"/>
      <c r="P14" s="1168"/>
      <c r="Q14" s="1168"/>
      <c r="R14" s="1168"/>
      <c r="S14" s="1168"/>
      <c r="T14" s="1168"/>
      <c r="U14" s="1168"/>
      <c r="V14" s="1168"/>
      <c r="W14" s="1168"/>
      <c r="X14" s="1168"/>
      <c r="Y14" s="1168"/>
      <c r="Z14" s="1168"/>
      <c r="AA14" s="1168"/>
      <c r="AB14" s="1168"/>
      <c r="AC14" s="1168"/>
      <c r="AD14" s="1168"/>
      <c r="AE14" s="1168"/>
      <c r="AF14" s="1168"/>
      <c r="AG14" s="1168"/>
      <c r="AH14" s="1168"/>
      <c r="AI14" s="1168"/>
      <c r="AJ14" s="1168"/>
      <c r="AK14" s="1168"/>
      <c r="AL14" s="1168"/>
      <c r="AM14" s="1168"/>
      <c r="AN14" s="1168"/>
      <c r="AO14" s="1168"/>
      <c r="AP14" s="1168"/>
      <c r="AQ14" s="1168"/>
      <c r="AR14" s="1168"/>
      <c r="AS14" s="1168"/>
      <c r="AT14" s="1168"/>
      <c r="AU14" s="1168"/>
      <c r="AV14" s="1168"/>
      <c r="AW14" s="1168"/>
      <c r="AX14" s="1168"/>
      <c r="AY14" s="1168"/>
      <c r="AZ14" s="1168"/>
      <c r="BA14" s="1168"/>
      <c r="BB14" s="1168"/>
      <c r="BC14" s="1168"/>
      <c r="BD14" s="1168"/>
      <c r="BE14" s="1168"/>
      <c r="BF14" s="1168"/>
      <c r="BG14" s="1168"/>
      <c r="BH14" s="1168"/>
      <c r="BI14" s="1168"/>
      <c r="BJ14" s="1168"/>
      <c r="BK14" s="1168"/>
      <c r="BL14" s="1168"/>
      <c r="BM14" s="1168"/>
      <c r="BN14" s="1168"/>
      <c r="BO14" s="1168"/>
      <c r="BP14" s="1168"/>
      <c r="BQ14" s="1168"/>
      <c r="BR14" s="1168"/>
      <c r="BS14" s="1168"/>
      <c r="BT14" s="1168"/>
      <c r="BU14" s="1168"/>
      <c r="BV14" s="1168"/>
      <c r="BW14" s="1168"/>
      <c r="BX14" s="1168"/>
      <c r="BY14" s="1168"/>
    </row>
    <row r="15" spans="1:77" ht="14.25" x14ac:dyDescent="0.2">
      <c r="A15" s="551" t="s">
        <v>466</v>
      </c>
    </row>
    <row r="16" spans="1:77" x14ac:dyDescent="0.2">
      <c r="A16" s="555" t="s">
        <v>467</v>
      </c>
    </row>
    <row r="17" spans="1:5" ht="25.5" x14ac:dyDescent="0.2">
      <c r="A17" s="118" t="s">
        <v>468</v>
      </c>
      <c r="B17" s="238" t="s">
        <v>38</v>
      </c>
      <c r="C17" s="109">
        <v>1</v>
      </c>
      <c r="D17" s="126"/>
      <c r="E17" s="556">
        <f>+C17*D17</f>
        <v>0</v>
      </c>
    </row>
    <row r="18" spans="1:5" x14ac:dyDescent="0.2">
      <c r="A18" s="228" t="s">
        <v>469</v>
      </c>
      <c r="B18" s="237"/>
      <c r="C18" s="230"/>
      <c r="D18" s="229"/>
      <c r="E18" s="557"/>
    </row>
    <row r="19" spans="1:5" ht="25.5" x14ac:dyDescent="0.2">
      <c r="A19" s="118" t="s">
        <v>470</v>
      </c>
      <c r="B19" s="238" t="s">
        <v>101</v>
      </c>
      <c r="C19" s="109">
        <f>3*220</f>
        <v>660</v>
      </c>
      <c r="D19" s="126">
        <v>0</v>
      </c>
      <c r="E19" s="556">
        <f>+C19*D19</f>
        <v>0</v>
      </c>
    </row>
    <row r="20" spans="1:5" x14ac:dyDescent="0.2">
      <c r="A20" s="224" t="s">
        <v>471</v>
      </c>
      <c r="B20" s="239"/>
      <c r="C20" s="225"/>
      <c r="D20" s="222"/>
      <c r="E20" s="558"/>
    </row>
    <row r="21" spans="1:5" x14ac:dyDescent="0.2">
      <c r="A21" s="226" t="s">
        <v>472</v>
      </c>
      <c r="B21" s="240"/>
      <c r="C21" s="227"/>
      <c r="D21" s="223"/>
      <c r="E21" s="559"/>
    </row>
    <row r="22" spans="1:5" ht="25.5" x14ac:dyDescent="0.2">
      <c r="A22" s="118" t="s">
        <v>473</v>
      </c>
      <c r="B22" s="238" t="s">
        <v>101</v>
      </c>
      <c r="C22" s="110">
        <f>3*374</f>
        <v>1122</v>
      </c>
      <c r="D22" s="126">
        <v>0</v>
      </c>
      <c r="E22" s="556">
        <f>+C22*D22</f>
        <v>0</v>
      </c>
    </row>
    <row r="23" spans="1:5" x14ac:dyDescent="0.2">
      <c r="A23" s="228" t="s">
        <v>476</v>
      </c>
      <c r="B23" s="237"/>
      <c r="C23" s="230"/>
      <c r="D23" s="229"/>
      <c r="E23" s="557"/>
    </row>
    <row r="24" spans="1:5" ht="38.25" x14ac:dyDescent="0.2">
      <c r="A24" s="118" t="s">
        <v>1176</v>
      </c>
      <c r="B24" s="238" t="s">
        <v>184</v>
      </c>
      <c r="C24" s="109">
        <f>0.3*2*374</f>
        <v>224.4</v>
      </c>
      <c r="D24" s="126">
        <v>0</v>
      </c>
      <c r="E24" s="556">
        <f>+C24*D24</f>
        <v>0</v>
      </c>
    </row>
    <row r="25" spans="1:5" x14ac:dyDescent="0.2">
      <c r="A25" s="224" t="s">
        <v>478</v>
      </c>
      <c r="B25" s="239"/>
      <c r="C25" s="225"/>
      <c r="D25" s="222"/>
      <c r="E25" s="558"/>
    </row>
    <row r="26" spans="1:5" x14ac:dyDescent="0.2">
      <c r="A26" s="226" t="s">
        <v>479</v>
      </c>
      <c r="B26" s="240"/>
      <c r="C26" s="227"/>
      <c r="D26" s="223"/>
      <c r="E26" s="559"/>
    </row>
    <row r="27" spans="1:5" x14ac:dyDescent="0.2">
      <c r="A27" s="118" t="s">
        <v>480</v>
      </c>
      <c r="B27" s="238" t="s">
        <v>101</v>
      </c>
      <c r="C27" s="109">
        <f>0.5*2*374+75*(0.5*1.7)</f>
        <v>437.75</v>
      </c>
      <c r="D27" s="126">
        <v>0</v>
      </c>
      <c r="E27" s="556">
        <f>+C27*D27</f>
        <v>0</v>
      </c>
    </row>
    <row r="28" spans="1:5" ht="25.5" x14ac:dyDescent="0.2">
      <c r="A28" s="118" t="s">
        <v>481</v>
      </c>
      <c r="B28" s="238" t="s">
        <v>101</v>
      </c>
      <c r="C28" s="109">
        <f>1.75*374</f>
        <v>654.5</v>
      </c>
      <c r="D28" s="126">
        <v>0</v>
      </c>
      <c r="E28" s="556">
        <f>+C28*D28</f>
        <v>0</v>
      </c>
    </row>
    <row r="29" spans="1:5" x14ac:dyDescent="0.2">
      <c r="A29" s="228" t="s">
        <v>482</v>
      </c>
      <c r="B29" s="237"/>
      <c r="C29" s="230"/>
      <c r="D29" s="229"/>
      <c r="E29" s="557"/>
    </row>
    <row r="30" spans="1:5" ht="51" x14ac:dyDescent="0.2">
      <c r="A30" s="118" t="s">
        <v>1177</v>
      </c>
      <c r="B30" s="238" t="s">
        <v>100</v>
      </c>
      <c r="C30" s="109">
        <f>+(C34+C35)*120</f>
        <v>67320</v>
      </c>
      <c r="D30" s="126">
        <v>0</v>
      </c>
      <c r="E30" s="556">
        <f>+C30*D30</f>
        <v>0</v>
      </c>
    </row>
    <row r="31" spans="1:5" x14ac:dyDescent="0.2">
      <c r="A31" s="228" t="s">
        <v>483</v>
      </c>
      <c r="B31" s="237"/>
      <c r="C31" s="230"/>
      <c r="D31" s="229"/>
      <c r="E31" s="557"/>
    </row>
    <row r="32" spans="1:5" ht="63.75" x14ac:dyDescent="0.2">
      <c r="A32" s="560" t="s">
        <v>1178</v>
      </c>
      <c r="B32" s="238" t="s">
        <v>101</v>
      </c>
      <c r="C32" s="109">
        <f>16*6.6*3.1</f>
        <v>327.36</v>
      </c>
      <c r="D32" s="126"/>
      <c r="E32" s="556">
        <f>+C32*D32</f>
        <v>0</v>
      </c>
    </row>
    <row r="33" spans="1:5" ht="25.5" x14ac:dyDescent="0.2">
      <c r="A33" s="118" t="s">
        <v>183</v>
      </c>
      <c r="B33" s="238" t="s">
        <v>184</v>
      </c>
      <c r="C33" s="109">
        <f>1.9*0.1*374</f>
        <v>71.06</v>
      </c>
      <c r="D33" s="126"/>
      <c r="E33" s="556">
        <f>+C33*D33</f>
        <v>0</v>
      </c>
    </row>
    <row r="34" spans="1:5" ht="63.75" x14ac:dyDescent="0.2">
      <c r="A34" s="118" t="s">
        <v>1179</v>
      </c>
      <c r="B34" s="238" t="s">
        <v>184</v>
      </c>
      <c r="C34" s="109">
        <f>0.5*1.7*374</f>
        <v>317.89999999999998</v>
      </c>
      <c r="D34" s="126"/>
      <c r="E34" s="556">
        <f>+C34*D34</f>
        <v>0</v>
      </c>
    </row>
    <row r="35" spans="1:5" ht="51" x14ac:dyDescent="0.2">
      <c r="A35" s="118" t="s">
        <v>1180</v>
      </c>
      <c r="B35" s="238" t="s">
        <v>184</v>
      </c>
      <c r="C35" s="109">
        <f>0.65*374</f>
        <v>243.1</v>
      </c>
      <c r="D35" s="126"/>
      <c r="E35" s="556">
        <f>+C35*D35</f>
        <v>0</v>
      </c>
    </row>
    <row r="36" spans="1:5" x14ac:dyDescent="0.2">
      <c r="A36" s="228" t="s">
        <v>484</v>
      </c>
      <c r="B36" s="237"/>
      <c r="C36" s="230"/>
      <c r="D36" s="229"/>
      <c r="E36" s="557"/>
    </row>
    <row r="37" spans="1:5" ht="25.5" x14ac:dyDescent="0.2">
      <c r="A37" s="118" t="s">
        <v>485</v>
      </c>
      <c r="B37" s="238" t="s">
        <v>101</v>
      </c>
      <c r="C37" s="109">
        <f>0.9*2*374</f>
        <v>673.2</v>
      </c>
      <c r="D37" s="126"/>
      <c r="E37" s="556">
        <f>+C37*D37</f>
        <v>0</v>
      </c>
    </row>
    <row r="38" spans="1:5" x14ac:dyDescent="0.2">
      <c r="A38" s="224" t="s">
        <v>486</v>
      </c>
      <c r="B38" s="237"/>
      <c r="C38" s="230"/>
      <c r="D38" s="229"/>
      <c r="E38" s="557"/>
    </row>
    <row r="39" spans="1:5" ht="25.5" x14ac:dyDescent="0.2">
      <c r="A39" s="118" t="s">
        <v>487</v>
      </c>
      <c r="B39" s="238" t="s">
        <v>38</v>
      </c>
      <c r="C39" s="110">
        <f>74*2</f>
        <v>148</v>
      </c>
      <c r="D39" s="126">
        <v>0</v>
      </c>
      <c r="E39" s="556">
        <f>+C39*D39</f>
        <v>0</v>
      </c>
    </row>
    <row r="40" spans="1:5" x14ac:dyDescent="0.2">
      <c r="A40" s="228" t="s">
        <v>488</v>
      </c>
      <c r="B40" s="237"/>
      <c r="C40" s="230"/>
      <c r="D40" s="229"/>
      <c r="E40" s="557"/>
    </row>
    <row r="41" spans="1:5" ht="89.25" x14ac:dyDescent="0.2">
      <c r="A41" s="118" t="s">
        <v>1181</v>
      </c>
      <c r="B41" s="238" t="s">
        <v>199</v>
      </c>
      <c r="C41" s="109">
        <f>1.7*74</f>
        <v>125.8</v>
      </c>
      <c r="D41" s="126">
        <v>0</v>
      </c>
      <c r="E41" s="556">
        <f>+C41*D41</f>
        <v>0</v>
      </c>
    </row>
    <row r="42" spans="1:5" x14ac:dyDescent="0.2">
      <c r="A42" s="224" t="s">
        <v>489</v>
      </c>
      <c r="B42" s="239"/>
      <c r="C42" s="225"/>
      <c r="D42" s="222"/>
      <c r="E42" s="558"/>
    </row>
    <row r="43" spans="1:5" x14ac:dyDescent="0.2">
      <c r="A43" s="226" t="s">
        <v>490</v>
      </c>
      <c r="B43" s="240"/>
      <c r="C43" s="227"/>
      <c r="D43" s="223"/>
      <c r="E43" s="559"/>
    </row>
    <row r="44" spans="1:5" x14ac:dyDescent="0.2">
      <c r="A44" s="561" t="s">
        <v>379</v>
      </c>
      <c r="B44" s="562" t="s">
        <v>47</v>
      </c>
      <c r="C44" s="563">
        <v>60</v>
      </c>
      <c r="D44" s="636">
        <v>0</v>
      </c>
      <c r="E44" s="563">
        <f t="shared" ref="E44" si="0">C44*D44</f>
        <v>0</v>
      </c>
    </row>
    <row r="45" spans="1:5" x14ac:dyDescent="0.2">
      <c r="A45" s="118" t="s">
        <v>492</v>
      </c>
      <c r="B45" s="238" t="s">
        <v>38</v>
      </c>
      <c r="C45" s="109">
        <v>1</v>
      </c>
      <c r="D45" s="126">
        <v>0</v>
      </c>
      <c r="E45" s="556">
        <f>+C45*D45</f>
        <v>0</v>
      </c>
    </row>
    <row r="46" spans="1:5" x14ac:dyDescent="0.2">
      <c r="A46" s="118" t="s">
        <v>493</v>
      </c>
      <c r="B46" s="238" t="s">
        <v>38</v>
      </c>
      <c r="C46" s="109">
        <v>1</v>
      </c>
      <c r="D46" s="126">
        <v>0</v>
      </c>
      <c r="E46" s="556">
        <f>+C46*D46</f>
        <v>0</v>
      </c>
    </row>
    <row r="47" spans="1:5" x14ac:dyDescent="0.2">
      <c r="A47" s="118" t="s">
        <v>494</v>
      </c>
      <c r="B47" s="238" t="s">
        <v>38</v>
      </c>
      <c r="C47" s="109">
        <v>1</v>
      </c>
      <c r="D47" s="126">
        <v>0</v>
      </c>
      <c r="E47" s="556">
        <f>+C47*D47</f>
        <v>0</v>
      </c>
    </row>
    <row r="48" spans="1:5" ht="25.5" x14ac:dyDescent="0.2">
      <c r="A48" s="118" t="s">
        <v>495</v>
      </c>
      <c r="B48" s="238" t="s">
        <v>38</v>
      </c>
      <c r="C48" s="109">
        <v>1</v>
      </c>
      <c r="D48" s="126">
        <v>0</v>
      </c>
      <c r="E48" s="556">
        <f>+C48*D48</f>
        <v>0</v>
      </c>
    </row>
    <row r="49" spans="1:77" x14ac:dyDescent="0.2">
      <c r="A49" s="564"/>
      <c r="B49" s="237"/>
      <c r="C49" s="230"/>
      <c r="D49" s="229"/>
      <c r="E49" s="557"/>
    </row>
    <row r="50" spans="1:77" s="541" customFormat="1" x14ac:dyDescent="0.2">
      <c r="A50" s="565" t="s">
        <v>157</v>
      </c>
      <c r="B50" s="566"/>
      <c r="C50" s="567"/>
      <c r="D50" s="637"/>
      <c r="E50" s="568">
        <f>SUM(E17:E48)</f>
        <v>0</v>
      </c>
      <c r="F50" s="728"/>
      <c r="G50" s="728"/>
      <c r="H50" s="728"/>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8"/>
      <c r="AF50" s="728"/>
      <c r="AG50" s="728"/>
      <c r="AH50" s="728"/>
      <c r="AI50" s="728"/>
      <c r="AJ50" s="728"/>
      <c r="AK50" s="728"/>
      <c r="AL50" s="728"/>
      <c r="AM50" s="728"/>
      <c r="AN50" s="728"/>
      <c r="AO50" s="728"/>
      <c r="AP50" s="728"/>
      <c r="AQ50" s="728"/>
      <c r="AR50" s="728"/>
      <c r="AS50" s="728"/>
      <c r="AT50" s="728"/>
      <c r="AU50" s="728"/>
      <c r="AV50" s="728"/>
      <c r="AW50" s="728"/>
      <c r="AX50" s="728"/>
      <c r="AY50" s="728"/>
      <c r="AZ50" s="728"/>
      <c r="BA50" s="728"/>
      <c r="BB50" s="728"/>
      <c r="BC50" s="728"/>
      <c r="BD50" s="728"/>
      <c r="BE50" s="728"/>
      <c r="BF50" s="728"/>
      <c r="BG50" s="728"/>
      <c r="BH50" s="728"/>
      <c r="BI50" s="728"/>
      <c r="BJ50" s="728"/>
      <c r="BK50" s="728"/>
      <c r="BL50" s="728"/>
      <c r="BM50" s="728"/>
      <c r="BN50" s="728"/>
      <c r="BO50" s="728"/>
      <c r="BP50" s="728"/>
      <c r="BQ50" s="728"/>
      <c r="BR50" s="728"/>
      <c r="BS50" s="728"/>
      <c r="BT50" s="728"/>
      <c r="BU50" s="728"/>
      <c r="BV50" s="728"/>
      <c r="BW50" s="728"/>
      <c r="BX50" s="728"/>
      <c r="BY50" s="728"/>
    </row>
    <row r="53" spans="1:77" ht="15.75" x14ac:dyDescent="0.2">
      <c r="A53" s="537" t="s">
        <v>542</v>
      </c>
      <c r="B53" s="538"/>
      <c r="C53" s="539"/>
      <c r="D53" s="632"/>
      <c r="E53" s="540"/>
    </row>
    <row r="54" spans="1:77" x14ac:dyDescent="0.2">
      <c r="A54" s="542"/>
      <c r="B54" s="543"/>
      <c r="C54" s="544"/>
      <c r="D54" s="633"/>
      <c r="E54" s="545"/>
    </row>
    <row r="55" spans="1:77" ht="13.5" thickBot="1" x14ac:dyDescent="0.25">
      <c r="A55" s="546" t="s">
        <v>10</v>
      </c>
      <c r="B55" s="547" t="s">
        <v>277</v>
      </c>
      <c r="C55" s="569" t="s">
        <v>11</v>
      </c>
      <c r="D55" s="638" t="s">
        <v>13</v>
      </c>
      <c r="E55" s="570" t="s">
        <v>14</v>
      </c>
    </row>
    <row r="56" spans="1:77" x14ac:dyDescent="0.2">
      <c r="A56" s="555" t="s">
        <v>466</v>
      </c>
    </row>
    <row r="57" spans="1:77" x14ac:dyDescent="0.2">
      <c r="A57" s="555" t="s">
        <v>467</v>
      </c>
    </row>
    <row r="58" spans="1:77" ht="25.5" x14ac:dyDescent="0.2">
      <c r="A58" s="118" t="s">
        <v>543</v>
      </c>
      <c r="B58" s="238" t="s">
        <v>38</v>
      </c>
      <c r="C58" s="1273">
        <v>1</v>
      </c>
      <c r="D58" s="126">
        <v>0</v>
      </c>
      <c r="E58" s="556">
        <f t="shared" ref="E58:E86" si="1">+C58*D58</f>
        <v>0</v>
      </c>
    </row>
    <row r="59" spans="1:77" x14ac:dyDescent="0.2">
      <c r="A59" s="224" t="s">
        <v>471</v>
      </c>
      <c r="B59" s="239"/>
      <c r="C59" s="225"/>
      <c r="D59" s="222"/>
      <c r="E59" s="558"/>
    </row>
    <row r="60" spans="1:77" x14ac:dyDescent="0.2">
      <c r="A60" s="226" t="s">
        <v>472</v>
      </c>
      <c r="B60" s="240"/>
      <c r="C60" s="227"/>
      <c r="D60" s="223"/>
      <c r="E60" s="559"/>
    </row>
    <row r="61" spans="1:77" ht="25.5" x14ac:dyDescent="0.2">
      <c r="A61" s="118" t="s">
        <v>473</v>
      </c>
      <c r="B61" s="238" t="s">
        <v>101</v>
      </c>
      <c r="C61" s="110">
        <f>3*(13.545+250)</f>
        <v>790.63499999999999</v>
      </c>
      <c r="D61" s="126">
        <v>0</v>
      </c>
      <c r="E61" s="556">
        <f t="shared" si="1"/>
        <v>0</v>
      </c>
    </row>
    <row r="62" spans="1:77" x14ac:dyDescent="0.2">
      <c r="A62" s="228" t="s">
        <v>474</v>
      </c>
      <c r="B62" s="237"/>
      <c r="C62" s="230"/>
      <c r="D62" s="229"/>
      <c r="E62" s="557"/>
    </row>
    <row r="63" spans="1:77" ht="25.5" x14ac:dyDescent="0.2">
      <c r="A63" s="118" t="s">
        <v>475</v>
      </c>
      <c r="B63" s="238" t="s">
        <v>184</v>
      </c>
      <c r="C63" s="109">
        <f>1.2*(13+54.5+250)</f>
        <v>381</v>
      </c>
      <c r="D63" s="126">
        <v>0</v>
      </c>
      <c r="E63" s="556">
        <f t="shared" si="1"/>
        <v>0</v>
      </c>
    </row>
    <row r="64" spans="1:77" ht="25.5" x14ac:dyDescent="0.2">
      <c r="A64" s="118" t="s">
        <v>544</v>
      </c>
      <c r="B64" s="238" t="s">
        <v>101</v>
      </c>
      <c r="C64" s="109">
        <f>2.3*(13+54.5+250)</f>
        <v>730.25</v>
      </c>
      <c r="D64" s="126">
        <v>0</v>
      </c>
      <c r="E64" s="556">
        <f t="shared" si="1"/>
        <v>0</v>
      </c>
    </row>
    <row r="65" spans="1:5" x14ac:dyDescent="0.2">
      <c r="A65" s="228" t="s">
        <v>476</v>
      </c>
      <c r="B65" s="237"/>
      <c r="C65" s="230"/>
      <c r="D65" s="229"/>
      <c r="E65" s="557"/>
    </row>
    <row r="66" spans="1:5" ht="38.25" x14ac:dyDescent="0.2">
      <c r="A66" s="118" t="s">
        <v>1176</v>
      </c>
      <c r="B66" s="238" t="s">
        <v>184</v>
      </c>
      <c r="C66" s="109">
        <f>0.7*(13+54.5+250)</f>
        <v>222.25</v>
      </c>
      <c r="D66" s="126">
        <v>0</v>
      </c>
      <c r="E66" s="556">
        <f t="shared" si="1"/>
        <v>0</v>
      </c>
    </row>
    <row r="67" spans="1:5" x14ac:dyDescent="0.2">
      <c r="A67" s="224" t="s">
        <v>545</v>
      </c>
      <c r="B67" s="239"/>
      <c r="C67" s="225"/>
      <c r="D67" s="222"/>
      <c r="E67" s="558"/>
    </row>
    <row r="68" spans="1:5" x14ac:dyDescent="0.2">
      <c r="A68" s="226" t="s">
        <v>546</v>
      </c>
      <c r="B68" s="240"/>
      <c r="C68" s="227"/>
      <c r="D68" s="223"/>
      <c r="E68" s="559"/>
    </row>
    <row r="69" spans="1:5" ht="25.5" x14ac:dyDescent="0.2">
      <c r="A69" s="118" t="s">
        <v>547</v>
      </c>
      <c r="B69" s="238" t="s">
        <v>38</v>
      </c>
      <c r="C69" s="1273">
        <f>(2+8+38)*3</f>
        <v>144</v>
      </c>
      <c r="D69" s="126">
        <v>0</v>
      </c>
      <c r="E69" s="556">
        <f t="shared" si="1"/>
        <v>0</v>
      </c>
    </row>
    <row r="70" spans="1:5" x14ac:dyDescent="0.2">
      <c r="A70" s="224" t="s">
        <v>478</v>
      </c>
      <c r="B70" s="239"/>
      <c r="C70" s="225"/>
      <c r="D70" s="222"/>
      <c r="E70" s="558"/>
    </row>
    <row r="71" spans="1:5" x14ac:dyDescent="0.2">
      <c r="A71" s="226" t="s">
        <v>479</v>
      </c>
      <c r="B71" s="240"/>
      <c r="C71" s="227"/>
      <c r="D71" s="223"/>
      <c r="E71" s="559"/>
    </row>
    <row r="72" spans="1:5" x14ac:dyDescent="0.2">
      <c r="A72" s="118" t="s">
        <v>480</v>
      </c>
      <c r="B72" s="238" t="s">
        <v>101</v>
      </c>
      <c r="C72" s="109">
        <f>1.1*(13+54.5+250)</f>
        <v>349.25</v>
      </c>
      <c r="D72" s="126">
        <v>0</v>
      </c>
      <c r="E72" s="556">
        <f t="shared" si="1"/>
        <v>0</v>
      </c>
    </row>
    <row r="73" spans="1:5" x14ac:dyDescent="0.2">
      <c r="A73" s="228" t="s">
        <v>482</v>
      </c>
      <c r="B73" s="237"/>
      <c r="C73" s="230"/>
      <c r="D73" s="229"/>
      <c r="E73" s="557"/>
    </row>
    <row r="74" spans="1:5" ht="51" x14ac:dyDescent="0.2">
      <c r="A74" s="118" t="s">
        <v>1182</v>
      </c>
      <c r="B74" s="238" t="s">
        <v>100</v>
      </c>
      <c r="C74" s="109">
        <f>+C78*120</f>
        <v>42119.549999999996</v>
      </c>
      <c r="D74" s="126">
        <v>0</v>
      </c>
      <c r="E74" s="556">
        <f t="shared" si="1"/>
        <v>0</v>
      </c>
    </row>
    <row r="75" spans="1:5" x14ac:dyDescent="0.2">
      <c r="A75" s="228" t="s">
        <v>483</v>
      </c>
      <c r="B75" s="237"/>
      <c r="C75" s="230"/>
      <c r="D75" s="229"/>
      <c r="E75" s="557"/>
    </row>
    <row r="76" spans="1:5" ht="63.75" x14ac:dyDescent="0.2">
      <c r="A76" s="118" t="s">
        <v>1178</v>
      </c>
      <c r="B76" s="238" t="s">
        <v>101</v>
      </c>
      <c r="C76" s="109">
        <f>3.1*(13+54.5+250)</f>
        <v>984.25</v>
      </c>
      <c r="D76" s="126">
        <v>0</v>
      </c>
      <c r="E76" s="556">
        <f t="shared" si="1"/>
        <v>0</v>
      </c>
    </row>
    <row r="77" spans="1:5" ht="25.5" x14ac:dyDescent="0.2">
      <c r="A77" s="118" t="s">
        <v>183</v>
      </c>
      <c r="B77" s="238" t="s">
        <v>184</v>
      </c>
      <c r="C77" s="109">
        <f>2.2*0.2*(13+54.5+250)</f>
        <v>139.70000000000002</v>
      </c>
      <c r="D77" s="126">
        <v>0</v>
      </c>
      <c r="E77" s="556">
        <f t="shared" si="1"/>
        <v>0</v>
      </c>
    </row>
    <row r="78" spans="1:5" ht="63.75" x14ac:dyDescent="0.2">
      <c r="A78" s="118" t="s">
        <v>1179</v>
      </c>
      <c r="B78" s="238" t="s">
        <v>184</v>
      </c>
      <c r="C78" s="109">
        <f>(0.4+0.7)*0.5*2.01*(13+54.5+250)</f>
        <v>350.99624999999997</v>
      </c>
      <c r="D78" s="126">
        <v>0</v>
      </c>
      <c r="E78" s="556">
        <f t="shared" si="1"/>
        <v>0</v>
      </c>
    </row>
    <row r="79" spans="1:5" ht="51" x14ac:dyDescent="0.2">
      <c r="A79" s="118" t="s">
        <v>1180</v>
      </c>
      <c r="B79" s="238" t="s">
        <v>184</v>
      </c>
      <c r="C79" s="109">
        <f>0.25*(13+54.5+250)</f>
        <v>79.375</v>
      </c>
      <c r="D79" s="126">
        <v>0</v>
      </c>
      <c r="E79" s="556">
        <f t="shared" si="1"/>
        <v>0</v>
      </c>
    </row>
    <row r="80" spans="1:5" x14ac:dyDescent="0.2">
      <c r="A80" s="228" t="s">
        <v>484</v>
      </c>
      <c r="B80" s="237"/>
      <c r="C80" s="230"/>
      <c r="D80" s="229"/>
      <c r="E80" s="557"/>
    </row>
    <row r="81" spans="1:77" ht="25.5" x14ac:dyDescent="0.2">
      <c r="A81" s="118" t="s">
        <v>485</v>
      </c>
      <c r="B81" s="238" t="s">
        <v>101</v>
      </c>
      <c r="C81" s="109">
        <f>1.1*(13+54.5+250)</f>
        <v>349.25</v>
      </c>
      <c r="D81" s="126">
        <v>0</v>
      </c>
      <c r="E81" s="556">
        <f t="shared" si="1"/>
        <v>0</v>
      </c>
    </row>
    <row r="82" spans="1:77" x14ac:dyDescent="0.2">
      <c r="A82" s="228" t="s">
        <v>486</v>
      </c>
      <c r="B82" s="237"/>
      <c r="C82" s="230"/>
      <c r="D82" s="229"/>
      <c r="E82" s="557"/>
    </row>
    <row r="83" spans="1:77" ht="25.5" x14ac:dyDescent="0.2">
      <c r="A83" s="118" t="s">
        <v>487</v>
      </c>
      <c r="B83" s="238" t="s">
        <v>38</v>
      </c>
      <c r="C83" s="1274">
        <v>144</v>
      </c>
      <c r="D83" s="126">
        <v>0</v>
      </c>
      <c r="E83" s="556">
        <f t="shared" si="1"/>
        <v>0</v>
      </c>
    </row>
    <row r="84" spans="1:77" x14ac:dyDescent="0.2">
      <c r="A84" s="228" t="s">
        <v>488</v>
      </c>
      <c r="B84" s="237"/>
      <c r="C84" s="230"/>
      <c r="D84" s="229"/>
      <c r="E84" s="557"/>
    </row>
    <row r="85" spans="1:77" ht="89.25" x14ac:dyDescent="0.2">
      <c r="A85" s="118" t="s">
        <v>1191</v>
      </c>
      <c r="B85" s="238" t="s">
        <v>199</v>
      </c>
      <c r="C85" s="109">
        <f>3.1*(1+7+37)</f>
        <v>139.5</v>
      </c>
      <c r="D85" s="126">
        <v>0</v>
      </c>
      <c r="E85" s="556">
        <f t="shared" si="1"/>
        <v>0</v>
      </c>
    </row>
    <row r="86" spans="1:77" ht="63.75" x14ac:dyDescent="0.2">
      <c r="A86" s="118" t="s">
        <v>1183</v>
      </c>
      <c r="B86" s="238" t="s">
        <v>199</v>
      </c>
      <c r="C86" s="109">
        <f>3.1*(1+7+37)*2</f>
        <v>279</v>
      </c>
      <c r="D86" s="126">
        <v>0</v>
      </c>
      <c r="E86" s="556">
        <f t="shared" si="1"/>
        <v>0</v>
      </c>
    </row>
    <row r="87" spans="1:77" x14ac:dyDescent="0.2">
      <c r="A87" s="224" t="s">
        <v>489</v>
      </c>
      <c r="B87" s="239"/>
      <c r="C87" s="225"/>
      <c r="D87" s="222"/>
      <c r="E87" s="558"/>
    </row>
    <row r="88" spans="1:77" x14ac:dyDescent="0.2">
      <c r="A88" s="226" t="s">
        <v>490</v>
      </c>
      <c r="B88" s="240"/>
      <c r="C88" s="227"/>
      <c r="D88" s="223"/>
      <c r="E88" s="559"/>
    </row>
    <row r="89" spans="1:77" x14ac:dyDescent="0.2">
      <c r="A89" s="561" t="s">
        <v>379</v>
      </c>
      <c r="B89" s="562" t="s">
        <v>47</v>
      </c>
      <c r="C89" s="1272">
        <v>60</v>
      </c>
      <c r="D89" s="636">
        <v>0</v>
      </c>
      <c r="E89" s="563">
        <f t="shared" ref="E89" si="2">C89*D89</f>
        <v>0</v>
      </c>
    </row>
    <row r="90" spans="1:77" x14ac:dyDescent="0.2">
      <c r="A90" s="118" t="s">
        <v>492</v>
      </c>
      <c r="B90" s="238" t="s">
        <v>38</v>
      </c>
      <c r="C90" s="1273">
        <v>1</v>
      </c>
      <c r="D90" s="126">
        <v>0</v>
      </c>
      <c r="E90" s="556">
        <f>+C90*D90</f>
        <v>0</v>
      </c>
    </row>
    <row r="91" spans="1:77" x14ac:dyDescent="0.2">
      <c r="A91" s="118" t="s">
        <v>493</v>
      </c>
      <c r="B91" s="238" t="s">
        <v>38</v>
      </c>
      <c r="C91" s="1273">
        <v>1</v>
      </c>
      <c r="D91" s="126">
        <v>0</v>
      </c>
      <c r="E91" s="556">
        <f>+C91*D91</f>
        <v>0</v>
      </c>
    </row>
    <row r="92" spans="1:77" x14ac:dyDescent="0.2">
      <c r="A92" s="118" t="s">
        <v>494</v>
      </c>
      <c r="B92" s="238" t="s">
        <v>38</v>
      </c>
      <c r="C92" s="1273">
        <v>1</v>
      </c>
      <c r="D92" s="126">
        <v>0</v>
      </c>
      <c r="E92" s="556">
        <f>+C92*D92</f>
        <v>0</v>
      </c>
    </row>
    <row r="93" spans="1:77" ht="25.5" x14ac:dyDescent="0.2">
      <c r="A93" s="118" t="s">
        <v>495</v>
      </c>
      <c r="B93" s="238" t="s">
        <v>38</v>
      </c>
      <c r="C93" s="1273">
        <v>1</v>
      </c>
      <c r="D93" s="126">
        <v>0</v>
      </c>
      <c r="E93" s="556">
        <f>+C93*D93</f>
        <v>0</v>
      </c>
    </row>
    <row r="94" spans="1:77" x14ac:dyDescent="0.2">
      <c r="A94" s="564"/>
      <c r="B94" s="237"/>
      <c r="C94" s="230"/>
      <c r="D94" s="229"/>
      <c r="E94" s="557"/>
    </row>
    <row r="95" spans="1:77" s="303" customFormat="1" x14ac:dyDescent="0.2">
      <c r="A95" s="565" t="s">
        <v>157</v>
      </c>
      <c r="B95" s="566"/>
      <c r="C95" s="567"/>
      <c r="D95" s="637"/>
      <c r="E95" s="568">
        <f>SUM(E58:E93)</f>
        <v>0</v>
      </c>
      <c r="F95" s="1169"/>
      <c r="G95" s="1169"/>
      <c r="H95" s="1169"/>
      <c r="I95" s="1169"/>
      <c r="J95" s="1169"/>
      <c r="K95" s="1169"/>
      <c r="L95" s="1169"/>
      <c r="M95" s="1169"/>
      <c r="N95" s="1169"/>
      <c r="O95" s="1169"/>
      <c r="P95" s="1169"/>
      <c r="Q95" s="1169"/>
      <c r="R95" s="1169"/>
      <c r="S95" s="1169"/>
      <c r="T95" s="1169"/>
      <c r="U95" s="1169"/>
      <c r="V95" s="1169"/>
      <c r="W95" s="1169"/>
      <c r="X95" s="1169"/>
      <c r="Y95" s="1169"/>
      <c r="Z95" s="1169"/>
      <c r="AA95" s="1169"/>
      <c r="AB95" s="1169"/>
      <c r="AC95" s="1169"/>
      <c r="AD95" s="1169"/>
      <c r="AE95" s="1169"/>
      <c r="AF95" s="1169"/>
      <c r="AG95" s="1169"/>
      <c r="AH95" s="1169"/>
      <c r="AI95" s="1169"/>
      <c r="AJ95" s="1169"/>
      <c r="AK95" s="1169"/>
      <c r="AL95" s="1169"/>
      <c r="AM95" s="1169"/>
      <c r="AN95" s="1169"/>
      <c r="AO95" s="1169"/>
      <c r="AP95" s="1169"/>
      <c r="AQ95" s="1169"/>
      <c r="AR95" s="1169"/>
      <c r="AS95" s="1169"/>
      <c r="AT95" s="1169"/>
      <c r="AU95" s="1169"/>
      <c r="AV95" s="1169"/>
      <c r="AW95" s="1169"/>
      <c r="AX95" s="1169"/>
      <c r="AY95" s="1169"/>
      <c r="AZ95" s="1169"/>
      <c r="BA95" s="1169"/>
      <c r="BB95" s="1169"/>
      <c r="BC95" s="1169"/>
      <c r="BD95" s="1169"/>
      <c r="BE95" s="1169"/>
      <c r="BF95" s="1169"/>
      <c r="BG95" s="1169"/>
      <c r="BH95" s="1169"/>
      <c r="BI95" s="1169"/>
      <c r="BJ95" s="1169"/>
      <c r="BK95" s="1169"/>
      <c r="BL95" s="1169"/>
      <c r="BM95" s="1169"/>
      <c r="BN95" s="1169"/>
      <c r="BO95" s="1169"/>
      <c r="BP95" s="1169"/>
      <c r="BQ95" s="1169"/>
      <c r="BR95" s="1169"/>
      <c r="BS95" s="1169"/>
      <c r="BT95" s="1169"/>
      <c r="BU95" s="1169"/>
      <c r="BV95" s="1169"/>
      <c r="BW95" s="1169"/>
      <c r="BX95" s="1169"/>
      <c r="BY95" s="1169"/>
    </row>
    <row r="96" spans="1:77" s="303" customFormat="1" x14ac:dyDescent="0.2">
      <c r="A96" s="571"/>
      <c r="B96" s="572"/>
      <c r="C96" s="573"/>
      <c r="D96" s="639"/>
      <c r="E96" s="574"/>
      <c r="F96" s="1169"/>
      <c r="G96" s="1169"/>
      <c r="H96" s="1169"/>
      <c r="I96" s="1169"/>
      <c r="J96" s="1169"/>
      <c r="K96" s="1169"/>
      <c r="L96" s="1169"/>
      <c r="M96" s="1169"/>
      <c r="N96" s="1169"/>
      <c r="O96" s="1169"/>
      <c r="P96" s="1169"/>
      <c r="Q96" s="1169"/>
      <c r="R96" s="1169"/>
      <c r="S96" s="1169"/>
      <c r="T96" s="1169"/>
      <c r="U96" s="1169"/>
      <c r="V96" s="1169"/>
      <c r="W96" s="1169"/>
      <c r="X96" s="1169"/>
      <c r="Y96" s="1169"/>
      <c r="Z96" s="1169"/>
      <c r="AA96" s="1169"/>
      <c r="AB96" s="1169"/>
      <c r="AC96" s="1169"/>
      <c r="AD96" s="1169"/>
      <c r="AE96" s="1169"/>
      <c r="AF96" s="1169"/>
      <c r="AG96" s="1169"/>
      <c r="AH96" s="1169"/>
      <c r="AI96" s="1169"/>
      <c r="AJ96" s="1169"/>
      <c r="AK96" s="1169"/>
      <c r="AL96" s="1169"/>
      <c r="AM96" s="1169"/>
      <c r="AN96" s="1169"/>
      <c r="AO96" s="1169"/>
      <c r="AP96" s="1169"/>
      <c r="AQ96" s="1169"/>
      <c r="AR96" s="1169"/>
      <c r="AS96" s="1169"/>
      <c r="AT96" s="1169"/>
      <c r="AU96" s="1169"/>
      <c r="AV96" s="1169"/>
      <c r="AW96" s="1169"/>
      <c r="AX96" s="1169"/>
      <c r="AY96" s="1169"/>
      <c r="AZ96" s="1169"/>
      <c r="BA96" s="1169"/>
      <c r="BB96" s="1169"/>
      <c r="BC96" s="1169"/>
      <c r="BD96" s="1169"/>
      <c r="BE96" s="1169"/>
      <c r="BF96" s="1169"/>
      <c r="BG96" s="1169"/>
      <c r="BH96" s="1169"/>
      <c r="BI96" s="1169"/>
      <c r="BJ96" s="1169"/>
      <c r="BK96" s="1169"/>
      <c r="BL96" s="1169"/>
      <c r="BM96" s="1169"/>
      <c r="BN96" s="1169"/>
      <c r="BO96" s="1169"/>
      <c r="BP96" s="1169"/>
      <c r="BQ96" s="1169"/>
      <c r="BR96" s="1169"/>
      <c r="BS96" s="1169"/>
      <c r="BT96" s="1169"/>
      <c r="BU96" s="1169"/>
      <c r="BV96" s="1169"/>
      <c r="BW96" s="1169"/>
      <c r="BX96" s="1169"/>
      <c r="BY96" s="1169"/>
    </row>
    <row r="98" spans="1:77" ht="15.75" x14ac:dyDescent="0.2">
      <c r="A98" s="537" t="s">
        <v>548</v>
      </c>
      <c r="B98" s="538"/>
      <c r="C98" s="539"/>
      <c r="D98" s="632"/>
      <c r="E98" s="540"/>
    </row>
    <row r="99" spans="1:77" x14ac:dyDescent="0.2">
      <c r="A99" s="542"/>
      <c r="B99" s="543"/>
      <c r="C99" s="544"/>
      <c r="D99" s="633"/>
      <c r="E99" s="545"/>
    </row>
    <row r="100" spans="1:77" s="343" customFormat="1" x14ac:dyDescent="0.2">
      <c r="A100" s="438" t="s">
        <v>10</v>
      </c>
      <c r="B100" s="575" t="s">
        <v>277</v>
      </c>
      <c r="C100" s="576" t="s">
        <v>11</v>
      </c>
      <c r="D100" s="640" t="s">
        <v>13</v>
      </c>
      <c r="E100" s="577" t="s">
        <v>14</v>
      </c>
      <c r="F100" s="1170"/>
      <c r="G100" s="1170"/>
      <c r="H100" s="1170"/>
      <c r="I100" s="1170"/>
      <c r="J100" s="1170"/>
      <c r="K100" s="1170"/>
      <c r="L100" s="1170"/>
      <c r="M100" s="1170"/>
      <c r="N100" s="1170"/>
      <c r="O100" s="1170"/>
      <c r="P100" s="1170"/>
      <c r="Q100" s="1170"/>
      <c r="R100" s="1170"/>
      <c r="S100" s="1170"/>
      <c r="T100" s="1170"/>
      <c r="U100" s="1170"/>
      <c r="V100" s="1170"/>
      <c r="W100" s="1170"/>
      <c r="X100" s="1170"/>
      <c r="Y100" s="1170"/>
      <c r="Z100" s="1170"/>
      <c r="AA100" s="1170"/>
      <c r="AB100" s="1170"/>
      <c r="AC100" s="1170"/>
      <c r="AD100" s="1170"/>
      <c r="AE100" s="1170"/>
      <c r="AF100" s="1170"/>
      <c r="AG100" s="1170"/>
      <c r="AH100" s="1170"/>
      <c r="AI100" s="1170"/>
      <c r="AJ100" s="1170"/>
      <c r="AK100" s="1170"/>
      <c r="AL100" s="1170"/>
      <c r="AM100" s="1170"/>
      <c r="AN100" s="1170"/>
      <c r="AO100" s="1170"/>
      <c r="AP100" s="1170"/>
      <c r="AQ100" s="1170"/>
      <c r="AR100" s="1170"/>
      <c r="AS100" s="1170"/>
      <c r="AT100" s="1170"/>
      <c r="AU100" s="1170"/>
      <c r="AV100" s="1170"/>
      <c r="AW100" s="1170"/>
      <c r="AX100" s="1170"/>
      <c r="AY100" s="1170"/>
      <c r="AZ100" s="1170"/>
      <c r="BA100" s="1170"/>
      <c r="BB100" s="1170"/>
      <c r="BC100" s="1170"/>
      <c r="BD100" s="1170"/>
      <c r="BE100" s="1170"/>
      <c r="BF100" s="1170"/>
      <c r="BG100" s="1170"/>
      <c r="BH100" s="1170"/>
      <c r="BI100" s="1170"/>
      <c r="BJ100" s="1170"/>
      <c r="BK100" s="1170"/>
      <c r="BL100" s="1170"/>
      <c r="BM100" s="1170"/>
      <c r="BN100" s="1170"/>
      <c r="BO100" s="1170"/>
      <c r="BP100" s="1170"/>
      <c r="BQ100" s="1170"/>
      <c r="BR100" s="1170"/>
      <c r="BS100" s="1170"/>
      <c r="BT100" s="1170"/>
      <c r="BU100" s="1170"/>
      <c r="BV100" s="1170"/>
      <c r="BW100" s="1170"/>
      <c r="BX100" s="1170"/>
      <c r="BY100" s="1170"/>
    </row>
    <row r="101" spans="1:77" x14ac:dyDescent="0.2">
      <c r="A101" s="224" t="s">
        <v>466</v>
      </c>
      <c r="B101" s="239"/>
      <c r="C101" s="225"/>
      <c r="D101" s="231"/>
      <c r="E101" s="578"/>
    </row>
    <row r="102" spans="1:77" x14ac:dyDescent="0.2">
      <c r="A102" s="226" t="s">
        <v>467</v>
      </c>
      <c r="B102" s="240"/>
      <c r="C102" s="227"/>
      <c r="D102" s="232"/>
      <c r="E102" s="579"/>
    </row>
    <row r="103" spans="1:77" ht="25.5" x14ac:dyDescent="0.2">
      <c r="A103" s="118" t="s">
        <v>543</v>
      </c>
      <c r="B103" s="238" t="s">
        <v>38</v>
      </c>
      <c r="C103" s="1273">
        <v>1</v>
      </c>
      <c r="D103" s="127">
        <v>0</v>
      </c>
      <c r="E103" s="338">
        <f t="shared" ref="E103:E146" si="3">+C103*D103</f>
        <v>0</v>
      </c>
    </row>
    <row r="104" spans="1:77" x14ac:dyDescent="0.2">
      <c r="A104" s="228" t="s">
        <v>549</v>
      </c>
      <c r="B104" s="237"/>
      <c r="C104" s="230"/>
      <c r="D104" s="233"/>
      <c r="E104" s="580"/>
    </row>
    <row r="105" spans="1:77" x14ac:dyDescent="0.2">
      <c r="A105" s="118" t="s">
        <v>303</v>
      </c>
      <c r="B105" s="238" t="s">
        <v>47</v>
      </c>
      <c r="C105" s="1273">
        <f>20*8</f>
        <v>160</v>
      </c>
      <c r="D105" s="127">
        <v>0</v>
      </c>
      <c r="E105" s="338">
        <f t="shared" si="3"/>
        <v>0</v>
      </c>
    </row>
    <row r="106" spans="1:77" ht="51" x14ac:dyDescent="0.2">
      <c r="A106" s="118" t="s">
        <v>1184</v>
      </c>
      <c r="B106" s="238" t="s">
        <v>101</v>
      </c>
      <c r="C106" s="109">
        <f>65*8+85*12</f>
        <v>1540</v>
      </c>
      <c r="D106" s="127">
        <v>0</v>
      </c>
      <c r="E106" s="338">
        <f t="shared" si="3"/>
        <v>0</v>
      </c>
    </row>
    <row r="107" spans="1:77" x14ac:dyDescent="0.2">
      <c r="A107" s="224" t="s">
        <v>471</v>
      </c>
      <c r="B107" s="239"/>
      <c r="C107" s="225"/>
      <c r="D107" s="231"/>
      <c r="E107" s="578"/>
    </row>
    <row r="108" spans="1:77" x14ac:dyDescent="0.2">
      <c r="A108" s="226" t="s">
        <v>472</v>
      </c>
      <c r="B108" s="240"/>
      <c r="C108" s="227"/>
      <c r="D108" s="232"/>
      <c r="E108" s="579"/>
    </row>
    <row r="109" spans="1:77" ht="25.5" x14ac:dyDescent="0.2">
      <c r="A109" s="118" t="s">
        <v>473</v>
      </c>
      <c r="B109" s="238" t="s">
        <v>101</v>
      </c>
      <c r="C109" s="109">
        <f>7*6.6*12.2+11*6.6*5+20*6.6*3</f>
        <v>1322.6399999999999</v>
      </c>
      <c r="D109" s="127">
        <v>0</v>
      </c>
      <c r="E109" s="338">
        <f t="shared" si="3"/>
        <v>0</v>
      </c>
    </row>
    <row r="110" spans="1:77" x14ac:dyDescent="0.2">
      <c r="A110" s="228" t="s">
        <v>474</v>
      </c>
      <c r="B110" s="237"/>
      <c r="C110" s="230"/>
      <c r="D110" s="233"/>
      <c r="E110" s="580"/>
    </row>
    <row r="111" spans="1:77" ht="25.5" x14ac:dyDescent="0.2">
      <c r="A111" s="118" t="s">
        <v>475</v>
      </c>
      <c r="B111" s="238" t="s">
        <v>184</v>
      </c>
      <c r="C111" s="109">
        <f>2.4*31*6.6</f>
        <v>491.03999999999991</v>
      </c>
      <c r="D111" s="127">
        <v>0</v>
      </c>
      <c r="E111" s="338">
        <f t="shared" si="3"/>
        <v>0</v>
      </c>
    </row>
    <row r="112" spans="1:77" ht="25.5" x14ac:dyDescent="0.2">
      <c r="A112" s="118" t="s">
        <v>550</v>
      </c>
      <c r="B112" s="238" t="s">
        <v>101</v>
      </c>
      <c r="C112" s="109">
        <f>7*6.6*12.2+11*6.6*5</f>
        <v>926.63999999999987</v>
      </c>
      <c r="D112" s="127">
        <v>0</v>
      </c>
      <c r="E112" s="338">
        <f t="shared" si="3"/>
        <v>0</v>
      </c>
    </row>
    <row r="113" spans="1:5" ht="25.5" x14ac:dyDescent="0.2">
      <c r="A113" s="118" t="s">
        <v>544</v>
      </c>
      <c r="B113" s="238" t="s">
        <v>101</v>
      </c>
      <c r="C113" s="109">
        <f>3.6*31*6.6</f>
        <v>736.56000000000006</v>
      </c>
      <c r="D113" s="127">
        <v>0</v>
      </c>
      <c r="E113" s="338">
        <f t="shared" si="3"/>
        <v>0</v>
      </c>
    </row>
    <row r="114" spans="1:5" x14ac:dyDescent="0.2">
      <c r="A114" s="228" t="s">
        <v>476</v>
      </c>
      <c r="B114" s="237"/>
      <c r="C114" s="230"/>
      <c r="D114" s="233"/>
      <c r="E114" s="580"/>
    </row>
    <row r="115" spans="1:5" ht="38.25" x14ac:dyDescent="0.2">
      <c r="A115" s="118" t="s">
        <v>1176</v>
      </c>
      <c r="B115" s="238" t="s">
        <v>184</v>
      </c>
      <c r="C115" s="109">
        <f>0.7*31*6.6</f>
        <v>143.22</v>
      </c>
      <c r="D115" s="127">
        <v>0</v>
      </c>
      <c r="E115" s="338">
        <f t="shared" si="3"/>
        <v>0</v>
      </c>
    </row>
    <row r="116" spans="1:5" x14ac:dyDescent="0.2">
      <c r="A116" s="228" t="s">
        <v>551</v>
      </c>
      <c r="B116" s="237"/>
      <c r="C116" s="230"/>
      <c r="D116" s="233"/>
      <c r="E116" s="580"/>
    </row>
    <row r="117" spans="1:5" ht="38.25" x14ac:dyDescent="0.2">
      <c r="A117" s="118" t="s">
        <v>1185</v>
      </c>
      <c r="B117" s="238" t="s">
        <v>101</v>
      </c>
      <c r="C117" s="109">
        <f>3*12*6.6+4.2*8*6.6</f>
        <v>459.36</v>
      </c>
      <c r="D117" s="127">
        <v>0</v>
      </c>
      <c r="E117" s="338">
        <f t="shared" si="3"/>
        <v>0</v>
      </c>
    </row>
    <row r="118" spans="1:5" ht="63.75" x14ac:dyDescent="0.2">
      <c r="A118" s="118" t="s">
        <v>1186</v>
      </c>
      <c r="B118" s="238" t="s">
        <v>184</v>
      </c>
      <c r="C118" s="109">
        <f>4.4*20*6.6</f>
        <v>580.79999999999995</v>
      </c>
      <c r="D118" s="127">
        <v>0</v>
      </c>
      <c r="E118" s="338">
        <f t="shared" si="3"/>
        <v>0</v>
      </c>
    </row>
    <row r="119" spans="1:5" x14ac:dyDescent="0.2">
      <c r="A119" s="224" t="s">
        <v>545</v>
      </c>
      <c r="B119" s="239"/>
      <c r="C119" s="225"/>
      <c r="D119" s="231"/>
      <c r="E119" s="578"/>
    </row>
    <row r="120" spans="1:5" x14ac:dyDescent="0.2">
      <c r="A120" s="226" t="s">
        <v>546</v>
      </c>
      <c r="B120" s="240"/>
      <c r="C120" s="227"/>
      <c r="D120" s="232"/>
      <c r="E120" s="579"/>
    </row>
    <row r="121" spans="1:5" ht="25.5" x14ac:dyDescent="0.2">
      <c r="A121" s="118" t="s">
        <v>547</v>
      </c>
      <c r="B121" s="238" t="s">
        <v>38</v>
      </c>
      <c r="C121" s="1273">
        <f>31*3</f>
        <v>93</v>
      </c>
      <c r="D121" s="127">
        <v>0</v>
      </c>
      <c r="E121" s="338">
        <f t="shared" si="3"/>
        <v>0</v>
      </c>
    </row>
    <row r="122" spans="1:5" ht="51" x14ac:dyDescent="0.2">
      <c r="A122" s="118" t="s">
        <v>552</v>
      </c>
      <c r="B122" s="238" t="s">
        <v>38</v>
      </c>
      <c r="C122" s="109">
        <v>65</v>
      </c>
      <c r="D122" s="127">
        <v>0</v>
      </c>
      <c r="E122" s="338">
        <f t="shared" si="3"/>
        <v>0</v>
      </c>
    </row>
    <row r="123" spans="1:5" x14ac:dyDescent="0.2">
      <c r="A123" s="224" t="s">
        <v>478</v>
      </c>
      <c r="B123" s="239"/>
      <c r="C123" s="225"/>
      <c r="D123" s="231"/>
      <c r="E123" s="578"/>
    </row>
    <row r="124" spans="1:5" x14ac:dyDescent="0.2">
      <c r="A124" s="226" t="s">
        <v>479</v>
      </c>
      <c r="B124" s="240"/>
      <c r="C124" s="227"/>
      <c r="D124" s="232"/>
      <c r="E124" s="579"/>
    </row>
    <row r="125" spans="1:5" x14ac:dyDescent="0.2">
      <c r="A125" s="118" t="s">
        <v>480</v>
      </c>
      <c r="B125" s="238" t="s">
        <v>101</v>
      </c>
      <c r="C125" s="109">
        <f>1.1*31*6.6</f>
        <v>225.06</v>
      </c>
      <c r="D125" s="127">
        <v>0</v>
      </c>
      <c r="E125" s="338">
        <f t="shared" si="3"/>
        <v>0</v>
      </c>
    </row>
    <row r="126" spans="1:5" x14ac:dyDescent="0.2">
      <c r="A126" s="228" t="s">
        <v>482</v>
      </c>
      <c r="B126" s="237"/>
      <c r="C126" s="230"/>
      <c r="D126" s="233"/>
      <c r="E126" s="580"/>
    </row>
    <row r="127" spans="1:5" ht="51" x14ac:dyDescent="0.2">
      <c r="A127" s="118" t="s">
        <v>1177</v>
      </c>
      <c r="B127" s="238" t="s">
        <v>100</v>
      </c>
      <c r="C127" s="109">
        <f>+C132*120</f>
        <v>27142.235999999997</v>
      </c>
      <c r="D127" s="127">
        <v>0</v>
      </c>
      <c r="E127" s="338">
        <f>+C127*D127</f>
        <v>0</v>
      </c>
    </row>
    <row r="128" spans="1:5" x14ac:dyDescent="0.2">
      <c r="A128" s="228" t="s">
        <v>483</v>
      </c>
      <c r="B128" s="237"/>
      <c r="C128" s="230"/>
      <c r="D128" s="233"/>
      <c r="E128" s="580"/>
    </row>
    <row r="129" spans="1:5" ht="63.75" x14ac:dyDescent="0.2">
      <c r="A129" s="118" t="s">
        <v>1187</v>
      </c>
      <c r="B129" s="238" t="s">
        <v>101</v>
      </c>
      <c r="C129" s="109">
        <f>31*6.6*3.1</f>
        <v>634.26</v>
      </c>
      <c r="D129" s="127">
        <v>0</v>
      </c>
      <c r="E129" s="338">
        <f t="shared" si="3"/>
        <v>0</v>
      </c>
    </row>
    <row r="130" spans="1:5" ht="51" x14ac:dyDescent="0.2">
      <c r="A130" s="118" t="s">
        <v>1188</v>
      </c>
      <c r="B130" s="238" t="s">
        <v>184</v>
      </c>
      <c r="C130" s="109">
        <f>0.7*20*6.6</f>
        <v>92.399999999999991</v>
      </c>
      <c r="D130" s="127">
        <v>0</v>
      </c>
      <c r="E130" s="338">
        <f t="shared" si="3"/>
        <v>0</v>
      </c>
    </row>
    <row r="131" spans="1:5" ht="25.5" x14ac:dyDescent="0.2">
      <c r="A131" s="118" t="s">
        <v>183</v>
      </c>
      <c r="B131" s="238" t="s">
        <v>184</v>
      </c>
      <c r="C131" s="109">
        <f>2.2*0.2*31*6.63</f>
        <v>90.433200000000014</v>
      </c>
      <c r="D131" s="127">
        <v>0</v>
      </c>
      <c r="E131" s="338">
        <f t="shared" si="3"/>
        <v>0</v>
      </c>
    </row>
    <row r="132" spans="1:5" ht="63.75" x14ac:dyDescent="0.2">
      <c r="A132" s="118" t="s">
        <v>1179</v>
      </c>
      <c r="B132" s="238" t="s">
        <v>184</v>
      </c>
      <c r="C132" s="109">
        <f>(0.4+0.7)*0.5*2.01*31*6.6</f>
        <v>226.18529999999998</v>
      </c>
      <c r="D132" s="127">
        <v>0</v>
      </c>
      <c r="E132" s="338">
        <f t="shared" si="3"/>
        <v>0</v>
      </c>
    </row>
    <row r="133" spans="1:5" ht="51" x14ac:dyDescent="0.2">
      <c r="A133" s="118" t="s">
        <v>1180</v>
      </c>
      <c r="B133" s="238" t="s">
        <v>184</v>
      </c>
      <c r="C133" s="109">
        <f>0.25*12*6.6</f>
        <v>19.799999999999997</v>
      </c>
      <c r="D133" s="127">
        <v>0</v>
      </c>
      <c r="E133" s="338">
        <f t="shared" si="3"/>
        <v>0</v>
      </c>
    </row>
    <row r="134" spans="1:5" x14ac:dyDescent="0.2">
      <c r="A134" s="228" t="s">
        <v>484</v>
      </c>
      <c r="B134" s="237"/>
      <c r="C134" s="230"/>
      <c r="D134" s="233"/>
      <c r="E134" s="580"/>
    </row>
    <row r="135" spans="1:5" ht="25.5" x14ac:dyDescent="0.2">
      <c r="A135" s="118" t="s">
        <v>485</v>
      </c>
      <c r="B135" s="238" t="s">
        <v>101</v>
      </c>
      <c r="C135" s="109">
        <f>0.6*12*6.6</f>
        <v>47.519999999999996</v>
      </c>
      <c r="D135" s="127">
        <v>0</v>
      </c>
      <c r="E135" s="338">
        <f t="shared" si="3"/>
        <v>0</v>
      </c>
    </row>
    <row r="136" spans="1:5" x14ac:dyDescent="0.2">
      <c r="A136" s="228" t="s">
        <v>553</v>
      </c>
      <c r="B136" s="237"/>
      <c r="C136" s="230"/>
      <c r="D136" s="233"/>
      <c r="E136" s="580"/>
    </row>
    <row r="137" spans="1:5" ht="51" x14ac:dyDescent="0.2">
      <c r="A137" s="118" t="s">
        <v>1189</v>
      </c>
      <c r="B137" s="238" t="s">
        <v>199</v>
      </c>
      <c r="C137" s="109">
        <f>30/1.2*3*6</f>
        <v>450</v>
      </c>
      <c r="D137" s="127">
        <v>0</v>
      </c>
      <c r="E137" s="338">
        <f t="shared" si="3"/>
        <v>0</v>
      </c>
    </row>
    <row r="138" spans="1:5" ht="102" x14ac:dyDescent="0.2">
      <c r="A138" s="118" t="s">
        <v>1190</v>
      </c>
      <c r="B138" s="238" t="s">
        <v>38</v>
      </c>
      <c r="C138" s="1273">
        <f>150/1.2</f>
        <v>125</v>
      </c>
      <c r="D138" s="127">
        <v>0</v>
      </c>
      <c r="E138" s="338">
        <f t="shared" si="3"/>
        <v>0</v>
      </c>
    </row>
    <row r="139" spans="1:5" x14ac:dyDescent="0.2">
      <c r="A139" s="228" t="s">
        <v>486</v>
      </c>
      <c r="B139" s="237"/>
      <c r="C139" s="1275"/>
      <c r="D139" s="233"/>
      <c r="E139" s="580"/>
    </row>
    <row r="140" spans="1:5" ht="25.5" x14ac:dyDescent="0.2">
      <c r="A140" s="118" t="s">
        <v>487</v>
      </c>
      <c r="B140" s="238" t="s">
        <v>38</v>
      </c>
      <c r="C140" s="1274">
        <f>31*3+20*2</f>
        <v>133</v>
      </c>
      <c r="D140" s="127">
        <v>0</v>
      </c>
      <c r="E140" s="338">
        <f t="shared" si="3"/>
        <v>0</v>
      </c>
    </row>
    <row r="141" spans="1:5" x14ac:dyDescent="0.2">
      <c r="A141" s="224" t="s">
        <v>488</v>
      </c>
      <c r="B141" s="239"/>
      <c r="C141" s="225"/>
      <c r="D141" s="231"/>
      <c r="E141" s="578"/>
    </row>
    <row r="142" spans="1:5" ht="89.25" x14ac:dyDescent="0.2">
      <c r="A142" s="118" t="s">
        <v>1191</v>
      </c>
      <c r="B142" s="238" t="s">
        <v>199</v>
      </c>
      <c r="C142" s="109">
        <f>3.1*30</f>
        <v>93</v>
      </c>
      <c r="D142" s="127">
        <v>0</v>
      </c>
      <c r="E142" s="338">
        <f t="shared" si="3"/>
        <v>0</v>
      </c>
    </row>
    <row r="143" spans="1:5" ht="63.75" x14ac:dyDescent="0.2">
      <c r="A143" s="118" t="s">
        <v>1183</v>
      </c>
      <c r="B143" s="238" t="s">
        <v>199</v>
      </c>
      <c r="C143" s="109">
        <f>3.1*30*2</f>
        <v>186</v>
      </c>
      <c r="D143" s="127">
        <v>0</v>
      </c>
      <c r="E143" s="338">
        <f t="shared" si="3"/>
        <v>0</v>
      </c>
    </row>
    <row r="144" spans="1:5" x14ac:dyDescent="0.2">
      <c r="A144" s="224" t="s">
        <v>489</v>
      </c>
      <c r="B144" s="239"/>
      <c r="C144" s="225"/>
      <c r="D144" s="231"/>
      <c r="E144" s="578"/>
    </row>
    <row r="145" spans="1:5" x14ac:dyDescent="0.2">
      <c r="A145" s="226" t="s">
        <v>490</v>
      </c>
      <c r="B145" s="240"/>
      <c r="C145" s="227"/>
      <c r="D145" s="232"/>
      <c r="E145" s="579"/>
    </row>
    <row r="146" spans="1:5" ht="25.5" x14ac:dyDescent="0.2">
      <c r="A146" s="118" t="s">
        <v>554</v>
      </c>
      <c r="B146" s="238" t="s">
        <v>38</v>
      </c>
      <c r="C146" s="1273">
        <v>7</v>
      </c>
      <c r="D146" s="127">
        <v>0</v>
      </c>
      <c r="E146" s="338">
        <f t="shared" si="3"/>
        <v>0</v>
      </c>
    </row>
    <row r="147" spans="1:5" x14ac:dyDescent="0.2">
      <c r="A147" s="561" t="s">
        <v>379</v>
      </c>
      <c r="B147" s="562" t="s">
        <v>47</v>
      </c>
      <c r="C147" s="1272">
        <v>60</v>
      </c>
      <c r="D147" s="636">
        <v>0</v>
      </c>
      <c r="E147" s="563">
        <f t="shared" ref="E147" si="4">C147*D147</f>
        <v>0</v>
      </c>
    </row>
    <row r="148" spans="1:5" x14ac:dyDescent="0.2">
      <c r="A148" s="118" t="s">
        <v>492</v>
      </c>
      <c r="B148" s="238" t="s">
        <v>38</v>
      </c>
      <c r="C148" s="1273">
        <v>1</v>
      </c>
      <c r="D148" s="127">
        <v>0</v>
      </c>
      <c r="E148" s="338">
        <f>+C148*D148</f>
        <v>0</v>
      </c>
    </row>
    <row r="149" spans="1:5" x14ac:dyDescent="0.2">
      <c r="A149" s="118" t="s">
        <v>493</v>
      </c>
      <c r="B149" s="238" t="s">
        <v>38</v>
      </c>
      <c r="C149" s="1273">
        <v>1</v>
      </c>
      <c r="D149" s="127">
        <v>0</v>
      </c>
      <c r="E149" s="338">
        <f>+C149*D149</f>
        <v>0</v>
      </c>
    </row>
    <row r="150" spans="1:5" x14ac:dyDescent="0.2">
      <c r="A150" s="118" t="s">
        <v>494</v>
      </c>
      <c r="B150" s="238" t="s">
        <v>38</v>
      </c>
      <c r="C150" s="1273">
        <v>1</v>
      </c>
      <c r="D150" s="127">
        <v>0</v>
      </c>
      <c r="E150" s="338">
        <f>+C150*D150</f>
        <v>0</v>
      </c>
    </row>
    <row r="151" spans="1:5" ht="25.5" x14ac:dyDescent="0.2">
      <c r="A151" s="118" t="s">
        <v>495</v>
      </c>
      <c r="B151" s="238" t="s">
        <v>38</v>
      </c>
      <c r="C151" s="1273">
        <v>1</v>
      </c>
      <c r="D151" s="127">
        <v>0</v>
      </c>
      <c r="E151" s="338">
        <f>+C151*D151</f>
        <v>0</v>
      </c>
    </row>
    <row r="152" spans="1:5" x14ac:dyDescent="0.2">
      <c r="A152" s="564"/>
      <c r="B152" s="237"/>
      <c r="C152" s="230"/>
      <c r="D152" s="233"/>
      <c r="E152" s="580"/>
    </row>
    <row r="153" spans="1:5" x14ac:dyDescent="0.2">
      <c r="A153" s="565" t="s">
        <v>157</v>
      </c>
      <c r="B153" s="566"/>
      <c r="C153" s="567"/>
      <c r="D153" s="641"/>
      <c r="E153" s="582">
        <f>SUM(E103:E151)</f>
        <v>0</v>
      </c>
    </row>
    <row r="156" spans="1:5" ht="15.75" x14ac:dyDescent="0.2">
      <c r="A156" s="537" t="s">
        <v>555</v>
      </c>
      <c r="B156" s="538"/>
      <c r="C156" s="539"/>
      <c r="D156" s="632"/>
      <c r="E156" s="540"/>
    </row>
    <row r="157" spans="1:5" x14ac:dyDescent="0.2">
      <c r="A157" s="542"/>
      <c r="B157" s="543"/>
      <c r="C157" s="544"/>
      <c r="D157" s="633"/>
      <c r="E157" s="545"/>
    </row>
    <row r="158" spans="1:5" ht="13.5" thickBot="1" x14ac:dyDescent="0.25">
      <c r="A158" s="546" t="s">
        <v>10</v>
      </c>
      <c r="B158" s="547" t="s">
        <v>277</v>
      </c>
      <c r="C158" s="569" t="s">
        <v>11</v>
      </c>
      <c r="D158" s="638" t="s">
        <v>13</v>
      </c>
      <c r="E158" s="570" t="s">
        <v>14</v>
      </c>
    </row>
    <row r="159" spans="1:5" x14ac:dyDescent="0.2">
      <c r="A159" s="555" t="s">
        <v>466</v>
      </c>
    </row>
    <row r="160" spans="1:5" x14ac:dyDescent="0.2">
      <c r="A160" s="555" t="s">
        <v>467</v>
      </c>
    </row>
    <row r="161" spans="1:5" ht="25.5" x14ac:dyDescent="0.2">
      <c r="A161" s="118" t="s">
        <v>556</v>
      </c>
      <c r="B161" s="238" t="s">
        <v>38</v>
      </c>
      <c r="C161" s="1273">
        <v>1</v>
      </c>
      <c r="D161" s="126">
        <v>0</v>
      </c>
      <c r="E161" s="556">
        <f>+C161*D161</f>
        <v>0</v>
      </c>
    </row>
    <row r="162" spans="1:5" x14ac:dyDescent="0.2">
      <c r="A162" s="228" t="s">
        <v>549</v>
      </c>
      <c r="B162" s="237"/>
      <c r="C162" s="230"/>
      <c r="D162" s="229"/>
      <c r="E162" s="557"/>
    </row>
    <row r="163" spans="1:5" x14ac:dyDescent="0.2">
      <c r="A163" s="118" t="s">
        <v>303</v>
      </c>
      <c r="B163" s="238" t="s">
        <v>47</v>
      </c>
      <c r="C163" s="109">
        <f>10*8</f>
        <v>80</v>
      </c>
      <c r="D163" s="126">
        <v>0</v>
      </c>
      <c r="E163" s="556">
        <f t="shared" ref="E163:E177" si="5">+C163*D163</f>
        <v>0</v>
      </c>
    </row>
    <row r="164" spans="1:5" x14ac:dyDescent="0.2">
      <c r="A164" s="224" t="s">
        <v>471</v>
      </c>
      <c r="B164" s="239"/>
      <c r="C164" s="225"/>
      <c r="D164" s="222"/>
      <c r="E164" s="558"/>
    </row>
    <row r="165" spans="1:5" x14ac:dyDescent="0.2">
      <c r="A165" s="226" t="s">
        <v>472</v>
      </c>
      <c r="B165" s="240"/>
      <c r="C165" s="227"/>
      <c r="D165" s="223"/>
      <c r="E165" s="559"/>
    </row>
    <row r="166" spans="1:5" ht="25.5" x14ac:dyDescent="0.2">
      <c r="A166" s="118" t="s">
        <v>473</v>
      </c>
      <c r="B166" s="238" t="s">
        <v>101</v>
      </c>
      <c r="C166" s="110">
        <f>58*3</f>
        <v>174</v>
      </c>
      <c r="D166" s="126">
        <v>0</v>
      </c>
      <c r="E166" s="556">
        <f t="shared" si="5"/>
        <v>0</v>
      </c>
    </row>
    <row r="167" spans="1:5" x14ac:dyDescent="0.2">
      <c r="A167" s="224" t="s">
        <v>474</v>
      </c>
      <c r="B167" s="239"/>
      <c r="C167" s="225"/>
      <c r="D167" s="222"/>
      <c r="E167" s="558"/>
    </row>
    <row r="168" spans="1:5" x14ac:dyDescent="0.2">
      <c r="A168" s="226" t="s">
        <v>551</v>
      </c>
      <c r="B168" s="240"/>
      <c r="C168" s="227"/>
      <c r="D168" s="223"/>
      <c r="E168" s="559"/>
    </row>
    <row r="169" spans="1:5" ht="38.25" x14ac:dyDescent="0.2">
      <c r="A169" s="118" t="s">
        <v>1185</v>
      </c>
      <c r="B169" s="238" t="s">
        <v>101</v>
      </c>
      <c r="C169" s="109">
        <f>4*58</f>
        <v>232</v>
      </c>
      <c r="D169" s="126">
        <v>0</v>
      </c>
      <c r="E169" s="556">
        <f t="shared" si="5"/>
        <v>0</v>
      </c>
    </row>
    <row r="170" spans="1:5" ht="63.75" x14ac:dyDescent="0.2">
      <c r="A170" s="118" t="s">
        <v>1186</v>
      </c>
      <c r="B170" s="238" t="s">
        <v>184</v>
      </c>
      <c r="C170" s="109">
        <f>3.5*58</f>
        <v>203</v>
      </c>
      <c r="D170" s="126">
        <v>0</v>
      </c>
      <c r="E170" s="556">
        <f t="shared" si="5"/>
        <v>0</v>
      </c>
    </row>
    <row r="171" spans="1:5" x14ac:dyDescent="0.2">
      <c r="A171" s="224" t="s">
        <v>478</v>
      </c>
      <c r="B171" s="239"/>
      <c r="C171" s="225"/>
      <c r="D171" s="222"/>
      <c r="E171" s="558"/>
    </row>
    <row r="172" spans="1:5" x14ac:dyDescent="0.2">
      <c r="A172" s="226" t="s">
        <v>483</v>
      </c>
      <c r="B172" s="240"/>
      <c r="C172" s="227"/>
      <c r="D172" s="223"/>
      <c r="E172" s="559"/>
    </row>
    <row r="173" spans="1:5" ht="51" x14ac:dyDescent="0.2">
      <c r="A173" s="118" t="s">
        <v>1188</v>
      </c>
      <c r="B173" s="238" t="s">
        <v>184</v>
      </c>
      <c r="C173" s="109">
        <f>0.7*58</f>
        <v>40.599999999999994</v>
      </c>
      <c r="D173" s="126">
        <v>0</v>
      </c>
      <c r="E173" s="556">
        <f t="shared" si="5"/>
        <v>0</v>
      </c>
    </row>
    <row r="174" spans="1:5" x14ac:dyDescent="0.2">
      <c r="A174" s="228" t="s">
        <v>553</v>
      </c>
      <c r="B174" s="237"/>
      <c r="C174" s="230"/>
      <c r="D174" s="229"/>
      <c r="E174" s="557"/>
    </row>
    <row r="175" spans="1:5" ht="51" x14ac:dyDescent="0.2">
      <c r="A175" s="118" t="s">
        <v>1192</v>
      </c>
      <c r="B175" s="238" t="s">
        <v>199</v>
      </c>
      <c r="C175" s="109">
        <f>58*0.5*4*2</f>
        <v>232</v>
      </c>
      <c r="D175" s="126">
        <v>0</v>
      </c>
      <c r="E175" s="556">
        <f t="shared" si="5"/>
        <v>0</v>
      </c>
    </row>
    <row r="176" spans="1:5" x14ac:dyDescent="0.2">
      <c r="A176" s="228" t="s">
        <v>486</v>
      </c>
      <c r="B176" s="237"/>
      <c r="C176" s="230"/>
      <c r="D176" s="229"/>
      <c r="E176" s="557"/>
    </row>
    <row r="177" spans="1:77" ht="25.5" x14ac:dyDescent="0.2">
      <c r="A177" s="118" t="s">
        <v>487</v>
      </c>
      <c r="B177" s="238" t="s">
        <v>38</v>
      </c>
      <c r="C177" s="1274">
        <f>10*2</f>
        <v>20</v>
      </c>
      <c r="D177" s="126">
        <v>0</v>
      </c>
      <c r="E177" s="556">
        <f t="shared" si="5"/>
        <v>0</v>
      </c>
    </row>
    <row r="178" spans="1:77" x14ac:dyDescent="0.2">
      <c r="A178" s="224" t="s">
        <v>489</v>
      </c>
      <c r="B178" s="239"/>
      <c r="C178" s="225"/>
      <c r="D178" s="222"/>
      <c r="E178" s="558"/>
    </row>
    <row r="179" spans="1:77" x14ac:dyDescent="0.2">
      <c r="A179" s="226" t="s">
        <v>490</v>
      </c>
      <c r="B179" s="240"/>
      <c r="C179" s="227"/>
      <c r="D179" s="223"/>
      <c r="E179" s="559"/>
    </row>
    <row r="180" spans="1:77" x14ac:dyDescent="0.2">
      <c r="A180" s="561" t="s">
        <v>379</v>
      </c>
      <c r="B180" s="562" t="s">
        <v>47</v>
      </c>
      <c r="C180" s="1272">
        <v>60</v>
      </c>
      <c r="D180" s="636">
        <v>0</v>
      </c>
      <c r="E180" s="563">
        <f t="shared" ref="E180" si="6">C180*D180</f>
        <v>0</v>
      </c>
    </row>
    <row r="181" spans="1:77" x14ac:dyDescent="0.2">
      <c r="A181" s="118" t="s">
        <v>882</v>
      </c>
      <c r="B181" s="238" t="s">
        <v>47</v>
      </c>
      <c r="C181" s="1273">
        <v>30</v>
      </c>
      <c r="D181" s="126">
        <v>0</v>
      </c>
      <c r="E181" s="556">
        <f>+C181*D181</f>
        <v>0</v>
      </c>
    </row>
    <row r="182" spans="1:77" x14ac:dyDescent="0.2">
      <c r="A182" s="118" t="s">
        <v>493</v>
      </c>
      <c r="B182" s="238" t="s">
        <v>38</v>
      </c>
      <c r="C182" s="1273">
        <v>1</v>
      </c>
      <c r="D182" s="126">
        <v>0</v>
      </c>
      <c r="E182" s="556">
        <f>+C182*D182</f>
        <v>0</v>
      </c>
    </row>
    <row r="183" spans="1:77" x14ac:dyDescent="0.2">
      <c r="A183" s="118" t="s">
        <v>494</v>
      </c>
      <c r="B183" s="238" t="s">
        <v>38</v>
      </c>
      <c r="C183" s="1273">
        <v>1</v>
      </c>
      <c r="D183" s="126">
        <v>0</v>
      </c>
      <c r="E183" s="556">
        <f>+C183*D183</f>
        <v>0</v>
      </c>
    </row>
    <row r="184" spans="1:77" ht="25.5" x14ac:dyDescent="0.2">
      <c r="A184" s="118" t="s">
        <v>495</v>
      </c>
      <c r="B184" s="238" t="s">
        <v>38</v>
      </c>
      <c r="C184" s="1273">
        <v>1</v>
      </c>
      <c r="D184" s="126">
        <v>0</v>
      </c>
      <c r="E184" s="556">
        <f>+C184*D184</f>
        <v>0</v>
      </c>
    </row>
    <row r="185" spans="1:77" x14ac:dyDescent="0.2">
      <c r="A185" s="564"/>
      <c r="B185" s="237"/>
      <c r="C185" s="230"/>
      <c r="D185" s="229"/>
      <c r="E185" s="557"/>
    </row>
    <row r="186" spans="1:77" s="303" customFormat="1" x14ac:dyDescent="0.2">
      <c r="A186" s="565" t="s">
        <v>157</v>
      </c>
      <c r="B186" s="566"/>
      <c r="C186" s="567"/>
      <c r="D186" s="637"/>
      <c r="E186" s="568">
        <f>SUM(E161:E184)</f>
        <v>0</v>
      </c>
      <c r="F186" s="1169"/>
      <c r="G186" s="1169"/>
      <c r="H186" s="1169"/>
      <c r="I186" s="1169"/>
      <c r="J186" s="1169"/>
      <c r="K186" s="1169"/>
      <c r="L186" s="1169"/>
      <c r="M186" s="1169"/>
      <c r="N186" s="1169"/>
      <c r="O186" s="1169"/>
      <c r="P186" s="1169"/>
      <c r="Q186" s="1169"/>
      <c r="R186" s="1169"/>
      <c r="S186" s="1169"/>
      <c r="T186" s="1169"/>
      <c r="U186" s="1169"/>
      <c r="V186" s="1169"/>
      <c r="W186" s="1169"/>
      <c r="X186" s="1169"/>
      <c r="Y186" s="1169"/>
      <c r="Z186" s="1169"/>
      <c r="AA186" s="1169"/>
      <c r="AB186" s="1169"/>
      <c r="AC186" s="1169"/>
      <c r="AD186" s="1169"/>
      <c r="AE186" s="1169"/>
      <c r="AF186" s="1169"/>
      <c r="AG186" s="1169"/>
      <c r="AH186" s="1169"/>
      <c r="AI186" s="1169"/>
      <c r="AJ186" s="1169"/>
      <c r="AK186" s="1169"/>
      <c r="AL186" s="1169"/>
      <c r="AM186" s="1169"/>
      <c r="AN186" s="1169"/>
      <c r="AO186" s="1169"/>
      <c r="AP186" s="1169"/>
      <c r="AQ186" s="1169"/>
      <c r="AR186" s="1169"/>
      <c r="AS186" s="1169"/>
      <c r="AT186" s="1169"/>
      <c r="AU186" s="1169"/>
      <c r="AV186" s="1169"/>
      <c r="AW186" s="1169"/>
      <c r="AX186" s="1169"/>
      <c r="AY186" s="1169"/>
      <c r="AZ186" s="1169"/>
      <c r="BA186" s="1169"/>
      <c r="BB186" s="1169"/>
      <c r="BC186" s="1169"/>
      <c r="BD186" s="1169"/>
      <c r="BE186" s="1169"/>
      <c r="BF186" s="1169"/>
      <c r="BG186" s="1169"/>
      <c r="BH186" s="1169"/>
      <c r="BI186" s="1169"/>
      <c r="BJ186" s="1169"/>
      <c r="BK186" s="1169"/>
      <c r="BL186" s="1169"/>
      <c r="BM186" s="1169"/>
      <c r="BN186" s="1169"/>
      <c r="BO186" s="1169"/>
      <c r="BP186" s="1169"/>
      <c r="BQ186" s="1169"/>
      <c r="BR186" s="1169"/>
      <c r="BS186" s="1169"/>
      <c r="BT186" s="1169"/>
      <c r="BU186" s="1169"/>
      <c r="BV186" s="1169"/>
      <c r="BW186" s="1169"/>
      <c r="BX186" s="1169"/>
      <c r="BY186" s="1169"/>
    </row>
    <row r="187" spans="1:77" s="303" customFormat="1" x14ac:dyDescent="0.2">
      <c r="A187" s="571"/>
      <c r="B187" s="572"/>
      <c r="C187" s="573"/>
      <c r="D187" s="639"/>
      <c r="E187" s="574"/>
      <c r="F187" s="1169"/>
      <c r="G187" s="1169"/>
      <c r="H187" s="1169"/>
      <c r="I187" s="1169"/>
      <c r="J187" s="1169"/>
      <c r="K187" s="1169"/>
      <c r="L187" s="1169"/>
      <c r="M187" s="1169"/>
      <c r="N187" s="1169"/>
      <c r="O187" s="1169"/>
      <c r="P187" s="1169"/>
      <c r="Q187" s="1169"/>
      <c r="R187" s="1169"/>
      <c r="S187" s="1169"/>
      <c r="T187" s="1169"/>
      <c r="U187" s="1169"/>
      <c r="V187" s="1169"/>
      <c r="W187" s="1169"/>
      <c r="X187" s="1169"/>
      <c r="Y187" s="1169"/>
      <c r="Z187" s="1169"/>
      <c r="AA187" s="1169"/>
      <c r="AB187" s="1169"/>
      <c r="AC187" s="1169"/>
      <c r="AD187" s="1169"/>
      <c r="AE187" s="1169"/>
      <c r="AF187" s="1169"/>
      <c r="AG187" s="1169"/>
      <c r="AH187" s="1169"/>
      <c r="AI187" s="1169"/>
      <c r="AJ187" s="1169"/>
      <c r="AK187" s="1169"/>
      <c r="AL187" s="1169"/>
      <c r="AM187" s="1169"/>
      <c r="AN187" s="1169"/>
      <c r="AO187" s="1169"/>
      <c r="AP187" s="1169"/>
      <c r="AQ187" s="1169"/>
      <c r="AR187" s="1169"/>
      <c r="AS187" s="1169"/>
      <c r="AT187" s="1169"/>
      <c r="AU187" s="1169"/>
      <c r="AV187" s="1169"/>
      <c r="AW187" s="1169"/>
      <c r="AX187" s="1169"/>
      <c r="AY187" s="1169"/>
      <c r="AZ187" s="1169"/>
      <c r="BA187" s="1169"/>
      <c r="BB187" s="1169"/>
      <c r="BC187" s="1169"/>
      <c r="BD187" s="1169"/>
      <c r="BE187" s="1169"/>
      <c r="BF187" s="1169"/>
      <c r="BG187" s="1169"/>
      <c r="BH187" s="1169"/>
      <c r="BI187" s="1169"/>
      <c r="BJ187" s="1169"/>
      <c r="BK187" s="1169"/>
      <c r="BL187" s="1169"/>
      <c r="BM187" s="1169"/>
      <c r="BN187" s="1169"/>
      <c r="BO187" s="1169"/>
      <c r="BP187" s="1169"/>
      <c r="BQ187" s="1169"/>
      <c r="BR187" s="1169"/>
      <c r="BS187" s="1169"/>
      <c r="BT187" s="1169"/>
      <c r="BU187" s="1169"/>
      <c r="BV187" s="1169"/>
      <c r="BW187" s="1169"/>
      <c r="BX187" s="1169"/>
      <c r="BY187" s="1169"/>
    </row>
    <row r="189" spans="1:77" ht="15.75" x14ac:dyDescent="0.2">
      <c r="A189" s="537" t="s">
        <v>564</v>
      </c>
      <c r="B189" s="583"/>
      <c r="C189" s="584"/>
      <c r="D189" s="642"/>
    </row>
    <row r="190" spans="1:77" x14ac:dyDescent="0.2">
      <c r="A190" s="542"/>
      <c r="B190" s="410"/>
      <c r="C190" s="376"/>
      <c r="D190" s="631"/>
    </row>
    <row r="191" spans="1:77" x14ac:dyDescent="0.2">
      <c r="A191" s="586" t="s">
        <v>10</v>
      </c>
      <c r="B191" s="587" t="s">
        <v>277</v>
      </c>
      <c r="C191" s="587" t="s">
        <v>11</v>
      </c>
      <c r="D191" s="643" t="s">
        <v>13</v>
      </c>
      <c r="E191" s="588" t="s">
        <v>14</v>
      </c>
    </row>
    <row r="192" spans="1:77" x14ac:dyDescent="0.2">
      <c r="A192" s="589" t="s">
        <v>466</v>
      </c>
      <c r="B192" s="590" t="s">
        <v>498</v>
      </c>
      <c r="C192" s="591" t="s">
        <v>498</v>
      </c>
      <c r="D192" s="644" t="s">
        <v>498</v>
      </c>
      <c r="E192" s="591" t="s">
        <v>498</v>
      </c>
    </row>
    <row r="193" spans="1:5" x14ac:dyDescent="0.2">
      <c r="A193" s="592" t="s">
        <v>467</v>
      </c>
      <c r="B193" s="593" t="s">
        <v>498</v>
      </c>
      <c r="C193" s="594" t="s">
        <v>498</v>
      </c>
      <c r="D193" s="645" t="s">
        <v>498</v>
      </c>
      <c r="E193" s="594" t="s">
        <v>498</v>
      </c>
    </row>
    <row r="194" spans="1:5" ht="25.5" x14ac:dyDescent="0.2">
      <c r="A194" s="561" t="s">
        <v>499</v>
      </c>
      <c r="B194" s="562" t="s">
        <v>38</v>
      </c>
      <c r="C194" s="1272">
        <v>12</v>
      </c>
      <c r="D194" s="636">
        <v>0</v>
      </c>
      <c r="E194" s="563">
        <f>C194*D194</f>
        <v>0</v>
      </c>
    </row>
    <row r="195" spans="1:5" ht="25.5" x14ac:dyDescent="0.2">
      <c r="A195" s="561" t="s">
        <v>565</v>
      </c>
      <c r="B195" s="562" t="s">
        <v>38</v>
      </c>
      <c r="C195" s="1272">
        <v>1</v>
      </c>
      <c r="D195" s="636">
        <v>0</v>
      </c>
      <c r="E195" s="563">
        <f t="shared" ref="E195:E237" si="7">C195*D195</f>
        <v>0</v>
      </c>
    </row>
    <row r="196" spans="1:5" x14ac:dyDescent="0.2">
      <c r="A196" s="589" t="s">
        <v>471</v>
      </c>
      <c r="B196" s="590" t="s">
        <v>498</v>
      </c>
      <c r="C196" s="591" t="s">
        <v>498</v>
      </c>
      <c r="D196" s="644" t="s">
        <v>498</v>
      </c>
      <c r="E196" s="591"/>
    </row>
    <row r="197" spans="1:5" x14ac:dyDescent="0.2">
      <c r="A197" s="592" t="s">
        <v>472</v>
      </c>
      <c r="B197" s="593" t="s">
        <v>498</v>
      </c>
      <c r="C197" s="594" t="s">
        <v>498</v>
      </c>
      <c r="D197" s="645" t="s">
        <v>498</v>
      </c>
      <c r="E197" s="594"/>
    </row>
    <row r="198" spans="1:5" ht="25.5" x14ac:dyDescent="0.2">
      <c r="A198" s="561" t="s">
        <v>1193</v>
      </c>
      <c r="B198" s="562" t="s">
        <v>101</v>
      </c>
      <c r="C198" s="563">
        <v>635</v>
      </c>
      <c r="D198" s="636">
        <v>0</v>
      </c>
      <c r="E198" s="563">
        <f t="shared" si="7"/>
        <v>0</v>
      </c>
    </row>
    <row r="199" spans="1:5" x14ac:dyDescent="0.2">
      <c r="A199" s="595" t="s">
        <v>474</v>
      </c>
      <c r="B199" s="596" t="s">
        <v>498</v>
      </c>
      <c r="C199" s="597" t="s">
        <v>498</v>
      </c>
      <c r="D199" s="646" t="s">
        <v>498</v>
      </c>
      <c r="E199" s="597"/>
    </row>
    <row r="200" spans="1:5" ht="25.5" x14ac:dyDescent="0.2">
      <c r="A200" s="561" t="s">
        <v>567</v>
      </c>
      <c r="B200" s="562" t="s">
        <v>184</v>
      </c>
      <c r="C200" s="563">
        <v>146.30000000000001</v>
      </c>
      <c r="D200" s="636">
        <v>0</v>
      </c>
      <c r="E200" s="563">
        <f t="shared" si="7"/>
        <v>0</v>
      </c>
    </row>
    <row r="201" spans="1:5" ht="25.5" x14ac:dyDescent="0.2">
      <c r="A201" s="561" t="s">
        <v>508</v>
      </c>
      <c r="B201" s="562" t="s">
        <v>101</v>
      </c>
      <c r="C201" s="563">
        <v>944</v>
      </c>
      <c r="D201" s="636">
        <v>0</v>
      </c>
      <c r="E201" s="563">
        <f t="shared" si="7"/>
        <v>0</v>
      </c>
    </row>
    <row r="202" spans="1:5" ht="25.5" x14ac:dyDescent="0.2">
      <c r="A202" s="561" t="s">
        <v>507</v>
      </c>
      <c r="B202" s="562" t="s">
        <v>101</v>
      </c>
      <c r="C202" s="563">
        <v>266</v>
      </c>
      <c r="D202" s="636">
        <v>0</v>
      </c>
      <c r="E202" s="563">
        <f t="shared" si="7"/>
        <v>0</v>
      </c>
    </row>
    <row r="203" spans="1:5" x14ac:dyDescent="0.2">
      <c r="A203" s="595" t="s">
        <v>476</v>
      </c>
      <c r="B203" s="596" t="s">
        <v>498</v>
      </c>
      <c r="C203" s="597" t="s">
        <v>498</v>
      </c>
      <c r="D203" s="646" t="s">
        <v>498</v>
      </c>
      <c r="E203" s="597"/>
    </row>
    <row r="204" spans="1:5" ht="25.5" x14ac:dyDescent="0.2">
      <c r="A204" s="561" t="s">
        <v>568</v>
      </c>
      <c r="B204" s="562" t="s">
        <v>184</v>
      </c>
      <c r="C204" s="563">
        <v>187</v>
      </c>
      <c r="D204" s="636">
        <v>0</v>
      </c>
      <c r="E204" s="563">
        <f t="shared" si="7"/>
        <v>0</v>
      </c>
    </row>
    <row r="205" spans="1:5" x14ac:dyDescent="0.2">
      <c r="A205" s="561" t="s">
        <v>569</v>
      </c>
      <c r="B205" s="562" t="s">
        <v>101</v>
      </c>
      <c r="C205" s="563">
        <v>113</v>
      </c>
      <c r="D205" s="636">
        <v>0</v>
      </c>
      <c r="E205" s="563">
        <f t="shared" si="7"/>
        <v>0</v>
      </c>
    </row>
    <row r="206" spans="1:5" x14ac:dyDescent="0.2">
      <c r="A206" s="595" t="s">
        <v>551</v>
      </c>
      <c r="B206" s="596" t="s">
        <v>498</v>
      </c>
      <c r="C206" s="597" t="s">
        <v>498</v>
      </c>
      <c r="D206" s="646" t="s">
        <v>498</v>
      </c>
      <c r="E206" s="597"/>
    </row>
    <row r="207" spans="1:5" ht="25.5" x14ac:dyDescent="0.2">
      <c r="A207" s="561" t="s">
        <v>570</v>
      </c>
      <c r="B207" s="562" t="s">
        <v>184</v>
      </c>
      <c r="C207" s="563">
        <v>284</v>
      </c>
      <c r="D207" s="636">
        <v>0</v>
      </c>
      <c r="E207" s="563">
        <f t="shared" si="7"/>
        <v>0</v>
      </c>
    </row>
    <row r="208" spans="1:5" x14ac:dyDescent="0.2">
      <c r="A208" s="589" t="s">
        <v>545</v>
      </c>
      <c r="B208" s="590" t="s">
        <v>498</v>
      </c>
      <c r="C208" s="591" t="s">
        <v>498</v>
      </c>
      <c r="D208" s="644" t="s">
        <v>498</v>
      </c>
      <c r="E208" s="591"/>
    </row>
    <row r="209" spans="1:5" x14ac:dyDescent="0.2">
      <c r="A209" s="592" t="s">
        <v>546</v>
      </c>
      <c r="B209" s="593" t="s">
        <v>498</v>
      </c>
      <c r="C209" s="594" t="s">
        <v>498</v>
      </c>
      <c r="D209" s="645" t="s">
        <v>498</v>
      </c>
      <c r="E209" s="594"/>
    </row>
    <row r="210" spans="1:5" ht="25.5" x14ac:dyDescent="0.2">
      <c r="A210" s="561" t="s">
        <v>571</v>
      </c>
      <c r="B210" s="562" t="s">
        <v>38</v>
      </c>
      <c r="C210" s="1276">
        <v>56</v>
      </c>
      <c r="D210" s="636">
        <v>0</v>
      </c>
      <c r="E210" s="563">
        <f t="shared" si="7"/>
        <v>0</v>
      </c>
    </row>
    <row r="211" spans="1:5" x14ac:dyDescent="0.2">
      <c r="A211" s="589" t="s">
        <v>478</v>
      </c>
      <c r="B211" s="590" t="s">
        <v>498</v>
      </c>
      <c r="C211" s="591" t="s">
        <v>498</v>
      </c>
      <c r="D211" s="644" t="s">
        <v>498</v>
      </c>
      <c r="E211" s="591"/>
    </row>
    <row r="212" spans="1:5" x14ac:dyDescent="0.2">
      <c r="A212" s="592" t="s">
        <v>479</v>
      </c>
      <c r="B212" s="593" t="s">
        <v>498</v>
      </c>
      <c r="C212" s="594" t="s">
        <v>498</v>
      </c>
      <c r="D212" s="645" t="s">
        <v>498</v>
      </c>
      <c r="E212" s="594"/>
    </row>
    <row r="213" spans="1:5" x14ac:dyDescent="0.2">
      <c r="A213" s="561" t="s">
        <v>572</v>
      </c>
      <c r="B213" s="562" t="s">
        <v>101</v>
      </c>
      <c r="C213" s="563">
        <v>306</v>
      </c>
      <c r="D213" s="636">
        <v>0</v>
      </c>
      <c r="E213" s="563">
        <f t="shared" si="7"/>
        <v>0</v>
      </c>
    </row>
    <row r="214" spans="1:5" x14ac:dyDescent="0.2">
      <c r="A214" s="595" t="s">
        <v>482</v>
      </c>
      <c r="B214" s="596" t="s">
        <v>498</v>
      </c>
      <c r="C214" s="597" t="s">
        <v>498</v>
      </c>
      <c r="D214" s="646" t="s">
        <v>498</v>
      </c>
      <c r="E214" s="597"/>
    </row>
    <row r="215" spans="1:5" ht="38.25" x14ac:dyDescent="0.2">
      <c r="A215" s="561" t="s">
        <v>573</v>
      </c>
      <c r="B215" s="562" t="s">
        <v>100</v>
      </c>
      <c r="C215" s="563">
        <v>33000</v>
      </c>
      <c r="D215" s="636">
        <v>0</v>
      </c>
      <c r="E215" s="563">
        <f t="shared" si="7"/>
        <v>0</v>
      </c>
    </row>
    <row r="216" spans="1:5" x14ac:dyDescent="0.2">
      <c r="A216" s="595" t="s">
        <v>483</v>
      </c>
      <c r="B216" s="596" t="s">
        <v>498</v>
      </c>
      <c r="C216" s="597" t="s">
        <v>498</v>
      </c>
      <c r="D216" s="646" t="s">
        <v>498</v>
      </c>
      <c r="E216" s="597"/>
    </row>
    <row r="217" spans="1:5" ht="76.5" x14ac:dyDescent="0.2">
      <c r="A217" s="561" t="s">
        <v>574</v>
      </c>
      <c r="B217" s="562" t="s">
        <v>101</v>
      </c>
      <c r="C217" s="563">
        <v>821</v>
      </c>
      <c r="D217" s="636">
        <v>0</v>
      </c>
      <c r="E217" s="563">
        <f t="shared" si="7"/>
        <v>0</v>
      </c>
    </row>
    <row r="218" spans="1:5" ht="25.5" x14ac:dyDescent="0.2">
      <c r="A218" s="561" t="s">
        <v>575</v>
      </c>
      <c r="B218" s="562" t="s">
        <v>184</v>
      </c>
      <c r="C218" s="563">
        <v>59</v>
      </c>
      <c r="D218" s="636">
        <v>0</v>
      </c>
      <c r="E218" s="563">
        <f t="shared" si="7"/>
        <v>0</v>
      </c>
    </row>
    <row r="219" spans="1:5" ht="38.25" x14ac:dyDescent="0.2">
      <c r="A219" s="561" t="s">
        <v>576</v>
      </c>
      <c r="B219" s="562" t="s">
        <v>184</v>
      </c>
      <c r="C219" s="563">
        <v>93.7</v>
      </c>
      <c r="D219" s="636">
        <v>0</v>
      </c>
      <c r="E219" s="563">
        <f t="shared" si="7"/>
        <v>0</v>
      </c>
    </row>
    <row r="220" spans="1:5" ht="51" x14ac:dyDescent="0.2">
      <c r="A220" s="561" t="s">
        <v>577</v>
      </c>
      <c r="B220" s="562" t="s">
        <v>184</v>
      </c>
      <c r="C220" s="563">
        <v>275</v>
      </c>
      <c r="D220" s="636">
        <v>0</v>
      </c>
      <c r="E220" s="563">
        <f t="shared" si="7"/>
        <v>0</v>
      </c>
    </row>
    <row r="221" spans="1:5" x14ac:dyDescent="0.2">
      <c r="A221" s="595" t="s">
        <v>484</v>
      </c>
      <c r="B221" s="596" t="s">
        <v>498</v>
      </c>
      <c r="C221" s="597" t="s">
        <v>498</v>
      </c>
      <c r="D221" s="646" t="s">
        <v>498</v>
      </c>
      <c r="E221" s="597"/>
    </row>
    <row r="222" spans="1:5" ht="25.5" x14ac:dyDescent="0.2">
      <c r="A222" s="561" t="s">
        <v>578</v>
      </c>
      <c r="B222" s="562" t="s">
        <v>101</v>
      </c>
      <c r="C222" s="563">
        <v>539</v>
      </c>
      <c r="D222" s="636">
        <v>0</v>
      </c>
      <c r="E222" s="563">
        <f t="shared" si="7"/>
        <v>0</v>
      </c>
    </row>
    <row r="223" spans="1:5" x14ac:dyDescent="0.2">
      <c r="A223" s="595" t="s">
        <v>579</v>
      </c>
      <c r="B223" s="596" t="s">
        <v>498</v>
      </c>
      <c r="C223" s="597" t="s">
        <v>498</v>
      </c>
      <c r="D223" s="646" t="s">
        <v>498</v>
      </c>
      <c r="E223" s="597"/>
    </row>
    <row r="224" spans="1:5" ht="25.5" x14ac:dyDescent="0.2">
      <c r="A224" s="561" t="s">
        <v>524</v>
      </c>
      <c r="B224" s="562" t="s">
        <v>38</v>
      </c>
      <c r="C224" s="1276">
        <v>124</v>
      </c>
      <c r="D224" s="636">
        <v>0</v>
      </c>
      <c r="E224" s="563">
        <f t="shared" si="7"/>
        <v>0</v>
      </c>
    </row>
    <row r="225" spans="1:77" x14ac:dyDescent="0.2">
      <c r="A225" s="595" t="s">
        <v>580</v>
      </c>
      <c r="B225" s="596" t="s">
        <v>498</v>
      </c>
      <c r="C225" s="597" t="s">
        <v>498</v>
      </c>
      <c r="D225" s="646" t="s">
        <v>498</v>
      </c>
      <c r="E225" s="597"/>
    </row>
    <row r="226" spans="1:77" ht="76.5" x14ac:dyDescent="0.2">
      <c r="A226" s="561" t="s">
        <v>581</v>
      </c>
      <c r="B226" s="562" t="s">
        <v>199</v>
      </c>
      <c r="C226" s="563">
        <v>127</v>
      </c>
      <c r="D226" s="636">
        <v>0</v>
      </c>
      <c r="E226" s="563">
        <f t="shared" si="7"/>
        <v>0</v>
      </c>
    </row>
    <row r="227" spans="1:77" ht="51" x14ac:dyDescent="0.2">
      <c r="A227" s="561" t="s">
        <v>582</v>
      </c>
      <c r="B227" s="562" t="s">
        <v>199</v>
      </c>
      <c r="C227" s="563">
        <v>388</v>
      </c>
      <c r="D227" s="636">
        <v>0</v>
      </c>
      <c r="E227" s="563">
        <f t="shared" si="7"/>
        <v>0</v>
      </c>
    </row>
    <row r="228" spans="1:77" x14ac:dyDescent="0.2">
      <c r="A228" s="589" t="s">
        <v>533</v>
      </c>
      <c r="B228" s="590" t="s">
        <v>498</v>
      </c>
      <c r="C228" s="591" t="s">
        <v>498</v>
      </c>
      <c r="D228" s="644" t="s">
        <v>498</v>
      </c>
      <c r="E228" s="591"/>
    </row>
    <row r="229" spans="1:77" x14ac:dyDescent="0.2">
      <c r="A229" s="592" t="s">
        <v>534</v>
      </c>
      <c r="B229" s="593" t="s">
        <v>498</v>
      </c>
      <c r="C229" s="594" t="s">
        <v>498</v>
      </c>
      <c r="D229" s="645" t="s">
        <v>498</v>
      </c>
      <c r="E229" s="594"/>
    </row>
    <row r="230" spans="1:77" ht="25.5" x14ac:dyDescent="0.2">
      <c r="A230" s="561" t="s">
        <v>583</v>
      </c>
      <c r="B230" s="562" t="s">
        <v>199</v>
      </c>
      <c r="C230" s="563">
        <v>100</v>
      </c>
      <c r="D230" s="636">
        <v>0</v>
      </c>
      <c r="E230" s="563">
        <f t="shared" si="7"/>
        <v>0</v>
      </c>
    </row>
    <row r="231" spans="1:77" ht="25.5" x14ac:dyDescent="0.2">
      <c r="A231" s="561" t="s">
        <v>584</v>
      </c>
      <c r="B231" s="562" t="s">
        <v>970</v>
      </c>
      <c r="C231" s="563">
        <v>0.5</v>
      </c>
      <c r="D231" s="636">
        <v>0</v>
      </c>
      <c r="E231" s="563">
        <f t="shared" si="7"/>
        <v>0</v>
      </c>
    </row>
    <row r="232" spans="1:77" ht="25.5" x14ac:dyDescent="0.2">
      <c r="A232" s="561" t="s">
        <v>585</v>
      </c>
      <c r="B232" s="562" t="s">
        <v>38</v>
      </c>
      <c r="C232" s="1276">
        <v>1</v>
      </c>
      <c r="D232" s="636">
        <v>0</v>
      </c>
      <c r="E232" s="563">
        <f t="shared" si="7"/>
        <v>0</v>
      </c>
    </row>
    <row r="233" spans="1:77" x14ac:dyDescent="0.2">
      <c r="A233" s="561" t="s">
        <v>379</v>
      </c>
      <c r="B233" s="562" t="s">
        <v>47</v>
      </c>
      <c r="C233" s="1276">
        <v>60</v>
      </c>
      <c r="D233" s="636">
        <v>0</v>
      </c>
      <c r="E233" s="563">
        <f t="shared" si="7"/>
        <v>0</v>
      </c>
    </row>
    <row r="234" spans="1:77" x14ac:dyDescent="0.2">
      <c r="A234" s="561" t="s">
        <v>882</v>
      </c>
      <c r="B234" s="562" t="s">
        <v>47</v>
      </c>
      <c r="C234" s="1276">
        <v>30</v>
      </c>
      <c r="D234" s="636">
        <v>0</v>
      </c>
      <c r="E234" s="563">
        <f t="shared" si="7"/>
        <v>0</v>
      </c>
    </row>
    <row r="235" spans="1:77" x14ac:dyDescent="0.2">
      <c r="A235" s="561" t="s">
        <v>537</v>
      </c>
      <c r="B235" s="562" t="s">
        <v>38</v>
      </c>
      <c r="C235" s="1276">
        <v>1</v>
      </c>
      <c r="D235" s="636">
        <v>0</v>
      </c>
      <c r="E235" s="563">
        <f t="shared" si="7"/>
        <v>0</v>
      </c>
    </row>
    <row r="236" spans="1:77" x14ac:dyDescent="0.2">
      <c r="A236" s="561" t="s">
        <v>538</v>
      </c>
      <c r="B236" s="562" t="s">
        <v>38</v>
      </c>
      <c r="C236" s="1276">
        <v>1</v>
      </c>
      <c r="D236" s="636">
        <v>0</v>
      </c>
      <c r="E236" s="563">
        <f t="shared" si="7"/>
        <v>0</v>
      </c>
    </row>
    <row r="237" spans="1:77" ht="25.5" x14ac:dyDescent="0.2">
      <c r="A237" s="561" t="s">
        <v>539</v>
      </c>
      <c r="B237" s="562" t="s">
        <v>38</v>
      </c>
      <c r="C237" s="1276">
        <v>1</v>
      </c>
      <c r="D237" s="636">
        <v>0</v>
      </c>
      <c r="E237" s="563">
        <f t="shared" si="7"/>
        <v>0</v>
      </c>
    </row>
    <row r="238" spans="1:77" x14ac:dyDescent="0.2">
      <c r="A238" s="564"/>
      <c r="B238" s="237"/>
      <c r="C238" s="230"/>
      <c r="D238" s="233"/>
      <c r="E238" s="580"/>
    </row>
    <row r="239" spans="1:77" s="303" customFormat="1" x14ac:dyDescent="0.2">
      <c r="A239" s="565" t="s">
        <v>66</v>
      </c>
      <c r="B239" s="598"/>
      <c r="C239" s="599"/>
      <c r="D239" s="647"/>
      <c r="E239" s="568">
        <f>SUM(E194:E237)</f>
        <v>0</v>
      </c>
      <c r="F239" s="1169"/>
      <c r="G239" s="1169"/>
      <c r="H239" s="1169"/>
      <c r="I239" s="1169"/>
      <c r="J239" s="1169"/>
      <c r="K239" s="1169"/>
      <c r="L239" s="1169"/>
      <c r="M239" s="1169"/>
      <c r="N239" s="1169"/>
      <c r="O239" s="1169"/>
      <c r="P239" s="1169"/>
      <c r="Q239" s="1169"/>
      <c r="R239" s="1169"/>
      <c r="S239" s="1169"/>
      <c r="T239" s="1169"/>
      <c r="U239" s="1169"/>
      <c r="V239" s="1169"/>
      <c r="W239" s="1169"/>
      <c r="X239" s="1169"/>
      <c r="Y239" s="1169"/>
      <c r="Z239" s="1169"/>
      <c r="AA239" s="1169"/>
      <c r="AB239" s="1169"/>
      <c r="AC239" s="1169"/>
      <c r="AD239" s="1169"/>
      <c r="AE239" s="1169"/>
      <c r="AF239" s="1169"/>
      <c r="AG239" s="1169"/>
      <c r="AH239" s="1169"/>
      <c r="AI239" s="1169"/>
      <c r="AJ239" s="1169"/>
      <c r="AK239" s="1169"/>
      <c r="AL239" s="1169"/>
      <c r="AM239" s="1169"/>
      <c r="AN239" s="1169"/>
      <c r="AO239" s="1169"/>
      <c r="AP239" s="1169"/>
      <c r="AQ239" s="1169"/>
      <c r="AR239" s="1169"/>
      <c r="AS239" s="1169"/>
      <c r="AT239" s="1169"/>
      <c r="AU239" s="1169"/>
      <c r="AV239" s="1169"/>
      <c r="AW239" s="1169"/>
      <c r="AX239" s="1169"/>
      <c r="AY239" s="1169"/>
      <c r="AZ239" s="1169"/>
      <c r="BA239" s="1169"/>
      <c r="BB239" s="1169"/>
      <c r="BC239" s="1169"/>
      <c r="BD239" s="1169"/>
      <c r="BE239" s="1169"/>
      <c r="BF239" s="1169"/>
      <c r="BG239" s="1169"/>
      <c r="BH239" s="1169"/>
      <c r="BI239" s="1169"/>
      <c r="BJ239" s="1169"/>
      <c r="BK239" s="1169"/>
      <c r="BL239" s="1169"/>
      <c r="BM239" s="1169"/>
      <c r="BN239" s="1169"/>
      <c r="BO239" s="1169"/>
      <c r="BP239" s="1169"/>
      <c r="BQ239" s="1169"/>
      <c r="BR239" s="1169"/>
      <c r="BS239" s="1169"/>
      <c r="BT239" s="1169"/>
      <c r="BU239" s="1169"/>
      <c r="BV239" s="1169"/>
      <c r="BW239" s="1169"/>
      <c r="BX239" s="1169"/>
      <c r="BY239" s="1169"/>
    </row>
    <row r="242" spans="1:5" ht="15.75" x14ac:dyDescent="0.2">
      <c r="A242" s="537" t="s">
        <v>626</v>
      </c>
      <c r="B242" s="583"/>
      <c r="C242" s="584"/>
      <c r="D242" s="642"/>
    </row>
    <row r="243" spans="1:5" x14ac:dyDescent="0.2">
      <c r="A243" s="542"/>
      <c r="B243" s="410"/>
      <c r="C243" s="376"/>
      <c r="D243" s="631"/>
    </row>
    <row r="244" spans="1:5" x14ac:dyDescent="0.2">
      <c r="A244" s="586" t="s">
        <v>10</v>
      </c>
      <c r="B244" s="587" t="s">
        <v>277</v>
      </c>
      <c r="C244" s="587" t="s">
        <v>11</v>
      </c>
      <c r="D244" s="643" t="s">
        <v>13</v>
      </c>
      <c r="E244" s="588" t="s">
        <v>14</v>
      </c>
    </row>
    <row r="245" spans="1:5" x14ac:dyDescent="0.2">
      <c r="A245" s="589" t="s">
        <v>466</v>
      </c>
      <c r="B245" s="590" t="s">
        <v>498</v>
      </c>
      <c r="C245" s="591" t="s">
        <v>498</v>
      </c>
      <c r="D245" s="644" t="s">
        <v>498</v>
      </c>
      <c r="E245" s="591" t="s">
        <v>498</v>
      </c>
    </row>
    <row r="246" spans="1:5" x14ac:dyDescent="0.2">
      <c r="A246" s="592" t="s">
        <v>467</v>
      </c>
      <c r="B246" s="593" t="s">
        <v>498</v>
      </c>
      <c r="C246" s="594" t="s">
        <v>498</v>
      </c>
      <c r="D246" s="645" t="s">
        <v>498</v>
      </c>
      <c r="E246" s="594" t="s">
        <v>498</v>
      </c>
    </row>
    <row r="247" spans="1:5" ht="25.5" x14ac:dyDescent="0.2">
      <c r="A247" s="561" t="s">
        <v>499</v>
      </c>
      <c r="B247" s="562" t="s">
        <v>38</v>
      </c>
      <c r="C247" s="1276">
        <v>7</v>
      </c>
      <c r="D247" s="636">
        <v>0</v>
      </c>
      <c r="E247" s="563">
        <f>C247*D247</f>
        <v>0</v>
      </c>
    </row>
    <row r="248" spans="1:5" ht="25.5" x14ac:dyDescent="0.2">
      <c r="A248" s="561" t="s">
        <v>500</v>
      </c>
      <c r="B248" s="562" t="s">
        <v>38</v>
      </c>
      <c r="C248" s="1276">
        <v>1</v>
      </c>
      <c r="D248" s="636">
        <v>0</v>
      </c>
      <c r="E248" s="563">
        <f t="shared" ref="E248:E274" si="8">C248*D248</f>
        <v>0</v>
      </c>
    </row>
    <row r="249" spans="1:5" x14ac:dyDescent="0.2">
      <c r="A249" s="595" t="s">
        <v>501</v>
      </c>
      <c r="B249" s="596" t="s">
        <v>498</v>
      </c>
      <c r="C249" s="597" t="s">
        <v>498</v>
      </c>
      <c r="D249" s="646" t="s">
        <v>498</v>
      </c>
      <c r="E249" s="597"/>
    </row>
    <row r="250" spans="1:5" ht="25.5" x14ac:dyDescent="0.2">
      <c r="A250" s="561" t="s">
        <v>503</v>
      </c>
      <c r="B250" s="562" t="s">
        <v>47</v>
      </c>
      <c r="C250" s="1276">
        <v>168</v>
      </c>
      <c r="D250" s="636">
        <v>0</v>
      </c>
      <c r="E250" s="563">
        <f t="shared" si="8"/>
        <v>0</v>
      </c>
    </row>
    <row r="251" spans="1:5" x14ac:dyDescent="0.2">
      <c r="A251" s="589" t="s">
        <v>471</v>
      </c>
      <c r="B251" s="590" t="s">
        <v>498</v>
      </c>
      <c r="C251" s="591" t="s">
        <v>498</v>
      </c>
      <c r="D251" s="644" t="s">
        <v>498</v>
      </c>
      <c r="E251" s="591"/>
    </row>
    <row r="252" spans="1:5" x14ac:dyDescent="0.2">
      <c r="A252" s="592" t="s">
        <v>472</v>
      </c>
      <c r="B252" s="593" t="s">
        <v>498</v>
      </c>
      <c r="C252" s="594" t="s">
        <v>498</v>
      </c>
      <c r="D252" s="645" t="s">
        <v>498</v>
      </c>
      <c r="E252" s="594"/>
    </row>
    <row r="253" spans="1:5" ht="25.5" x14ac:dyDescent="0.2">
      <c r="A253" s="561" t="s">
        <v>566</v>
      </c>
      <c r="B253" s="562" t="s">
        <v>101</v>
      </c>
      <c r="C253" s="563">
        <v>221.20000000000002</v>
      </c>
      <c r="D253" s="636">
        <v>0</v>
      </c>
      <c r="E253" s="563">
        <f t="shared" si="8"/>
        <v>0</v>
      </c>
    </row>
    <row r="254" spans="1:5" x14ac:dyDescent="0.2">
      <c r="A254" s="595" t="s">
        <v>627</v>
      </c>
      <c r="B254" s="596" t="s">
        <v>498</v>
      </c>
      <c r="C254" s="597" t="s">
        <v>498</v>
      </c>
      <c r="D254" s="646" t="s">
        <v>498</v>
      </c>
      <c r="E254" s="597"/>
    </row>
    <row r="255" spans="1:5" ht="38.25" x14ac:dyDescent="0.2">
      <c r="A255" s="561" t="s">
        <v>628</v>
      </c>
      <c r="B255" s="562" t="s">
        <v>101</v>
      </c>
      <c r="C255" s="563">
        <v>739</v>
      </c>
      <c r="D255" s="636">
        <v>0</v>
      </c>
      <c r="E255" s="563">
        <f t="shared" si="8"/>
        <v>0</v>
      </c>
    </row>
    <row r="256" spans="1:5" ht="51" x14ac:dyDescent="0.2">
      <c r="A256" s="561" t="s">
        <v>629</v>
      </c>
      <c r="B256" s="562" t="s">
        <v>184</v>
      </c>
      <c r="C256" s="563">
        <v>486</v>
      </c>
      <c r="D256" s="636">
        <v>0</v>
      </c>
      <c r="E256" s="563">
        <f t="shared" si="8"/>
        <v>0</v>
      </c>
    </row>
    <row r="257" spans="1:5" x14ac:dyDescent="0.2">
      <c r="A257" s="589" t="s">
        <v>545</v>
      </c>
      <c r="B257" s="590" t="s">
        <v>498</v>
      </c>
      <c r="C257" s="591" t="s">
        <v>498</v>
      </c>
      <c r="D257" s="644" t="s">
        <v>498</v>
      </c>
      <c r="E257" s="591"/>
    </row>
    <row r="258" spans="1:5" x14ac:dyDescent="0.2">
      <c r="A258" s="592" t="s">
        <v>546</v>
      </c>
      <c r="B258" s="593" t="s">
        <v>498</v>
      </c>
      <c r="C258" s="594" t="s">
        <v>498</v>
      </c>
      <c r="D258" s="645" t="s">
        <v>498</v>
      </c>
      <c r="E258" s="594"/>
    </row>
    <row r="259" spans="1:5" ht="51" x14ac:dyDescent="0.2">
      <c r="A259" s="561" t="s">
        <v>630</v>
      </c>
      <c r="B259" s="562" t="s">
        <v>38</v>
      </c>
      <c r="C259" s="1272">
        <v>40</v>
      </c>
      <c r="D259" s="636">
        <v>0</v>
      </c>
      <c r="E259" s="563">
        <f t="shared" si="8"/>
        <v>0</v>
      </c>
    </row>
    <row r="260" spans="1:5" x14ac:dyDescent="0.2">
      <c r="A260" s="589" t="s">
        <v>478</v>
      </c>
      <c r="B260" s="590" t="s">
        <v>498</v>
      </c>
      <c r="C260" s="591" t="s">
        <v>498</v>
      </c>
      <c r="D260" s="644"/>
      <c r="E260" s="591"/>
    </row>
    <row r="261" spans="1:5" x14ac:dyDescent="0.2">
      <c r="A261" s="592" t="s">
        <v>631</v>
      </c>
      <c r="B261" s="593" t="s">
        <v>498</v>
      </c>
      <c r="C261" s="594" t="s">
        <v>498</v>
      </c>
      <c r="D261" s="645" t="s">
        <v>498</v>
      </c>
      <c r="E261" s="594"/>
    </row>
    <row r="262" spans="1:5" ht="51" x14ac:dyDescent="0.2">
      <c r="A262" s="561" t="s">
        <v>632</v>
      </c>
      <c r="B262" s="562" t="s">
        <v>184</v>
      </c>
      <c r="C262" s="563">
        <v>88</v>
      </c>
      <c r="D262" s="636">
        <v>0</v>
      </c>
      <c r="E262" s="563">
        <f t="shared" si="8"/>
        <v>0</v>
      </c>
    </row>
    <row r="263" spans="1:5" x14ac:dyDescent="0.2">
      <c r="A263" s="595" t="s">
        <v>633</v>
      </c>
      <c r="B263" s="596" t="s">
        <v>498</v>
      </c>
      <c r="C263" s="597" t="s">
        <v>498</v>
      </c>
      <c r="D263" s="646" t="s">
        <v>498</v>
      </c>
      <c r="E263" s="597"/>
    </row>
    <row r="264" spans="1:5" ht="63.75" x14ac:dyDescent="0.2">
      <c r="A264" s="561" t="s">
        <v>634</v>
      </c>
      <c r="B264" s="562" t="s">
        <v>199</v>
      </c>
      <c r="C264" s="563">
        <v>596</v>
      </c>
      <c r="D264" s="636">
        <v>0</v>
      </c>
      <c r="E264" s="563">
        <f t="shared" si="8"/>
        <v>0</v>
      </c>
    </row>
    <row r="265" spans="1:5" x14ac:dyDescent="0.2">
      <c r="A265" s="595" t="s">
        <v>684</v>
      </c>
      <c r="B265" s="596" t="s">
        <v>498</v>
      </c>
      <c r="C265" s="597" t="s">
        <v>498</v>
      </c>
      <c r="D265" s="646" t="s">
        <v>498</v>
      </c>
      <c r="E265" s="597"/>
    </row>
    <row r="266" spans="1:5" ht="25.5" x14ac:dyDescent="0.2">
      <c r="A266" s="561" t="s">
        <v>524</v>
      </c>
      <c r="B266" s="562" t="s">
        <v>38</v>
      </c>
      <c r="C266" s="1272">
        <v>42</v>
      </c>
      <c r="D266" s="636">
        <v>0</v>
      </c>
      <c r="E266" s="563">
        <f t="shared" si="8"/>
        <v>0</v>
      </c>
    </row>
    <row r="267" spans="1:5" x14ac:dyDescent="0.2">
      <c r="A267" s="589" t="s">
        <v>533</v>
      </c>
      <c r="B267" s="590" t="s">
        <v>498</v>
      </c>
      <c r="C267" s="591" t="s">
        <v>498</v>
      </c>
      <c r="D267" s="644" t="s">
        <v>498</v>
      </c>
      <c r="E267" s="591"/>
    </row>
    <row r="268" spans="1:5" x14ac:dyDescent="0.2">
      <c r="A268" s="592" t="s">
        <v>534</v>
      </c>
      <c r="B268" s="593" t="s">
        <v>498</v>
      </c>
      <c r="C268" s="594" t="s">
        <v>498</v>
      </c>
      <c r="D268" s="645" t="s">
        <v>498</v>
      </c>
      <c r="E268" s="594"/>
    </row>
    <row r="269" spans="1:5" ht="25.5" x14ac:dyDescent="0.2">
      <c r="A269" s="561" t="s">
        <v>585</v>
      </c>
      <c r="B269" s="562" t="s">
        <v>38</v>
      </c>
      <c r="C269" s="1272">
        <v>1</v>
      </c>
      <c r="D269" s="636">
        <v>0</v>
      </c>
      <c r="E269" s="563">
        <f t="shared" si="8"/>
        <v>0</v>
      </c>
    </row>
    <row r="270" spans="1:5" x14ac:dyDescent="0.2">
      <c r="A270" s="561" t="s">
        <v>379</v>
      </c>
      <c r="B270" s="562" t="s">
        <v>47</v>
      </c>
      <c r="C270" s="1272">
        <v>60</v>
      </c>
      <c r="D270" s="636">
        <v>0</v>
      </c>
      <c r="E270" s="563">
        <f t="shared" si="8"/>
        <v>0</v>
      </c>
    </row>
    <row r="271" spans="1:5" x14ac:dyDescent="0.2">
      <c r="A271" s="561" t="s">
        <v>882</v>
      </c>
      <c r="B271" s="562" t="s">
        <v>47</v>
      </c>
      <c r="C271" s="1272">
        <v>30</v>
      </c>
      <c r="D271" s="636">
        <v>0</v>
      </c>
      <c r="E271" s="563">
        <f t="shared" si="8"/>
        <v>0</v>
      </c>
    </row>
    <row r="272" spans="1:5" x14ac:dyDescent="0.2">
      <c r="A272" s="561" t="s">
        <v>537</v>
      </c>
      <c r="B272" s="562" t="s">
        <v>38</v>
      </c>
      <c r="C272" s="1272">
        <v>1</v>
      </c>
      <c r="D272" s="636">
        <v>0</v>
      </c>
      <c r="E272" s="563">
        <f t="shared" si="8"/>
        <v>0</v>
      </c>
    </row>
    <row r="273" spans="1:77" x14ac:dyDescent="0.2">
      <c r="A273" s="561" t="s">
        <v>538</v>
      </c>
      <c r="B273" s="562" t="s">
        <v>38</v>
      </c>
      <c r="C273" s="1272">
        <v>1</v>
      </c>
      <c r="D273" s="636">
        <v>0</v>
      </c>
      <c r="E273" s="563">
        <f t="shared" si="8"/>
        <v>0</v>
      </c>
    </row>
    <row r="274" spans="1:77" ht="25.5" x14ac:dyDescent="0.2">
      <c r="A274" s="561" t="s">
        <v>539</v>
      </c>
      <c r="B274" s="562" t="s">
        <v>38</v>
      </c>
      <c r="C274" s="1272">
        <v>1</v>
      </c>
      <c r="D274" s="636">
        <v>0</v>
      </c>
      <c r="E274" s="563">
        <f t="shared" si="8"/>
        <v>0</v>
      </c>
    </row>
    <row r="275" spans="1:77" x14ac:dyDescent="0.2">
      <c r="A275" s="595"/>
      <c r="B275" s="596"/>
      <c r="C275" s="597"/>
      <c r="D275" s="646"/>
      <c r="E275" s="597"/>
    </row>
    <row r="276" spans="1:77" x14ac:dyDescent="0.2">
      <c r="A276" s="600" t="s">
        <v>66</v>
      </c>
      <c r="B276" s="601"/>
      <c r="C276" s="602"/>
      <c r="D276" s="648"/>
      <c r="E276" s="602">
        <f>SUM(E247:E274)</f>
        <v>0</v>
      </c>
    </row>
    <row r="279" spans="1:77" ht="15.75" x14ac:dyDescent="0.2">
      <c r="A279" s="537" t="s">
        <v>658</v>
      </c>
      <c r="B279" s="538"/>
      <c r="C279" s="539"/>
      <c r="D279" s="649"/>
      <c r="E279" s="603"/>
    </row>
    <row r="280" spans="1:77" x14ac:dyDescent="0.2">
      <c r="A280" s="542"/>
      <c r="B280" s="543"/>
      <c r="C280" s="544"/>
      <c r="D280" s="650"/>
      <c r="E280" s="604"/>
    </row>
    <row r="281" spans="1:77" s="609" customFormat="1" thickBot="1" x14ac:dyDescent="0.25">
      <c r="A281" s="605" t="s">
        <v>10</v>
      </c>
      <c r="B281" s="606" t="s">
        <v>277</v>
      </c>
      <c r="C281" s="607" t="s">
        <v>11</v>
      </c>
      <c r="D281" s="651" t="s">
        <v>13</v>
      </c>
      <c r="E281" s="608" t="s">
        <v>14</v>
      </c>
      <c r="F281" s="1171"/>
      <c r="G281" s="1171"/>
      <c r="H281" s="1171"/>
      <c r="I281" s="1171"/>
      <c r="J281" s="1171"/>
      <c r="K281" s="1171"/>
      <c r="L281" s="1171"/>
      <c r="M281" s="1171"/>
      <c r="N281" s="1171"/>
      <c r="O281" s="1171"/>
      <c r="P281" s="1171"/>
      <c r="Q281" s="1171"/>
      <c r="R281" s="1171"/>
      <c r="S281" s="1171"/>
      <c r="T281" s="1171"/>
      <c r="U281" s="1171"/>
      <c r="V281" s="1171"/>
      <c r="W281" s="1171"/>
      <c r="X281" s="1171"/>
      <c r="Y281" s="1171"/>
      <c r="Z281" s="1171"/>
      <c r="AA281" s="1171"/>
      <c r="AB281" s="1171"/>
      <c r="AC281" s="1171"/>
      <c r="AD281" s="1171"/>
      <c r="AE281" s="1171"/>
      <c r="AF281" s="1171"/>
      <c r="AG281" s="1171"/>
      <c r="AH281" s="1171"/>
      <c r="AI281" s="1171"/>
      <c r="AJ281" s="1171"/>
      <c r="AK281" s="1171"/>
      <c r="AL281" s="1171"/>
      <c r="AM281" s="1171"/>
      <c r="AN281" s="1171"/>
      <c r="AO281" s="1171"/>
      <c r="AP281" s="1171"/>
      <c r="AQ281" s="1171"/>
      <c r="AR281" s="1171"/>
      <c r="AS281" s="1171"/>
      <c r="AT281" s="1171"/>
      <c r="AU281" s="1171"/>
      <c r="AV281" s="1171"/>
      <c r="AW281" s="1171"/>
      <c r="AX281" s="1171"/>
      <c r="AY281" s="1171"/>
      <c r="AZ281" s="1171"/>
      <c r="BA281" s="1171"/>
      <c r="BB281" s="1171"/>
      <c r="BC281" s="1171"/>
      <c r="BD281" s="1171"/>
      <c r="BE281" s="1171"/>
      <c r="BF281" s="1171"/>
      <c r="BG281" s="1171"/>
      <c r="BH281" s="1171"/>
      <c r="BI281" s="1171"/>
      <c r="BJ281" s="1171"/>
      <c r="BK281" s="1171"/>
      <c r="BL281" s="1171"/>
      <c r="BM281" s="1171"/>
      <c r="BN281" s="1171"/>
      <c r="BO281" s="1171"/>
      <c r="BP281" s="1171"/>
      <c r="BQ281" s="1171"/>
      <c r="BR281" s="1171"/>
      <c r="BS281" s="1171"/>
      <c r="BT281" s="1171"/>
      <c r="BU281" s="1171"/>
      <c r="BV281" s="1171"/>
      <c r="BW281" s="1171"/>
      <c r="BX281" s="1171"/>
      <c r="BY281" s="1171"/>
    </row>
    <row r="282" spans="1:77" x14ac:dyDescent="0.2">
      <c r="A282" s="555" t="s">
        <v>466</v>
      </c>
      <c r="D282" s="652"/>
      <c r="E282" s="610"/>
    </row>
    <row r="283" spans="1:77" x14ac:dyDescent="0.2">
      <c r="A283" s="555" t="s">
        <v>467</v>
      </c>
      <c r="D283" s="652"/>
      <c r="E283" s="610"/>
    </row>
    <row r="284" spans="1:77" ht="25.5" x14ac:dyDescent="0.2">
      <c r="A284" s="118" t="s">
        <v>468</v>
      </c>
      <c r="B284" s="238" t="s">
        <v>38</v>
      </c>
      <c r="C284" s="1273">
        <v>1</v>
      </c>
      <c r="D284" s="126">
        <v>0</v>
      </c>
      <c r="E284" s="556">
        <f t="shared" ref="E284:E314" si="9">+C284*D284</f>
        <v>0</v>
      </c>
    </row>
    <row r="285" spans="1:77" x14ac:dyDescent="0.2">
      <c r="A285" s="224" t="s">
        <v>471</v>
      </c>
      <c r="B285" s="239"/>
      <c r="C285" s="225"/>
      <c r="D285" s="222"/>
      <c r="E285" s="558"/>
    </row>
    <row r="286" spans="1:77" x14ac:dyDescent="0.2">
      <c r="A286" s="226" t="s">
        <v>472</v>
      </c>
      <c r="B286" s="240"/>
      <c r="C286" s="227"/>
      <c r="D286" s="223"/>
      <c r="E286" s="559"/>
    </row>
    <row r="287" spans="1:77" ht="25.5" x14ac:dyDescent="0.2">
      <c r="A287" s="118" t="s">
        <v>473</v>
      </c>
      <c r="B287" s="238" t="s">
        <v>101</v>
      </c>
      <c r="C287" s="110">
        <f>3*105</f>
        <v>315</v>
      </c>
      <c r="D287" s="126">
        <v>0</v>
      </c>
      <c r="E287" s="556">
        <f t="shared" si="9"/>
        <v>0</v>
      </c>
    </row>
    <row r="288" spans="1:77" x14ac:dyDescent="0.2">
      <c r="A288" s="228" t="s">
        <v>474</v>
      </c>
      <c r="B288" s="237"/>
      <c r="C288" s="230"/>
      <c r="D288" s="229"/>
      <c r="E288" s="557"/>
    </row>
    <row r="289" spans="1:5" ht="25.5" x14ac:dyDescent="0.2">
      <c r="A289" s="118" t="s">
        <v>475</v>
      </c>
      <c r="B289" s="238" t="s">
        <v>184</v>
      </c>
      <c r="C289" s="109">
        <f>2.1*105</f>
        <v>220.5</v>
      </c>
      <c r="D289" s="126">
        <v>0</v>
      </c>
      <c r="E289" s="556">
        <f t="shared" si="9"/>
        <v>0</v>
      </c>
    </row>
    <row r="290" spans="1:5" ht="38.25" x14ac:dyDescent="0.2">
      <c r="A290" s="118" t="s">
        <v>1194</v>
      </c>
      <c r="B290" s="238" t="s">
        <v>101</v>
      </c>
      <c r="C290" s="109">
        <f>3.4*(105-19)</f>
        <v>292.39999999999998</v>
      </c>
      <c r="D290" s="126">
        <v>0</v>
      </c>
      <c r="E290" s="556">
        <f t="shared" si="9"/>
        <v>0</v>
      </c>
    </row>
    <row r="291" spans="1:5" x14ac:dyDescent="0.2">
      <c r="A291" s="228" t="s">
        <v>476</v>
      </c>
      <c r="B291" s="237"/>
      <c r="C291" s="230"/>
      <c r="D291" s="229"/>
      <c r="E291" s="557"/>
    </row>
    <row r="292" spans="1:5" ht="25.5" x14ac:dyDescent="0.2">
      <c r="A292" s="118" t="s">
        <v>477</v>
      </c>
      <c r="B292" s="238" t="s">
        <v>184</v>
      </c>
      <c r="C292" s="109">
        <f>0.7*16*6.6</f>
        <v>73.919999999999987</v>
      </c>
      <c r="D292" s="126">
        <v>0</v>
      </c>
      <c r="E292" s="556">
        <f t="shared" si="9"/>
        <v>0</v>
      </c>
    </row>
    <row r="293" spans="1:5" x14ac:dyDescent="0.2">
      <c r="A293" s="224" t="s">
        <v>545</v>
      </c>
      <c r="B293" s="239"/>
      <c r="C293" s="225"/>
      <c r="D293" s="222"/>
      <c r="E293" s="558"/>
    </row>
    <row r="294" spans="1:5" x14ac:dyDescent="0.2">
      <c r="A294" s="226" t="s">
        <v>546</v>
      </c>
      <c r="B294" s="240"/>
      <c r="C294" s="227"/>
      <c r="D294" s="223"/>
      <c r="E294" s="559"/>
    </row>
    <row r="295" spans="1:5" ht="25.5" x14ac:dyDescent="0.2">
      <c r="A295" s="118" t="s">
        <v>547</v>
      </c>
      <c r="B295" s="238" t="s">
        <v>38</v>
      </c>
      <c r="C295" s="1273">
        <f>16*3</f>
        <v>48</v>
      </c>
      <c r="D295" s="126">
        <v>0</v>
      </c>
      <c r="E295" s="556">
        <f t="shared" si="9"/>
        <v>0</v>
      </c>
    </row>
    <row r="296" spans="1:5" x14ac:dyDescent="0.2">
      <c r="A296" s="224" t="s">
        <v>478</v>
      </c>
      <c r="B296" s="239"/>
      <c r="C296" s="225"/>
      <c r="D296" s="222"/>
      <c r="E296" s="558"/>
    </row>
    <row r="297" spans="1:5" x14ac:dyDescent="0.2">
      <c r="A297" s="226" t="s">
        <v>479</v>
      </c>
      <c r="B297" s="240"/>
      <c r="C297" s="227"/>
      <c r="D297" s="223"/>
      <c r="E297" s="559"/>
    </row>
    <row r="298" spans="1:5" x14ac:dyDescent="0.2">
      <c r="A298" s="118" t="s">
        <v>480</v>
      </c>
      <c r="B298" s="238" t="s">
        <v>101</v>
      </c>
      <c r="C298" s="109">
        <f>1.1*16*6.6</f>
        <v>116.16</v>
      </c>
      <c r="D298" s="126">
        <v>0</v>
      </c>
      <c r="E298" s="556">
        <f t="shared" si="9"/>
        <v>0</v>
      </c>
    </row>
    <row r="299" spans="1:5" x14ac:dyDescent="0.2">
      <c r="A299" s="228" t="s">
        <v>482</v>
      </c>
      <c r="B299" s="237"/>
      <c r="C299" s="230"/>
      <c r="D299" s="229"/>
      <c r="E299" s="557"/>
    </row>
    <row r="300" spans="1:5" ht="51" x14ac:dyDescent="0.2">
      <c r="A300" s="118" t="s">
        <v>1182</v>
      </c>
      <c r="B300" s="238" t="s">
        <v>100</v>
      </c>
      <c r="C300" s="109">
        <f>+C304*120</f>
        <v>14008.895999999999</v>
      </c>
      <c r="D300" s="126">
        <v>0</v>
      </c>
      <c r="E300" s="556">
        <f t="shared" si="9"/>
        <v>0</v>
      </c>
    </row>
    <row r="301" spans="1:5" x14ac:dyDescent="0.2">
      <c r="A301" s="228" t="s">
        <v>483</v>
      </c>
      <c r="B301" s="237"/>
      <c r="C301" s="230"/>
      <c r="D301" s="229"/>
      <c r="E301" s="557"/>
    </row>
    <row r="302" spans="1:5" ht="63.75" x14ac:dyDescent="0.2">
      <c r="A302" s="118" t="s">
        <v>1187</v>
      </c>
      <c r="B302" s="238" t="s">
        <v>101</v>
      </c>
      <c r="C302" s="109">
        <f>16*6.6*3.1</f>
        <v>327.36</v>
      </c>
      <c r="D302" s="126">
        <v>0</v>
      </c>
      <c r="E302" s="556">
        <f t="shared" si="9"/>
        <v>0</v>
      </c>
    </row>
    <row r="303" spans="1:5" ht="25.5" x14ac:dyDescent="0.2">
      <c r="A303" s="118" t="s">
        <v>183</v>
      </c>
      <c r="B303" s="238" t="s">
        <v>184</v>
      </c>
      <c r="C303" s="109">
        <f>2.2*0.2*16*6.63</f>
        <v>46.675200000000004</v>
      </c>
      <c r="D303" s="126">
        <v>0</v>
      </c>
      <c r="E303" s="556">
        <f t="shared" si="9"/>
        <v>0</v>
      </c>
    </row>
    <row r="304" spans="1:5" ht="63.75" x14ac:dyDescent="0.2">
      <c r="A304" s="118" t="s">
        <v>1179</v>
      </c>
      <c r="B304" s="238" t="s">
        <v>184</v>
      </c>
      <c r="C304" s="109">
        <f>(0.4+0.7)*0.5*2.01*16*6.6</f>
        <v>116.74079999999999</v>
      </c>
      <c r="D304" s="126">
        <v>0</v>
      </c>
      <c r="E304" s="556">
        <f t="shared" si="9"/>
        <v>0</v>
      </c>
    </row>
    <row r="305" spans="1:5" ht="51" x14ac:dyDescent="0.2">
      <c r="A305" s="118" t="s">
        <v>1180</v>
      </c>
      <c r="B305" s="238" t="s">
        <v>184</v>
      </c>
      <c r="C305" s="109">
        <f>0.25*2*6.6</f>
        <v>3.3</v>
      </c>
      <c r="D305" s="126">
        <v>0</v>
      </c>
      <c r="E305" s="556">
        <f t="shared" si="9"/>
        <v>0</v>
      </c>
    </row>
    <row r="306" spans="1:5" x14ac:dyDescent="0.2">
      <c r="A306" s="228" t="s">
        <v>484</v>
      </c>
      <c r="B306" s="237"/>
      <c r="C306" s="230"/>
      <c r="D306" s="229"/>
      <c r="E306" s="557"/>
    </row>
    <row r="307" spans="1:5" ht="25.5" x14ac:dyDescent="0.2">
      <c r="A307" s="118" t="s">
        <v>485</v>
      </c>
      <c r="B307" s="238" t="s">
        <v>101</v>
      </c>
      <c r="C307" s="109">
        <f>0.6*2*6.6</f>
        <v>7.919999999999999</v>
      </c>
      <c r="D307" s="126">
        <v>0</v>
      </c>
      <c r="E307" s="556">
        <f t="shared" si="9"/>
        <v>0</v>
      </c>
    </row>
    <row r="308" spans="1:5" x14ac:dyDescent="0.2">
      <c r="A308" s="224" t="s">
        <v>553</v>
      </c>
      <c r="B308" s="239"/>
      <c r="C308" s="225"/>
      <c r="D308" s="222"/>
      <c r="E308" s="558"/>
    </row>
    <row r="309" spans="1:5" x14ac:dyDescent="0.2">
      <c r="A309" s="226" t="s">
        <v>486</v>
      </c>
      <c r="B309" s="240"/>
      <c r="C309" s="227"/>
      <c r="D309" s="223"/>
      <c r="E309" s="559"/>
    </row>
    <row r="310" spans="1:5" ht="25.5" x14ac:dyDescent="0.2">
      <c r="A310" s="118" t="s">
        <v>487</v>
      </c>
      <c r="B310" s="238" t="s">
        <v>38</v>
      </c>
      <c r="C310" s="1274">
        <f>16*3</f>
        <v>48</v>
      </c>
      <c r="D310" s="126">
        <v>0</v>
      </c>
      <c r="E310" s="556">
        <f t="shared" si="9"/>
        <v>0</v>
      </c>
    </row>
    <row r="311" spans="1:5" ht="89.25" x14ac:dyDescent="0.2">
      <c r="A311" s="118" t="s">
        <v>1195</v>
      </c>
      <c r="B311" s="238" t="s">
        <v>199</v>
      </c>
      <c r="C311" s="109">
        <v>105</v>
      </c>
      <c r="D311" s="126">
        <v>0</v>
      </c>
      <c r="E311" s="556">
        <f t="shared" si="9"/>
        <v>0</v>
      </c>
    </row>
    <row r="312" spans="1:5" x14ac:dyDescent="0.2">
      <c r="A312" s="228" t="s">
        <v>488</v>
      </c>
      <c r="B312" s="237"/>
      <c r="C312" s="230"/>
      <c r="D312" s="229"/>
      <c r="E312" s="557"/>
    </row>
    <row r="313" spans="1:5" ht="89.25" x14ac:dyDescent="0.2">
      <c r="A313" s="118" t="s">
        <v>1191</v>
      </c>
      <c r="B313" s="238" t="s">
        <v>199</v>
      </c>
      <c r="C313" s="109">
        <f>3.1*15</f>
        <v>46.5</v>
      </c>
      <c r="D313" s="126">
        <v>0</v>
      </c>
      <c r="E313" s="556">
        <f t="shared" si="9"/>
        <v>0</v>
      </c>
    </row>
    <row r="314" spans="1:5" ht="63.75" x14ac:dyDescent="0.2">
      <c r="A314" s="118" t="s">
        <v>1183</v>
      </c>
      <c r="B314" s="238" t="s">
        <v>199</v>
      </c>
      <c r="C314" s="109">
        <f>3.1*15*2</f>
        <v>93</v>
      </c>
      <c r="D314" s="126">
        <v>0</v>
      </c>
      <c r="E314" s="556">
        <f t="shared" si="9"/>
        <v>0</v>
      </c>
    </row>
    <row r="315" spans="1:5" x14ac:dyDescent="0.2">
      <c r="A315" s="224" t="s">
        <v>489</v>
      </c>
      <c r="B315" s="239"/>
      <c r="C315" s="225"/>
      <c r="D315" s="222"/>
      <c r="E315" s="558"/>
    </row>
    <row r="316" spans="1:5" x14ac:dyDescent="0.2">
      <c r="A316" s="226" t="s">
        <v>490</v>
      </c>
      <c r="B316" s="240"/>
      <c r="C316" s="227"/>
      <c r="D316" s="223"/>
      <c r="E316" s="559"/>
    </row>
    <row r="317" spans="1:5" x14ac:dyDescent="0.2">
      <c r="A317" s="561" t="s">
        <v>379</v>
      </c>
      <c r="B317" s="562" t="s">
        <v>47</v>
      </c>
      <c r="C317" s="1272">
        <v>60</v>
      </c>
      <c r="D317" s="636">
        <v>0</v>
      </c>
      <c r="E317" s="563">
        <f t="shared" ref="E317" si="10">C317*D317</f>
        <v>0</v>
      </c>
    </row>
    <row r="318" spans="1:5" x14ac:dyDescent="0.2">
      <c r="A318" s="118" t="s">
        <v>882</v>
      </c>
      <c r="B318" s="238" t="s">
        <v>47</v>
      </c>
      <c r="C318" s="1273">
        <v>30</v>
      </c>
      <c r="D318" s="126">
        <v>0</v>
      </c>
      <c r="E318" s="556">
        <f>+C318*D318</f>
        <v>0</v>
      </c>
    </row>
    <row r="319" spans="1:5" x14ac:dyDescent="0.2">
      <c r="A319" s="118" t="s">
        <v>493</v>
      </c>
      <c r="B319" s="238" t="s">
        <v>38</v>
      </c>
      <c r="C319" s="1273">
        <v>1</v>
      </c>
      <c r="D319" s="126">
        <v>0</v>
      </c>
      <c r="E319" s="556">
        <f>+C319*D319</f>
        <v>0</v>
      </c>
    </row>
    <row r="320" spans="1:5" x14ac:dyDescent="0.2">
      <c r="A320" s="118" t="s">
        <v>494</v>
      </c>
      <c r="B320" s="238" t="s">
        <v>38</v>
      </c>
      <c r="C320" s="1273">
        <v>1</v>
      </c>
      <c r="D320" s="126">
        <v>0</v>
      </c>
      <c r="E320" s="556">
        <f>+C320*D320</f>
        <v>0</v>
      </c>
    </row>
    <row r="321" spans="1:77" ht="25.5" x14ac:dyDescent="0.2">
      <c r="A321" s="118" t="s">
        <v>495</v>
      </c>
      <c r="B321" s="238" t="s">
        <v>38</v>
      </c>
      <c r="C321" s="1273">
        <v>1</v>
      </c>
      <c r="D321" s="126">
        <v>0</v>
      </c>
      <c r="E321" s="556">
        <f>+C321*D321</f>
        <v>0</v>
      </c>
    </row>
    <row r="322" spans="1:77" x14ac:dyDescent="0.2">
      <c r="A322" s="611"/>
      <c r="B322" s="240"/>
      <c r="C322" s="227"/>
      <c r="D322" s="223"/>
      <c r="E322" s="559"/>
    </row>
    <row r="323" spans="1:77" x14ac:dyDescent="0.2">
      <c r="A323" s="565" t="s">
        <v>157</v>
      </c>
      <c r="B323" s="566"/>
      <c r="C323" s="567"/>
      <c r="D323" s="637"/>
      <c r="E323" s="568">
        <f>SUM(E284:E321)</f>
        <v>0</v>
      </c>
    </row>
    <row r="326" spans="1:77" ht="15.75" x14ac:dyDescent="0.2">
      <c r="A326" s="537" t="s">
        <v>659</v>
      </c>
      <c r="B326" s="583"/>
      <c r="C326" s="584"/>
      <c r="D326" s="642"/>
    </row>
    <row r="327" spans="1:77" x14ac:dyDescent="0.2">
      <c r="A327" s="542"/>
      <c r="B327" s="410"/>
      <c r="C327" s="376"/>
      <c r="D327" s="631"/>
    </row>
    <row r="328" spans="1:77" s="495" customFormat="1" ht="12" x14ac:dyDescent="0.2">
      <c r="A328" s="612" t="s">
        <v>10</v>
      </c>
      <c r="B328" s="613" t="s">
        <v>277</v>
      </c>
      <c r="C328" s="613" t="s">
        <v>11</v>
      </c>
      <c r="D328" s="653" t="s">
        <v>13</v>
      </c>
      <c r="E328" s="614" t="s">
        <v>14</v>
      </c>
      <c r="F328" s="1167"/>
      <c r="G328" s="1167"/>
      <c r="H328" s="1167"/>
      <c r="I328" s="1167"/>
      <c r="J328" s="1167"/>
      <c r="K328" s="1167"/>
      <c r="L328" s="1167"/>
      <c r="M328" s="1167"/>
      <c r="N328" s="1167"/>
      <c r="O328" s="1167"/>
      <c r="P328" s="1167"/>
      <c r="Q328" s="1167"/>
      <c r="R328" s="1167"/>
      <c r="S328" s="1167"/>
      <c r="T328" s="1167"/>
      <c r="U328" s="1167"/>
      <c r="V328" s="1167"/>
      <c r="W328" s="1167"/>
      <c r="X328" s="1167"/>
      <c r="Y328" s="1167"/>
      <c r="Z328" s="1167"/>
      <c r="AA328" s="1167"/>
      <c r="AB328" s="1167"/>
      <c r="AC328" s="1167"/>
      <c r="AD328" s="1167"/>
      <c r="AE328" s="1167"/>
      <c r="AF328" s="1167"/>
      <c r="AG328" s="1167"/>
      <c r="AH328" s="1167"/>
      <c r="AI328" s="1167"/>
      <c r="AJ328" s="1167"/>
      <c r="AK328" s="1167"/>
      <c r="AL328" s="1167"/>
      <c r="AM328" s="1167"/>
      <c r="AN328" s="1167"/>
      <c r="AO328" s="1167"/>
      <c r="AP328" s="1167"/>
      <c r="AQ328" s="1167"/>
      <c r="AR328" s="1167"/>
      <c r="AS328" s="1167"/>
      <c r="AT328" s="1167"/>
      <c r="AU328" s="1167"/>
      <c r="AV328" s="1167"/>
      <c r="AW328" s="1167"/>
      <c r="AX328" s="1167"/>
      <c r="AY328" s="1167"/>
      <c r="AZ328" s="1167"/>
      <c r="BA328" s="1167"/>
      <c r="BB328" s="1167"/>
      <c r="BC328" s="1167"/>
      <c r="BD328" s="1167"/>
      <c r="BE328" s="1167"/>
      <c r="BF328" s="1167"/>
      <c r="BG328" s="1167"/>
      <c r="BH328" s="1167"/>
      <c r="BI328" s="1167"/>
      <c r="BJ328" s="1167"/>
      <c r="BK328" s="1167"/>
      <c r="BL328" s="1167"/>
      <c r="BM328" s="1167"/>
      <c r="BN328" s="1167"/>
      <c r="BO328" s="1167"/>
      <c r="BP328" s="1167"/>
      <c r="BQ328" s="1167"/>
      <c r="BR328" s="1167"/>
      <c r="BS328" s="1167"/>
      <c r="BT328" s="1167"/>
      <c r="BU328" s="1167"/>
      <c r="BV328" s="1167"/>
      <c r="BW328" s="1167"/>
      <c r="BX328" s="1167"/>
      <c r="BY328" s="1167"/>
    </row>
    <row r="329" spans="1:77" x14ac:dyDescent="0.2">
      <c r="A329" s="589"/>
      <c r="B329" s="590" t="s">
        <v>498</v>
      </c>
      <c r="C329" s="591" t="s">
        <v>498</v>
      </c>
      <c r="D329" s="644" t="s">
        <v>498</v>
      </c>
      <c r="E329" s="591" t="s">
        <v>498</v>
      </c>
    </row>
    <row r="330" spans="1:77" x14ac:dyDescent="0.2">
      <c r="A330" s="615" t="s">
        <v>466</v>
      </c>
      <c r="B330" s="616" t="s">
        <v>498</v>
      </c>
      <c r="C330" s="617" t="s">
        <v>498</v>
      </c>
      <c r="D330" s="654" t="s">
        <v>498</v>
      </c>
      <c r="E330" s="617" t="s">
        <v>498</v>
      </c>
    </row>
    <row r="331" spans="1:77" x14ac:dyDescent="0.2">
      <c r="A331" s="592" t="s">
        <v>467</v>
      </c>
      <c r="B331" s="593" t="s">
        <v>498</v>
      </c>
      <c r="C331" s="594" t="s">
        <v>498</v>
      </c>
      <c r="D331" s="645" t="s">
        <v>498</v>
      </c>
      <c r="E331" s="594" t="s">
        <v>498</v>
      </c>
    </row>
    <row r="332" spans="1:77" ht="25.5" x14ac:dyDescent="0.2">
      <c r="A332" s="561" t="s">
        <v>499</v>
      </c>
      <c r="B332" s="562" t="s">
        <v>38</v>
      </c>
      <c r="C332" s="1272">
        <v>15</v>
      </c>
      <c r="D332" s="636">
        <v>0</v>
      </c>
      <c r="E332" s="563">
        <f>C332*D332</f>
        <v>0</v>
      </c>
    </row>
    <row r="333" spans="1:77" ht="25.5" x14ac:dyDescent="0.2">
      <c r="A333" s="561" t="s">
        <v>565</v>
      </c>
      <c r="B333" s="562" t="s">
        <v>38</v>
      </c>
      <c r="C333" s="1272">
        <v>1</v>
      </c>
      <c r="D333" s="636">
        <v>0</v>
      </c>
      <c r="E333" s="563">
        <f t="shared" ref="E333:E372" si="11">C333*D333</f>
        <v>0</v>
      </c>
    </row>
    <row r="334" spans="1:77" x14ac:dyDescent="0.2">
      <c r="A334" s="589" t="s">
        <v>471</v>
      </c>
      <c r="B334" s="590" t="s">
        <v>498</v>
      </c>
      <c r="C334" s="591" t="s">
        <v>498</v>
      </c>
      <c r="D334" s="644" t="s">
        <v>498</v>
      </c>
      <c r="E334" s="591"/>
    </row>
    <row r="335" spans="1:77" x14ac:dyDescent="0.2">
      <c r="A335" s="592" t="s">
        <v>472</v>
      </c>
      <c r="B335" s="593" t="s">
        <v>498</v>
      </c>
      <c r="C335" s="594" t="s">
        <v>498</v>
      </c>
      <c r="D335" s="645" t="s">
        <v>498</v>
      </c>
      <c r="E335" s="594"/>
    </row>
    <row r="336" spans="1:77" ht="25.5" x14ac:dyDescent="0.2">
      <c r="A336" s="561" t="s">
        <v>566</v>
      </c>
      <c r="B336" s="562" t="s">
        <v>101</v>
      </c>
      <c r="C336" s="563">
        <v>740</v>
      </c>
      <c r="D336" s="636">
        <v>0</v>
      </c>
      <c r="E336" s="563">
        <f t="shared" si="11"/>
        <v>0</v>
      </c>
    </row>
    <row r="337" spans="1:5" x14ac:dyDescent="0.2">
      <c r="A337" s="595" t="s">
        <v>474</v>
      </c>
      <c r="B337" s="596" t="s">
        <v>498</v>
      </c>
      <c r="C337" s="597" t="s">
        <v>498</v>
      </c>
      <c r="D337" s="646" t="s">
        <v>498</v>
      </c>
      <c r="E337" s="597"/>
    </row>
    <row r="338" spans="1:5" ht="25.5" x14ac:dyDescent="0.2">
      <c r="A338" s="561" t="s">
        <v>567</v>
      </c>
      <c r="B338" s="562" t="s">
        <v>184</v>
      </c>
      <c r="C338" s="563">
        <v>575</v>
      </c>
      <c r="D338" s="636">
        <v>0</v>
      </c>
      <c r="E338" s="563">
        <f t="shared" si="11"/>
        <v>0</v>
      </c>
    </row>
    <row r="339" spans="1:5" ht="25.5" x14ac:dyDescent="0.2">
      <c r="A339" s="561" t="s">
        <v>508</v>
      </c>
      <c r="B339" s="562" t="s">
        <v>101</v>
      </c>
      <c r="C339" s="563">
        <v>1027</v>
      </c>
      <c r="D339" s="636">
        <v>0</v>
      </c>
      <c r="E339" s="563">
        <f t="shared" si="11"/>
        <v>0</v>
      </c>
    </row>
    <row r="340" spans="1:5" ht="25.5" x14ac:dyDescent="0.2">
      <c r="A340" s="561" t="s">
        <v>507</v>
      </c>
      <c r="B340" s="562" t="s">
        <v>101</v>
      </c>
      <c r="C340" s="563">
        <v>949</v>
      </c>
      <c r="D340" s="636">
        <v>0</v>
      </c>
      <c r="E340" s="563">
        <f t="shared" si="11"/>
        <v>0</v>
      </c>
    </row>
    <row r="341" spans="1:5" x14ac:dyDescent="0.2">
      <c r="A341" s="595" t="s">
        <v>476</v>
      </c>
      <c r="B341" s="596" t="s">
        <v>498</v>
      </c>
      <c r="C341" s="597" t="s">
        <v>498</v>
      </c>
      <c r="D341" s="646" t="s">
        <v>498</v>
      </c>
      <c r="E341" s="597"/>
    </row>
    <row r="342" spans="1:5" ht="25.5" x14ac:dyDescent="0.2">
      <c r="A342" s="561" t="s">
        <v>568</v>
      </c>
      <c r="B342" s="562" t="s">
        <v>184</v>
      </c>
      <c r="C342" s="563">
        <v>235</v>
      </c>
      <c r="D342" s="636">
        <v>0</v>
      </c>
      <c r="E342" s="563">
        <f t="shared" si="11"/>
        <v>0</v>
      </c>
    </row>
    <row r="343" spans="1:5" x14ac:dyDescent="0.2">
      <c r="A343" s="561" t="s">
        <v>569</v>
      </c>
      <c r="B343" s="562" t="s">
        <v>101</v>
      </c>
      <c r="C343" s="563">
        <v>275</v>
      </c>
      <c r="D343" s="636">
        <v>0</v>
      </c>
      <c r="E343" s="563">
        <f t="shared" si="11"/>
        <v>0</v>
      </c>
    </row>
    <row r="344" spans="1:5" x14ac:dyDescent="0.2">
      <c r="A344" s="595" t="s">
        <v>551</v>
      </c>
      <c r="B344" s="596" t="s">
        <v>498</v>
      </c>
      <c r="C344" s="597" t="s">
        <v>498</v>
      </c>
      <c r="D344" s="646" t="s">
        <v>498</v>
      </c>
      <c r="E344" s="597"/>
    </row>
    <row r="345" spans="1:5" ht="25.5" x14ac:dyDescent="0.2">
      <c r="A345" s="561" t="s">
        <v>570</v>
      </c>
      <c r="B345" s="562" t="s">
        <v>184</v>
      </c>
      <c r="C345" s="563">
        <v>167</v>
      </c>
      <c r="D345" s="636">
        <v>0</v>
      </c>
      <c r="E345" s="563">
        <f t="shared" si="11"/>
        <v>0</v>
      </c>
    </row>
    <row r="346" spans="1:5" x14ac:dyDescent="0.2">
      <c r="A346" s="589" t="s">
        <v>545</v>
      </c>
      <c r="B346" s="590" t="s">
        <v>498</v>
      </c>
      <c r="C346" s="591" t="s">
        <v>498</v>
      </c>
      <c r="D346" s="644" t="s">
        <v>498</v>
      </c>
      <c r="E346" s="591"/>
    </row>
    <row r="347" spans="1:5" x14ac:dyDescent="0.2">
      <c r="A347" s="592" t="s">
        <v>546</v>
      </c>
      <c r="B347" s="593" t="s">
        <v>498</v>
      </c>
      <c r="C347" s="594" t="s">
        <v>498</v>
      </c>
      <c r="D347" s="645" t="s">
        <v>498</v>
      </c>
      <c r="E347" s="594"/>
    </row>
    <row r="348" spans="1:5" ht="25.5" x14ac:dyDescent="0.2">
      <c r="A348" s="561" t="s">
        <v>571</v>
      </c>
      <c r="B348" s="562" t="s">
        <v>38</v>
      </c>
      <c r="C348" s="1272">
        <v>294</v>
      </c>
      <c r="D348" s="636">
        <v>0</v>
      </c>
      <c r="E348" s="563">
        <f t="shared" si="11"/>
        <v>0</v>
      </c>
    </row>
    <row r="349" spans="1:5" x14ac:dyDescent="0.2">
      <c r="A349" s="589" t="s">
        <v>478</v>
      </c>
      <c r="B349" s="590" t="s">
        <v>498</v>
      </c>
      <c r="C349" s="591" t="s">
        <v>498</v>
      </c>
      <c r="D349" s="644" t="s">
        <v>498</v>
      </c>
      <c r="E349" s="591"/>
    </row>
    <row r="350" spans="1:5" x14ac:dyDescent="0.2">
      <c r="A350" s="592" t="s">
        <v>479</v>
      </c>
      <c r="B350" s="593" t="s">
        <v>498</v>
      </c>
      <c r="C350" s="594" t="s">
        <v>498</v>
      </c>
      <c r="D350" s="645" t="s">
        <v>498</v>
      </c>
      <c r="E350" s="594"/>
    </row>
    <row r="351" spans="1:5" x14ac:dyDescent="0.2">
      <c r="A351" s="561" t="s">
        <v>572</v>
      </c>
      <c r="B351" s="562" t="s">
        <v>101</v>
      </c>
      <c r="C351" s="563">
        <v>336</v>
      </c>
      <c r="D351" s="636">
        <v>0</v>
      </c>
      <c r="E351" s="563">
        <f t="shared" si="11"/>
        <v>0</v>
      </c>
    </row>
    <row r="352" spans="1:5" ht="63.75" x14ac:dyDescent="0.2">
      <c r="A352" s="561" t="s">
        <v>1198</v>
      </c>
      <c r="B352" s="562" t="s">
        <v>101</v>
      </c>
      <c r="C352" s="563">
        <v>63</v>
      </c>
      <c r="D352" s="636">
        <v>0</v>
      </c>
      <c r="E352" s="563">
        <f t="shared" si="11"/>
        <v>0</v>
      </c>
    </row>
    <row r="353" spans="1:5" x14ac:dyDescent="0.2">
      <c r="A353" s="595" t="s">
        <v>482</v>
      </c>
      <c r="B353" s="596" t="s">
        <v>498</v>
      </c>
      <c r="C353" s="597" t="s">
        <v>498</v>
      </c>
      <c r="D353" s="646" t="s">
        <v>498</v>
      </c>
      <c r="E353" s="597"/>
    </row>
    <row r="354" spans="1:5" ht="38.25" x14ac:dyDescent="0.2">
      <c r="A354" s="561" t="s">
        <v>573</v>
      </c>
      <c r="B354" s="562" t="s">
        <v>100</v>
      </c>
      <c r="C354" s="563">
        <v>39360</v>
      </c>
      <c r="D354" s="636">
        <v>0</v>
      </c>
      <c r="E354" s="563">
        <f t="shared" si="11"/>
        <v>0</v>
      </c>
    </row>
    <row r="355" spans="1:5" x14ac:dyDescent="0.2">
      <c r="A355" s="595" t="s">
        <v>483</v>
      </c>
      <c r="B355" s="596" t="s">
        <v>498</v>
      </c>
      <c r="C355" s="597" t="s">
        <v>498</v>
      </c>
      <c r="D355" s="646" t="s">
        <v>498</v>
      </c>
      <c r="E355" s="597"/>
    </row>
    <row r="356" spans="1:5" ht="76.5" x14ac:dyDescent="0.2">
      <c r="A356" s="561" t="s">
        <v>1197</v>
      </c>
      <c r="B356" s="562" t="s">
        <v>101</v>
      </c>
      <c r="C356" s="563">
        <v>864</v>
      </c>
      <c r="D356" s="636">
        <v>0</v>
      </c>
      <c r="E356" s="563">
        <f t="shared" si="11"/>
        <v>0</v>
      </c>
    </row>
    <row r="357" spans="1:5" ht="76.5" x14ac:dyDescent="0.2">
      <c r="A357" s="561" t="s">
        <v>1196</v>
      </c>
      <c r="B357" s="562" t="s">
        <v>101</v>
      </c>
      <c r="C357" s="563">
        <v>206</v>
      </c>
      <c r="D357" s="636">
        <v>0</v>
      </c>
      <c r="E357" s="563">
        <f t="shared" si="11"/>
        <v>0</v>
      </c>
    </row>
    <row r="358" spans="1:5" ht="25.5" x14ac:dyDescent="0.2">
      <c r="A358" s="561" t="s">
        <v>575</v>
      </c>
      <c r="B358" s="562" t="s">
        <v>184</v>
      </c>
      <c r="C358" s="563">
        <v>71</v>
      </c>
      <c r="D358" s="636">
        <v>0</v>
      </c>
      <c r="E358" s="563">
        <f t="shared" si="11"/>
        <v>0</v>
      </c>
    </row>
    <row r="359" spans="1:5" ht="51" x14ac:dyDescent="0.2">
      <c r="A359" s="561" t="s">
        <v>577</v>
      </c>
      <c r="B359" s="562" t="s">
        <v>184</v>
      </c>
      <c r="C359" s="563">
        <v>328</v>
      </c>
      <c r="D359" s="636">
        <v>0</v>
      </c>
      <c r="E359" s="563">
        <f t="shared" si="11"/>
        <v>0</v>
      </c>
    </row>
    <row r="360" spans="1:5" ht="51" x14ac:dyDescent="0.2">
      <c r="A360" s="561" t="s">
        <v>660</v>
      </c>
      <c r="B360" s="562" t="s">
        <v>184</v>
      </c>
      <c r="C360" s="563">
        <v>96</v>
      </c>
      <c r="D360" s="636">
        <v>0</v>
      </c>
      <c r="E360" s="563">
        <f t="shared" si="11"/>
        <v>0</v>
      </c>
    </row>
    <row r="361" spans="1:5" x14ac:dyDescent="0.2">
      <c r="A361" s="595" t="s">
        <v>661</v>
      </c>
      <c r="B361" s="596" t="s">
        <v>498</v>
      </c>
      <c r="C361" s="597" t="s">
        <v>498</v>
      </c>
      <c r="D361" s="646" t="s">
        <v>498</v>
      </c>
      <c r="E361" s="597"/>
    </row>
    <row r="362" spans="1:5" ht="25.5" x14ac:dyDescent="0.2">
      <c r="A362" s="561" t="s">
        <v>524</v>
      </c>
      <c r="B362" s="562" t="s">
        <v>38</v>
      </c>
      <c r="C362" s="1272">
        <v>149</v>
      </c>
      <c r="D362" s="636">
        <v>0</v>
      </c>
      <c r="E362" s="563">
        <f t="shared" si="11"/>
        <v>0</v>
      </c>
    </row>
    <row r="363" spans="1:5" x14ac:dyDescent="0.2">
      <c r="A363" s="618"/>
      <c r="B363" s="562" t="s">
        <v>498</v>
      </c>
      <c r="C363" s="563" t="s">
        <v>498</v>
      </c>
      <c r="D363" s="636" t="s">
        <v>498</v>
      </c>
      <c r="E363" s="563"/>
    </row>
    <row r="364" spans="1:5" ht="89.25" x14ac:dyDescent="0.2">
      <c r="A364" s="561" t="s">
        <v>1199</v>
      </c>
      <c r="B364" s="562" t="s">
        <v>199</v>
      </c>
      <c r="C364" s="563">
        <v>166</v>
      </c>
      <c r="D364" s="636">
        <v>0</v>
      </c>
      <c r="E364" s="563">
        <f t="shared" si="11"/>
        <v>0</v>
      </c>
    </row>
    <row r="365" spans="1:5" ht="51" x14ac:dyDescent="0.2">
      <c r="A365" s="561" t="s">
        <v>582</v>
      </c>
      <c r="B365" s="562" t="s">
        <v>199</v>
      </c>
      <c r="C365" s="563">
        <v>294</v>
      </c>
      <c r="D365" s="636">
        <v>0</v>
      </c>
      <c r="E365" s="563">
        <f t="shared" si="11"/>
        <v>0</v>
      </c>
    </row>
    <row r="366" spans="1:5" x14ac:dyDescent="0.2">
      <c r="A366" s="589" t="s">
        <v>533</v>
      </c>
      <c r="B366" s="590" t="s">
        <v>498</v>
      </c>
      <c r="C366" s="591" t="s">
        <v>498</v>
      </c>
      <c r="D366" s="644" t="s">
        <v>498</v>
      </c>
      <c r="E366" s="591"/>
    </row>
    <row r="367" spans="1:5" x14ac:dyDescent="0.2">
      <c r="A367" s="592" t="s">
        <v>534</v>
      </c>
      <c r="B367" s="593" t="s">
        <v>498</v>
      </c>
      <c r="C367" s="594" t="s">
        <v>498</v>
      </c>
      <c r="D367" s="645" t="s">
        <v>498</v>
      </c>
      <c r="E367" s="594"/>
    </row>
    <row r="368" spans="1:5" x14ac:dyDescent="0.2">
      <c r="A368" s="561" t="s">
        <v>379</v>
      </c>
      <c r="B368" s="562" t="s">
        <v>47</v>
      </c>
      <c r="C368" s="1272">
        <v>60</v>
      </c>
      <c r="D368" s="636">
        <v>0</v>
      </c>
      <c r="E368" s="563">
        <f t="shared" si="11"/>
        <v>0</v>
      </c>
    </row>
    <row r="369" spans="1:5" x14ac:dyDescent="0.2">
      <c r="A369" s="561" t="s">
        <v>586</v>
      </c>
      <c r="B369" s="562" t="s">
        <v>47</v>
      </c>
      <c r="C369" s="1272">
        <v>30</v>
      </c>
      <c r="D369" s="636">
        <v>0</v>
      </c>
      <c r="E369" s="563">
        <f t="shared" si="11"/>
        <v>0</v>
      </c>
    </row>
    <row r="370" spans="1:5" x14ac:dyDescent="0.2">
      <c r="A370" s="561" t="s">
        <v>537</v>
      </c>
      <c r="B370" s="562" t="s">
        <v>38</v>
      </c>
      <c r="C370" s="1272">
        <v>1</v>
      </c>
      <c r="D370" s="636">
        <v>0</v>
      </c>
      <c r="E370" s="563">
        <f t="shared" si="11"/>
        <v>0</v>
      </c>
    </row>
    <row r="371" spans="1:5" x14ac:dyDescent="0.2">
      <c r="A371" s="561" t="s">
        <v>538</v>
      </c>
      <c r="B371" s="562" t="s">
        <v>38</v>
      </c>
      <c r="C371" s="1272">
        <v>1</v>
      </c>
      <c r="D371" s="636">
        <v>0</v>
      </c>
      <c r="E371" s="563">
        <f t="shared" si="11"/>
        <v>0</v>
      </c>
    </row>
    <row r="372" spans="1:5" ht="25.5" x14ac:dyDescent="0.2">
      <c r="A372" s="561" t="s">
        <v>539</v>
      </c>
      <c r="B372" s="562" t="s">
        <v>38</v>
      </c>
      <c r="C372" s="1272">
        <v>1</v>
      </c>
      <c r="D372" s="636">
        <v>0</v>
      </c>
      <c r="E372" s="563">
        <f t="shared" si="11"/>
        <v>0</v>
      </c>
    </row>
    <row r="373" spans="1:5" x14ac:dyDescent="0.2">
      <c r="A373" s="595"/>
      <c r="B373" s="596"/>
      <c r="C373" s="597"/>
      <c r="D373" s="646"/>
      <c r="E373" s="597"/>
    </row>
    <row r="374" spans="1:5" x14ac:dyDescent="0.2">
      <c r="A374" s="600" t="s">
        <v>14</v>
      </c>
      <c r="B374" s="601"/>
      <c r="C374" s="602"/>
      <c r="D374" s="648"/>
      <c r="E374" s="602">
        <f>SUM(E332:E372)</f>
        <v>0</v>
      </c>
    </row>
    <row r="377" spans="1:5" ht="15.75" x14ac:dyDescent="0.2">
      <c r="A377" s="537" t="s">
        <v>662</v>
      </c>
      <c r="B377" s="538"/>
      <c r="C377" s="539"/>
      <c r="D377" s="632"/>
      <c r="E377" s="540"/>
    </row>
    <row r="378" spans="1:5" x14ac:dyDescent="0.2">
      <c r="A378" s="542"/>
      <c r="B378" s="543"/>
      <c r="C378" s="544"/>
      <c r="D378" s="633"/>
      <c r="E378" s="545"/>
    </row>
    <row r="379" spans="1:5" ht="13.5" thickBot="1" x14ac:dyDescent="0.25">
      <c r="A379" s="546" t="s">
        <v>10</v>
      </c>
      <c r="B379" s="547" t="s">
        <v>709</v>
      </c>
      <c r="C379" s="548" t="s">
        <v>11</v>
      </c>
      <c r="D379" s="634" t="s">
        <v>13</v>
      </c>
      <c r="E379" s="549" t="s">
        <v>14</v>
      </c>
    </row>
    <row r="380" spans="1:5" x14ac:dyDescent="0.2">
      <c r="A380" s="555" t="s">
        <v>466</v>
      </c>
    </row>
    <row r="381" spans="1:5" x14ac:dyDescent="0.2">
      <c r="A381" s="555" t="s">
        <v>467</v>
      </c>
    </row>
    <row r="382" spans="1:5" ht="25.5" x14ac:dyDescent="0.2">
      <c r="A382" s="118" t="s">
        <v>663</v>
      </c>
      <c r="B382" s="238" t="s">
        <v>38</v>
      </c>
      <c r="C382" s="1273">
        <v>1</v>
      </c>
      <c r="D382" s="127">
        <v>0</v>
      </c>
      <c r="E382" s="338">
        <f>+C382*D382</f>
        <v>0</v>
      </c>
    </row>
    <row r="383" spans="1:5" x14ac:dyDescent="0.2">
      <c r="A383" s="228" t="s">
        <v>549</v>
      </c>
      <c r="B383" s="237"/>
      <c r="C383" s="230"/>
      <c r="D383" s="233"/>
      <c r="E383" s="580"/>
    </row>
    <row r="384" spans="1:5" x14ac:dyDescent="0.2">
      <c r="A384" s="118" t="s">
        <v>303</v>
      </c>
      <c r="B384" s="238" t="s">
        <v>47</v>
      </c>
      <c r="C384" s="1273">
        <f>21*8</f>
        <v>168</v>
      </c>
      <c r="D384" s="127">
        <v>0</v>
      </c>
      <c r="E384" s="338">
        <f>+C384*D384</f>
        <v>0</v>
      </c>
    </row>
    <row r="385" spans="1:5" x14ac:dyDescent="0.2">
      <c r="A385" s="224" t="s">
        <v>471</v>
      </c>
      <c r="B385" s="239"/>
      <c r="C385" s="225"/>
      <c r="D385" s="231"/>
      <c r="E385" s="578"/>
    </row>
    <row r="386" spans="1:5" x14ac:dyDescent="0.2">
      <c r="A386" s="226" t="s">
        <v>472</v>
      </c>
      <c r="B386" s="240"/>
      <c r="C386" s="227"/>
      <c r="D386" s="232"/>
      <c r="E386" s="579"/>
    </row>
    <row r="387" spans="1:5" ht="25.5" x14ac:dyDescent="0.2">
      <c r="A387" s="118" t="s">
        <v>473</v>
      </c>
      <c r="B387" s="238" t="s">
        <v>101</v>
      </c>
      <c r="C387" s="110">
        <f>3*(63+57)</f>
        <v>360</v>
      </c>
      <c r="D387" s="127">
        <v>0</v>
      </c>
      <c r="E387" s="338">
        <f>+C387*D387</f>
        <v>0</v>
      </c>
    </row>
    <row r="388" spans="1:5" x14ac:dyDescent="0.2">
      <c r="A388" s="228" t="s">
        <v>551</v>
      </c>
      <c r="B388" s="237"/>
      <c r="C388" s="230"/>
      <c r="D388" s="233"/>
      <c r="E388" s="580"/>
    </row>
    <row r="389" spans="1:5" ht="38.25" x14ac:dyDescent="0.2">
      <c r="A389" s="118" t="s">
        <v>1185</v>
      </c>
      <c r="B389" s="238" t="s">
        <v>101</v>
      </c>
      <c r="C389" s="109">
        <f>3.7*11*6+4.2*10*6</f>
        <v>496.20000000000005</v>
      </c>
      <c r="D389" s="127">
        <v>0</v>
      </c>
      <c r="E389" s="338">
        <f>+C389*D389</f>
        <v>0</v>
      </c>
    </row>
    <row r="390" spans="1:5" ht="63.75" x14ac:dyDescent="0.2">
      <c r="A390" s="118" t="s">
        <v>1186</v>
      </c>
      <c r="B390" s="238" t="s">
        <v>184</v>
      </c>
      <c r="C390" s="109">
        <f>3.3*11*6+4.2*10*6</f>
        <v>469.79999999999995</v>
      </c>
      <c r="D390" s="127">
        <v>0</v>
      </c>
      <c r="E390" s="338">
        <f>+C390*D390</f>
        <v>0</v>
      </c>
    </row>
    <row r="391" spans="1:5" x14ac:dyDescent="0.2">
      <c r="A391" s="224" t="s">
        <v>545</v>
      </c>
      <c r="B391" s="239"/>
      <c r="C391" s="225"/>
      <c r="D391" s="231"/>
      <c r="E391" s="578"/>
    </row>
    <row r="392" spans="1:5" x14ac:dyDescent="0.2">
      <c r="A392" s="226" t="s">
        <v>546</v>
      </c>
      <c r="B392" s="240"/>
      <c r="C392" s="227"/>
      <c r="D392" s="232"/>
      <c r="E392" s="579"/>
    </row>
    <row r="393" spans="1:5" ht="51" x14ac:dyDescent="0.2">
      <c r="A393" s="118" t="s">
        <v>552</v>
      </c>
      <c r="B393" s="238" t="s">
        <v>38</v>
      </c>
      <c r="C393" s="1273">
        <v>30</v>
      </c>
      <c r="D393" s="127">
        <v>0</v>
      </c>
      <c r="E393" s="338">
        <f>+C393*D393</f>
        <v>0</v>
      </c>
    </row>
    <row r="394" spans="1:5" x14ac:dyDescent="0.2">
      <c r="A394" s="224" t="s">
        <v>478</v>
      </c>
      <c r="B394" s="239"/>
      <c r="C394" s="225"/>
      <c r="D394" s="231"/>
      <c r="E394" s="578"/>
    </row>
    <row r="395" spans="1:5" x14ac:dyDescent="0.2">
      <c r="A395" s="226" t="s">
        <v>483</v>
      </c>
      <c r="B395" s="240"/>
      <c r="C395" s="227"/>
      <c r="D395" s="232"/>
      <c r="E395" s="579"/>
    </row>
    <row r="396" spans="1:5" ht="51" x14ac:dyDescent="0.2">
      <c r="A396" s="118" t="s">
        <v>1188</v>
      </c>
      <c r="B396" s="238" t="s">
        <v>184</v>
      </c>
      <c r="C396" s="109">
        <f>0.7*21*6</f>
        <v>88.199999999999989</v>
      </c>
      <c r="D396" s="127">
        <v>0</v>
      </c>
      <c r="E396" s="338">
        <f>+C396*D396</f>
        <v>0</v>
      </c>
    </row>
    <row r="397" spans="1:5" x14ac:dyDescent="0.2">
      <c r="A397" s="228" t="s">
        <v>553</v>
      </c>
      <c r="B397" s="237"/>
      <c r="C397" s="230"/>
      <c r="D397" s="233"/>
      <c r="E397" s="580"/>
    </row>
    <row r="398" spans="1:5" ht="51" x14ac:dyDescent="0.2">
      <c r="A398" s="118" t="s">
        <v>1192</v>
      </c>
      <c r="B398" s="238" t="s">
        <v>199</v>
      </c>
      <c r="C398" s="109">
        <f>+(57+63)/1.2*3*6</f>
        <v>1800</v>
      </c>
      <c r="D398" s="127">
        <v>0</v>
      </c>
      <c r="E398" s="338">
        <f>+C398*D398</f>
        <v>0</v>
      </c>
    </row>
    <row r="399" spans="1:5" x14ac:dyDescent="0.2">
      <c r="A399" s="228" t="s">
        <v>486</v>
      </c>
      <c r="B399" s="237"/>
      <c r="C399" s="230"/>
      <c r="D399" s="233"/>
      <c r="E399" s="580"/>
    </row>
    <row r="400" spans="1:5" ht="25.5" x14ac:dyDescent="0.2">
      <c r="A400" s="118" t="s">
        <v>487</v>
      </c>
      <c r="B400" s="238" t="s">
        <v>38</v>
      </c>
      <c r="C400" s="1274">
        <f>+(11+10)*2</f>
        <v>42</v>
      </c>
      <c r="D400" s="127">
        <v>0</v>
      </c>
      <c r="E400" s="338">
        <f>+C400*D400</f>
        <v>0</v>
      </c>
    </row>
    <row r="401" spans="1:77" x14ac:dyDescent="0.2">
      <c r="A401" s="224" t="s">
        <v>489</v>
      </c>
      <c r="B401" s="239"/>
      <c r="C401" s="225"/>
      <c r="D401" s="231"/>
      <c r="E401" s="578"/>
    </row>
    <row r="402" spans="1:77" x14ac:dyDescent="0.2">
      <c r="A402" s="226" t="s">
        <v>490</v>
      </c>
      <c r="B402" s="240"/>
      <c r="C402" s="227"/>
      <c r="D402" s="232"/>
      <c r="E402" s="579"/>
    </row>
    <row r="403" spans="1:77" ht="25.5" x14ac:dyDescent="0.2">
      <c r="A403" s="118" t="s">
        <v>554</v>
      </c>
      <c r="B403" s="238" t="s">
        <v>38</v>
      </c>
      <c r="C403" s="1273">
        <v>2</v>
      </c>
      <c r="D403" s="127">
        <v>0</v>
      </c>
      <c r="E403" s="338">
        <f t="shared" ref="E403:E408" si="12">+C403*D403</f>
        <v>0</v>
      </c>
    </row>
    <row r="404" spans="1:77" x14ac:dyDescent="0.2">
      <c r="A404" s="561" t="s">
        <v>379</v>
      </c>
      <c r="B404" s="562" t="s">
        <v>47</v>
      </c>
      <c r="C404" s="1272">
        <v>60</v>
      </c>
      <c r="D404" s="636">
        <v>0</v>
      </c>
      <c r="E404" s="563">
        <f t="shared" ref="E404" si="13">C404*D404</f>
        <v>0</v>
      </c>
    </row>
    <row r="405" spans="1:77" x14ac:dyDescent="0.2">
      <c r="A405" s="118" t="s">
        <v>492</v>
      </c>
      <c r="B405" s="238" t="s">
        <v>38</v>
      </c>
      <c r="C405" s="1273">
        <v>1</v>
      </c>
      <c r="D405" s="127">
        <v>0</v>
      </c>
      <c r="E405" s="338">
        <f t="shared" si="12"/>
        <v>0</v>
      </c>
    </row>
    <row r="406" spans="1:77" x14ac:dyDescent="0.2">
      <c r="A406" s="118" t="s">
        <v>493</v>
      </c>
      <c r="B406" s="238" t="s">
        <v>38</v>
      </c>
      <c r="C406" s="1273">
        <v>1</v>
      </c>
      <c r="D406" s="127">
        <v>0</v>
      </c>
      <c r="E406" s="338">
        <f t="shared" si="12"/>
        <v>0</v>
      </c>
    </row>
    <row r="407" spans="1:77" x14ac:dyDescent="0.2">
      <c r="A407" s="118" t="s">
        <v>494</v>
      </c>
      <c r="B407" s="238" t="s">
        <v>38</v>
      </c>
      <c r="C407" s="1273">
        <v>1</v>
      </c>
      <c r="D407" s="127">
        <v>0</v>
      </c>
      <c r="E407" s="338">
        <f t="shared" si="12"/>
        <v>0</v>
      </c>
    </row>
    <row r="408" spans="1:77" ht="25.5" x14ac:dyDescent="0.2">
      <c r="A408" s="118" t="s">
        <v>495</v>
      </c>
      <c r="B408" s="238" t="s">
        <v>38</v>
      </c>
      <c r="C408" s="1273">
        <v>1</v>
      </c>
      <c r="D408" s="127">
        <v>0</v>
      </c>
      <c r="E408" s="338">
        <f t="shared" si="12"/>
        <v>0</v>
      </c>
    </row>
    <row r="409" spans="1:77" x14ac:dyDescent="0.2">
      <c r="A409" s="564"/>
      <c r="B409" s="237"/>
      <c r="C409" s="230"/>
      <c r="D409" s="233"/>
      <c r="E409" s="580"/>
    </row>
    <row r="410" spans="1:77" s="303" customFormat="1" x14ac:dyDescent="0.2">
      <c r="A410" s="565" t="s">
        <v>157</v>
      </c>
      <c r="B410" s="566"/>
      <c r="C410" s="567"/>
      <c r="D410" s="641"/>
      <c r="E410" s="581">
        <f>SUM(E382:E408)</f>
        <v>0</v>
      </c>
      <c r="F410" s="1169"/>
      <c r="G410" s="1169"/>
      <c r="H410" s="1169"/>
      <c r="I410" s="1169"/>
      <c r="J410" s="1169"/>
      <c r="K410" s="1169"/>
      <c r="L410" s="1169"/>
      <c r="M410" s="1169"/>
      <c r="N410" s="1169"/>
      <c r="O410" s="1169"/>
      <c r="P410" s="1169"/>
      <c r="Q410" s="1169"/>
      <c r="R410" s="1169"/>
      <c r="S410" s="1169"/>
      <c r="T410" s="1169"/>
      <c r="U410" s="1169"/>
      <c r="V410" s="1169"/>
      <c r="W410" s="1169"/>
      <c r="X410" s="1169"/>
      <c r="Y410" s="1169"/>
      <c r="Z410" s="1169"/>
      <c r="AA410" s="1169"/>
      <c r="AB410" s="1169"/>
      <c r="AC410" s="1169"/>
      <c r="AD410" s="1169"/>
      <c r="AE410" s="1169"/>
      <c r="AF410" s="1169"/>
      <c r="AG410" s="1169"/>
      <c r="AH410" s="1169"/>
      <c r="AI410" s="1169"/>
      <c r="AJ410" s="1169"/>
      <c r="AK410" s="1169"/>
      <c r="AL410" s="1169"/>
      <c r="AM410" s="1169"/>
      <c r="AN410" s="1169"/>
      <c r="AO410" s="1169"/>
      <c r="AP410" s="1169"/>
      <c r="AQ410" s="1169"/>
      <c r="AR410" s="1169"/>
      <c r="AS410" s="1169"/>
      <c r="AT410" s="1169"/>
      <c r="AU410" s="1169"/>
      <c r="AV410" s="1169"/>
      <c r="AW410" s="1169"/>
      <c r="AX410" s="1169"/>
      <c r="AY410" s="1169"/>
      <c r="AZ410" s="1169"/>
      <c r="BA410" s="1169"/>
      <c r="BB410" s="1169"/>
      <c r="BC410" s="1169"/>
      <c r="BD410" s="1169"/>
      <c r="BE410" s="1169"/>
      <c r="BF410" s="1169"/>
      <c r="BG410" s="1169"/>
      <c r="BH410" s="1169"/>
      <c r="BI410" s="1169"/>
      <c r="BJ410" s="1169"/>
      <c r="BK410" s="1169"/>
      <c r="BL410" s="1169"/>
      <c r="BM410" s="1169"/>
      <c r="BN410" s="1169"/>
      <c r="BO410" s="1169"/>
      <c r="BP410" s="1169"/>
      <c r="BQ410" s="1169"/>
      <c r="BR410" s="1169"/>
      <c r="BS410" s="1169"/>
      <c r="BT410" s="1169"/>
      <c r="BU410" s="1169"/>
      <c r="BV410" s="1169"/>
      <c r="BW410" s="1169"/>
      <c r="BX410" s="1169"/>
      <c r="BY410" s="1169"/>
    </row>
    <row r="413" spans="1:77" ht="15.75" x14ac:dyDescent="0.2">
      <c r="A413" s="537" t="s">
        <v>676</v>
      </c>
      <c r="B413" s="583"/>
      <c r="C413" s="584"/>
      <c r="D413" s="642"/>
    </row>
    <row r="414" spans="1:77" x14ac:dyDescent="0.2">
      <c r="A414" s="542"/>
      <c r="B414" s="410"/>
      <c r="C414" s="376"/>
      <c r="D414" s="631"/>
    </row>
    <row r="415" spans="1:77" x14ac:dyDescent="0.2">
      <c r="A415" s="586" t="s">
        <v>10</v>
      </c>
      <c r="B415" s="587" t="s">
        <v>277</v>
      </c>
      <c r="C415" s="587" t="s">
        <v>11</v>
      </c>
      <c r="D415" s="643" t="s">
        <v>13</v>
      </c>
      <c r="E415" s="588" t="s">
        <v>14</v>
      </c>
      <c r="F415" s="1172"/>
    </row>
    <row r="416" spans="1:77" x14ac:dyDescent="0.2">
      <c r="A416" s="589"/>
      <c r="B416" s="590" t="s">
        <v>498</v>
      </c>
      <c r="C416" s="591" t="s">
        <v>498</v>
      </c>
      <c r="D416" s="644" t="s">
        <v>498</v>
      </c>
      <c r="E416" s="591" t="s">
        <v>498</v>
      </c>
      <c r="F416" s="1172"/>
    </row>
    <row r="417" spans="1:6" x14ac:dyDescent="0.2">
      <c r="A417" s="615" t="s">
        <v>466</v>
      </c>
      <c r="B417" s="616" t="s">
        <v>498</v>
      </c>
      <c r="C417" s="617" t="s">
        <v>498</v>
      </c>
      <c r="D417" s="654" t="s">
        <v>498</v>
      </c>
      <c r="E417" s="617" t="s">
        <v>498</v>
      </c>
      <c r="F417" s="1172"/>
    </row>
    <row r="418" spans="1:6" x14ac:dyDescent="0.2">
      <c r="A418" s="592" t="s">
        <v>467</v>
      </c>
      <c r="B418" s="593" t="s">
        <v>498</v>
      </c>
      <c r="C418" s="594" t="s">
        <v>498</v>
      </c>
      <c r="D418" s="645" t="s">
        <v>498</v>
      </c>
      <c r="E418" s="594" t="s">
        <v>498</v>
      </c>
      <c r="F418" s="1172"/>
    </row>
    <row r="419" spans="1:6" ht="25.5" x14ac:dyDescent="0.2">
      <c r="A419" s="561" t="s">
        <v>499</v>
      </c>
      <c r="B419" s="562" t="s">
        <v>38</v>
      </c>
      <c r="C419" s="1276">
        <v>8</v>
      </c>
      <c r="D419" s="636">
        <v>0</v>
      </c>
      <c r="E419" s="563">
        <f>C419*D419</f>
        <v>0</v>
      </c>
      <c r="F419" s="1172"/>
    </row>
    <row r="420" spans="1:6" ht="25.5" x14ac:dyDescent="0.2">
      <c r="A420" s="561" t="s">
        <v>468</v>
      </c>
      <c r="B420" s="562" t="s">
        <v>38</v>
      </c>
      <c r="C420" s="1276">
        <v>1</v>
      </c>
      <c r="D420" s="636">
        <v>0</v>
      </c>
      <c r="E420" s="563">
        <f t="shared" ref="E420:E443" si="14">C420*D420</f>
        <v>0</v>
      </c>
      <c r="F420" s="1172"/>
    </row>
    <row r="421" spans="1:6" x14ac:dyDescent="0.2">
      <c r="A421" s="595" t="s">
        <v>501</v>
      </c>
      <c r="B421" s="596" t="s">
        <v>498</v>
      </c>
      <c r="C421" s="1277" t="s">
        <v>498</v>
      </c>
      <c r="D421" s="646" t="s">
        <v>498</v>
      </c>
      <c r="E421" s="597"/>
      <c r="F421" s="1172"/>
    </row>
    <row r="422" spans="1:6" x14ac:dyDescent="0.2">
      <c r="A422" s="561" t="s">
        <v>303</v>
      </c>
      <c r="B422" s="562" t="s">
        <v>47</v>
      </c>
      <c r="C422" s="1276">
        <v>168</v>
      </c>
      <c r="D422" s="636">
        <v>0</v>
      </c>
      <c r="E422" s="563">
        <f t="shared" si="14"/>
        <v>0</v>
      </c>
      <c r="F422" s="1172"/>
    </row>
    <row r="423" spans="1:6" x14ac:dyDescent="0.2">
      <c r="A423" s="589" t="s">
        <v>471</v>
      </c>
      <c r="B423" s="590" t="s">
        <v>498</v>
      </c>
      <c r="C423" s="591" t="s">
        <v>498</v>
      </c>
      <c r="D423" s="644" t="s">
        <v>498</v>
      </c>
      <c r="E423" s="591"/>
      <c r="F423" s="1172"/>
    </row>
    <row r="424" spans="1:6" x14ac:dyDescent="0.2">
      <c r="A424" s="592" t="s">
        <v>472</v>
      </c>
      <c r="B424" s="593" t="s">
        <v>498</v>
      </c>
      <c r="C424" s="594" t="s">
        <v>498</v>
      </c>
      <c r="D424" s="645" t="s">
        <v>498</v>
      </c>
      <c r="E424" s="594"/>
      <c r="F424" s="1172"/>
    </row>
    <row r="425" spans="1:6" ht="25.5" x14ac:dyDescent="0.2">
      <c r="A425" s="561" t="s">
        <v>566</v>
      </c>
      <c r="B425" s="562" t="s">
        <v>101</v>
      </c>
      <c r="C425" s="563">
        <v>165</v>
      </c>
      <c r="D425" s="636">
        <v>0</v>
      </c>
      <c r="E425" s="563">
        <f t="shared" si="14"/>
        <v>0</v>
      </c>
      <c r="F425" s="1172"/>
    </row>
    <row r="426" spans="1:6" x14ac:dyDescent="0.2">
      <c r="A426" s="595" t="s">
        <v>627</v>
      </c>
      <c r="B426" s="596" t="s">
        <v>498</v>
      </c>
      <c r="C426" s="597" t="s">
        <v>498</v>
      </c>
      <c r="D426" s="646" t="s">
        <v>498</v>
      </c>
      <c r="E426" s="597"/>
      <c r="F426" s="1172"/>
    </row>
    <row r="427" spans="1:6" ht="51" x14ac:dyDescent="0.2">
      <c r="A427" s="561" t="s">
        <v>1200</v>
      </c>
      <c r="B427" s="562" t="s">
        <v>101</v>
      </c>
      <c r="C427" s="563">
        <v>315</v>
      </c>
      <c r="D427" s="636">
        <v>0</v>
      </c>
      <c r="E427" s="563">
        <f t="shared" si="14"/>
        <v>0</v>
      </c>
      <c r="F427" s="1172"/>
    </row>
    <row r="428" spans="1:6" ht="63.75" x14ac:dyDescent="0.2">
      <c r="A428" s="561" t="s">
        <v>1201</v>
      </c>
      <c r="B428" s="562" t="s">
        <v>184</v>
      </c>
      <c r="C428" s="563">
        <v>270</v>
      </c>
      <c r="D428" s="636">
        <v>0</v>
      </c>
      <c r="E428" s="563">
        <f t="shared" si="14"/>
        <v>0</v>
      </c>
      <c r="F428" s="1172"/>
    </row>
    <row r="429" spans="1:6" x14ac:dyDescent="0.2">
      <c r="A429" s="589" t="s">
        <v>512</v>
      </c>
      <c r="B429" s="590" t="s">
        <v>498</v>
      </c>
      <c r="C429" s="591" t="s">
        <v>498</v>
      </c>
      <c r="D429" s="644" t="s">
        <v>498</v>
      </c>
      <c r="E429" s="591"/>
      <c r="F429" s="1172"/>
    </row>
    <row r="430" spans="1:6" x14ac:dyDescent="0.2">
      <c r="A430" s="592" t="s">
        <v>677</v>
      </c>
      <c r="B430" s="593" t="s">
        <v>498</v>
      </c>
      <c r="C430" s="594" t="s">
        <v>498</v>
      </c>
      <c r="D430" s="645" t="s">
        <v>498</v>
      </c>
      <c r="E430" s="594"/>
      <c r="F430" s="1172"/>
    </row>
    <row r="431" spans="1:6" ht="51" x14ac:dyDescent="0.2">
      <c r="A431" s="561" t="s">
        <v>1202</v>
      </c>
      <c r="B431" s="562" t="s">
        <v>184</v>
      </c>
      <c r="C431" s="563">
        <v>58</v>
      </c>
      <c r="D431" s="636">
        <v>0</v>
      </c>
      <c r="E431" s="563">
        <f t="shared" si="14"/>
        <v>0</v>
      </c>
      <c r="F431" s="1172"/>
    </row>
    <row r="432" spans="1:6" x14ac:dyDescent="0.2">
      <c r="A432" s="595" t="s">
        <v>678</v>
      </c>
      <c r="B432" s="596" t="s">
        <v>498</v>
      </c>
      <c r="C432" s="597" t="s">
        <v>498</v>
      </c>
      <c r="D432" s="646" t="s">
        <v>498</v>
      </c>
      <c r="E432" s="597"/>
      <c r="F432" s="1172"/>
    </row>
    <row r="433" spans="1:6" ht="63.75" x14ac:dyDescent="0.2">
      <c r="A433" s="561" t="s">
        <v>1203</v>
      </c>
      <c r="B433" s="562" t="s">
        <v>199</v>
      </c>
      <c r="C433" s="563">
        <v>740</v>
      </c>
      <c r="D433" s="636">
        <v>0</v>
      </c>
      <c r="E433" s="563">
        <f t="shared" si="14"/>
        <v>0</v>
      </c>
      <c r="F433" s="1172"/>
    </row>
    <row r="434" spans="1:6" x14ac:dyDescent="0.2">
      <c r="A434" s="595" t="s">
        <v>679</v>
      </c>
      <c r="B434" s="596" t="s">
        <v>498</v>
      </c>
      <c r="C434" s="597" t="s">
        <v>498</v>
      </c>
      <c r="D434" s="646"/>
      <c r="E434" s="597"/>
      <c r="F434" s="1172"/>
    </row>
    <row r="435" spans="1:6" ht="25.5" x14ac:dyDescent="0.2">
      <c r="A435" s="561" t="s">
        <v>524</v>
      </c>
      <c r="B435" s="562" t="s">
        <v>38</v>
      </c>
      <c r="C435" s="1276">
        <v>43</v>
      </c>
      <c r="D435" s="636">
        <v>0</v>
      </c>
      <c r="E435" s="563">
        <f t="shared" si="14"/>
        <v>0</v>
      </c>
      <c r="F435" s="1172"/>
    </row>
    <row r="436" spans="1:6" x14ac:dyDescent="0.2">
      <c r="A436" s="589" t="s">
        <v>643</v>
      </c>
      <c r="B436" s="590" t="s">
        <v>498</v>
      </c>
      <c r="C436" s="591" t="s">
        <v>498</v>
      </c>
      <c r="D436" s="644" t="s">
        <v>498</v>
      </c>
      <c r="E436" s="591"/>
      <c r="F436" s="1172"/>
    </row>
    <row r="437" spans="1:6" x14ac:dyDescent="0.2">
      <c r="A437" s="592" t="s">
        <v>644</v>
      </c>
      <c r="B437" s="593" t="s">
        <v>498</v>
      </c>
      <c r="C437" s="594" t="s">
        <v>498</v>
      </c>
      <c r="D437" s="645" t="s">
        <v>498</v>
      </c>
      <c r="E437" s="594"/>
      <c r="F437" s="1172"/>
    </row>
    <row r="438" spans="1:6" ht="25.5" x14ac:dyDescent="0.2">
      <c r="A438" s="561" t="s">
        <v>585</v>
      </c>
      <c r="B438" s="562" t="s">
        <v>38</v>
      </c>
      <c r="C438" s="1276">
        <v>1</v>
      </c>
      <c r="D438" s="636">
        <v>0</v>
      </c>
      <c r="E438" s="563">
        <f t="shared" si="14"/>
        <v>0</v>
      </c>
      <c r="F438" s="1172"/>
    </row>
    <row r="439" spans="1:6" x14ac:dyDescent="0.2">
      <c r="A439" s="561" t="s">
        <v>379</v>
      </c>
      <c r="B439" s="562" t="s">
        <v>47</v>
      </c>
      <c r="C439" s="1276">
        <v>60</v>
      </c>
      <c r="D439" s="636">
        <v>0</v>
      </c>
      <c r="E439" s="563">
        <f t="shared" si="14"/>
        <v>0</v>
      </c>
    </row>
    <row r="440" spans="1:6" x14ac:dyDescent="0.2">
      <c r="A440" s="561" t="s">
        <v>882</v>
      </c>
      <c r="B440" s="562" t="s">
        <v>38</v>
      </c>
      <c r="C440" s="1276">
        <v>15</v>
      </c>
      <c r="D440" s="636">
        <v>0</v>
      </c>
      <c r="E440" s="563">
        <f t="shared" si="14"/>
        <v>0</v>
      </c>
      <c r="F440" s="1172"/>
    </row>
    <row r="441" spans="1:6" x14ac:dyDescent="0.2">
      <c r="A441" s="561" t="s">
        <v>537</v>
      </c>
      <c r="B441" s="562" t="s">
        <v>38</v>
      </c>
      <c r="C441" s="1276">
        <v>1</v>
      </c>
      <c r="D441" s="636">
        <v>0</v>
      </c>
      <c r="E441" s="563">
        <f t="shared" si="14"/>
        <v>0</v>
      </c>
      <c r="F441" s="1172"/>
    </row>
    <row r="442" spans="1:6" x14ac:dyDescent="0.2">
      <c r="A442" s="561" t="s">
        <v>538</v>
      </c>
      <c r="B442" s="562" t="s">
        <v>38</v>
      </c>
      <c r="C442" s="1276">
        <v>1</v>
      </c>
      <c r="D442" s="636">
        <v>0</v>
      </c>
      <c r="E442" s="563">
        <f t="shared" si="14"/>
        <v>0</v>
      </c>
      <c r="F442" s="1172"/>
    </row>
    <row r="443" spans="1:6" ht="25.5" x14ac:dyDescent="0.2">
      <c r="A443" s="561" t="s">
        <v>539</v>
      </c>
      <c r="B443" s="562" t="s">
        <v>38</v>
      </c>
      <c r="C443" s="1276">
        <v>1</v>
      </c>
      <c r="D443" s="636">
        <v>0</v>
      </c>
      <c r="E443" s="563">
        <f t="shared" si="14"/>
        <v>0</v>
      </c>
      <c r="F443" s="1172"/>
    </row>
    <row r="444" spans="1:6" x14ac:dyDescent="0.2">
      <c r="A444" s="595"/>
      <c r="B444" s="596"/>
      <c r="C444" s="597"/>
      <c r="D444" s="646"/>
      <c r="E444" s="597"/>
      <c r="F444" s="1172"/>
    </row>
    <row r="445" spans="1:6" x14ac:dyDescent="0.2">
      <c r="A445" s="600" t="s">
        <v>66</v>
      </c>
      <c r="B445" s="601"/>
      <c r="C445" s="602"/>
      <c r="D445" s="648"/>
      <c r="E445" s="602">
        <f>SUM(E419:E443)</f>
        <v>0</v>
      </c>
      <c r="F445" s="1172"/>
    </row>
    <row r="446" spans="1:6" x14ac:dyDescent="0.2">
      <c r="B446" s="620"/>
      <c r="C446" s="621"/>
      <c r="F446" s="1172"/>
    </row>
    <row r="447" spans="1:6" x14ac:dyDescent="0.2">
      <c r="B447" s="620"/>
      <c r="C447" s="621"/>
      <c r="F447" s="1172"/>
    </row>
    <row r="448" spans="1:6" ht="15.75" x14ac:dyDescent="0.2">
      <c r="A448" s="537" t="s">
        <v>685</v>
      </c>
      <c r="B448" s="583"/>
      <c r="C448" s="584"/>
      <c r="D448" s="642"/>
      <c r="E448" s="585"/>
      <c r="F448" s="1172"/>
    </row>
    <row r="449" spans="1:6" x14ac:dyDescent="0.2">
      <c r="A449" s="542"/>
      <c r="B449" s="410"/>
      <c r="C449" s="410"/>
      <c r="D449" s="655"/>
      <c r="E449" s="622"/>
      <c r="F449" s="1172"/>
    </row>
    <row r="450" spans="1:6" x14ac:dyDescent="0.2">
      <c r="A450" s="586" t="s">
        <v>10</v>
      </c>
      <c r="B450" s="587" t="s">
        <v>277</v>
      </c>
      <c r="C450" s="587" t="s">
        <v>11</v>
      </c>
      <c r="D450" s="643" t="s">
        <v>13</v>
      </c>
      <c r="E450" s="588" t="s">
        <v>14</v>
      </c>
      <c r="F450" s="1172"/>
    </row>
    <row r="451" spans="1:6" x14ac:dyDescent="0.2">
      <c r="A451" s="589"/>
      <c r="B451" s="590" t="s">
        <v>498</v>
      </c>
      <c r="C451" s="591" t="s">
        <v>498</v>
      </c>
      <c r="D451" s="644" t="s">
        <v>498</v>
      </c>
      <c r="E451" s="591" t="s">
        <v>498</v>
      </c>
      <c r="F451" s="1172"/>
    </row>
    <row r="452" spans="1:6" x14ac:dyDescent="0.2">
      <c r="A452" s="615" t="s">
        <v>466</v>
      </c>
      <c r="B452" s="616" t="s">
        <v>498</v>
      </c>
      <c r="C452" s="617" t="s">
        <v>498</v>
      </c>
      <c r="D452" s="654" t="s">
        <v>498</v>
      </c>
      <c r="E452" s="617" t="s">
        <v>498</v>
      </c>
      <c r="F452" s="1172"/>
    </row>
    <row r="453" spans="1:6" x14ac:dyDescent="0.2">
      <c r="A453" s="592" t="s">
        <v>467</v>
      </c>
      <c r="B453" s="593" t="s">
        <v>498</v>
      </c>
      <c r="C453" s="594" t="s">
        <v>498</v>
      </c>
      <c r="D453" s="645" t="s">
        <v>498</v>
      </c>
      <c r="E453" s="594" t="s">
        <v>498</v>
      </c>
      <c r="F453" s="1172"/>
    </row>
    <row r="454" spans="1:6" ht="25.5" x14ac:dyDescent="0.2">
      <c r="A454" s="561" t="s">
        <v>499</v>
      </c>
      <c r="B454" s="562" t="s">
        <v>38</v>
      </c>
      <c r="C454" s="1276">
        <v>5</v>
      </c>
      <c r="D454" s="636">
        <v>0</v>
      </c>
      <c r="E454" s="563">
        <f>C454*D454</f>
        <v>0</v>
      </c>
      <c r="F454" s="1172"/>
    </row>
    <row r="455" spans="1:6" ht="25.5" x14ac:dyDescent="0.2">
      <c r="A455" s="561" t="s">
        <v>500</v>
      </c>
      <c r="B455" s="562" t="s">
        <v>38</v>
      </c>
      <c r="C455" s="1276">
        <v>1</v>
      </c>
      <c r="D455" s="636">
        <v>0</v>
      </c>
      <c r="E455" s="563">
        <f t="shared" ref="E455:E494" si="15">C455*D455</f>
        <v>0</v>
      </c>
      <c r="F455" s="1172"/>
    </row>
    <row r="456" spans="1:6" x14ac:dyDescent="0.2">
      <c r="A456" s="589" t="s">
        <v>471</v>
      </c>
      <c r="B456" s="590" t="s">
        <v>498</v>
      </c>
      <c r="C456" s="591" t="s">
        <v>498</v>
      </c>
      <c r="D456" s="644" t="s">
        <v>498</v>
      </c>
      <c r="E456" s="591"/>
      <c r="F456" s="1172"/>
    </row>
    <row r="457" spans="1:6" x14ac:dyDescent="0.2">
      <c r="A457" s="592" t="s">
        <v>472</v>
      </c>
      <c r="B457" s="593" t="s">
        <v>498</v>
      </c>
      <c r="C457" s="594" t="s">
        <v>498</v>
      </c>
      <c r="D457" s="645" t="s">
        <v>498</v>
      </c>
      <c r="E457" s="594"/>
      <c r="F457" s="1172"/>
    </row>
    <row r="458" spans="1:6" ht="25.5" x14ac:dyDescent="0.2">
      <c r="A458" s="561" t="s">
        <v>566</v>
      </c>
      <c r="B458" s="562" t="s">
        <v>101</v>
      </c>
      <c r="C458" s="563">
        <v>265</v>
      </c>
      <c r="D458" s="636">
        <v>0</v>
      </c>
      <c r="E458" s="563">
        <f t="shared" si="15"/>
        <v>0</v>
      </c>
      <c r="F458" s="1172"/>
    </row>
    <row r="459" spans="1:6" x14ac:dyDescent="0.2">
      <c r="A459" s="595" t="s">
        <v>474</v>
      </c>
      <c r="B459" s="596" t="s">
        <v>498</v>
      </c>
      <c r="C459" s="597" t="s">
        <v>498</v>
      </c>
      <c r="D459" s="646" t="s">
        <v>498</v>
      </c>
      <c r="E459" s="597"/>
      <c r="F459" s="1172"/>
    </row>
    <row r="460" spans="1:6" ht="25.5" x14ac:dyDescent="0.2">
      <c r="A460" s="561" t="s">
        <v>567</v>
      </c>
      <c r="B460" s="562" t="s">
        <v>184</v>
      </c>
      <c r="C460" s="563">
        <v>98</v>
      </c>
      <c r="D460" s="636">
        <v>0</v>
      </c>
      <c r="E460" s="563">
        <f t="shared" si="15"/>
        <v>0</v>
      </c>
      <c r="F460" s="1172"/>
    </row>
    <row r="461" spans="1:6" ht="25.5" x14ac:dyDescent="0.2">
      <c r="A461" s="561" t="s">
        <v>508</v>
      </c>
      <c r="B461" s="562" t="s">
        <v>101</v>
      </c>
      <c r="C461" s="563">
        <v>260</v>
      </c>
      <c r="D461" s="636">
        <v>0</v>
      </c>
      <c r="E461" s="563">
        <f t="shared" si="15"/>
        <v>0</v>
      </c>
      <c r="F461" s="1172"/>
    </row>
    <row r="462" spans="1:6" ht="25.5" x14ac:dyDescent="0.2">
      <c r="A462" s="561" t="s">
        <v>507</v>
      </c>
      <c r="B462" s="562" t="s">
        <v>101</v>
      </c>
      <c r="C462" s="563">
        <v>275</v>
      </c>
      <c r="D462" s="636">
        <v>0</v>
      </c>
      <c r="E462" s="563">
        <f t="shared" si="15"/>
        <v>0</v>
      </c>
      <c r="F462" s="1172"/>
    </row>
    <row r="463" spans="1:6" x14ac:dyDescent="0.2">
      <c r="A463" s="595" t="s">
        <v>476</v>
      </c>
      <c r="B463" s="596" t="s">
        <v>498</v>
      </c>
      <c r="C463" s="597" t="s">
        <v>498</v>
      </c>
      <c r="D463" s="646" t="s">
        <v>498</v>
      </c>
      <c r="E463" s="597"/>
      <c r="F463" s="1172"/>
    </row>
    <row r="464" spans="1:6" ht="25.5" x14ac:dyDescent="0.2">
      <c r="A464" s="561" t="s">
        <v>568</v>
      </c>
      <c r="B464" s="562" t="s">
        <v>184</v>
      </c>
      <c r="C464" s="563">
        <v>80</v>
      </c>
      <c r="D464" s="636">
        <v>0</v>
      </c>
      <c r="E464" s="563">
        <f t="shared" si="15"/>
        <v>0</v>
      </c>
      <c r="F464" s="1172"/>
    </row>
    <row r="465" spans="1:6" x14ac:dyDescent="0.2">
      <c r="A465" s="561" t="s">
        <v>569</v>
      </c>
      <c r="B465" s="562" t="s">
        <v>101</v>
      </c>
      <c r="C465" s="563">
        <v>110</v>
      </c>
      <c r="D465" s="636">
        <v>0</v>
      </c>
      <c r="E465" s="563">
        <f t="shared" si="15"/>
        <v>0</v>
      </c>
      <c r="F465" s="1172"/>
    </row>
    <row r="466" spans="1:6" x14ac:dyDescent="0.2">
      <c r="A466" s="595" t="s">
        <v>551</v>
      </c>
      <c r="B466" s="596" t="s">
        <v>498</v>
      </c>
      <c r="C466" s="597" t="s">
        <v>498</v>
      </c>
      <c r="D466" s="646" t="s">
        <v>498</v>
      </c>
      <c r="E466" s="597"/>
      <c r="F466" s="1172"/>
    </row>
    <row r="467" spans="1:6" ht="25.5" x14ac:dyDescent="0.2">
      <c r="A467" s="561" t="s">
        <v>570</v>
      </c>
      <c r="B467" s="562" t="s">
        <v>184</v>
      </c>
      <c r="C467" s="563">
        <v>53</v>
      </c>
      <c r="D467" s="636">
        <v>0</v>
      </c>
      <c r="E467" s="563">
        <f t="shared" si="15"/>
        <v>0</v>
      </c>
      <c r="F467" s="1172"/>
    </row>
    <row r="468" spans="1:6" x14ac:dyDescent="0.2">
      <c r="A468" s="589" t="s">
        <v>545</v>
      </c>
      <c r="B468" s="590" t="s">
        <v>498</v>
      </c>
      <c r="C468" s="591" t="s">
        <v>498</v>
      </c>
      <c r="D468" s="644" t="s">
        <v>498</v>
      </c>
      <c r="E468" s="591"/>
      <c r="F468" s="1172"/>
    </row>
    <row r="469" spans="1:6" x14ac:dyDescent="0.2">
      <c r="A469" s="592" t="s">
        <v>546</v>
      </c>
      <c r="B469" s="593" t="s">
        <v>498</v>
      </c>
      <c r="C469" s="594" t="s">
        <v>498</v>
      </c>
      <c r="D469" s="645" t="s">
        <v>498</v>
      </c>
      <c r="E469" s="594"/>
      <c r="F469" s="1172"/>
    </row>
    <row r="470" spans="1:6" ht="25.5" x14ac:dyDescent="0.2">
      <c r="A470" s="561" t="s">
        <v>571</v>
      </c>
      <c r="B470" s="562" t="s">
        <v>38</v>
      </c>
      <c r="C470" s="1276">
        <v>87</v>
      </c>
      <c r="D470" s="636">
        <v>0</v>
      </c>
      <c r="E470" s="563">
        <f t="shared" si="15"/>
        <v>0</v>
      </c>
      <c r="F470" s="1172"/>
    </row>
    <row r="471" spans="1:6" x14ac:dyDescent="0.2">
      <c r="A471" s="589" t="s">
        <v>478</v>
      </c>
      <c r="B471" s="590" t="s">
        <v>498</v>
      </c>
      <c r="C471" s="591" t="s">
        <v>498</v>
      </c>
      <c r="D471" s="644" t="s">
        <v>498</v>
      </c>
      <c r="E471" s="591"/>
      <c r="F471" s="1172"/>
    </row>
    <row r="472" spans="1:6" x14ac:dyDescent="0.2">
      <c r="A472" s="592" t="s">
        <v>479</v>
      </c>
      <c r="B472" s="593" t="s">
        <v>498</v>
      </c>
      <c r="C472" s="594" t="s">
        <v>498</v>
      </c>
      <c r="D472" s="645" t="s">
        <v>498</v>
      </c>
      <c r="E472" s="594"/>
      <c r="F472" s="1172"/>
    </row>
    <row r="473" spans="1:6" x14ac:dyDescent="0.2">
      <c r="A473" s="561" t="s">
        <v>572</v>
      </c>
      <c r="B473" s="562" t="s">
        <v>101</v>
      </c>
      <c r="C473" s="563">
        <v>120</v>
      </c>
      <c r="D473" s="636">
        <v>0</v>
      </c>
      <c r="E473" s="563">
        <f t="shared" si="15"/>
        <v>0</v>
      </c>
      <c r="F473" s="1172"/>
    </row>
    <row r="474" spans="1:6" x14ac:dyDescent="0.2">
      <c r="A474" s="595" t="s">
        <v>482</v>
      </c>
      <c r="B474" s="596" t="s">
        <v>498</v>
      </c>
      <c r="C474" s="597" t="s">
        <v>498</v>
      </c>
      <c r="D474" s="646" t="s">
        <v>498</v>
      </c>
      <c r="E474" s="597"/>
      <c r="F474" s="1172"/>
    </row>
    <row r="475" spans="1:6" ht="38.25" x14ac:dyDescent="0.2">
      <c r="A475" s="561" t="s">
        <v>573</v>
      </c>
      <c r="B475" s="562" t="s">
        <v>100</v>
      </c>
      <c r="C475" s="563">
        <v>14400</v>
      </c>
      <c r="D475" s="636">
        <v>0</v>
      </c>
      <c r="E475" s="563">
        <f t="shared" si="15"/>
        <v>0</v>
      </c>
      <c r="F475" s="1172"/>
    </row>
    <row r="476" spans="1:6" x14ac:dyDescent="0.2">
      <c r="A476" s="595" t="s">
        <v>483</v>
      </c>
      <c r="B476" s="596" t="s">
        <v>498</v>
      </c>
      <c r="C476" s="597" t="s">
        <v>498</v>
      </c>
      <c r="D476" s="646" t="s">
        <v>498</v>
      </c>
      <c r="E476" s="597"/>
      <c r="F476" s="1172"/>
    </row>
    <row r="477" spans="1:6" ht="76.5" x14ac:dyDescent="0.2">
      <c r="A477" s="561" t="s">
        <v>1197</v>
      </c>
      <c r="B477" s="562" t="s">
        <v>101</v>
      </c>
      <c r="C477" s="563">
        <v>342</v>
      </c>
      <c r="D477" s="636">
        <v>0</v>
      </c>
      <c r="E477" s="563">
        <f t="shared" si="15"/>
        <v>0</v>
      </c>
      <c r="F477" s="1172"/>
    </row>
    <row r="478" spans="1:6" ht="25.5" x14ac:dyDescent="0.2">
      <c r="A478" s="561" t="s">
        <v>575</v>
      </c>
      <c r="B478" s="562" t="s">
        <v>184</v>
      </c>
      <c r="C478" s="563">
        <v>25</v>
      </c>
      <c r="D478" s="636">
        <v>0</v>
      </c>
      <c r="E478" s="563">
        <f t="shared" si="15"/>
        <v>0</v>
      </c>
      <c r="F478" s="1172"/>
    </row>
    <row r="479" spans="1:6" ht="38.25" x14ac:dyDescent="0.2">
      <c r="A479" s="561" t="s">
        <v>576</v>
      </c>
      <c r="B479" s="562" t="s">
        <v>184</v>
      </c>
      <c r="C479" s="563">
        <v>17</v>
      </c>
      <c r="D479" s="636">
        <v>0</v>
      </c>
      <c r="E479" s="563">
        <f t="shared" si="15"/>
        <v>0</v>
      </c>
      <c r="F479" s="1172"/>
    </row>
    <row r="480" spans="1:6" ht="63.75" x14ac:dyDescent="0.2">
      <c r="A480" s="561" t="s">
        <v>986</v>
      </c>
      <c r="B480" s="562" t="s">
        <v>184</v>
      </c>
      <c r="C480" s="563">
        <v>121</v>
      </c>
      <c r="D480" s="636">
        <v>0</v>
      </c>
      <c r="E480" s="563">
        <f t="shared" si="15"/>
        <v>0</v>
      </c>
      <c r="F480" s="1172"/>
    </row>
    <row r="481" spans="1:6" x14ac:dyDescent="0.2">
      <c r="A481" s="595" t="s">
        <v>484</v>
      </c>
      <c r="B481" s="596" t="s">
        <v>498</v>
      </c>
      <c r="C481" s="597" t="s">
        <v>498</v>
      </c>
      <c r="D481" s="646" t="s">
        <v>498</v>
      </c>
      <c r="E481" s="597"/>
      <c r="F481" s="1172"/>
    </row>
    <row r="482" spans="1:6" ht="25.5" x14ac:dyDescent="0.2">
      <c r="A482" s="561" t="s">
        <v>578</v>
      </c>
      <c r="B482" s="562" t="s">
        <v>101</v>
      </c>
      <c r="C482" s="563">
        <v>165</v>
      </c>
      <c r="D482" s="636">
        <v>0</v>
      </c>
      <c r="E482" s="563">
        <f t="shared" si="15"/>
        <v>0</v>
      </c>
      <c r="F482" s="1172"/>
    </row>
    <row r="483" spans="1:6" x14ac:dyDescent="0.2">
      <c r="A483" s="595" t="s">
        <v>579</v>
      </c>
      <c r="B483" s="596" t="s">
        <v>498</v>
      </c>
      <c r="C483" s="597" t="s">
        <v>498</v>
      </c>
      <c r="D483" s="646" t="s">
        <v>498</v>
      </c>
      <c r="E483" s="597"/>
      <c r="F483" s="1172"/>
    </row>
    <row r="484" spans="1:6" ht="25.5" x14ac:dyDescent="0.2">
      <c r="A484" s="561" t="s">
        <v>524</v>
      </c>
      <c r="B484" s="562" t="s">
        <v>38</v>
      </c>
      <c r="C484" s="1276">
        <v>63</v>
      </c>
      <c r="D484" s="636">
        <v>0</v>
      </c>
      <c r="E484" s="563">
        <f t="shared" si="15"/>
        <v>0</v>
      </c>
      <c r="F484" s="1172"/>
    </row>
    <row r="485" spans="1:6" x14ac:dyDescent="0.2">
      <c r="A485" s="595" t="s">
        <v>580</v>
      </c>
      <c r="B485" s="596" t="s">
        <v>498</v>
      </c>
      <c r="C485" s="597" t="s">
        <v>498</v>
      </c>
      <c r="D485" s="646" t="s">
        <v>498</v>
      </c>
      <c r="E485" s="597"/>
      <c r="F485" s="1172"/>
    </row>
    <row r="486" spans="1:6" ht="76.5" x14ac:dyDescent="0.2">
      <c r="A486" s="561" t="s">
        <v>581</v>
      </c>
      <c r="B486" s="562" t="s">
        <v>199</v>
      </c>
      <c r="C486" s="563">
        <v>50</v>
      </c>
      <c r="D486" s="636">
        <v>0</v>
      </c>
      <c r="E486" s="563">
        <f t="shared" si="15"/>
        <v>0</v>
      </c>
      <c r="F486" s="1172"/>
    </row>
    <row r="487" spans="1:6" ht="51" x14ac:dyDescent="0.2">
      <c r="A487" s="561" t="s">
        <v>582</v>
      </c>
      <c r="B487" s="562" t="s">
        <v>199</v>
      </c>
      <c r="C487" s="563">
        <v>105.4</v>
      </c>
      <c r="D487" s="636">
        <v>0</v>
      </c>
      <c r="E487" s="563">
        <f t="shared" si="15"/>
        <v>0</v>
      </c>
      <c r="F487" s="1172"/>
    </row>
    <row r="488" spans="1:6" x14ac:dyDescent="0.2">
      <c r="A488" s="589" t="s">
        <v>533</v>
      </c>
      <c r="B488" s="590" t="s">
        <v>498</v>
      </c>
      <c r="C488" s="591" t="s">
        <v>498</v>
      </c>
      <c r="D488" s="644" t="s">
        <v>498</v>
      </c>
      <c r="E488" s="591"/>
      <c r="F488" s="1172"/>
    </row>
    <row r="489" spans="1:6" x14ac:dyDescent="0.2">
      <c r="A489" s="592" t="s">
        <v>534</v>
      </c>
      <c r="B489" s="593" t="s">
        <v>498</v>
      </c>
      <c r="C489" s="594" t="s">
        <v>498</v>
      </c>
      <c r="D489" s="645" t="s">
        <v>498</v>
      </c>
      <c r="E489" s="594"/>
      <c r="F489" s="1172"/>
    </row>
    <row r="490" spans="1:6" x14ac:dyDescent="0.2">
      <c r="A490" s="561" t="s">
        <v>379</v>
      </c>
      <c r="B490" s="562" t="s">
        <v>47</v>
      </c>
      <c r="C490" s="1276">
        <v>60</v>
      </c>
      <c r="D490" s="636">
        <v>0</v>
      </c>
      <c r="E490" s="563">
        <f t="shared" ref="E490" si="16">C490*D490</f>
        <v>0</v>
      </c>
    </row>
    <row r="491" spans="1:6" x14ac:dyDescent="0.2">
      <c r="A491" s="561" t="s">
        <v>882</v>
      </c>
      <c r="B491" s="562" t="s">
        <v>47</v>
      </c>
      <c r="C491" s="1276">
        <v>30</v>
      </c>
      <c r="D491" s="636">
        <v>0</v>
      </c>
      <c r="E491" s="563">
        <f t="shared" si="15"/>
        <v>0</v>
      </c>
      <c r="F491" s="1172"/>
    </row>
    <row r="492" spans="1:6" x14ac:dyDescent="0.2">
      <c r="A492" s="561" t="s">
        <v>537</v>
      </c>
      <c r="B492" s="562" t="s">
        <v>38</v>
      </c>
      <c r="C492" s="1276">
        <v>1</v>
      </c>
      <c r="D492" s="636">
        <v>0</v>
      </c>
      <c r="E492" s="563">
        <f t="shared" si="15"/>
        <v>0</v>
      </c>
      <c r="F492" s="1172"/>
    </row>
    <row r="493" spans="1:6" x14ac:dyDescent="0.2">
      <c r="A493" s="561" t="s">
        <v>538</v>
      </c>
      <c r="B493" s="562" t="s">
        <v>38</v>
      </c>
      <c r="C493" s="1276">
        <v>1</v>
      </c>
      <c r="D493" s="636">
        <v>0</v>
      </c>
      <c r="E493" s="563">
        <f t="shared" si="15"/>
        <v>0</v>
      </c>
      <c r="F493" s="1172"/>
    </row>
    <row r="494" spans="1:6" ht="25.5" x14ac:dyDescent="0.2">
      <c r="A494" s="561" t="s">
        <v>539</v>
      </c>
      <c r="B494" s="562" t="s">
        <v>38</v>
      </c>
      <c r="C494" s="1276">
        <v>1</v>
      </c>
      <c r="D494" s="636">
        <v>0</v>
      </c>
      <c r="E494" s="563">
        <f t="shared" si="15"/>
        <v>0</v>
      </c>
      <c r="F494" s="1172"/>
    </row>
    <row r="495" spans="1:6" x14ac:dyDescent="0.2">
      <c r="A495" s="595"/>
      <c r="B495" s="596"/>
      <c r="C495" s="597"/>
      <c r="D495" s="646"/>
      <c r="E495" s="597"/>
      <c r="F495" s="1172"/>
    </row>
    <row r="496" spans="1:6" x14ac:dyDescent="0.2">
      <c r="A496" s="600" t="s">
        <v>66</v>
      </c>
      <c r="B496" s="601"/>
      <c r="C496" s="602"/>
      <c r="D496" s="648"/>
      <c r="E496" s="602">
        <f>SUM(E454:E494)</f>
        <v>0</v>
      </c>
      <c r="F496" s="1172"/>
    </row>
    <row r="497" spans="1:6" x14ac:dyDescent="0.2">
      <c r="A497" s="623"/>
      <c r="B497" s="624"/>
      <c r="C497" s="625"/>
      <c r="D497" s="656"/>
      <c r="E497" s="625"/>
      <c r="F497" s="1172"/>
    </row>
    <row r="498" spans="1:6" x14ac:dyDescent="0.2">
      <c r="B498" s="620"/>
      <c r="C498" s="621"/>
      <c r="F498" s="1172"/>
    </row>
    <row r="499" spans="1:6" ht="15.75" x14ac:dyDescent="0.2">
      <c r="A499" s="537" t="s">
        <v>683</v>
      </c>
      <c r="B499" s="583"/>
      <c r="C499" s="584"/>
      <c r="D499" s="642"/>
      <c r="E499" s="585"/>
      <c r="F499" s="1172"/>
    </row>
    <row r="500" spans="1:6" x14ac:dyDescent="0.2">
      <c r="A500" s="542"/>
      <c r="B500" s="410"/>
      <c r="C500" s="376"/>
      <c r="D500" s="631"/>
      <c r="E500" s="536"/>
      <c r="F500" s="1172"/>
    </row>
    <row r="501" spans="1:6" x14ac:dyDescent="0.2">
      <c r="A501" s="586" t="s">
        <v>10</v>
      </c>
      <c r="B501" s="587" t="s">
        <v>277</v>
      </c>
      <c r="C501" s="587" t="s">
        <v>11</v>
      </c>
      <c r="D501" s="643" t="s">
        <v>13</v>
      </c>
      <c r="E501" s="588" t="s">
        <v>14</v>
      </c>
      <c r="F501" s="1172"/>
    </row>
    <row r="502" spans="1:6" x14ac:dyDescent="0.2">
      <c r="A502" s="626"/>
      <c r="B502" s="590" t="s">
        <v>498</v>
      </c>
      <c r="C502" s="591" t="s">
        <v>498</v>
      </c>
      <c r="D502" s="644" t="s">
        <v>498</v>
      </c>
      <c r="E502" s="591" t="s">
        <v>498</v>
      </c>
      <c r="F502" s="1172"/>
    </row>
    <row r="503" spans="1:6" x14ac:dyDescent="0.2">
      <c r="A503" s="615" t="s">
        <v>466</v>
      </c>
      <c r="B503" s="616" t="s">
        <v>498</v>
      </c>
      <c r="C503" s="617" t="s">
        <v>498</v>
      </c>
      <c r="D503" s="654" t="s">
        <v>498</v>
      </c>
      <c r="E503" s="617" t="s">
        <v>498</v>
      </c>
      <c r="F503" s="1172"/>
    </row>
    <row r="504" spans="1:6" x14ac:dyDescent="0.2">
      <c r="A504" s="592" t="s">
        <v>467</v>
      </c>
      <c r="B504" s="593" t="s">
        <v>498</v>
      </c>
      <c r="C504" s="594" t="s">
        <v>498</v>
      </c>
      <c r="D504" s="645" t="s">
        <v>498</v>
      </c>
      <c r="E504" s="594" t="s">
        <v>498</v>
      </c>
      <c r="F504" s="1172"/>
    </row>
    <row r="505" spans="1:6" ht="25.5" x14ac:dyDescent="0.2">
      <c r="A505" s="561" t="s">
        <v>499</v>
      </c>
      <c r="B505" s="562" t="s">
        <v>38</v>
      </c>
      <c r="C505" s="1276">
        <v>12</v>
      </c>
      <c r="D505" s="636">
        <v>0</v>
      </c>
      <c r="E505" s="563">
        <f>C505*D505</f>
        <v>0</v>
      </c>
      <c r="F505" s="1172"/>
    </row>
    <row r="506" spans="1:6" ht="25.5" x14ac:dyDescent="0.2">
      <c r="A506" s="561" t="s">
        <v>565</v>
      </c>
      <c r="B506" s="562" t="s">
        <v>38</v>
      </c>
      <c r="C506" s="1276">
        <v>1</v>
      </c>
      <c r="D506" s="636">
        <v>0</v>
      </c>
      <c r="E506" s="563">
        <f>C506*D506</f>
        <v>0</v>
      </c>
      <c r="F506" s="1172"/>
    </row>
    <row r="507" spans="1:6" x14ac:dyDescent="0.2">
      <c r="A507" s="595" t="s">
        <v>501</v>
      </c>
      <c r="B507" s="596" t="s">
        <v>498</v>
      </c>
      <c r="C507" s="597" t="s">
        <v>498</v>
      </c>
      <c r="D507" s="646" t="s">
        <v>498</v>
      </c>
      <c r="E507" s="597"/>
      <c r="F507" s="1172"/>
    </row>
    <row r="508" spans="1:6" x14ac:dyDescent="0.2">
      <c r="A508" s="561" t="s">
        <v>303</v>
      </c>
      <c r="B508" s="562" t="s">
        <v>47</v>
      </c>
      <c r="C508" s="1276">
        <v>328</v>
      </c>
      <c r="D508" s="636">
        <v>0</v>
      </c>
      <c r="E508" s="563">
        <f>C508*D508</f>
        <v>0</v>
      </c>
      <c r="F508" s="1172"/>
    </row>
    <row r="509" spans="1:6" ht="51" x14ac:dyDescent="0.2">
      <c r="A509" s="561" t="s">
        <v>978</v>
      </c>
      <c r="B509" s="562" t="s">
        <v>101</v>
      </c>
      <c r="C509" s="563">
        <v>850</v>
      </c>
      <c r="D509" s="636">
        <v>0</v>
      </c>
      <c r="E509" s="563">
        <f>C509*D509</f>
        <v>0</v>
      </c>
      <c r="F509" s="1172"/>
    </row>
    <row r="510" spans="1:6" x14ac:dyDescent="0.2">
      <c r="A510" s="589" t="s">
        <v>471</v>
      </c>
      <c r="B510" s="590" t="s">
        <v>498</v>
      </c>
      <c r="C510" s="591" t="s">
        <v>498</v>
      </c>
      <c r="D510" s="644" t="s">
        <v>498</v>
      </c>
      <c r="E510" s="591"/>
      <c r="F510" s="1172"/>
    </row>
    <row r="511" spans="1:6" x14ac:dyDescent="0.2">
      <c r="A511" s="592" t="s">
        <v>472</v>
      </c>
      <c r="B511" s="593" t="s">
        <v>498</v>
      </c>
      <c r="C511" s="594" t="s">
        <v>498</v>
      </c>
      <c r="D511" s="645" t="s">
        <v>498</v>
      </c>
      <c r="E511" s="594"/>
      <c r="F511" s="1172"/>
    </row>
    <row r="512" spans="1:6" ht="25.5" x14ac:dyDescent="0.2">
      <c r="A512" s="561" t="s">
        <v>566</v>
      </c>
      <c r="B512" s="562" t="s">
        <v>101</v>
      </c>
      <c r="C512" s="563">
        <v>404</v>
      </c>
      <c r="D512" s="636">
        <v>0</v>
      </c>
      <c r="E512" s="563">
        <f>C512*D512</f>
        <v>0</v>
      </c>
      <c r="F512" s="1172"/>
    </row>
    <row r="513" spans="1:6" x14ac:dyDescent="0.2">
      <c r="A513" s="595" t="s">
        <v>627</v>
      </c>
      <c r="B513" s="596" t="s">
        <v>498</v>
      </c>
      <c r="C513" s="597" t="s">
        <v>498</v>
      </c>
      <c r="D513" s="646" t="s">
        <v>498</v>
      </c>
      <c r="E513" s="597"/>
      <c r="F513" s="1172"/>
    </row>
    <row r="514" spans="1:6" ht="38.25" x14ac:dyDescent="0.2">
      <c r="A514" s="561" t="s">
        <v>628</v>
      </c>
      <c r="B514" s="562" t="s">
        <v>101</v>
      </c>
      <c r="C514" s="563">
        <v>877</v>
      </c>
      <c r="D514" s="636">
        <v>0</v>
      </c>
      <c r="E514" s="563">
        <f>C514*D514</f>
        <v>0</v>
      </c>
      <c r="F514" s="1172"/>
    </row>
    <row r="515" spans="1:6" ht="51" x14ac:dyDescent="0.2">
      <c r="A515" s="561" t="s">
        <v>629</v>
      </c>
      <c r="B515" s="562" t="s">
        <v>184</v>
      </c>
      <c r="C515" s="563">
        <v>807</v>
      </c>
      <c r="D515" s="636">
        <v>0</v>
      </c>
      <c r="E515" s="563">
        <f>C515*D515</f>
        <v>0</v>
      </c>
      <c r="F515" s="1172"/>
    </row>
    <row r="516" spans="1:6" x14ac:dyDescent="0.2">
      <c r="A516" s="589" t="s">
        <v>545</v>
      </c>
      <c r="B516" s="590" t="s">
        <v>498</v>
      </c>
      <c r="C516" s="591" t="s">
        <v>498</v>
      </c>
      <c r="D516" s="644" t="s">
        <v>498</v>
      </c>
      <c r="E516" s="591"/>
      <c r="F516" s="1172"/>
    </row>
    <row r="517" spans="1:6" x14ac:dyDescent="0.2">
      <c r="A517" s="592" t="s">
        <v>546</v>
      </c>
      <c r="B517" s="593" t="s">
        <v>498</v>
      </c>
      <c r="C517" s="594" t="s">
        <v>498</v>
      </c>
      <c r="D517" s="645" t="s">
        <v>498</v>
      </c>
      <c r="E517" s="594"/>
      <c r="F517" s="1172"/>
    </row>
    <row r="518" spans="1:6" ht="51" x14ac:dyDescent="0.2">
      <c r="A518" s="561" t="s">
        <v>979</v>
      </c>
      <c r="B518" s="562" t="s">
        <v>38</v>
      </c>
      <c r="C518" s="1276">
        <v>120</v>
      </c>
      <c r="D518" s="636">
        <v>0</v>
      </c>
      <c r="E518" s="563">
        <f>C518*D518</f>
        <v>0</v>
      </c>
      <c r="F518" s="1172"/>
    </row>
    <row r="519" spans="1:6" x14ac:dyDescent="0.2">
      <c r="A519" s="589" t="s">
        <v>478</v>
      </c>
      <c r="B519" s="590" t="s">
        <v>498</v>
      </c>
      <c r="C519" s="591" t="s">
        <v>498</v>
      </c>
      <c r="D519" s="644" t="s">
        <v>498</v>
      </c>
      <c r="E519" s="591"/>
      <c r="F519" s="1172"/>
    </row>
    <row r="520" spans="1:6" x14ac:dyDescent="0.2">
      <c r="A520" s="592" t="s">
        <v>631</v>
      </c>
      <c r="B520" s="593" t="s">
        <v>498</v>
      </c>
      <c r="C520" s="594" t="s">
        <v>498</v>
      </c>
      <c r="D520" s="645" t="s">
        <v>498</v>
      </c>
      <c r="E520" s="594"/>
      <c r="F520" s="1172"/>
    </row>
    <row r="521" spans="1:6" ht="51" x14ac:dyDescent="0.2">
      <c r="A521" s="561" t="s">
        <v>1204</v>
      </c>
      <c r="B521" s="562" t="s">
        <v>184</v>
      </c>
      <c r="C521" s="563">
        <v>143</v>
      </c>
      <c r="D521" s="636">
        <v>0</v>
      </c>
      <c r="E521" s="563">
        <f>C521*D521</f>
        <v>0</v>
      </c>
      <c r="F521" s="1172"/>
    </row>
    <row r="522" spans="1:6" x14ac:dyDescent="0.2">
      <c r="A522" s="595" t="s">
        <v>633</v>
      </c>
      <c r="B522" s="596" t="s">
        <v>498</v>
      </c>
      <c r="C522" s="597" t="s">
        <v>498</v>
      </c>
      <c r="D522" s="646" t="s">
        <v>498</v>
      </c>
      <c r="E522" s="597"/>
      <c r="F522" s="1172"/>
    </row>
    <row r="523" spans="1:6" ht="63.75" x14ac:dyDescent="0.2">
      <c r="A523" s="561" t="s">
        <v>1205</v>
      </c>
      <c r="B523" s="562" t="s">
        <v>199</v>
      </c>
      <c r="C523" s="563">
        <v>1488</v>
      </c>
      <c r="D523" s="636">
        <v>0</v>
      </c>
      <c r="E523" s="563">
        <f>C523*D523</f>
        <v>0</v>
      </c>
      <c r="F523" s="1172"/>
    </row>
    <row r="524" spans="1:6" x14ac:dyDescent="0.2">
      <c r="A524" s="595" t="s">
        <v>684</v>
      </c>
      <c r="B524" s="596" t="s">
        <v>498</v>
      </c>
      <c r="C524" s="597" t="s">
        <v>498</v>
      </c>
      <c r="D524" s="646" t="s">
        <v>498</v>
      </c>
      <c r="E524" s="597"/>
      <c r="F524" s="1172"/>
    </row>
    <row r="525" spans="1:6" ht="25.5" x14ac:dyDescent="0.2">
      <c r="A525" s="561" t="s">
        <v>524</v>
      </c>
      <c r="B525" s="562" t="s">
        <v>38</v>
      </c>
      <c r="C525" s="1276">
        <v>82</v>
      </c>
      <c r="D525" s="636">
        <v>0</v>
      </c>
      <c r="E525" s="563">
        <f>C525*D525</f>
        <v>0</v>
      </c>
      <c r="F525" s="1172"/>
    </row>
    <row r="526" spans="1:6" x14ac:dyDescent="0.2">
      <c r="A526" s="589" t="s">
        <v>533</v>
      </c>
      <c r="B526" s="590" t="s">
        <v>498</v>
      </c>
      <c r="C526" s="591" t="s">
        <v>498</v>
      </c>
      <c r="D526" s="644" t="s">
        <v>498</v>
      </c>
      <c r="E526" s="591"/>
      <c r="F526" s="1172"/>
    </row>
    <row r="527" spans="1:6" x14ac:dyDescent="0.2">
      <c r="A527" s="592" t="s">
        <v>534</v>
      </c>
      <c r="B527" s="593" t="s">
        <v>498</v>
      </c>
      <c r="C527" s="594" t="s">
        <v>498</v>
      </c>
      <c r="D527" s="645" t="s">
        <v>498</v>
      </c>
      <c r="E527" s="594"/>
      <c r="F527" s="1172"/>
    </row>
    <row r="528" spans="1:6" ht="25.5" x14ac:dyDescent="0.2">
      <c r="A528" s="561" t="s">
        <v>583</v>
      </c>
      <c r="B528" s="562" t="s">
        <v>199</v>
      </c>
      <c r="C528" s="563">
        <v>100</v>
      </c>
      <c r="D528" s="636">
        <v>0</v>
      </c>
      <c r="E528" s="563">
        <f t="shared" ref="E528:E535" si="17">C528*D528</f>
        <v>0</v>
      </c>
      <c r="F528" s="1172"/>
    </row>
    <row r="529" spans="1:6" ht="25.5" x14ac:dyDescent="0.2">
      <c r="A529" s="561" t="s">
        <v>584</v>
      </c>
      <c r="B529" s="562" t="s">
        <v>970</v>
      </c>
      <c r="C529" s="563">
        <v>0.5</v>
      </c>
      <c r="D529" s="636">
        <v>0</v>
      </c>
      <c r="E529" s="563">
        <f t="shared" si="17"/>
        <v>0</v>
      </c>
      <c r="F529" s="1172"/>
    </row>
    <row r="530" spans="1:6" ht="25.5" x14ac:dyDescent="0.2">
      <c r="A530" s="561" t="s">
        <v>585</v>
      </c>
      <c r="B530" s="562" t="s">
        <v>38</v>
      </c>
      <c r="C530" s="1276">
        <v>1</v>
      </c>
      <c r="D530" s="636">
        <v>0</v>
      </c>
      <c r="E530" s="563">
        <f t="shared" si="17"/>
        <v>0</v>
      </c>
      <c r="F530" s="1172"/>
    </row>
    <row r="531" spans="1:6" x14ac:dyDescent="0.2">
      <c r="A531" s="561" t="s">
        <v>379</v>
      </c>
      <c r="B531" s="562" t="s">
        <v>47</v>
      </c>
      <c r="C531" s="1276">
        <v>60</v>
      </c>
      <c r="D531" s="636">
        <v>0</v>
      </c>
      <c r="E531" s="563">
        <f t="shared" si="17"/>
        <v>0</v>
      </c>
    </row>
    <row r="532" spans="1:6" x14ac:dyDescent="0.2">
      <c r="A532" s="561" t="s">
        <v>882</v>
      </c>
      <c r="B532" s="562" t="s">
        <v>47</v>
      </c>
      <c r="C532" s="1276">
        <v>30</v>
      </c>
      <c r="D532" s="636">
        <v>0</v>
      </c>
      <c r="E532" s="563">
        <f t="shared" si="17"/>
        <v>0</v>
      </c>
      <c r="F532" s="1172"/>
    </row>
    <row r="533" spans="1:6" x14ac:dyDescent="0.2">
      <c r="A533" s="561" t="s">
        <v>537</v>
      </c>
      <c r="B533" s="562" t="s">
        <v>38</v>
      </c>
      <c r="C533" s="1276">
        <v>1</v>
      </c>
      <c r="D533" s="636">
        <v>0</v>
      </c>
      <c r="E533" s="563">
        <f t="shared" si="17"/>
        <v>0</v>
      </c>
      <c r="F533" s="1172"/>
    </row>
    <row r="534" spans="1:6" x14ac:dyDescent="0.2">
      <c r="A534" s="561" t="s">
        <v>538</v>
      </c>
      <c r="B534" s="562" t="s">
        <v>38</v>
      </c>
      <c r="C534" s="1276">
        <v>1</v>
      </c>
      <c r="D534" s="636">
        <v>0</v>
      </c>
      <c r="E534" s="563">
        <f t="shared" si="17"/>
        <v>0</v>
      </c>
      <c r="F534" s="1172"/>
    </row>
    <row r="535" spans="1:6" ht="25.5" x14ac:dyDescent="0.2">
      <c r="A535" s="561" t="s">
        <v>539</v>
      </c>
      <c r="B535" s="562" t="s">
        <v>38</v>
      </c>
      <c r="C535" s="1276">
        <v>1</v>
      </c>
      <c r="D535" s="636">
        <v>0</v>
      </c>
      <c r="E535" s="563">
        <f t="shared" si="17"/>
        <v>0</v>
      </c>
      <c r="F535" s="1172"/>
    </row>
    <row r="536" spans="1:6" x14ac:dyDescent="0.2">
      <c r="A536" s="595"/>
      <c r="B536" s="596"/>
      <c r="C536" s="597"/>
      <c r="D536" s="646"/>
      <c r="E536" s="597"/>
      <c r="F536" s="1172"/>
    </row>
    <row r="537" spans="1:6" x14ac:dyDescent="0.2">
      <c r="A537" s="600" t="s">
        <v>66</v>
      </c>
      <c r="B537" s="601"/>
      <c r="C537" s="602"/>
      <c r="D537" s="648"/>
      <c r="E537" s="602">
        <f>SUM(E505:E535)</f>
        <v>0</v>
      </c>
      <c r="F537" s="1172"/>
    </row>
    <row r="538" spans="1:6" x14ac:dyDescent="0.2">
      <c r="B538" s="620"/>
      <c r="C538" s="621"/>
      <c r="F538" s="1172"/>
    </row>
    <row r="539" spans="1:6" x14ac:dyDescent="0.2">
      <c r="B539" s="620"/>
      <c r="C539" s="621"/>
      <c r="F539" s="1172"/>
    </row>
    <row r="540" spans="1:6" ht="15.75" x14ac:dyDescent="0.2">
      <c r="A540" s="537" t="s">
        <v>680</v>
      </c>
      <c r="B540" s="583"/>
      <c r="C540" s="584"/>
      <c r="D540" s="642"/>
      <c r="E540" s="585"/>
      <c r="F540" s="1172"/>
    </row>
    <row r="541" spans="1:6" x14ac:dyDescent="0.2">
      <c r="A541" s="542"/>
      <c r="B541" s="410"/>
      <c r="C541" s="376"/>
      <c r="D541" s="631"/>
      <c r="E541" s="536"/>
      <c r="F541" s="1172"/>
    </row>
    <row r="542" spans="1:6" x14ac:dyDescent="0.2">
      <c r="A542" s="586" t="s">
        <v>10</v>
      </c>
      <c r="B542" s="587" t="s">
        <v>277</v>
      </c>
      <c r="C542" s="587" t="s">
        <v>11</v>
      </c>
      <c r="D542" s="643" t="s">
        <v>13</v>
      </c>
      <c r="E542" s="588" t="s">
        <v>14</v>
      </c>
      <c r="F542" s="1172"/>
    </row>
    <row r="543" spans="1:6" x14ac:dyDescent="0.2">
      <c r="A543" s="589"/>
      <c r="B543" s="590" t="s">
        <v>498</v>
      </c>
      <c r="C543" s="591" t="s">
        <v>498</v>
      </c>
      <c r="D543" s="644" t="s">
        <v>498</v>
      </c>
      <c r="E543" s="591" t="s">
        <v>498</v>
      </c>
      <c r="F543" s="1172"/>
    </row>
    <row r="544" spans="1:6" x14ac:dyDescent="0.2">
      <c r="A544" s="615" t="s">
        <v>466</v>
      </c>
      <c r="B544" s="616" t="s">
        <v>498</v>
      </c>
      <c r="C544" s="617" t="s">
        <v>498</v>
      </c>
      <c r="D544" s="654" t="s">
        <v>498</v>
      </c>
      <c r="E544" s="617" t="s">
        <v>498</v>
      </c>
      <c r="F544" s="1172"/>
    </row>
    <row r="545" spans="1:6" x14ac:dyDescent="0.2">
      <c r="A545" s="592" t="s">
        <v>467</v>
      </c>
      <c r="B545" s="593" t="s">
        <v>498</v>
      </c>
      <c r="C545" s="594" t="s">
        <v>498</v>
      </c>
      <c r="D545" s="645" t="s">
        <v>498</v>
      </c>
      <c r="E545" s="594" t="s">
        <v>498</v>
      </c>
      <c r="F545" s="1172"/>
    </row>
    <row r="546" spans="1:6" ht="25.5" x14ac:dyDescent="0.2">
      <c r="A546" s="561" t="s">
        <v>499</v>
      </c>
      <c r="B546" s="562" t="s">
        <v>38</v>
      </c>
      <c r="C546" s="1276">
        <v>14</v>
      </c>
      <c r="D546" s="636">
        <v>0</v>
      </c>
      <c r="E546" s="563">
        <f>C546*D546</f>
        <v>0</v>
      </c>
      <c r="F546" s="1172"/>
    </row>
    <row r="547" spans="1:6" ht="25.5" x14ac:dyDescent="0.2">
      <c r="A547" s="561" t="s">
        <v>565</v>
      </c>
      <c r="B547" s="562" t="s">
        <v>38</v>
      </c>
      <c r="C547" s="1276">
        <v>1</v>
      </c>
      <c r="D547" s="636">
        <v>0</v>
      </c>
      <c r="E547" s="563">
        <f>C547*D547</f>
        <v>0</v>
      </c>
      <c r="F547" s="1172"/>
    </row>
    <row r="548" spans="1:6" x14ac:dyDescent="0.2">
      <c r="A548" s="595" t="s">
        <v>501</v>
      </c>
      <c r="B548" s="596" t="s">
        <v>498</v>
      </c>
      <c r="C548" s="597" t="s">
        <v>498</v>
      </c>
      <c r="D548" s="646" t="s">
        <v>498</v>
      </c>
      <c r="E548" s="597" t="s">
        <v>498</v>
      </c>
      <c r="F548" s="1172"/>
    </row>
    <row r="549" spans="1:6" x14ac:dyDescent="0.2">
      <c r="A549" s="561" t="s">
        <v>303</v>
      </c>
      <c r="B549" s="562" t="s">
        <v>47</v>
      </c>
      <c r="C549" s="563">
        <v>400</v>
      </c>
      <c r="D549" s="636">
        <v>0</v>
      </c>
      <c r="E549" s="563">
        <f>C549*D549</f>
        <v>0</v>
      </c>
      <c r="F549" s="1172"/>
    </row>
    <row r="550" spans="1:6" ht="76.5" x14ac:dyDescent="0.2">
      <c r="A550" s="561" t="s">
        <v>681</v>
      </c>
      <c r="B550" s="562" t="s">
        <v>101</v>
      </c>
      <c r="C550" s="563">
        <v>716</v>
      </c>
      <c r="D550" s="636">
        <v>0</v>
      </c>
      <c r="E550" s="563">
        <f>C550*D550</f>
        <v>0</v>
      </c>
      <c r="F550" s="1172"/>
    </row>
    <row r="551" spans="1:6" x14ac:dyDescent="0.2">
      <c r="A551" s="589" t="s">
        <v>471</v>
      </c>
      <c r="B551" s="590" t="s">
        <v>498</v>
      </c>
      <c r="C551" s="591" t="s">
        <v>498</v>
      </c>
      <c r="D551" s="644" t="s">
        <v>498</v>
      </c>
      <c r="E551" s="591" t="s">
        <v>498</v>
      </c>
      <c r="F551" s="1172"/>
    </row>
    <row r="552" spans="1:6" x14ac:dyDescent="0.2">
      <c r="A552" s="592" t="s">
        <v>472</v>
      </c>
      <c r="B552" s="593" t="s">
        <v>498</v>
      </c>
      <c r="C552" s="594" t="s">
        <v>498</v>
      </c>
      <c r="D552" s="645" t="s">
        <v>498</v>
      </c>
      <c r="E552" s="594" t="s">
        <v>498</v>
      </c>
      <c r="F552" s="1172"/>
    </row>
    <row r="553" spans="1:6" ht="25.5" x14ac:dyDescent="0.2">
      <c r="A553" s="561" t="s">
        <v>566</v>
      </c>
      <c r="B553" s="562" t="s">
        <v>101</v>
      </c>
      <c r="C553" s="563">
        <v>528</v>
      </c>
      <c r="D553" s="636">
        <v>0</v>
      </c>
      <c r="E553" s="563">
        <f>C553*D553</f>
        <v>0</v>
      </c>
      <c r="F553" s="1172"/>
    </row>
    <row r="554" spans="1:6" x14ac:dyDescent="0.2">
      <c r="A554" s="595" t="s">
        <v>627</v>
      </c>
      <c r="B554" s="596" t="s">
        <v>498</v>
      </c>
      <c r="C554" s="597" t="s">
        <v>498</v>
      </c>
      <c r="D554" s="646" t="s">
        <v>498</v>
      </c>
      <c r="E554" s="597" t="s">
        <v>498</v>
      </c>
      <c r="F554" s="1172"/>
    </row>
    <row r="555" spans="1:6" ht="38.25" x14ac:dyDescent="0.2">
      <c r="A555" s="561" t="s">
        <v>628</v>
      </c>
      <c r="B555" s="562" t="s">
        <v>101</v>
      </c>
      <c r="C555" s="563">
        <v>2120</v>
      </c>
      <c r="D555" s="636">
        <v>0</v>
      </c>
      <c r="E555" s="563">
        <f>C555*D555</f>
        <v>0</v>
      </c>
      <c r="F555" s="1172"/>
    </row>
    <row r="556" spans="1:6" ht="51" x14ac:dyDescent="0.2">
      <c r="A556" s="561" t="s">
        <v>629</v>
      </c>
      <c r="B556" s="562" t="s">
        <v>184</v>
      </c>
      <c r="C556" s="563">
        <v>1082</v>
      </c>
      <c r="D556" s="636">
        <v>0</v>
      </c>
      <c r="E556" s="563">
        <f>C556*D556</f>
        <v>0</v>
      </c>
      <c r="F556" s="1172"/>
    </row>
    <row r="557" spans="1:6" x14ac:dyDescent="0.2">
      <c r="A557" s="589" t="s">
        <v>512</v>
      </c>
      <c r="B557" s="590" t="s">
        <v>498</v>
      </c>
      <c r="C557" s="591" t="s">
        <v>498</v>
      </c>
      <c r="D557" s="644" t="s">
        <v>498</v>
      </c>
      <c r="E557" s="591" t="s">
        <v>498</v>
      </c>
      <c r="F557" s="1172"/>
    </row>
    <row r="558" spans="1:6" x14ac:dyDescent="0.2">
      <c r="A558" s="592" t="s">
        <v>677</v>
      </c>
      <c r="B558" s="593" t="s">
        <v>498</v>
      </c>
      <c r="C558" s="594" t="s">
        <v>498</v>
      </c>
      <c r="D558" s="645" t="s">
        <v>498</v>
      </c>
      <c r="E558" s="594" t="s">
        <v>498</v>
      </c>
      <c r="F558" s="1172"/>
    </row>
    <row r="559" spans="1:6" ht="51" x14ac:dyDescent="0.2">
      <c r="A559" s="561" t="s">
        <v>1202</v>
      </c>
      <c r="B559" s="562" t="s">
        <v>184</v>
      </c>
      <c r="C559" s="563">
        <v>197</v>
      </c>
      <c r="D559" s="636">
        <v>0</v>
      </c>
      <c r="E559" s="563">
        <f>C559*D559</f>
        <v>0</v>
      </c>
      <c r="F559" s="1172"/>
    </row>
    <row r="560" spans="1:6" x14ac:dyDescent="0.2">
      <c r="A560" s="595" t="s">
        <v>678</v>
      </c>
      <c r="B560" s="596" t="s">
        <v>498</v>
      </c>
      <c r="C560" s="597" t="s">
        <v>498</v>
      </c>
      <c r="D560" s="646" t="s">
        <v>498</v>
      </c>
      <c r="E560" s="597" t="s">
        <v>498</v>
      </c>
      <c r="F560" s="1172"/>
    </row>
    <row r="561" spans="1:6" ht="63.75" x14ac:dyDescent="0.2">
      <c r="A561" s="561" t="s">
        <v>1206</v>
      </c>
      <c r="B561" s="562" t="s">
        <v>199</v>
      </c>
      <c r="C561" s="563">
        <v>3680</v>
      </c>
      <c r="D561" s="636">
        <v>0</v>
      </c>
      <c r="E561" s="563">
        <f>C561*D561</f>
        <v>0</v>
      </c>
      <c r="F561" s="1172"/>
    </row>
    <row r="562" spans="1:6" ht="89.25" x14ac:dyDescent="0.2">
      <c r="A562" s="561" t="s">
        <v>682</v>
      </c>
      <c r="B562" s="562" t="s">
        <v>38</v>
      </c>
      <c r="C562" s="1276">
        <v>31</v>
      </c>
      <c r="D562" s="636">
        <v>0</v>
      </c>
      <c r="E562" s="563">
        <f>C562*D562</f>
        <v>0</v>
      </c>
      <c r="F562" s="1172"/>
    </row>
    <row r="563" spans="1:6" x14ac:dyDescent="0.2">
      <c r="A563" s="595" t="s">
        <v>679</v>
      </c>
      <c r="B563" s="596" t="s">
        <v>498</v>
      </c>
      <c r="C563" s="597" t="s">
        <v>498</v>
      </c>
      <c r="D563" s="646" t="s">
        <v>498</v>
      </c>
      <c r="E563" s="597"/>
      <c r="F563" s="1172"/>
    </row>
    <row r="564" spans="1:6" ht="25.5" x14ac:dyDescent="0.2">
      <c r="A564" s="561" t="s">
        <v>524</v>
      </c>
      <c r="B564" s="562" t="s">
        <v>38</v>
      </c>
      <c r="C564" s="1276">
        <v>98</v>
      </c>
      <c r="D564" s="636">
        <v>0</v>
      </c>
      <c r="E564" s="563">
        <f>C564*D564</f>
        <v>0</v>
      </c>
      <c r="F564" s="1172"/>
    </row>
    <row r="565" spans="1:6" x14ac:dyDescent="0.2">
      <c r="A565" s="589" t="s">
        <v>643</v>
      </c>
      <c r="B565" s="590" t="s">
        <v>498</v>
      </c>
      <c r="C565" s="591" t="s">
        <v>498</v>
      </c>
      <c r="D565" s="644" t="s">
        <v>498</v>
      </c>
      <c r="E565" s="591"/>
      <c r="F565" s="1172"/>
    </row>
    <row r="566" spans="1:6" x14ac:dyDescent="0.2">
      <c r="A566" s="592" t="s">
        <v>644</v>
      </c>
      <c r="B566" s="593" t="s">
        <v>498</v>
      </c>
      <c r="C566" s="594" t="s">
        <v>498</v>
      </c>
      <c r="D566" s="645" t="s">
        <v>498</v>
      </c>
      <c r="E566" s="594"/>
      <c r="F566" s="1172"/>
    </row>
    <row r="567" spans="1:6" ht="25.5" x14ac:dyDescent="0.2">
      <c r="A567" s="561" t="s">
        <v>585</v>
      </c>
      <c r="B567" s="562" t="s">
        <v>38</v>
      </c>
      <c r="C567" s="1276">
        <v>1</v>
      </c>
      <c r="D567" s="636">
        <v>0</v>
      </c>
      <c r="E567" s="563">
        <f t="shared" ref="E567:E572" si="18">C567*D567</f>
        <v>0</v>
      </c>
      <c r="F567" s="1172"/>
    </row>
    <row r="568" spans="1:6" x14ac:dyDescent="0.2">
      <c r="A568" s="561" t="s">
        <v>379</v>
      </c>
      <c r="B568" s="562" t="s">
        <v>47</v>
      </c>
      <c r="C568" s="1276">
        <v>60</v>
      </c>
      <c r="D568" s="636">
        <v>0</v>
      </c>
      <c r="E568" s="563">
        <f t="shared" si="18"/>
        <v>0</v>
      </c>
    </row>
    <row r="569" spans="1:6" x14ac:dyDescent="0.2">
      <c r="A569" s="561" t="s">
        <v>882</v>
      </c>
      <c r="B569" s="562" t="s">
        <v>47</v>
      </c>
      <c r="C569" s="1276">
        <v>30</v>
      </c>
      <c r="D569" s="636">
        <v>0</v>
      </c>
      <c r="E569" s="563">
        <f t="shared" si="18"/>
        <v>0</v>
      </c>
      <c r="F569" s="1172"/>
    </row>
    <row r="570" spans="1:6" x14ac:dyDescent="0.2">
      <c r="A570" s="561" t="s">
        <v>537</v>
      </c>
      <c r="B570" s="562" t="s">
        <v>38</v>
      </c>
      <c r="C570" s="1276">
        <v>1</v>
      </c>
      <c r="D570" s="636">
        <v>0</v>
      </c>
      <c r="E570" s="563">
        <f t="shared" si="18"/>
        <v>0</v>
      </c>
      <c r="F570" s="1172"/>
    </row>
    <row r="571" spans="1:6" x14ac:dyDescent="0.2">
      <c r="A571" s="561" t="s">
        <v>538</v>
      </c>
      <c r="B571" s="562" t="s">
        <v>38</v>
      </c>
      <c r="C571" s="1276">
        <v>1</v>
      </c>
      <c r="D571" s="636">
        <v>0</v>
      </c>
      <c r="E571" s="563">
        <f t="shared" si="18"/>
        <v>0</v>
      </c>
      <c r="F571" s="1172"/>
    </row>
    <row r="572" spans="1:6" ht="25.5" x14ac:dyDescent="0.2">
      <c r="A572" s="561" t="s">
        <v>539</v>
      </c>
      <c r="B572" s="562" t="s">
        <v>38</v>
      </c>
      <c r="C572" s="1276">
        <v>1</v>
      </c>
      <c r="D572" s="636">
        <v>0</v>
      </c>
      <c r="E572" s="563">
        <f t="shared" si="18"/>
        <v>0</v>
      </c>
      <c r="F572" s="1172"/>
    </row>
    <row r="573" spans="1:6" x14ac:dyDescent="0.2">
      <c r="A573" s="595"/>
      <c r="B573" s="596"/>
      <c r="C573" s="597"/>
      <c r="D573" s="646"/>
      <c r="E573" s="597"/>
      <c r="F573" s="1172"/>
    </row>
    <row r="574" spans="1:6" x14ac:dyDescent="0.2">
      <c r="A574" s="600" t="s">
        <v>66</v>
      </c>
      <c r="B574" s="601"/>
      <c r="C574" s="602"/>
      <c r="D574" s="648"/>
      <c r="E574" s="602">
        <f>SUM(E546:E572)</f>
        <v>0</v>
      </c>
      <c r="F574" s="1172"/>
    </row>
    <row r="575" spans="1:6" x14ac:dyDescent="0.2">
      <c r="B575" s="620"/>
      <c r="C575" s="621"/>
      <c r="F575" s="1172"/>
    </row>
    <row r="576" spans="1:6" x14ac:dyDescent="0.2">
      <c r="B576" s="620"/>
      <c r="C576" s="621"/>
      <c r="F576" s="1172"/>
    </row>
    <row r="577" spans="1:6" ht="15.75" x14ac:dyDescent="0.2">
      <c r="A577" s="537" t="s">
        <v>686</v>
      </c>
      <c r="B577" s="583"/>
      <c r="C577" s="584"/>
      <c r="D577" s="642"/>
      <c r="E577" s="585"/>
      <c r="F577" s="1172"/>
    </row>
    <row r="578" spans="1:6" x14ac:dyDescent="0.2">
      <c r="A578" s="542"/>
      <c r="B578" s="410"/>
      <c r="C578" s="376"/>
      <c r="D578" s="631"/>
      <c r="E578" s="536"/>
      <c r="F578" s="1172"/>
    </row>
    <row r="579" spans="1:6" x14ac:dyDescent="0.2">
      <c r="A579" s="586" t="s">
        <v>10</v>
      </c>
      <c r="B579" s="587" t="s">
        <v>277</v>
      </c>
      <c r="C579" s="587" t="s">
        <v>162</v>
      </c>
      <c r="D579" s="643" t="s">
        <v>13</v>
      </c>
      <c r="E579" s="588" t="s">
        <v>14</v>
      </c>
      <c r="F579" s="1172"/>
    </row>
    <row r="580" spans="1:6" x14ac:dyDescent="0.2">
      <c r="A580" s="589"/>
      <c r="B580" s="590" t="s">
        <v>498</v>
      </c>
      <c r="C580" s="591" t="s">
        <v>498</v>
      </c>
      <c r="D580" s="644" t="s">
        <v>498</v>
      </c>
      <c r="E580" s="591" t="s">
        <v>498</v>
      </c>
      <c r="F580" s="1172"/>
    </row>
    <row r="581" spans="1:6" x14ac:dyDescent="0.2">
      <c r="A581" s="615" t="s">
        <v>466</v>
      </c>
      <c r="B581" s="616" t="s">
        <v>498</v>
      </c>
      <c r="C581" s="617" t="s">
        <v>498</v>
      </c>
      <c r="D581" s="654" t="s">
        <v>498</v>
      </c>
      <c r="E581" s="617" t="s">
        <v>498</v>
      </c>
      <c r="F581" s="1172"/>
    </row>
    <row r="582" spans="1:6" x14ac:dyDescent="0.2">
      <c r="A582" s="592" t="s">
        <v>467</v>
      </c>
      <c r="B582" s="593" t="s">
        <v>498</v>
      </c>
      <c r="C582" s="594" t="s">
        <v>498</v>
      </c>
      <c r="D582" s="645" t="s">
        <v>498</v>
      </c>
      <c r="E582" s="594" t="s">
        <v>498</v>
      </c>
      <c r="F582" s="1172"/>
    </row>
    <row r="583" spans="1:6" ht="25.5" x14ac:dyDescent="0.2">
      <c r="A583" s="561" t="s">
        <v>499</v>
      </c>
      <c r="B583" s="562" t="s">
        <v>38</v>
      </c>
      <c r="C583" s="1272">
        <v>6</v>
      </c>
      <c r="D583" s="636">
        <v>0</v>
      </c>
      <c r="E583" s="563">
        <f>C583*D583</f>
        <v>0</v>
      </c>
      <c r="F583" s="1172"/>
    </row>
    <row r="584" spans="1:6" ht="25.5" x14ac:dyDescent="0.2">
      <c r="A584" s="561" t="s">
        <v>500</v>
      </c>
      <c r="B584" s="562" t="s">
        <v>38</v>
      </c>
      <c r="C584" s="1272">
        <v>1</v>
      </c>
      <c r="D584" s="636">
        <v>0</v>
      </c>
      <c r="E584" s="563">
        <f t="shared" ref="E584:E617" si="19">C584*D584</f>
        <v>0</v>
      </c>
      <c r="F584" s="1172"/>
    </row>
    <row r="585" spans="1:6" x14ac:dyDescent="0.2">
      <c r="A585" s="595" t="s">
        <v>469</v>
      </c>
      <c r="B585" s="596" t="s">
        <v>498</v>
      </c>
      <c r="C585" s="597" t="s">
        <v>498</v>
      </c>
      <c r="D585" s="646" t="s">
        <v>498</v>
      </c>
      <c r="E585" s="597"/>
      <c r="F585" s="1172"/>
    </row>
    <row r="586" spans="1:6" ht="25.5" x14ac:dyDescent="0.2">
      <c r="A586" s="561" t="s">
        <v>470</v>
      </c>
      <c r="B586" s="562" t="s">
        <v>101</v>
      </c>
      <c r="C586" s="563">
        <v>200</v>
      </c>
      <c r="D586" s="636">
        <v>0</v>
      </c>
      <c r="E586" s="563">
        <f t="shared" si="19"/>
        <v>0</v>
      </c>
      <c r="F586" s="1172"/>
    </row>
    <row r="587" spans="1:6" x14ac:dyDescent="0.2">
      <c r="A587" s="589" t="s">
        <v>471</v>
      </c>
      <c r="B587" s="590" t="s">
        <v>498</v>
      </c>
      <c r="C587" s="591" t="s">
        <v>498</v>
      </c>
      <c r="D587" s="644" t="s">
        <v>498</v>
      </c>
      <c r="E587" s="591"/>
      <c r="F587" s="1172"/>
    </row>
    <row r="588" spans="1:6" x14ac:dyDescent="0.2">
      <c r="A588" s="592" t="s">
        <v>472</v>
      </c>
      <c r="B588" s="593" t="s">
        <v>498</v>
      </c>
      <c r="C588" s="594" t="s">
        <v>498</v>
      </c>
      <c r="D588" s="645" t="s">
        <v>498</v>
      </c>
      <c r="E588" s="594"/>
      <c r="F588" s="1172"/>
    </row>
    <row r="589" spans="1:6" ht="25.5" x14ac:dyDescent="0.2">
      <c r="A589" s="561" t="s">
        <v>1193</v>
      </c>
      <c r="B589" s="562" t="s">
        <v>101</v>
      </c>
      <c r="C589" s="563">
        <v>317</v>
      </c>
      <c r="D589" s="636">
        <v>0</v>
      </c>
      <c r="E589" s="563">
        <f t="shared" si="19"/>
        <v>0</v>
      </c>
      <c r="F589" s="1172"/>
    </row>
    <row r="590" spans="1:6" x14ac:dyDescent="0.2">
      <c r="A590" s="595" t="s">
        <v>474</v>
      </c>
      <c r="B590" s="596" t="s">
        <v>498</v>
      </c>
      <c r="C590" s="597" t="s">
        <v>498</v>
      </c>
      <c r="D590" s="646" t="s">
        <v>498</v>
      </c>
      <c r="E590" s="597"/>
      <c r="F590" s="1172"/>
    </row>
    <row r="591" spans="1:6" ht="25.5" x14ac:dyDescent="0.2">
      <c r="A591" s="561" t="s">
        <v>508</v>
      </c>
      <c r="B591" s="562" t="s">
        <v>101</v>
      </c>
      <c r="C591" s="563">
        <v>532</v>
      </c>
      <c r="D591" s="636">
        <v>0</v>
      </c>
      <c r="E591" s="563">
        <f t="shared" si="19"/>
        <v>0</v>
      </c>
      <c r="F591" s="1172"/>
    </row>
    <row r="592" spans="1:6" x14ac:dyDescent="0.2">
      <c r="A592" s="595" t="s">
        <v>476</v>
      </c>
      <c r="B592" s="596" t="s">
        <v>498</v>
      </c>
      <c r="C592" s="597" t="s">
        <v>498</v>
      </c>
      <c r="D592" s="646" t="s">
        <v>498</v>
      </c>
      <c r="E592" s="597"/>
      <c r="F592" s="1172"/>
    </row>
    <row r="593" spans="1:6" ht="25.5" x14ac:dyDescent="0.2">
      <c r="A593" s="561" t="s">
        <v>568</v>
      </c>
      <c r="B593" s="562" t="s">
        <v>184</v>
      </c>
      <c r="C593" s="563">
        <v>101</v>
      </c>
      <c r="D593" s="636">
        <v>0</v>
      </c>
      <c r="E593" s="563">
        <f t="shared" si="19"/>
        <v>0</v>
      </c>
      <c r="F593" s="1172"/>
    </row>
    <row r="594" spans="1:6" x14ac:dyDescent="0.2">
      <c r="A594" s="589" t="s">
        <v>512</v>
      </c>
      <c r="B594" s="590" t="s">
        <v>498</v>
      </c>
      <c r="C594" s="591" t="s">
        <v>498</v>
      </c>
      <c r="D594" s="644" t="s">
        <v>498</v>
      </c>
      <c r="E594" s="591"/>
      <c r="F594" s="1172"/>
    </row>
    <row r="595" spans="1:6" x14ac:dyDescent="0.2">
      <c r="A595" s="592" t="s">
        <v>513</v>
      </c>
      <c r="B595" s="593" t="s">
        <v>498</v>
      </c>
      <c r="C595" s="594" t="s">
        <v>498</v>
      </c>
      <c r="D595" s="645" t="s">
        <v>498</v>
      </c>
      <c r="E595" s="594"/>
      <c r="F595" s="1172"/>
    </row>
    <row r="596" spans="1:6" x14ac:dyDescent="0.2">
      <c r="A596" s="561" t="s">
        <v>572</v>
      </c>
      <c r="B596" s="562" t="s">
        <v>101</v>
      </c>
      <c r="C596" s="563">
        <v>378</v>
      </c>
      <c r="D596" s="636">
        <v>0</v>
      </c>
      <c r="E596" s="563">
        <f t="shared" si="19"/>
        <v>0</v>
      </c>
      <c r="F596" s="1172"/>
    </row>
    <row r="597" spans="1:6" ht="25.5" x14ac:dyDescent="0.2">
      <c r="A597" s="561" t="s">
        <v>481</v>
      </c>
      <c r="B597" s="562" t="s">
        <v>101</v>
      </c>
      <c r="C597" s="563">
        <v>559</v>
      </c>
      <c r="D597" s="636">
        <v>0</v>
      </c>
      <c r="E597" s="563">
        <f t="shared" si="19"/>
        <v>0</v>
      </c>
      <c r="F597" s="1172"/>
    </row>
    <row r="598" spans="1:6" x14ac:dyDescent="0.2">
      <c r="A598" s="595" t="s">
        <v>516</v>
      </c>
      <c r="B598" s="596" t="s">
        <v>498</v>
      </c>
      <c r="C598" s="597" t="s">
        <v>498</v>
      </c>
      <c r="D598" s="646" t="s">
        <v>498</v>
      </c>
      <c r="E598" s="597"/>
      <c r="F598" s="1172"/>
    </row>
    <row r="599" spans="1:6" ht="38.25" x14ac:dyDescent="0.2">
      <c r="A599" s="561" t="s">
        <v>573</v>
      </c>
      <c r="B599" s="562" t="s">
        <v>100</v>
      </c>
      <c r="C599" s="563">
        <v>25680</v>
      </c>
      <c r="D599" s="636">
        <v>0</v>
      </c>
      <c r="E599" s="563">
        <f t="shared" si="19"/>
        <v>0</v>
      </c>
      <c r="F599" s="1172"/>
    </row>
    <row r="600" spans="1:6" x14ac:dyDescent="0.2">
      <c r="A600" s="595" t="s">
        <v>519</v>
      </c>
      <c r="B600" s="596" t="s">
        <v>498</v>
      </c>
      <c r="C600" s="597" t="s">
        <v>498</v>
      </c>
      <c r="D600" s="646" t="s">
        <v>498</v>
      </c>
      <c r="E600" s="597"/>
      <c r="F600" s="1172"/>
    </row>
    <row r="601" spans="1:6" ht="25.5" x14ac:dyDescent="0.2">
      <c r="A601" s="561" t="s">
        <v>575</v>
      </c>
      <c r="B601" s="562" t="s">
        <v>184</v>
      </c>
      <c r="C601" s="563">
        <v>29</v>
      </c>
      <c r="D601" s="636">
        <v>0</v>
      </c>
      <c r="E601" s="563">
        <f t="shared" si="19"/>
        <v>0</v>
      </c>
      <c r="F601" s="1172"/>
    </row>
    <row r="602" spans="1:6" ht="51" x14ac:dyDescent="0.2">
      <c r="A602" s="561" t="s">
        <v>577</v>
      </c>
      <c r="B602" s="562" t="s">
        <v>184</v>
      </c>
      <c r="C602" s="563">
        <v>124</v>
      </c>
      <c r="D602" s="636">
        <v>0</v>
      </c>
      <c r="E602" s="563">
        <f t="shared" si="19"/>
        <v>0</v>
      </c>
      <c r="F602" s="1172"/>
    </row>
    <row r="603" spans="1:6" ht="38.25" x14ac:dyDescent="0.2">
      <c r="A603" s="561" t="s">
        <v>670</v>
      </c>
      <c r="B603" s="562" t="s">
        <v>184</v>
      </c>
      <c r="C603" s="563">
        <v>90</v>
      </c>
      <c r="D603" s="636">
        <v>0</v>
      </c>
      <c r="E603" s="563">
        <f t="shared" si="19"/>
        <v>0</v>
      </c>
      <c r="F603" s="1172"/>
    </row>
    <row r="604" spans="1:6" x14ac:dyDescent="0.2">
      <c r="A604" s="595" t="s">
        <v>672</v>
      </c>
      <c r="B604" s="596" t="s">
        <v>498</v>
      </c>
      <c r="C604" s="597" t="s">
        <v>498</v>
      </c>
      <c r="D604" s="646" t="s">
        <v>498</v>
      </c>
      <c r="E604" s="597"/>
      <c r="F604" s="1172"/>
    </row>
    <row r="605" spans="1:6" ht="25.5" x14ac:dyDescent="0.2">
      <c r="A605" s="561" t="s">
        <v>578</v>
      </c>
      <c r="B605" s="562" t="s">
        <v>101</v>
      </c>
      <c r="C605" s="563">
        <v>442</v>
      </c>
      <c r="D605" s="636">
        <v>0</v>
      </c>
      <c r="E605" s="563">
        <f t="shared" si="19"/>
        <v>0</v>
      </c>
      <c r="F605" s="1172"/>
    </row>
    <row r="606" spans="1:6" x14ac:dyDescent="0.2">
      <c r="A606" s="595" t="s">
        <v>673</v>
      </c>
      <c r="B606" s="596" t="s">
        <v>498</v>
      </c>
      <c r="C606" s="597" t="s">
        <v>498</v>
      </c>
      <c r="D606" s="646" t="s">
        <v>498</v>
      </c>
      <c r="E606" s="597"/>
      <c r="F606" s="1172"/>
    </row>
    <row r="607" spans="1:6" ht="25.5" x14ac:dyDescent="0.2">
      <c r="A607" s="561" t="s">
        <v>524</v>
      </c>
      <c r="B607" s="562" t="s">
        <v>38</v>
      </c>
      <c r="C607" s="1272">
        <v>15</v>
      </c>
      <c r="D607" s="636">
        <v>0</v>
      </c>
      <c r="E607" s="563">
        <f t="shared" si="19"/>
        <v>0</v>
      </c>
      <c r="F607" s="1172"/>
    </row>
    <row r="608" spans="1:6" x14ac:dyDescent="0.2">
      <c r="A608" s="595" t="s">
        <v>674</v>
      </c>
      <c r="B608" s="596" t="s">
        <v>498</v>
      </c>
      <c r="C608" s="597" t="s">
        <v>498</v>
      </c>
      <c r="D608" s="646" t="s">
        <v>498</v>
      </c>
      <c r="E608" s="597"/>
      <c r="F608" s="1172"/>
    </row>
    <row r="609" spans="1:6" ht="51" x14ac:dyDescent="0.2">
      <c r="A609" s="561" t="s">
        <v>687</v>
      </c>
      <c r="B609" s="562" t="s">
        <v>101</v>
      </c>
      <c r="C609" s="563">
        <v>10</v>
      </c>
      <c r="D609" s="636">
        <v>0</v>
      </c>
      <c r="E609" s="563">
        <f t="shared" si="19"/>
        <v>0</v>
      </c>
      <c r="F609" s="1172"/>
    </row>
    <row r="610" spans="1:6" ht="38.25" x14ac:dyDescent="0.2">
      <c r="A610" s="561" t="s">
        <v>688</v>
      </c>
      <c r="B610" s="562" t="s">
        <v>199</v>
      </c>
      <c r="C610" s="563">
        <v>172</v>
      </c>
      <c r="D610" s="636">
        <v>0</v>
      </c>
      <c r="E610" s="563">
        <f t="shared" si="19"/>
        <v>0</v>
      </c>
      <c r="F610" s="1172"/>
    </row>
    <row r="611" spans="1:6" x14ac:dyDescent="0.2">
      <c r="A611" s="589" t="s">
        <v>643</v>
      </c>
      <c r="B611" s="590" t="s">
        <v>498</v>
      </c>
      <c r="C611" s="591" t="s">
        <v>498</v>
      </c>
      <c r="D611" s="644" t="s">
        <v>498</v>
      </c>
      <c r="E611" s="591"/>
      <c r="F611" s="1172"/>
    </row>
    <row r="612" spans="1:6" x14ac:dyDescent="0.2">
      <c r="A612" s="592" t="s">
        <v>644</v>
      </c>
      <c r="B612" s="593" t="s">
        <v>498</v>
      </c>
      <c r="C612" s="594" t="s">
        <v>498</v>
      </c>
      <c r="D612" s="645" t="s">
        <v>498</v>
      </c>
      <c r="E612" s="594"/>
      <c r="F612" s="1172"/>
    </row>
    <row r="613" spans="1:6" x14ac:dyDescent="0.2">
      <c r="A613" s="561" t="s">
        <v>379</v>
      </c>
      <c r="B613" s="562" t="s">
        <v>47</v>
      </c>
      <c r="C613" s="1272">
        <v>60</v>
      </c>
      <c r="D613" s="636">
        <v>0</v>
      </c>
      <c r="E613" s="563">
        <f t="shared" ref="E613:E614" si="20">C613*D613</f>
        <v>0</v>
      </c>
    </row>
    <row r="614" spans="1:6" x14ac:dyDescent="0.2">
      <c r="A614" s="561" t="s">
        <v>882</v>
      </c>
      <c r="B614" s="562" t="s">
        <v>47</v>
      </c>
      <c r="C614" s="1272">
        <v>30</v>
      </c>
      <c r="D614" s="636">
        <v>0</v>
      </c>
      <c r="E614" s="563">
        <f t="shared" si="20"/>
        <v>0</v>
      </c>
      <c r="F614" s="1172"/>
    </row>
    <row r="615" spans="1:6" x14ac:dyDescent="0.2">
      <c r="A615" s="561" t="s">
        <v>1207</v>
      </c>
      <c r="B615" s="562" t="s">
        <v>38</v>
      </c>
      <c r="C615" s="1272">
        <v>1</v>
      </c>
      <c r="D615" s="636">
        <v>0</v>
      </c>
      <c r="E615" s="563">
        <f t="shared" si="19"/>
        <v>0</v>
      </c>
      <c r="F615" s="1172"/>
    </row>
    <row r="616" spans="1:6" x14ac:dyDescent="0.2">
      <c r="A616" s="561" t="s">
        <v>538</v>
      </c>
      <c r="B616" s="562" t="s">
        <v>38</v>
      </c>
      <c r="C616" s="1272">
        <v>1</v>
      </c>
      <c r="D616" s="636">
        <v>0</v>
      </c>
      <c r="E616" s="563">
        <f t="shared" si="19"/>
        <v>0</v>
      </c>
      <c r="F616" s="1172"/>
    </row>
    <row r="617" spans="1:6" ht="25.5" x14ac:dyDescent="0.2">
      <c r="A617" s="561" t="s">
        <v>539</v>
      </c>
      <c r="B617" s="562" t="s">
        <v>38</v>
      </c>
      <c r="C617" s="1272">
        <v>1</v>
      </c>
      <c r="D617" s="636">
        <v>0</v>
      </c>
      <c r="E617" s="563">
        <f t="shared" si="19"/>
        <v>0</v>
      </c>
      <c r="F617" s="1172"/>
    </row>
    <row r="618" spans="1:6" x14ac:dyDescent="0.2">
      <c r="A618" s="595"/>
      <c r="B618" s="596"/>
      <c r="C618" s="597"/>
      <c r="D618" s="646"/>
      <c r="E618" s="597"/>
      <c r="F618" s="1172"/>
    </row>
    <row r="619" spans="1:6" x14ac:dyDescent="0.2">
      <c r="A619" s="600" t="s">
        <v>66</v>
      </c>
      <c r="B619" s="601"/>
      <c r="C619" s="602"/>
      <c r="D619" s="648"/>
      <c r="E619" s="602">
        <f>SUM(E583:E617)</f>
        <v>0</v>
      </c>
      <c r="F619" s="1172"/>
    </row>
    <row r="620" spans="1:6" x14ac:dyDescent="0.2">
      <c r="B620" s="620"/>
      <c r="C620" s="621"/>
      <c r="F620" s="1172"/>
    </row>
    <row r="621" spans="1:6" x14ac:dyDescent="0.2">
      <c r="B621" s="620"/>
      <c r="C621" s="621"/>
      <c r="F621" s="1172"/>
    </row>
    <row r="622" spans="1:6" ht="15.75" x14ac:dyDescent="0.2">
      <c r="A622" s="537" t="s">
        <v>689</v>
      </c>
      <c r="B622" s="583"/>
      <c r="C622" s="584"/>
      <c r="D622" s="642"/>
      <c r="E622" s="585"/>
      <c r="F622" s="1172"/>
    </row>
    <row r="623" spans="1:6" x14ac:dyDescent="0.2">
      <c r="A623" s="542"/>
      <c r="B623" s="410"/>
      <c r="C623" s="376"/>
      <c r="D623" s="631"/>
      <c r="E623" s="536"/>
      <c r="F623" s="1172"/>
    </row>
    <row r="624" spans="1:6" x14ac:dyDescent="0.2">
      <c r="A624" s="586" t="s">
        <v>10</v>
      </c>
      <c r="B624" s="587" t="s">
        <v>277</v>
      </c>
      <c r="C624" s="587" t="s">
        <v>11</v>
      </c>
      <c r="D624" s="643" t="s">
        <v>13</v>
      </c>
      <c r="E624" s="588" t="s">
        <v>14</v>
      </c>
      <c r="F624" s="1172"/>
    </row>
    <row r="625" spans="1:6" x14ac:dyDescent="0.2">
      <c r="A625" s="589"/>
      <c r="B625" s="590" t="s">
        <v>498</v>
      </c>
      <c r="C625" s="591" t="s">
        <v>498</v>
      </c>
      <c r="D625" s="644" t="s">
        <v>498</v>
      </c>
      <c r="E625" s="591" t="s">
        <v>498</v>
      </c>
      <c r="F625" s="1172"/>
    </row>
    <row r="626" spans="1:6" x14ac:dyDescent="0.2">
      <c r="A626" s="615" t="s">
        <v>466</v>
      </c>
      <c r="B626" s="616" t="s">
        <v>498</v>
      </c>
      <c r="C626" s="617" t="s">
        <v>498</v>
      </c>
      <c r="D626" s="654" t="s">
        <v>498</v>
      </c>
      <c r="E626" s="617" t="s">
        <v>498</v>
      </c>
      <c r="F626" s="1172"/>
    </row>
    <row r="627" spans="1:6" x14ac:dyDescent="0.2">
      <c r="A627" s="592" t="s">
        <v>467</v>
      </c>
      <c r="B627" s="593" t="s">
        <v>498</v>
      </c>
      <c r="C627" s="594" t="s">
        <v>498</v>
      </c>
      <c r="D627" s="645" t="s">
        <v>498</v>
      </c>
      <c r="E627" s="594" t="s">
        <v>498</v>
      </c>
      <c r="F627" s="1172"/>
    </row>
    <row r="628" spans="1:6" ht="25.5" x14ac:dyDescent="0.2">
      <c r="A628" s="561" t="s">
        <v>977</v>
      </c>
      <c r="B628" s="562" t="s">
        <v>38</v>
      </c>
      <c r="C628" s="1272">
        <v>11</v>
      </c>
      <c r="D628" s="636">
        <v>0</v>
      </c>
      <c r="E628" s="563">
        <f>C628*D628</f>
        <v>0</v>
      </c>
      <c r="F628" s="1172"/>
    </row>
    <row r="629" spans="1:6" ht="25.5" x14ac:dyDescent="0.2">
      <c r="A629" s="561" t="s">
        <v>976</v>
      </c>
      <c r="B629" s="562" t="s">
        <v>38</v>
      </c>
      <c r="C629" s="1272">
        <v>1</v>
      </c>
      <c r="D629" s="636">
        <v>0</v>
      </c>
      <c r="E629" s="563">
        <f t="shared" ref="E629:E665" si="21">C629*D629</f>
        <v>0</v>
      </c>
      <c r="F629" s="1172"/>
    </row>
    <row r="630" spans="1:6" x14ac:dyDescent="0.2">
      <c r="A630" s="595" t="s">
        <v>501</v>
      </c>
      <c r="B630" s="596" t="s">
        <v>498</v>
      </c>
      <c r="C630" s="597" t="s">
        <v>498</v>
      </c>
      <c r="D630" s="646" t="s">
        <v>498</v>
      </c>
      <c r="E630" s="597"/>
      <c r="F630" s="1172"/>
    </row>
    <row r="631" spans="1:6" x14ac:dyDescent="0.2">
      <c r="A631" s="561" t="s">
        <v>303</v>
      </c>
      <c r="B631" s="562" t="s">
        <v>47</v>
      </c>
      <c r="C631" s="1272">
        <v>240</v>
      </c>
      <c r="D631" s="636">
        <v>0</v>
      </c>
      <c r="E631" s="563">
        <f t="shared" si="21"/>
        <v>0</v>
      </c>
      <c r="F631" s="1172"/>
    </row>
    <row r="632" spans="1:6" x14ac:dyDescent="0.2">
      <c r="A632" s="589" t="s">
        <v>471</v>
      </c>
      <c r="B632" s="590" t="s">
        <v>498</v>
      </c>
      <c r="C632" s="591" t="s">
        <v>498</v>
      </c>
      <c r="D632" s="644" t="s">
        <v>498</v>
      </c>
      <c r="E632" s="591"/>
      <c r="F632" s="1172"/>
    </row>
    <row r="633" spans="1:6" x14ac:dyDescent="0.2">
      <c r="A633" s="592" t="s">
        <v>472</v>
      </c>
      <c r="B633" s="593" t="s">
        <v>498</v>
      </c>
      <c r="C633" s="594" t="s">
        <v>498</v>
      </c>
      <c r="D633" s="645" t="s">
        <v>498</v>
      </c>
      <c r="E633" s="594"/>
      <c r="F633" s="1172"/>
    </row>
    <row r="634" spans="1:6" ht="25.5" x14ac:dyDescent="0.2">
      <c r="A634" s="561" t="s">
        <v>566</v>
      </c>
      <c r="B634" s="562" t="s">
        <v>101</v>
      </c>
      <c r="C634" s="563">
        <v>438</v>
      </c>
      <c r="D634" s="636">
        <v>0</v>
      </c>
      <c r="E634" s="563">
        <f t="shared" si="21"/>
        <v>0</v>
      </c>
      <c r="F634" s="1172"/>
    </row>
    <row r="635" spans="1:6" x14ac:dyDescent="0.2">
      <c r="A635" s="595" t="s">
        <v>474</v>
      </c>
      <c r="B635" s="596" t="s">
        <v>498</v>
      </c>
      <c r="C635" s="597" t="s">
        <v>498</v>
      </c>
      <c r="D635" s="646" t="s">
        <v>498</v>
      </c>
      <c r="E635" s="597"/>
      <c r="F635" s="1172"/>
    </row>
    <row r="636" spans="1:6" ht="25.5" x14ac:dyDescent="0.2">
      <c r="A636" s="561" t="s">
        <v>508</v>
      </c>
      <c r="B636" s="562" t="s">
        <v>101</v>
      </c>
      <c r="C636" s="563">
        <v>664</v>
      </c>
      <c r="D636" s="636">
        <v>0</v>
      </c>
      <c r="E636" s="563">
        <f t="shared" si="21"/>
        <v>0</v>
      </c>
      <c r="F636" s="1172"/>
    </row>
    <row r="637" spans="1:6" x14ac:dyDescent="0.2">
      <c r="A637" s="595" t="s">
        <v>476</v>
      </c>
      <c r="B637" s="596" t="s">
        <v>498</v>
      </c>
      <c r="C637" s="597" t="s">
        <v>498</v>
      </c>
      <c r="D637" s="646" t="s">
        <v>498</v>
      </c>
      <c r="E637" s="597"/>
      <c r="F637" s="1172"/>
    </row>
    <row r="638" spans="1:6" ht="25.5" x14ac:dyDescent="0.2">
      <c r="A638" s="561" t="s">
        <v>568</v>
      </c>
      <c r="B638" s="562" t="s">
        <v>184</v>
      </c>
      <c r="C638" s="563">
        <v>137</v>
      </c>
      <c r="D638" s="636">
        <v>0</v>
      </c>
      <c r="E638" s="563">
        <f t="shared" si="21"/>
        <v>0</v>
      </c>
      <c r="F638" s="1172"/>
    </row>
    <row r="639" spans="1:6" x14ac:dyDescent="0.2">
      <c r="A639" s="595" t="s">
        <v>551</v>
      </c>
      <c r="B639" s="596" t="s">
        <v>498</v>
      </c>
      <c r="C639" s="597" t="s">
        <v>498</v>
      </c>
      <c r="D639" s="646" t="s">
        <v>498</v>
      </c>
      <c r="E639" s="597"/>
      <c r="F639" s="1172"/>
    </row>
    <row r="640" spans="1:6" ht="25.5" x14ac:dyDescent="0.2">
      <c r="A640" s="561" t="s">
        <v>570</v>
      </c>
      <c r="B640" s="562" t="s">
        <v>184</v>
      </c>
      <c r="C640" s="563">
        <v>351</v>
      </c>
      <c r="D640" s="636">
        <v>0</v>
      </c>
      <c r="E640" s="563">
        <f t="shared" si="21"/>
        <v>0</v>
      </c>
      <c r="F640" s="1172"/>
    </row>
    <row r="641" spans="1:77" x14ac:dyDescent="0.2">
      <c r="A641" s="589" t="s">
        <v>512</v>
      </c>
      <c r="B641" s="590" t="s">
        <v>498</v>
      </c>
      <c r="C641" s="591" t="s">
        <v>498</v>
      </c>
      <c r="D641" s="644" t="s">
        <v>498</v>
      </c>
      <c r="E641" s="591"/>
      <c r="F641" s="1172"/>
    </row>
    <row r="642" spans="1:77" x14ac:dyDescent="0.2">
      <c r="A642" s="592" t="s">
        <v>513</v>
      </c>
      <c r="B642" s="593" t="s">
        <v>498</v>
      </c>
      <c r="C642" s="594" t="s">
        <v>498</v>
      </c>
      <c r="D642" s="645" t="s">
        <v>498</v>
      </c>
      <c r="E642" s="594"/>
      <c r="F642" s="1172"/>
    </row>
    <row r="643" spans="1:77" x14ac:dyDescent="0.2">
      <c r="A643" s="561" t="s">
        <v>572</v>
      </c>
      <c r="B643" s="562" t="s">
        <v>101</v>
      </c>
      <c r="C643" s="563">
        <v>307</v>
      </c>
      <c r="D643" s="636">
        <v>0</v>
      </c>
      <c r="E643" s="563">
        <f t="shared" si="21"/>
        <v>0</v>
      </c>
      <c r="F643" s="1172"/>
    </row>
    <row r="644" spans="1:77" ht="25.5" x14ac:dyDescent="0.2">
      <c r="A644" s="561" t="s">
        <v>972</v>
      </c>
      <c r="B644" s="562" t="s">
        <v>101</v>
      </c>
      <c r="C644" s="563">
        <v>845</v>
      </c>
      <c r="D644" s="636">
        <v>0</v>
      </c>
      <c r="E644" s="563">
        <f t="shared" si="21"/>
        <v>0</v>
      </c>
      <c r="F644" s="1172"/>
    </row>
    <row r="645" spans="1:77" s="627" customFormat="1" x14ac:dyDescent="0.2">
      <c r="A645" s="595" t="s">
        <v>516</v>
      </c>
      <c r="B645" s="596" t="s">
        <v>498</v>
      </c>
      <c r="C645" s="597" t="s">
        <v>498</v>
      </c>
      <c r="D645" s="646" t="s">
        <v>498</v>
      </c>
      <c r="E645" s="597"/>
      <c r="F645" s="1173"/>
      <c r="G645" s="1174"/>
      <c r="H645" s="1174"/>
      <c r="I645" s="1174"/>
      <c r="J645" s="1174"/>
      <c r="K645" s="1174"/>
      <c r="L645" s="1174"/>
      <c r="M645" s="1174"/>
      <c r="N645" s="1174"/>
      <c r="O645" s="1174"/>
      <c r="P645" s="1174"/>
      <c r="Q645" s="1174"/>
      <c r="R645" s="1174"/>
      <c r="S645" s="1174"/>
      <c r="T645" s="1174"/>
      <c r="U645" s="1174"/>
      <c r="V645" s="1174"/>
      <c r="W645" s="1174"/>
      <c r="X645" s="1174"/>
      <c r="Y645" s="1174"/>
      <c r="Z645" s="1174"/>
      <c r="AA645" s="1174"/>
      <c r="AB645" s="1174"/>
      <c r="AC645" s="1174"/>
      <c r="AD645" s="1174"/>
      <c r="AE645" s="1174"/>
      <c r="AF645" s="1174"/>
      <c r="AG645" s="1174"/>
      <c r="AH645" s="1174"/>
      <c r="AI645" s="1174"/>
      <c r="AJ645" s="1174"/>
      <c r="AK645" s="1174"/>
      <c r="AL645" s="1174"/>
      <c r="AM645" s="1174"/>
      <c r="AN645" s="1174"/>
      <c r="AO645" s="1174"/>
      <c r="AP645" s="1174"/>
      <c r="AQ645" s="1174"/>
      <c r="AR645" s="1174"/>
      <c r="AS645" s="1174"/>
      <c r="AT645" s="1174"/>
      <c r="AU645" s="1174"/>
      <c r="AV645" s="1174"/>
      <c r="AW645" s="1174"/>
      <c r="AX645" s="1174"/>
      <c r="AY645" s="1174"/>
      <c r="AZ645" s="1174"/>
      <c r="BA645" s="1174"/>
      <c r="BB645" s="1174"/>
      <c r="BC645" s="1174"/>
      <c r="BD645" s="1174"/>
      <c r="BE645" s="1174"/>
      <c r="BF645" s="1174"/>
      <c r="BG645" s="1174"/>
      <c r="BH645" s="1174"/>
      <c r="BI645" s="1174"/>
      <c r="BJ645" s="1174"/>
      <c r="BK645" s="1174"/>
      <c r="BL645" s="1174"/>
      <c r="BM645" s="1174"/>
      <c r="BN645" s="1174"/>
      <c r="BO645" s="1174"/>
      <c r="BP645" s="1174"/>
      <c r="BQ645" s="1174"/>
      <c r="BR645" s="1174"/>
      <c r="BS645" s="1174"/>
      <c r="BT645" s="1174"/>
      <c r="BU645" s="1174"/>
      <c r="BV645" s="1174"/>
      <c r="BW645" s="1174"/>
      <c r="BX645" s="1174"/>
      <c r="BY645" s="1174"/>
    </row>
    <row r="646" spans="1:77" ht="38.25" x14ac:dyDescent="0.2">
      <c r="A646" s="561" t="s">
        <v>573</v>
      </c>
      <c r="B646" s="562" t="s">
        <v>100</v>
      </c>
      <c r="C646" s="563">
        <v>35760</v>
      </c>
      <c r="D646" s="636">
        <v>0</v>
      </c>
      <c r="E646" s="563">
        <f t="shared" si="21"/>
        <v>0</v>
      </c>
      <c r="F646" s="1172"/>
    </row>
    <row r="647" spans="1:77" s="627" customFormat="1" x14ac:dyDescent="0.2">
      <c r="A647" s="595" t="s">
        <v>519</v>
      </c>
      <c r="B647" s="596" t="s">
        <v>498</v>
      </c>
      <c r="C647" s="597" t="s">
        <v>498</v>
      </c>
      <c r="D647" s="646" t="s">
        <v>498</v>
      </c>
      <c r="E647" s="597"/>
      <c r="F647" s="1173"/>
      <c r="G647" s="1174"/>
      <c r="H647" s="1174"/>
      <c r="I647" s="1174"/>
      <c r="J647" s="1174"/>
      <c r="K647" s="1174"/>
      <c r="L647" s="1174"/>
      <c r="M647" s="1174"/>
      <c r="N647" s="1174"/>
      <c r="O647" s="1174"/>
      <c r="P647" s="1174"/>
      <c r="Q647" s="1174"/>
      <c r="R647" s="1174"/>
      <c r="S647" s="1174"/>
      <c r="T647" s="1174"/>
      <c r="U647" s="1174"/>
      <c r="V647" s="1174"/>
      <c r="W647" s="1174"/>
      <c r="X647" s="1174"/>
      <c r="Y647" s="1174"/>
      <c r="Z647" s="1174"/>
      <c r="AA647" s="1174"/>
      <c r="AB647" s="1174"/>
      <c r="AC647" s="1174"/>
      <c r="AD647" s="1174"/>
      <c r="AE647" s="1174"/>
      <c r="AF647" s="1174"/>
      <c r="AG647" s="1174"/>
      <c r="AH647" s="1174"/>
      <c r="AI647" s="1174"/>
      <c r="AJ647" s="1174"/>
      <c r="AK647" s="1174"/>
      <c r="AL647" s="1174"/>
      <c r="AM647" s="1174"/>
      <c r="AN647" s="1174"/>
      <c r="AO647" s="1174"/>
      <c r="AP647" s="1174"/>
      <c r="AQ647" s="1174"/>
      <c r="AR647" s="1174"/>
      <c r="AS647" s="1174"/>
      <c r="AT647" s="1174"/>
      <c r="AU647" s="1174"/>
      <c r="AV647" s="1174"/>
      <c r="AW647" s="1174"/>
      <c r="AX647" s="1174"/>
      <c r="AY647" s="1174"/>
      <c r="AZ647" s="1174"/>
      <c r="BA647" s="1174"/>
      <c r="BB647" s="1174"/>
      <c r="BC647" s="1174"/>
      <c r="BD647" s="1174"/>
      <c r="BE647" s="1174"/>
      <c r="BF647" s="1174"/>
      <c r="BG647" s="1174"/>
      <c r="BH647" s="1174"/>
      <c r="BI647" s="1174"/>
      <c r="BJ647" s="1174"/>
      <c r="BK647" s="1174"/>
      <c r="BL647" s="1174"/>
      <c r="BM647" s="1174"/>
      <c r="BN647" s="1174"/>
      <c r="BO647" s="1174"/>
      <c r="BP647" s="1174"/>
      <c r="BQ647" s="1174"/>
      <c r="BR647" s="1174"/>
      <c r="BS647" s="1174"/>
      <c r="BT647" s="1174"/>
      <c r="BU647" s="1174"/>
      <c r="BV647" s="1174"/>
      <c r="BW647" s="1174"/>
      <c r="BX647" s="1174"/>
      <c r="BY647" s="1174"/>
    </row>
    <row r="648" spans="1:77" ht="25.5" x14ac:dyDescent="0.2">
      <c r="A648" s="561" t="s">
        <v>973</v>
      </c>
      <c r="B648" s="562" t="s">
        <v>184</v>
      </c>
      <c r="C648" s="563">
        <v>47</v>
      </c>
      <c r="D648" s="636">
        <v>0</v>
      </c>
      <c r="E648" s="563">
        <f t="shared" si="21"/>
        <v>0</v>
      </c>
      <c r="F648" s="1172"/>
    </row>
    <row r="649" spans="1:77" ht="51" x14ac:dyDescent="0.2">
      <c r="A649" s="561" t="s">
        <v>577</v>
      </c>
      <c r="B649" s="562" t="s">
        <v>184</v>
      </c>
      <c r="C649" s="563">
        <v>193</v>
      </c>
      <c r="D649" s="636">
        <v>0</v>
      </c>
      <c r="E649" s="563">
        <f t="shared" si="21"/>
        <v>0</v>
      </c>
      <c r="F649" s="1172"/>
    </row>
    <row r="650" spans="1:77" ht="38.25" x14ac:dyDescent="0.2">
      <c r="A650" s="561" t="s">
        <v>670</v>
      </c>
      <c r="B650" s="562" t="s">
        <v>184</v>
      </c>
      <c r="C650" s="563">
        <v>105</v>
      </c>
      <c r="D650" s="636">
        <v>0</v>
      </c>
      <c r="E650" s="563">
        <f t="shared" si="21"/>
        <v>0</v>
      </c>
      <c r="F650" s="1172"/>
    </row>
    <row r="651" spans="1:77" s="627" customFormat="1" x14ac:dyDescent="0.2">
      <c r="A651" s="595" t="s">
        <v>672</v>
      </c>
      <c r="B651" s="596" t="s">
        <v>498</v>
      </c>
      <c r="C651" s="597" t="s">
        <v>498</v>
      </c>
      <c r="D651" s="646" t="s">
        <v>498</v>
      </c>
      <c r="E651" s="597"/>
      <c r="F651" s="1173"/>
      <c r="G651" s="1174"/>
      <c r="H651" s="1174"/>
      <c r="I651" s="1174"/>
      <c r="J651" s="1174"/>
      <c r="K651" s="1174"/>
      <c r="L651" s="1174"/>
      <c r="M651" s="1174"/>
      <c r="N651" s="1174"/>
      <c r="O651" s="1174"/>
      <c r="P651" s="1174"/>
      <c r="Q651" s="1174"/>
      <c r="R651" s="1174"/>
      <c r="S651" s="1174"/>
      <c r="T651" s="1174"/>
      <c r="U651" s="1174"/>
      <c r="V651" s="1174"/>
      <c r="W651" s="1174"/>
      <c r="X651" s="1174"/>
      <c r="Y651" s="1174"/>
      <c r="Z651" s="1174"/>
      <c r="AA651" s="1174"/>
      <c r="AB651" s="1174"/>
      <c r="AC651" s="1174"/>
      <c r="AD651" s="1174"/>
      <c r="AE651" s="1174"/>
      <c r="AF651" s="1174"/>
      <c r="AG651" s="1174"/>
      <c r="AH651" s="1174"/>
      <c r="AI651" s="1174"/>
      <c r="AJ651" s="1174"/>
      <c r="AK651" s="1174"/>
      <c r="AL651" s="1174"/>
      <c r="AM651" s="1174"/>
      <c r="AN651" s="1174"/>
      <c r="AO651" s="1174"/>
      <c r="AP651" s="1174"/>
      <c r="AQ651" s="1174"/>
      <c r="AR651" s="1174"/>
      <c r="AS651" s="1174"/>
      <c r="AT651" s="1174"/>
      <c r="AU651" s="1174"/>
      <c r="AV651" s="1174"/>
      <c r="AW651" s="1174"/>
      <c r="AX651" s="1174"/>
      <c r="AY651" s="1174"/>
      <c r="AZ651" s="1174"/>
      <c r="BA651" s="1174"/>
      <c r="BB651" s="1174"/>
      <c r="BC651" s="1174"/>
      <c r="BD651" s="1174"/>
      <c r="BE651" s="1174"/>
      <c r="BF651" s="1174"/>
      <c r="BG651" s="1174"/>
      <c r="BH651" s="1174"/>
      <c r="BI651" s="1174"/>
      <c r="BJ651" s="1174"/>
      <c r="BK651" s="1174"/>
      <c r="BL651" s="1174"/>
      <c r="BM651" s="1174"/>
      <c r="BN651" s="1174"/>
      <c r="BO651" s="1174"/>
      <c r="BP651" s="1174"/>
      <c r="BQ651" s="1174"/>
      <c r="BR651" s="1174"/>
      <c r="BS651" s="1174"/>
      <c r="BT651" s="1174"/>
      <c r="BU651" s="1174"/>
      <c r="BV651" s="1174"/>
      <c r="BW651" s="1174"/>
      <c r="BX651" s="1174"/>
      <c r="BY651" s="1174"/>
    </row>
    <row r="652" spans="1:77" ht="25.5" x14ac:dyDescent="0.2">
      <c r="A652" s="561" t="s">
        <v>974</v>
      </c>
      <c r="B652" s="562" t="s">
        <v>101</v>
      </c>
      <c r="C652" s="563">
        <v>776</v>
      </c>
      <c r="D652" s="636">
        <v>0</v>
      </c>
      <c r="E652" s="563">
        <f t="shared" si="21"/>
        <v>0</v>
      </c>
      <c r="F652" s="1172"/>
    </row>
    <row r="653" spans="1:77" s="627" customFormat="1" x14ac:dyDescent="0.2">
      <c r="A653" s="595" t="s">
        <v>673</v>
      </c>
      <c r="B653" s="596" t="s">
        <v>498</v>
      </c>
      <c r="C653" s="597" t="s">
        <v>498</v>
      </c>
      <c r="D653" s="646" t="s">
        <v>498</v>
      </c>
      <c r="E653" s="597"/>
      <c r="F653" s="1173"/>
      <c r="G653" s="1174"/>
      <c r="H653" s="1174"/>
      <c r="I653" s="1174"/>
      <c r="J653" s="1174"/>
      <c r="K653" s="1174"/>
      <c r="L653" s="1174"/>
      <c r="M653" s="1174"/>
      <c r="N653" s="1174"/>
      <c r="O653" s="1174"/>
      <c r="P653" s="1174"/>
      <c r="Q653" s="1174"/>
      <c r="R653" s="1174"/>
      <c r="S653" s="1174"/>
      <c r="T653" s="1174"/>
      <c r="U653" s="1174"/>
      <c r="V653" s="1174"/>
      <c r="W653" s="1174"/>
      <c r="X653" s="1174"/>
      <c r="Y653" s="1174"/>
      <c r="Z653" s="1174"/>
      <c r="AA653" s="1174"/>
      <c r="AB653" s="1174"/>
      <c r="AC653" s="1174"/>
      <c r="AD653" s="1174"/>
      <c r="AE653" s="1174"/>
      <c r="AF653" s="1174"/>
      <c r="AG653" s="1174"/>
      <c r="AH653" s="1174"/>
      <c r="AI653" s="1174"/>
      <c r="AJ653" s="1174"/>
      <c r="AK653" s="1174"/>
      <c r="AL653" s="1174"/>
      <c r="AM653" s="1174"/>
      <c r="AN653" s="1174"/>
      <c r="AO653" s="1174"/>
      <c r="AP653" s="1174"/>
      <c r="AQ653" s="1174"/>
      <c r="AR653" s="1174"/>
      <c r="AS653" s="1174"/>
      <c r="AT653" s="1174"/>
      <c r="AU653" s="1174"/>
      <c r="AV653" s="1174"/>
      <c r="AW653" s="1174"/>
      <c r="AX653" s="1174"/>
      <c r="AY653" s="1174"/>
      <c r="AZ653" s="1174"/>
      <c r="BA653" s="1174"/>
      <c r="BB653" s="1174"/>
      <c r="BC653" s="1174"/>
      <c r="BD653" s="1174"/>
      <c r="BE653" s="1174"/>
      <c r="BF653" s="1174"/>
      <c r="BG653" s="1174"/>
      <c r="BH653" s="1174"/>
      <c r="BI653" s="1174"/>
      <c r="BJ653" s="1174"/>
      <c r="BK653" s="1174"/>
      <c r="BL653" s="1174"/>
      <c r="BM653" s="1174"/>
      <c r="BN653" s="1174"/>
      <c r="BO653" s="1174"/>
      <c r="BP653" s="1174"/>
      <c r="BQ653" s="1174"/>
      <c r="BR653" s="1174"/>
      <c r="BS653" s="1174"/>
      <c r="BT653" s="1174"/>
      <c r="BU653" s="1174"/>
      <c r="BV653" s="1174"/>
      <c r="BW653" s="1174"/>
      <c r="BX653" s="1174"/>
      <c r="BY653" s="1174"/>
    </row>
    <row r="654" spans="1:77" ht="25.5" x14ac:dyDescent="0.2">
      <c r="A654" s="561" t="s">
        <v>975</v>
      </c>
      <c r="B654" s="562" t="s">
        <v>38</v>
      </c>
      <c r="C654" s="1272">
        <v>15</v>
      </c>
      <c r="D654" s="636">
        <v>0</v>
      </c>
      <c r="E654" s="563">
        <f t="shared" si="21"/>
        <v>0</v>
      </c>
      <c r="F654" s="1172"/>
    </row>
    <row r="655" spans="1:77" s="627" customFormat="1" x14ac:dyDescent="0.2">
      <c r="A655" s="595" t="s">
        <v>674</v>
      </c>
      <c r="B655" s="596" t="s">
        <v>498</v>
      </c>
      <c r="C655" s="597" t="s">
        <v>498</v>
      </c>
      <c r="D655" s="646" t="s">
        <v>498</v>
      </c>
      <c r="E655" s="597"/>
      <c r="F655" s="1173"/>
      <c r="G655" s="1174"/>
      <c r="H655" s="1174"/>
      <c r="I655" s="1174"/>
      <c r="J655" s="1174"/>
      <c r="K655" s="1174"/>
      <c r="L655" s="1174"/>
      <c r="M655" s="1174"/>
      <c r="N655" s="1174"/>
      <c r="O655" s="1174"/>
      <c r="P655" s="1174"/>
      <c r="Q655" s="1174"/>
      <c r="R655" s="1174"/>
      <c r="S655" s="1174"/>
      <c r="T655" s="1174"/>
      <c r="U655" s="1174"/>
      <c r="V655" s="1174"/>
      <c r="W655" s="1174"/>
      <c r="X655" s="1174"/>
      <c r="Y655" s="1174"/>
      <c r="Z655" s="1174"/>
      <c r="AA655" s="1174"/>
      <c r="AB655" s="1174"/>
      <c r="AC655" s="1174"/>
      <c r="AD655" s="1174"/>
      <c r="AE655" s="1174"/>
      <c r="AF655" s="1174"/>
      <c r="AG655" s="1174"/>
      <c r="AH655" s="1174"/>
      <c r="AI655" s="1174"/>
      <c r="AJ655" s="1174"/>
      <c r="AK655" s="1174"/>
      <c r="AL655" s="1174"/>
      <c r="AM655" s="1174"/>
      <c r="AN655" s="1174"/>
      <c r="AO655" s="1174"/>
      <c r="AP655" s="1174"/>
      <c r="AQ655" s="1174"/>
      <c r="AR655" s="1174"/>
      <c r="AS655" s="1174"/>
      <c r="AT655" s="1174"/>
      <c r="AU655" s="1174"/>
      <c r="AV655" s="1174"/>
      <c r="AW655" s="1174"/>
      <c r="AX655" s="1174"/>
      <c r="AY655" s="1174"/>
      <c r="AZ655" s="1174"/>
      <c r="BA655" s="1174"/>
      <c r="BB655" s="1174"/>
      <c r="BC655" s="1174"/>
      <c r="BD655" s="1174"/>
      <c r="BE655" s="1174"/>
      <c r="BF655" s="1174"/>
      <c r="BG655" s="1174"/>
      <c r="BH655" s="1174"/>
      <c r="BI655" s="1174"/>
      <c r="BJ655" s="1174"/>
      <c r="BK655" s="1174"/>
      <c r="BL655" s="1174"/>
      <c r="BM655" s="1174"/>
      <c r="BN655" s="1174"/>
      <c r="BO655" s="1174"/>
      <c r="BP655" s="1174"/>
      <c r="BQ655" s="1174"/>
      <c r="BR655" s="1174"/>
      <c r="BS655" s="1174"/>
      <c r="BT655" s="1174"/>
      <c r="BU655" s="1174"/>
      <c r="BV655" s="1174"/>
      <c r="BW655" s="1174"/>
      <c r="BX655" s="1174"/>
      <c r="BY655" s="1174"/>
    </row>
    <row r="656" spans="1:77" ht="51" x14ac:dyDescent="0.2">
      <c r="A656" s="561" t="s">
        <v>687</v>
      </c>
      <c r="B656" s="562" t="s">
        <v>101</v>
      </c>
      <c r="C656" s="563">
        <v>14</v>
      </c>
      <c r="D656" s="636">
        <v>0</v>
      </c>
      <c r="E656" s="563">
        <f t="shared" si="21"/>
        <v>0</v>
      </c>
      <c r="F656" s="1172"/>
    </row>
    <row r="657" spans="1:77" ht="38.25" x14ac:dyDescent="0.2">
      <c r="A657" s="561" t="s">
        <v>688</v>
      </c>
      <c r="B657" s="562" t="s">
        <v>199</v>
      </c>
      <c r="C657" s="563">
        <v>180</v>
      </c>
      <c r="D657" s="636">
        <v>0</v>
      </c>
      <c r="E657" s="563">
        <f t="shared" si="21"/>
        <v>0</v>
      </c>
      <c r="F657" s="1172"/>
    </row>
    <row r="658" spans="1:77" s="627" customFormat="1" x14ac:dyDescent="0.2">
      <c r="A658" s="589" t="s">
        <v>643</v>
      </c>
      <c r="B658" s="590" t="s">
        <v>498</v>
      </c>
      <c r="C658" s="591" t="s">
        <v>498</v>
      </c>
      <c r="D658" s="644" t="s">
        <v>498</v>
      </c>
      <c r="E658" s="591"/>
      <c r="F658" s="1173"/>
      <c r="G658" s="1174"/>
      <c r="H658" s="1174"/>
      <c r="I658" s="1174"/>
      <c r="J658" s="1174"/>
      <c r="K658" s="1174"/>
      <c r="L658" s="1174"/>
      <c r="M658" s="1174"/>
      <c r="N658" s="1174"/>
      <c r="O658" s="1174"/>
      <c r="P658" s="1174"/>
      <c r="Q658" s="1174"/>
      <c r="R658" s="1174"/>
      <c r="S658" s="1174"/>
      <c r="T658" s="1174"/>
      <c r="U658" s="1174"/>
      <c r="V658" s="1174"/>
      <c r="W658" s="1174"/>
      <c r="X658" s="1174"/>
      <c r="Y658" s="1174"/>
      <c r="Z658" s="1174"/>
      <c r="AA658" s="1174"/>
      <c r="AB658" s="1174"/>
      <c r="AC658" s="1174"/>
      <c r="AD658" s="1174"/>
      <c r="AE658" s="1174"/>
      <c r="AF658" s="1174"/>
      <c r="AG658" s="1174"/>
      <c r="AH658" s="1174"/>
      <c r="AI658" s="1174"/>
      <c r="AJ658" s="1174"/>
      <c r="AK658" s="1174"/>
      <c r="AL658" s="1174"/>
      <c r="AM658" s="1174"/>
      <c r="AN658" s="1174"/>
      <c r="AO658" s="1174"/>
      <c r="AP658" s="1174"/>
      <c r="AQ658" s="1174"/>
      <c r="AR658" s="1174"/>
      <c r="AS658" s="1174"/>
      <c r="AT658" s="1174"/>
      <c r="AU658" s="1174"/>
      <c r="AV658" s="1174"/>
      <c r="AW658" s="1174"/>
      <c r="AX658" s="1174"/>
      <c r="AY658" s="1174"/>
      <c r="AZ658" s="1174"/>
      <c r="BA658" s="1174"/>
      <c r="BB658" s="1174"/>
      <c r="BC658" s="1174"/>
      <c r="BD658" s="1174"/>
      <c r="BE658" s="1174"/>
      <c r="BF658" s="1174"/>
      <c r="BG658" s="1174"/>
      <c r="BH658" s="1174"/>
      <c r="BI658" s="1174"/>
      <c r="BJ658" s="1174"/>
      <c r="BK658" s="1174"/>
      <c r="BL658" s="1174"/>
      <c r="BM658" s="1174"/>
      <c r="BN658" s="1174"/>
      <c r="BO658" s="1174"/>
      <c r="BP658" s="1174"/>
      <c r="BQ658" s="1174"/>
      <c r="BR658" s="1174"/>
      <c r="BS658" s="1174"/>
      <c r="BT658" s="1174"/>
      <c r="BU658" s="1174"/>
      <c r="BV658" s="1174"/>
      <c r="BW658" s="1174"/>
      <c r="BX658" s="1174"/>
      <c r="BY658" s="1174"/>
    </row>
    <row r="659" spans="1:77" s="627" customFormat="1" x14ac:dyDescent="0.2">
      <c r="A659" s="592" t="s">
        <v>644</v>
      </c>
      <c r="B659" s="593" t="s">
        <v>498</v>
      </c>
      <c r="C659" s="594" t="s">
        <v>498</v>
      </c>
      <c r="D659" s="645" t="s">
        <v>498</v>
      </c>
      <c r="E659" s="594"/>
      <c r="F659" s="1173"/>
      <c r="G659" s="1174"/>
      <c r="H659" s="1174"/>
      <c r="I659" s="1174"/>
      <c r="J659" s="1174"/>
      <c r="K659" s="1174"/>
      <c r="L659" s="1174"/>
      <c r="M659" s="1174"/>
      <c r="N659" s="1174"/>
      <c r="O659" s="1174"/>
      <c r="P659" s="1174"/>
      <c r="Q659" s="1174"/>
      <c r="R659" s="1174"/>
      <c r="S659" s="1174"/>
      <c r="T659" s="1174"/>
      <c r="U659" s="1174"/>
      <c r="V659" s="1174"/>
      <c r="W659" s="1174"/>
      <c r="X659" s="1174"/>
      <c r="Y659" s="1174"/>
      <c r="Z659" s="1174"/>
      <c r="AA659" s="1174"/>
      <c r="AB659" s="1174"/>
      <c r="AC659" s="1174"/>
      <c r="AD659" s="1174"/>
      <c r="AE659" s="1174"/>
      <c r="AF659" s="1174"/>
      <c r="AG659" s="1174"/>
      <c r="AH659" s="1174"/>
      <c r="AI659" s="1174"/>
      <c r="AJ659" s="1174"/>
      <c r="AK659" s="1174"/>
      <c r="AL659" s="1174"/>
      <c r="AM659" s="1174"/>
      <c r="AN659" s="1174"/>
      <c r="AO659" s="1174"/>
      <c r="AP659" s="1174"/>
      <c r="AQ659" s="1174"/>
      <c r="AR659" s="1174"/>
      <c r="AS659" s="1174"/>
      <c r="AT659" s="1174"/>
      <c r="AU659" s="1174"/>
      <c r="AV659" s="1174"/>
      <c r="AW659" s="1174"/>
      <c r="AX659" s="1174"/>
      <c r="AY659" s="1174"/>
      <c r="AZ659" s="1174"/>
      <c r="BA659" s="1174"/>
      <c r="BB659" s="1174"/>
      <c r="BC659" s="1174"/>
      <c r="BD659" s="1174"/>
      <c r="BE659" s="1174"/>
      <c r="BF659" s="1174"/>
      <c r="BG659" s="1174"/>
      <c r="BH659" s="1174"/>
      <c r="BI659" s="1174"/>
      <c r="BJ659" s="1174"/>
      <c r="BK659" s="1174"/>
      <c r="BL659" s="1174"/>
      <c r="BM659" s="1174"/>
      <c r="BN659" s="1174"/>
      <c r="BO659" s="1174"/>
      <c r="BP659" s="1174"/>
      <c r="BQ659" s="1174"/>
      <c r="BR659" s="1174"/>
      <c r="BS659" s="1174"/>
      <c r="BT659" s="1174"/>
      <c r="BU659" s="1174"/>
      <c r="BV659" s="1174"/>
      <c r="BW659" s="1174"/>
      <c r="BX659" s="1174"/>
      <c r="BY659" s="1174"/>
    </row>
    <row r="660" spans="1:77" ht="25.5" x14ac:dyDescent="0.2">
      <c r="A660" s="561" t="s">
        <v>585</v>
      </c>
      <c r="B660" s="562" t="s">
        <v>38</v>
      </c>
      <c r="C660" s="1272">
        <v>1</v>
      </c>
      <c r="D660" s="636">
        <v>0</v>
      </c>
      <c r="E660" s="563">
        <f t="shared" si="21"/>
        <v>0</v>
      </c>
      <c r="F660" s="1172"/>
    </row>
    <row r="661" spans="1:77" x14ac:dyDescent="0.2">
      <c r="A661" s="561" t="s">
        <v>379</v>
      </c>
      <c r="B661" s="562" t="s">
        <v>47</v>
      </c>
      <c r="C661" s="1272">
        <v>60</v>
      </c>
      <c r="D661" s="636">
        <v>0</v>
      </c>
      <c r="E661" s="563">
        <f t="shared" si="21"/>
        <v>0</v>
      </c>
    </row>
    <row r="662" spans="1:77" x14ac:dyDescent="0.2">
      <c r="A662" s="561" t="s">
        <v>882</v>
      </c>
      <c r="B662" s="562" t="s">
        <v>47</v>
      </c>
      <c r="C662" s="1272">
        <v>30</v>
      </c>
      <c r="D662" s="636">
        <v>0</v>
      </c>
      <c r="E662" s="563">
        <f t="shared" si="21"/>
        <v>0</v>
      </c>
      <c r="F662" s="1172"/>
    </row>
    <row r="663" spans="1:77" x14ac:dyDescent="0.2">
      <c r="A663" s="561" t="s">
        <v>537</v>
      </c>
      <c r="B663" s="562" t="s">
        <v>38</v>
      </c>
      <c r="C663" s="1272">
        <v>1</v>
      </c>
      <c r="D663" s="636">
        <v>0</v>
      </c>
      <c r="E663" s="563">
        <f t="shared" si="21"/>
        <v>0</v>
      </c>
      <c r="F663" s="1172"/>
    </row>
    <row r="664" spans="1:77" x14ac:dyDescent="0.2">
      <c r="A664" s="561" t="s">
        <v>538</v>
      </c>
      <c r="B664" s="562" t="s">
        <v>38</v>
      </c>
      <c r="C664" s="1272">
        <v>1</v>
      </c>
      <c r="D664" s="636">
        <v>0</v>
      </c>
      <c r="E664" s="563">
        <f t="shared" si="21"/>
        <v>0</v>
      </c>
      <c r="F664" s="1172"/>
    </row>
    <row r="665" spans="1:77" ht="25.5" x14ac:dyDescent="0.2">
      <c r="A665" s="561" t="s">
        <v>539</v>
      </c>
      <c r="B665" s="562" t="s">
        <v>38</v>
      </c>
      <c r="C665" s="1272">
        <v>1</v>
      </c>
      <c r="D665" s="636">
        <v>0</v>
      </c>
      <c r="E665" s="563">
        <f t="shared" si="21"/>
        <v>0</v>
      </c>
      <c r="F665" s="1172"/>
    </row>
    <row r="666" spans="1:77" s="627" customFormat="1" x14ac:dyDescent="0.2">
      <c r="A666" s="595"/>
      <c r="B666" s="596"/>
      <c r="C666" s="597"/>
      <c r="D666" s="646"/>
      <c r="E666" s="597"/>
      <c r="F666" s="1173"/>
      <c r="G666" s="1174"/>
      <c r="H666" s="1174"/>
      <c r="I666" s="1174"/>
      <c r="J666" s="1174"/>
      <c r="K666" s="1174"/>
      <c r="L666" s="1174"/>
      <c r="M666" s="1174"/>
      <c r="N666" s="1174"/>
      <c r="O666" s="1174"/>
      <c r="P666" s="1174"/>
      <c r="Q666" s="1174"/>
      <c r="R666" s="1174"/>
      <c r="S666" s="1174"/>
      <c r="T666" s="1174"/>
      <c r="U666" s="1174"/>
      <c r="V666" s="1174"/>
      <c r="W666" s="1174"/>
      <c r="X666" s="1174"/>
      <c r="Y666" s="1174"/>
      <c r="Z666" s="1174"/>
      <c r="AA666" s="1174"/>
      <c r="AB666" s="1174"/>
      <c r="AC666" s="1174"/>
      <c r="AD666" s="1174"/>
      <c r="AE666" s="1174"/>
      <c r="AF666" s="1174"/>
      <c r="AG666" s="1174"/>
      <c r="AH666" s="1174"/>
      <c r="AI666" s="1174"/>
      <c r="AJ666" s="1174"/>
      <c r="AK666" s="1174"/>
      <c r="AL666" s="1174"/>
      <c r="AM666" s="1174"/>
      <c r="AN666" s="1174"/>
      <c r="AO666" s="1174"/>
      <c r="AP666" s="1174"/>
      <c r="AQ666" s="1174"/>
      <c r="AR666" s="1174"/>
      <c r="AS666" s="1174"/>
      <c r="AT666" s="1174"/>
      <c r="AU666" s="1174"/>
      <c r="AV666" s="1174"/>
      <c r="AW666" s="1174"/>
      <c r="AX666" s="1174"/>
      <c r="AY666" s="1174"/>
      <c r="AZ666" s="1174"/>
      <c r="BA666" s="1174"/>
      <c r="BB666" s="1174"/>
      <c r="BC666" s="1174"/>
      <c r="BD666" s="1174"/>
      <c r="BE666" s="1174"/>
      <c r="BF666" s="1174"/>
      <c r="BG666" s="1174"/>
      <c r="BH666" s="1174"/>
      <c r="BI666" s="1174"/>
      <c r="BJ666" s="1174"/>
      <c r="BK666" s="1174"/>
      <c r="BL666" s="1174"/>
      <c r="BM666" s="1174"/>
      <c r="BN666" s="1174"/>
      <c r="BO666" s="1174"/>
      <c r="BP666" s="1174"/>
      <c r="BQ666" s="1174"/>
      <c r="BR666" s="1174"/>
      <c r="BS666" s="1174"/>
      <c r="BT666" s="1174"/>
      <c r="BU666" s="1174"/>
      <c r="BV666" s="1174"/>
      <c r="BW666" s="1174"/>
      <c r="BX666" s="1174"/>
      <c r="BY666" s="1174"/>
    </row>
    <row r="667" spans="1:77" x14ac:dyDescent="0.2">
      <c r="A667" s="600" t="s">
        <v>66</v>
      </c>
      <c r="B667" s="601"/>
      <c r="C667" s="602"/>
      <c r="D667" s="648"/>
      <c r="E667" s="602">
        <f>SUM(E628:E665)</f>
        <v>0</v>
      </c>
      <c r="F667" s="1172"/>
    </row>
    <row r="668" spans="1:77" x14ac:dyDescent="0.2">
      <c r="B668" s="620"/>
      <c r="C668" s="621"/>
      <c r="F668" s="1172"/>
    </row>
    <row r="669" spans="1:77" x14ac:dyDescent="0.2">
      <c r="B669" s="620"/>
      <c r="C669" s="621"/>
      <c r="F669" s="1172"/>
    </row>
    <row r="670" spans="1:77" ht="15.75" x14ac:dyDescent="0.2">
      <c r="A670" s="537" t="s">
        <v>690</v>
      </c>
      <c r="B670" s="583"/>
      <c r="C670" s="584"/>
      <c r="D670" s="642"/>
      <c r="E670" s="585"/>
      <c r="F670" s="1172"/>
    </row>
    <row r="671" spans="1:77" x14ac:dyDescent="0.2">
      <c r="A671" s="542"/>
      <c r="B671" s="410"/>
      <c r="C671" s="376"/>
      <c r="D671" s="631"/>
      <c r="E671" s="536"/>
      <c r="F671" s="1172"/>
    </row>
    <row r="672" spans="1:77" x14ac:dyDescent="0.2">
      <c r="A672" s="586" t="s">
        <v>10</v>
      </c>
      <c r="B672" s="587" t="s">
        <v>277</v>
      </c>
      <c r="C672" s="587" t="s">
        <v>11</v>
      </c>
      <c r="D672" s="643" t="s">
        <v>13</v>
      </c>
      <c r="E672" s="588" t="s">
        <v>14</v>
      </c>
      <c r="F672" s="1172"/>
    </row>
    <row r="673" spans="1:77" s="627" customFormat="1" x14ac:dyDescent="0.2">
      <c r="A673" s="589"/>
      <c r="B673" s="590" t="s">
        <v>498</v>
      </c>
      <c r="C673" s="591" t="s">
        <v>498</v>
      </c>
      <c r="D673" s="644" t="s">
        <v>498</v>
      </c>
      <c r="E673" s="591" t="s">
        <v>498</v>
      </c>
      <c r="F673" s="1173"/>
      <c r="G673" s="1174"/>
      <c r="H673" s="1174"/>
      <c r="I673" s="1174"/>
      <c r="J673" s="1174"/>
      <c r="K673" s="1174"/>
      <c r="L673" s="1174"/>
      <c r="M673" s="1174"/>
      <c r="N673" s="1174"/>
      <c r="O673" s="1174"/>
      <c r="P673" s="1174"/>
      <c r="Q673" s="1174"/>
      <c r="R673" s="1174"/>
      <c r="S673" s="1174"/>
      <c r="T673" s="1174"/>
      <c r="U673" s="1174"/>
      <c r="V673" s="1174"/>
      <c r="W673" s="1174"/>
      <c r="X673" s="1174"/>
      <c r="Y673" s="1174"/>
      <c r="Z673" s="1174"/>
      <c r="AA673" s="1174"/>
      <c r="AB673" s="1174"/>
      <c r="AC673" s="1174"/>
      <c r="AD673" s="1174"/>
      <c r="AE673" s="1174"/>
      <c r="AF673" s="1174"/>
      <c r="AG673" s="1174"/>
      <c r="AH673" s="1174"/>
      <c r="AI673" s="1174"/>
      <c r="AJ673" s="1174"/>
      <c r="AK673" s="1174"/>
      <c r="AL673" s="1174"/>
      <c r="AM673" s="1174"/>
      <c r="AN673" s="1174"/>
      <c r="AO673" s="1174"/>
      <c r="AP673" s="1174"/>
      <c r="AQ673" s="1174"/>
      <c r="AR673" s="1174"/>
      <c r="AS673" s="1174"/>
      <c r="AT673" s="1174"/>
      <c r="AU673" s="1174"/>
      <c r="AV673" s="1174"/>
      <c r="AW673" s="1174"/>
      <c r="AX673" s="1174"/>
      <c r="AY673" s="1174"/>
      <c r="AZ673" s="1174"/>
      <c r="BA673" s="1174"/>
      <c r="BB673" s="1174"/>
      <c r="BC673" s="1174"/>
      <c r="BD673" s="1174"/>
      <c r="BE673" s="1174"/>
      <c r="BF673" s="1174"/>
      <c r="BG673" s="1174"/>
      <c r="BH673" s="1174"/>
      <c r="BI673" s="1174"/>
      <c r="BJ673" s="1174"/>
      <c r="BK673" s="1174"/>
      <c r="BL673" s="1174"/>
      <c r="BM673" s="1174"/>
      <c r="BN673" s="1174"/>
      <c r="BO673" s="1174"/>
      <c r="BP673" s="1174"/>
      <c r="BQ673" s="1174"/>
      <c r="BR673" s="1174"/>
      <c r="BS673" s="1174"/>
      <c r="BT673" s="1174"/>
      <c r="BU673" s="1174"/>
      <c r="BV673" s="1174"/>
      <c r="BW673" s="1174"/>
      <c r="BX673" s="1174"/>
      <c r="BY673" s="1174"/>
    </row>
    <row r="674" spans="1:77" s="627" customFormat="1" x14ac:dyDescent="0.2">
      <c r="A674" s="615" t="s">
        <v>466</v>
      </c>
      <c r="B674" s="616" t="s">
        <v>498</v>
      </c>
      <c r="C674" s="617" t="s">
        <v>498</v>
      </c>
      <c r="D674" s="654" t="s">
        <v>498</v>
      </c>
      <c r="E674" s="617" t="s">
        <v>498</v>
      </c>
      <c r="F674" s="1173"/>
      <c r="G674" s="1174"/>
      <c r="H674" s="1174"/>
      <c r="I674" s="1174"/>
      <c r="J674" s="1174"/>
      <c r="K674" s="1174"/>
      <c r="L674" s="1174"/>
      <c r="M674" s="1174"/>
      <c r="N674" s="1174"/>
      <c r="O674" s="1174"/>
      <c r="P674" s="1174"/>
      <c r="Q674" s="1174"/>
      <c r="R674" s="1174"/>
      <c r="S674" s="1174"/>
      <c r="T674" s="1174"/>
      <c r="U674" s="1174"/>
      <c r="V674" s="1174"/>
      <c r="W674" s="1174"/>
      <c r="X674" s="1174"/>
      <c r="Y674" s="1174"/>
      <c r="Z674" s="1174"/>
      <c r="AA674" s="1174"/>
      <c r="AB674" s="1174"/>
      <c r="AC674" s="1174"/>
      <c r="AD674" s="1174"/>
      <c r="AE674" s="1174"/>
      <c r="AF674" s="1174"/>
      <c r="AG674" s="1174"/>
      <c r="AH674" s="1174"/>
      <c r="AI674" s="1174"/>
      <c r="AJ674" s="1174"/>
      <c r="AK674" s="1174"/>
      <c r="AL674" s="1174"/>
      <c r="AM674" s="1174"/>
      <c r="AN674" s="1174"/>
      <c r="AO674" s="1174"/>
      <c r="AP674" s="1174"/>
      <c r="AQ674" s="1174"/>
      <c r="AR674" s="1174"/>
      <c r="AS674" s="1174"/>
      <c r="AT674" s="1174"/>
      <c r="AU674" s="1174"/>
      <c r="AV674" s="1174"/>
      <c r="AW674" s="1174"/>
      <c r="AX674" s="1174"/>
      <c r="AY674" s="1174"/>
      <c r="AZ674" s="1174"/>
      <c r="BA674" s="1174"/>
      <c r="BB674" s="1174"/>
      <c r="BC674" s="1174"/>
      <c r="BD674" s="1174"/>
      <c r="BE674" s="1174"/>
      <c r="BF674" s="1174"/>
      <c r="BG674" s="1174"/>
      <c r="BH674" s="1174"/>
      <c r="BI674" s="1174"/>
      <c r="BJ674" s="1174"/>
      <c r="BK674" s="1174"/>
      <c r="BL674" s="1174"/>
      <c r="BM674" s="1174"/>
      <c r="BN674" s="1174"/>
      <c r="BO674" s="1174"/>
      <c r="BP674" s="1174"/>
      <c r="BQ674" s="1174"/>
      <c r="BR674" s="1174"/>
      <c r="BS674" s="1174"/>
      <c r="BT674" s="1174"/>
      <c r="BU674" s="1174"/>
      <c r="BV674" s="1174"/>
      <c r="BW674" s="1174"/>
      <c r="BX674" s="1174"/>
      <c r="BY674" s="1174"/>
    </row>
    <row r="675" spans="1:77" s="627" customFormat="1" x14ac:dyDescent="0.2">
      <c r="A675" s="592" t="s">
        <v>467</v>
      </c>
      <c r="B675" s="593" t="s">
        <v>498</v>
      </c>
      <c r="C675" s="594" t="s">
        <v>498</v>
      </c>
      <c r="D675" s="645" t="s">
        <v>498</v>
      </c>
      <c r="E675" s="594" t="s">
        <v>498</v>
      </c>
      <c r="F675" s="1173"/>
      <c r="G675" s="1174"/>
      <c r="H675" s="1174"/>
      <c r="I675" s="1174"/>
      <c r="J675" s="1174"/>
      <c r="K675" s="1174"/>
      <c r="L675" s="1174"/>
      <c r="M675" s="1174"/>
      <c r="N675" s="1174"/>
      <c r="O675" s="1174"/>
      <c r="P675" s="1174"/>
      <c r="Q675" s="1174"/>
      <c r="R675" s="1174"/>
      <c r="S675" s="1174"/>
      <c r="T675" s="1174"/>
      <c r="U675" s="1174"/>
      <c r="V675" s="1174"/>
      <c r="W675" s="1174"/>
      <c r="X675" s="1174"/>
      <c r="Y675" s="1174"/>
      <c r="Z675" s="1174"/>
      <c r="AA675" s="1174"/>
      <c r="AB675" s="1174"/>
      <c r="AC675" s="1174"/>
      <c r="AD675" s="1174"/>
      <c r="AE675" s="1174"/>
      <c r="AF675" s="1174"/>
      <c r="AG675" s="1174"/>
      <c r="AH675" s="1174"/>
      <c r="AI675" s="1174"/>
      <c r="AJ675" s="1174"/>
      <c r="AK675" s="1174"/>
      <c r="AL675" s="1174"/>
      <c r="AM675" s="1174"/>
      <c r="AN675" s="1174"/>
      <c r="AO675" s="1174"/>
      <c r="AP675" s="1174"/>
      <c r="AQ675" s="1174"/>
      <c r="AR675" s="1174"/>
      <c r="AS675" s="1174"/>
      <c r="AT675" s="1174"/>
      <c r="AU675" s="1174"/>
      <c r="AV675" s="1174"/>
      <c r="AW675" s="1174"/>
      <c r="AX675" s="1174"/>
      <c r="AY675" s="1174"/>
      <c r="AZ675" s="1174"/>
      <c r="BA675" s="1174"/>
      <c r="BB675" s="1174"/>
      <c r="BC675" s="1174"/>
      <c r="BD675" s="1174"/>
      <c r="BE675" s="1174"/>
      <c r="BF675" s="1174"/>
      <c r="BG675" s="1174"/>
      <c r="BH675" s="1174"/>
      <c r="BI675" s="1174"/>
      <c r="BJ675" s="1174"/>
      <c r="BK675" s="1174"/>
      <c r="BL675" s="1174"/>
      <c r="BM675" s="1174"/>
      <c r="BN675" s="1174"/>
      <c r="BO675" s="1174"/>
      <c r="BP675" s="1174"/>
      <c r="BQ675" s="1174"/>
      <c r="BR675" s="1174"/>
      <c r="BS675" s="1174"/>
      <c r="BT675" s="1174"/>
      <c r="BU675" s="1174"/>
      <c r="BV675" s="1174"/>
      <c r="BW675" s="1174"/>
      <c r="BX675" s="1174"/>
      <c r="BY675" s="1174"/>
    </row>
    <row r="676" spans="1:77" ht="25.5" x14ac:dyDescent="0.2">
      <c r="A676" s="561" t="s">
        <v>499</v>
      </c>
      <c r="B676" s="562" t="s">
        <v>38</v>
      </c>
      <c r="C676" s="1272">
        <v>18</v>
      </c>
      <c r="D676" s="636">
        <v>0</v>
      </c>
      <c r="E676" s="563">
        <f>C676*D676</f>
        <v>0</v>
      </c>
      <c r="F676" s="1172"/>
    </row>
    <row r="677" spans="1:77" ht="25.5" x14ac:dyDescent="0.2">
      <c r="A677" s="561" t="s">
        <v>565</v>
      </c>
      <c r="B677" s="562" t="s">
        <v>38</v>
      </c>
      <c r="C677" s="1272">
        <v>1</v>
      </c>
      <c r="D677" s="636">
        <v>0</v>
      </c>
      <c r="E677" s="563">
        <f t="shared" ref="E677:E717" si="22">C677*D677</f>
        <v>0</v>
      </c>
      <c r="F677" s="1172"/>
    </row>
    <row r="678" spans="1:77" s="627" customFormat="1" x14ac:dyDescent="0.2">
      <c r="A678" s="589" t="s">
        <v>471</v>
      </c>
      <c r="B678" s="590" t="s">
        <v>498</v>
      </c>
      <c r="C678" s="591" t="s">
        <v>498</v>
      </c>
      <c r="D678" s="644" t="s">
        <v>498</v>
      </c>
      <c r="E678" s="591"/>
      <c r="F678" s="1173"/>
      <c r="G678" s="1174"/>
      <c r="H678" s="1174"/>
      <c r="I678" s="1174"/>
      <c r="J678" s="1174"/>
      <c r="K678" s="1174"/>
      <c r="L678" s="1174"/>
      <c r="M678" s="1174"/>
      <c r="N678" s="1174"/>
      <c r="O678" s="1174"/>
      <c r="P678" s="1174"/>
      <c r="Q678" s="1174"/>
      <c r="R678" s="1174"/>
      <c r="S678" s="1174"/>
      <c r="T678" s="1174"/>
      <c r="U678" s="1174"/>
      <c r="V678" s="1174"/>
      <c r="W678" s="1174"/>
      <c r="X678" s="1174"/>
      <c r="Y678" s="1174"/>
      <c r="Z678" s="1174"/>
      <c r="AA678" s="1174"/>
      <c r="AB678" s="1174"/>
      <c r="AC678" s="1174"/>
      <c r="AD678" s="1174"/>
      <c r="AE678" s="1174"/>
      <c r="AF678" s="1174"/>
      <c r="AG678" s="1174"/>
      <c r="AH678" s="1174"/>
      <c r="AI678" s="1174"/>
      <c r="AJ678" s="1174"/>
      <c r="AK678" s="1174"/>
      <c r="AL678" s="1174"/>
      <c r="AM678" s="1174"/>
      <c r="AN678" s="1174"/>
      <c r="AO678" s="1174"/>
      <c r="AP678" s="1174"/>
      <c r="AQ678" s="1174"/>
      <c r="AR678" s="1174"/>
      <c r="AS678" s="1174"/>
      <c r="AT678" s="1174"/>
      <c r="AU678" s="1174"/>
      <c r="AV678" s="1174"/>
      <c r="AW678" s="1174"/>
      <c r="AX678" s="1174"/>
      <c r="AY678" s="1174"/>
      <c r="AZ678" s="1174"/>
      <c r="BA678" s="1174"/>
      <c r="BB678" s="1174"/>
      <c r="BC678" s="1174"/>
      <c r="BD678" s="1174"/>
      <c r="BE678" s="1174"/>
      <c r="BF678" s="1174"/>
      <c r="BG678" s="1174"/>
      <c r="BH678" s="1174"/>
      <c r="BI678" s="1174"/>
      <c r="BJ678" s="1174"/>
      <c r="BK678" s="1174"/>
      <c r="BL678" s="1174"/>
      <c r="BM678" s="1174"/>
      <c r="BN678" s="1174"/>
      <c r="BO678" s="1174"/>
      <c r="BP678" s="1174"/>
      <c r="BQ678" s="1174"/>
      <c r="BR678" s="1174"/>
      <c r="BS678" s="1174"/>
      <c r="BT678" s="1174"/>
      <c r="BU678" s="1174"/>
      <c r="BV678" s="1174"/>
      <c r="BW678" s="1174"/>
      <c r="BX678" s="1174"/>
      <c r="BY678" s="1174"/>
    </row>
    <row r="679" spans="1:77" s="627" customFormat="1" x14ac:dyDescent="0.2">
      <c r="A679" s="592" t="s">
        <v>472</v>
      </c>
      <c r="B679" s="593" t="s">
        <v>498</v>
      </c>
      <c r="C679" s="594" t="s">
        <v>498</v>
      </c>
      <c r="D679" s="645" t="s">
        <v>498</v>
      </c>
      <c r="E679" s="594"/>
      <c r="F679" s="1173"/>
      <c r="G679" s="1174"/>
      <c r="H679" s="1174"/>
      <c r="I679" s="1174"/>
      <c r="J679" s="1174"/>
      <c r="K679" s="1174"/>
      <c r="L679" s="1174"/>
      <c r="M679" s="1174"/>
      <c r="N679" s="1174"/>
      <c r="O679" s="1174"/>
      <c r="P679" s="1174"/>
      <c r="Q679" s="1174"/>
      <c r="R679" s="1174"/>
      <c r="S679" s="1174"/>
      <c r="T679" s="1174"/>
      <c r="U679" s="1174"/>
      <c r="V679" s="1174"/>
      <c r="W679" s="1174"/>
      <c r="X679" s="1174"/>
      <c r="Y679" s="1174"/>
      <c r="Z679" s="1174"/>
      <c r="AA679" s="1174"/>
      <c r="AB679" s="1174"/>
      <c r="AC679" s="1174"/>
      <c r="AD679" s="1174"/>
      <c r="AE679" s="1174"/>
      <c r="AF679" s="1174"/>
      <c r="AG679" s="1174"/>
      <c r="AH679" s="1174"/>
      <c r="AI679" s="1174"/>
      <c r="AJ679" s="1174"/>
      <c r="AK679" s="1174"/>
      <c r="AL679" s="1174"/>
      <c r="AM679" s="1174"/>
      <c r="AN679" s="1174"/>
      <c r="AO679" s="1174"/>
      <c r="AP679" s="1174"/>
      <c r="AQ679" s="1174"/>
      <c r="AR679" s="1174"/>
      <c r="AS679" s="1174"/>
      <c r="AT679" s="1174"/>
      <c r="AU679" s="1174"/>
      <c r="AV679" s="1174"/>
      <c r="AW679" s="1174"/>
      <c r="AX679" s="1174"/>
      <c r="AY679" s="1174"/>
      <c r="AZ679" s="1174"/>
      <c r="BA679" s="1174"/>
      <c r="BB679" s="1174"/>
      <c r="BC679" s="1174"/>
      <c r="BD679" s="1174"/>
      <c r="BE679" s="1174"/>
      <c r="BF679" s="1174"/>
      <c r="BG679" s="1174"/>
      <c r="BH679" s="1174"/>
      <c r="BI679" s="1174"/>
      <c r="BJ679" s="1174"/>
      <c r="BK679" s="1174"/>
      <c r="BL679" s="1174"/>
      <c r="BM679" s="1174"/>
      <c r="BN679" s="1174"/>
      <c r="BO679" s="1174"/>
      <c r="BP679" s="1174"/>
      <c r="BQ679" s="1174"/>
      <c r="BR679" s="1174"/>
      <c r="BS679" s="1174"/>
      <c r="BT679" s="1174"/>
      <c r="BU679" s="1174"/>
      <c r="BV679" s="1174"/>
      <c r="BW679" s="1174"/>
      <c r="BX679" s="1174"/>
      <c r="BY679" s="1174"/>
    </row>
    <row r="680" spans="1:77" ht="25.5" x14ac:dyDescent="0.2">
      <c r="A680" s="561" t="s">
        <v>566</v>
      </c>
      <c r="B680" s="562" t="s">
        <v>101</v>
      </c>
      <c r="C680" s="563">
        <v>855</v>
      </c>
      <c r="D680" s="636">
        <v>0</v>
      </c>
      <c r="E680" s="563">
        <f t="shared" si="22"/>
        <v>0</v>
      </c>
      <c r="F680" s="1172"/>
    </row>
    <row r="681" spans="1:77" s="627" customFormat="1" x14ac:dyDescent="0.2">
      <c r="A681" s="595" t="s">
        <v>474</v>
      </c>
      <c r="B681" s="596" t="s">
        <v>498</v>
      </c>
      <c r="C681" s="597" t="s">
        <v>498</v>
      </c>
      <c r="D681" s="646" t="s">
        <v>498</v>
      </c>
      <c r="E681" s="597"/>
      <c r="F681" s="1173"/>
      <c r="G681" s="1174"/>
      <c r="H681" s="1174"/>
      <c r="I681" s="1174"/>
      <c r="J681" s="1174"/>
      <c r="K681" s="1174"/>
      <c r="L681" s="1174"/>
      <c r="M681" s="1174"/>
      <c r="N681" s="1174"/>
      <c r="O681" s="1174"/>
      <c r="P681" s="1174"/>
      <c r="Q681" s="1174"/>
      <c r="R681" s="1174"/>
      <c r="S681" s="1174"/>
      <c r="T681" s="1174"/>
      <c r="U681" s="1174"/>
      <c r="V681" s="1174"/>
      <c r="W681" s="1174"/>
      <c r="X681" s="1174"/>
      <c r="Y681" s="1174"/>
      <c r="Z681" s="1174"/>
      <c r="AA681" s="1174"/>
      <c r="AB681" s="1174"/>
      <c r="AC681" s="1174"/>
      <c r="AD681" s="1174"/>
      <c r="AE681" s="1174"/>
      <c r="AF681" s="1174"/>
      <c r="AG681" s="1174"/>
      <c r="AH681" s="1174"/>
      <c r="AI681" s="1174"/>
      <c r="AJ681" s="1174"/>
      <c r="AK681" s="1174"/>
      <c r="AL681" s="1174"/>
      <c r="AM681" s="1174"/>
      <c r="AN681" s="1174"/>
      <c r="AO681" s="1174"/>
      <c r="AP681" s="1174"/>
      <c r="AQ681" s="1174"/>
      <c r="AR681" s="1174"/>
      <c r="AS681" s="1174"/>
      <c r="AT681" s="1174"/>
      <c r="AU681" s="1174"/>
      <c r="AV681" s="1174"/>
      <c r="AW681" s="1174"/>
      <c r="AX681" s="1174"/>
      <c r="AY681" s="1174"/>
      <c r="AZ681" s="1174"/>
      <c r="BA681" s="1174"/>
      <c r="BB681" s="1174"/>
      <c r="BC681" s="1174"/>
      <c r="BD681" s="1174"/>
      <c r="BE681" s="1174"/>
      <c r="BF681" s="1174"/>
      <c r="BG681" s="1174"/>
      <c r="BH681" s="1174"/>
      <c r="BI681" s="1174"/>
      <c r="BJ681" s="1174"/>
      <c r="BK681" s="1174"/>
      <c r="BL681" s="1174"/>
      <c r="BM681" s="1174"/>
      <c r="BN681" s="1174"/>
      <c r="BO681" s="1174"/>
      <c r="BP681" s="1174"/>
      <c r="BQ681" s="1174"/>
      <c r="BR681" s="1174"/>
      <c r="BS681" s="1174"/>
      <c r="BT681" s="1174"/>
      <c r="BU681" s="1174"/>
      <c r="BV681" s="1174"/>
      <c r="BW681" s="1174"/>
      <c r="BX681" s="1174"/>
      <c r="BY681" s="1174"/>
    </row>
    <row r="682" spans="1:77" ht="25.5" x14ac:dyDescent="0.2">
      <c r="A682" s="561" t="s">
        <v>567</v>
      </c>
      <c r="B682" s="562" t="s">
        <v>184</v>
      </c>
      <c r="C682" s="563">
        <v>42</v>
      </c>
      <c r="D682" s="636">
        <v>0</v>
      </c>
      <c r="E682" s="563">
        <f t="shared" si="22"/>
        <v>0</v>
      </c>
      <c r="F682" s="1172"/>
    </row>
    <row r="683" spans="1:77" ht="25.5" x14ac:dyDescent="0.2">
      <c r="A683" s="561" t="s">
        <v>508</v>
      </c>
      <c r="B683" s="562" t="s">
        <v>101</v>
      </c>
      <c r="C683" s="563">
        <v>1268</v>
      </c>
      <c r="D683" s="636">
        <v>0</v>
      </c>
      <c r="E683" s="563">
        <f t="shared" si="22"/>
        <v>0</v>
      </c>
      <c r="F683" s="1172"/>
    </row>
    <row r="684" spans="1:77" ht="25.5" x14ac:dyDescent="0.2">
      <c r="A684" s="561" t="s">
        <v>507</v>
      </c>
      <c r="B684" s="562" t="s">
        <v>101</v>
      </c>
      <c r="C684" s="563">
        <v>73</v>
      </c>
      <c r="D684" s="636">
        <v>0</v>
      </c>
      <c r="E684" s="563">
        <f t="shared" si="22"/>
        <v>0</v>
      </c>
      <c r="F684" s="1172"/>
    </row>
    <row r="685" spans="1:77" s="627" customFormat="1" x14ac:dyDescent="0.2">
      <c r="A685" s="595" t="s">
        <v>476</v>
      </c>
      <c r="B685" s="596" t="s">
        <v>498</v>
      </c>
      <c r="C685" s="597" t="s">
        <v>498</v>
      </c>
      <c r="D685" s="646" t="s">
        <v>498</v>
      </c>
      <c r="E685" s="597"/>
      <c r="F685" s="1173"/>
      <c r="G685" s="1174"/>
      <c r="H685" s="1174"/>
      <c r="I685" s="1174"/>
      <c r="J685" s="1174"/>
      <c r="K685" s="1174"/>
      <c r="L685" s="1174"/>
      <c r="M685" s="1174"/>
      <c r="N685" s="1174"/>
      <c r="O685" s="1174"/>
      <c r="P685" s="1174"/>
      <c r="Q685" s="1174"/>
      <c r="R685" s="1174"/>
      <c r="S685" s="1174"/>
      <c r="T685" s="1174"/>
      <c r="U685" s="1174"/>
      <c r="V685" s="1174"/>
      <c r="W685" s="1174"/>
      <c r="X685" s="1174"/>
      <c r="Y685" s="1174"/>
      <c r="Z685" s="1174"/>
      <c r="AA685" s="1174"/>
      <c r="AB685" s="1174"/>
      <c r="AC685" s="1174"/>
      <c r="AD685" s="1174"/>
      <c r="AE685" s="1174"/>
      <c r="AF685" s="1174"/>
      <c r="AG685" s="1174"/>
      <c r="AH685" s="1174"/>
      <c r="AI685" s="1174"/>
      <c r="AJ685" s="1174"/>
      <c r="AK685" s="1174"/>
      <c r="AL685" s="1174"/>
      <c r="AM685" s="1174"/>
      <c r="AN685" s="1174"/>
      <c r="AO685" s="1174"/>
      <c r="AP685" s="1174"/>
      <c r="AQ685" s="1174"/>
      <c r="AR685" s="1174"/>
      <c r="AS685" s="1174"/>
      <c r="AT685" s="1174"/>
      <c r="AU685" s="1174"/>
      <c r="AV685" s="1174"/>
      <c r="AW685" s="1174"/>
      <c r="AX685" s="1174"/>
      <c r="AY685" s="1174"/>
      <c r="AZ685" s="1174"/>
      <c r="BA685" s="1174"/>
      <c r="BB685" s="1174"/>
      <c r="BC685" s="1174"/>
      <c r="BD685" s="1174"/>
      <c r="BE685" s="1174"/>
      <c r="BF685" s="1174"/>
      <c r="BG685" s="1174"/>
      <c r="BH685" s="1174"/>
      <c r="BI685" s="1174"/>
      <c r="BJ685" s="1174"/>
      <c r="BK685" s="1174"/>
      <c r="BL685" s="1174"/>
      <c r="BM685" s="1174"/>
      <c r="BN685" s="1174"/>
      <c r="BO685" s="1174"/>
      <c r="BP685" s="1174"/>
      <c r="BQ685" s="1174"/>
      <c r="BR685" s="1174"/>
      <c r="BS685" s="1174"/>
      <c r="BT685" s="1174"/>
      <c r="BU685" s="1174"/>
      <c r="BV685" s="1174"/>
      <c r="BW685" s="1174"/>
      <c r="BX685" s="1174"/>
      <c r="BY685" s="1174"/>
    </row>
    <row r="686" spans="1:77" ht="25.5" x14ac:dyDescent="0.2">
      <c r="A686" s="561" t="s">
        <v>568</v>
      </c>
      <c r="B686" s="562" t="s">
        <v>184</v>
      </c>
      <c r="C686" s="563">
        <v>300</v>
      </c>
      <c r="D686" s="636">
        <v>0</v>
      </c>
      <c r="E686" s="563">
        <f t="shared" si="22"/>
        <v>0</v>
      </c>
      <c r="F686" s="1172"/>
    </row>
    <row r="687" spans="1:77" x14ac:dyDescent="0.2">
      <c r="A687" s="561" t="s">
        <v>569</v>
      </c>
      <c r="B687" s="562" t="s">
        <v>101</v>
      </c>
      <c r="C687" s="563">
        <v>31</v>
      </c>
      <c r="D687" s="636">
        <v>0</v>
      </c>
      <c r="E687" s="563">
        <f t="shared" si="22"/>
        <v>0</v>
      </c>
      <c r="F687" s="1172"/>
    </row>
    <row r="688" spans="1:77" s="627" customFormat="1" x14ac:dyDescent="0.2">
      <c r="A688" s="595" t="s">
        <v>551</v>
      </c>
      <c r="B688" s="596" t="s">
        <v>498</v>
      </c>
      <c r="C688" s="597" t="s">
        <v>498</v>
      </c>
      <c r="D688" s="646" t="s">
        <v>498</v>
      </c>
      <c r="E688" s="597"/>
      <c r="F688" s="1173"/>
      <c r="G688" s="1174"/>
      <c r="H688" s="1174"/>
      <c r="I688" s="1174"/>
      <c r="J688" s="1174"/>
      <c r="K688" s="1174"/>
      <c r="L688" s="1174"/>
      <c r="M688" s="1174"/>
      <c r="N688" s="1174"/>
      <c r="O688" s="1174"/>
      <c r="P688" s="1174"/>
      <c r="Q688" s="1174"/>
      <c r="R688" s="1174"/>
      <c r="S688" s="1174"/>
      <c r="T688" s="1174"/>
      <c r="U688" s="1174"/>
      <c r="V688" s="1174"/>
      <c r="W688" s="1174"/>
      <c r="X688" s="1174"/>
      <c r="Y688" s="1174"/>
      <c r="Z688" s="1174"/>
      <c r="AA688" s="1174"/>
      <c r="AB688" s="1174"/>
      <c r="AC688" s="1174"/>
      <c r="AD688" s="1174"/>
      <c r="AE688" s="1174"/>
      <c r="AF688" s="1174"/>
      <c r="AG688" s="1174"/>
      <c r="AH688" s="1174"/>
      <c r="AI688" s="1174"/>
      <c r="AJ688" s="1174"/>
      <c r="AK688" s="1174"/>
      <c r="AL688" s="1174"/>
      <c r="AM688" s="1174"/>
      <c r="AN688" s="1174"/>
      <c r="AO688" s="1174"/>
      <c r="AP688" s="1174"/>
      <c r="AQ688" s="1174"/>
      <c r="AR688" s="1174"/>
      <c r="AS688" s="1174"/>
      <c r="AT688" s="1174"/>
      <c r="AU688" s="1174"/>
      <c r="AV688" s="1174"/>
      <c r="AW688" s="1174"/>
      <c r="AX688" s="1174"/>
      <c r="AY688" s="1174"/>
      <c r="AZ688" s="1174"/>
      <c r="BA688" s="1174"/>
      <c r="BB688" s="1174"/>
      <c r="BC688" s="1174"/>
      <c r="BD688" s="1174"/>
      <c r="BE688" s="1174"/>
      <c r="BF688" s="1174"/>
      <c r="BG688" s="1174"/>
      <c r="BH688" s="1174"/>
      <c r="BI688" s="1174"/>
      <c r="BJ688" s="1174"/>
      <c r="BK688" s="1174"/>
      <c r="BL688" s="1174"/>
      <c r="BM688" s="1174"/>
      <c r="BN688" s="1174"/>
      <c r="BO688" s="1174"/>
      <c r="BP688" s="1174"/>
      <c r="BQ688" s="1174"/>
      <c r="BR688" s="1174"/>
      <c r="BS688" s="1174"/>
      <c r="BT688" s="1174"/>
      <c r="BU688" s="1174"/>
      <c r="BV688" s="1174"/>
      <c r="BW688" s="1174"/>
      <c r="BX688" s="1174"/>
      <c r="BY688" s="1174"/>
    </row>
    <row r="689" spans="1:77" ht="25.5" x14ac:dyDescent="0.2">
      <c r="A689" s="561" t="s">
        <v>570</v>
      </c>
      <c r="B689" s="562" t="s">
        <v>184</v>
      </c>
      <c r="C689" s="563">
        <v>560</v>
      </c>
      <c r="D689" s="636">
        <v>0</v>
      </c>
      <c r="E689" s="563">
        <f t="shared" si="22"/>
        <v>0</v>
      </c>
      <c r="F689" s="1172"/>
    </row>
    <row r="690" spans="1:77" s="627" customFormat="1" x14ac:dyDescent="0.2">
      <c r="A690" s="589" t="s">
        <v>545</v>
      </c>
      <c r="B690" s="590" t="s">
        <v>498</v>
      </c>
      <c r="C690" s="591" t="s">
        <v>498</v>
      </c>
      <c r="D690" s="644" t="s">
        <v>498</v>
      </c>
      <c r="E690" s="591"/>
      <c r="F690" s="1173"/>
      <c r="G690" s="1174"/>
      <c r="H690" s="1174"/>
      <c r="I690" s="1174"/>
      <c r="J690" s="1174"/>
      <c r="K690" s="1174"/>
      <c r="L690" s="1174"/>
      <c r="M690" s="1174"/>
      <c r="N690" s="1174"/>
      <c r="O690" s="1174"/>
      <c r="P690" s="1174"/>
      <c r="Q690" s="1174"/>
      <c r="R690" s="1174"/>
      <c r="S690" s="1174"/>
      <c r="T690" s="1174"/>
      <c r="U690" s="1174"/>
      <c r="V690" s="1174"/>
      <c r="W690" s="1174"/>
      <c r="X690" s="1174"/>
      <c r="Y690" s="1174"/>
      <c r="Z690" s="1174"/>
      <c r="AA690" s="1174"/>
      <c r="AB690" s="1174"/>
      <c r="AC690" s="1174"/>
      <c r="AD690" s="1174"/>
      <c r="AE690" s="1174"/>
      <c r="AF690" s="1174"/>
      <c r="AG690" s="1174"/>
      <c r="AH690" s="1174"/>
      <c r="AI690" s="1174"/>
      <c r="AJ690" s="1174"/>
      <c r="AK690" s="1174"/>
      <c r="AL690" s="1174"/>
      <c r="AM690" s="1174"/>
      <c r="AN690" s="1174"/>
      <c r="AO690" s="1174"/>
      <c r="AP690" s="1174"/>
      <c r="AQ690" s="1174"/>
      <c r="AR690" s="1174"/>
      <c r="AS690" s="1174"/>
      <c r="AT690" s="1174"/>
      <c r="AU690" s="1174"/>
      <c r="AV690" s="1174"/>
      <c r="AW690" s="1174"/>
      <c r="AX690" s="1174"/>
      <c r="AY690" s="1174"/>
      <c r="AZ690" s="1174"/>
      <c r="BA690" s="1174"/>
      <c r="BB690" s="1174"/>
      <c r="BC690" s="1174"/>
      <c r="BD690" s="1174"/>
      <c r="BE690" s="1174"/>
      <c r="BF690" s="1174"/>
      <c r="BG690" s="1174"/>
      <c r="BH690" s="1174"/>
      <c r="BI690" s="1174"/>
      <c r="BJ690" s="1174"/>
      <c r="BK690" s="1174"/>
      <c r="BL690" s="1174"/>
      <c r="BM690" s="1174"/>
      <c r="BN690" s="1174"/>
      <c r="BO690" s="1174"/>
      <c r="BP690" s="1174"/>
      <c r="BQ690" s="1174"/>
      <c r="BR690" s="1174"/>
      <c r="BS690" s="1174"/>
      <c r="BT690" s="1174"/>
      <c r="BU690" s="1174"/>
      <c r="BV690" s="1174"/>
      <c r="BW690" s="1174"/>
      <c r="BX690" s="1174"/>
      <c r="BY690" s="1174"/>
    </row>
    <row r="691" spans="1:77" s="627" customFormat="1" x14ac:dyDescent="0.2">
      <c r="A691" s="592" t="s">
        <v>546</v>
      </c>
      <c r="B691" s="593" t="s">
        <v>498</v>
      </c>
      <c r="C691" s="594" t="s">
        <v>498</v>
      </c>
      <c r="D691" s="645" t="s">
        <v>498</v>
      </c>
      <c r="E691" s="594"/>
      <c r="F691" s="1173"/>
      <c r="G691" s="1174"/>
      <c r="H691" s="1174"/>
      <c r="I691" s="1174"/>
      <c r="J691" s="1174"/>
      <c r="K691" s="1174"/>
      <c r="L691" s="1174"/>
      <c r="M691" s="1174"/>
      <c r="N691" s="1174"/>
      <c r="O691" s="1174"/>
      <c r="P691" s="1174"/>
      <c r="Q691" s="1174"/>
      <c r="R691" s="1174"/>
      <c r="S691" s="1174"/>
      <c r="T691" s="1174"/>
      <c r="U691" s="1174"/>
      <c r="V691" s="1174"/>
      <c r="W691" s="1174"/>
      <c r="X691" s="1174"/>
      <c r="Y691" s="1174"/>
      <c r="Z691" s="1174"/>
      <c r="AA691" s="1174"/>
      <c r="AB691" s="1174"/>
      <c r="AC691" s="1174"/>
      <c r="AD691" s="1174"/>
      <c r="AE691" s="1174"/>
      <c r="AF691" s="1174"/>
      <c r="AG691" s="1174"/>
      <c r="AH691" s="1174"/>
      <c r="AI691" s="1174"/>
      <c r="AJ691" s="1174"/>
      <c r="AK691" s="1174"/>
      <c r="AL691" s="1174"/>
      <c r="AM691" s="1174"/>
      <c r="AN691" s="1174"/>
      <c r="AO691" s="1174"/>
      <c r="AP691" s="1174"/>
      <c r="AQ691" s="1174"/>
      <c r="AR691" s="1174"/>
      <c r="AS691" s="1174"/>
      <c r="AT691" s="1174"/>
      <c r="AU691" s="1174"/>
      <c r="AV691" s="1174"/>
      <c r="AW691" s="1174"/>
      <c r="AX691" s="1174"/>
      <c r="AY691" s="1174"/>
      <c r="AZ691" s="1174"/>
      <c r="BA691" s="1174"/>
      <c r="BB691" s="1174"/>
      <c r="BC691" s="1174"/>
      <c r="BD691" s="1174"/>
      <c r="BE691" s="1174"/>
      <c r="BF691" s="1174"/>
      <c r="BG691" s="1174"/>
      <c r="BH691" s="1174"/>
      <c r="BI691" s="1174"/>
      <c r="BJ691" s="1174"/>
      <c r="BK691" s="1174"/>
      <c r="BL691" s="1174"/>
      <c r="BM691" s="1174"/>
      <c r="BN691" s="1174"/>
      <c r="BO691" s="1174"/>
      <c r="BP691" s="1174"/>
      <c r="BQ691" s="1174"/>
      <c r="BR691" s="1174"/>
      <c r="BS691" s="1174"/>
      <c r="BT691" s="1174"/>
      <c r="BU691" s="1174"/>
      <c r="BV691" s="1174"/>
      <c r="BW691" s="1174"/>
      <c r="BX691" s="1174"/>
      <c r="BY691" s="1174"/>
    </row>
    <row r="692" spans="1:77" ht="25.5" x14ac:dyDescent="0.2">
      <c r="A692" s="561" t="s">
        <v>571</v>
      </c>
      <c r="B692" s="562" t="s">
        <v>38</v>
      </c>
      <c r="C692" s="1272">
        <v>20</v>
      </c>
      <c r="D692" s="636">
        <v>0</v>
      </c>
      <c r="E692" s="563">
        <f t="shared" si="22"/>
        <v>0</v>
      </c>
      <c r="F692" s="1172"/>
    </row>
    <row r="693" spans="1:77" s="627" customFormat="1" x14ac:dyDescent="0.2">
      <c r="A693" s="589" t="s">
        <v>478</v>
      </c>
      <c r="B693" s="590" t="s">
        <v>498</v>
      </c>
      <c r="C693" s="591" t="s">
        <v>498</v>
      </c>
      <c r="D693" s="644" t="s">
        <v>498</v>
      </c>
      <c r="E693" s="591"/>
      <c r="F693" s="1173"/>
      <c r="G693" s="1174"/>
      <c r="H693" s="1174"/>
      <c r="I693" s="1174"/>
      <c r="J693" s="1174"/>
      <c r="K693" s="1174"/>
      <c r="L693" s="1174"/>
      <c r="M693" s="1174"/>
      <c r="N693" s="1174"/>
      <c r="O693" s="1174"/>
      <c r="P693" s="1174"/>
      <c r="Q693" s="1174"/>
      <c r="R693" s="1174"/>
      <c r="S693" s="1174"/>
      <c r="T693" s="1174"/>
      <c r="U693" s="1174"/>
      <c r="V693" s="1174"/>
      <c r="W693" s="1174"/>
      <c r="X693" s="1174"/>
      <c r="Y693" s="1174"/>
      <c r="Z693" s="1174"/>
      <c r="AA693" s="1174"/>
      <c r="AB693" s="1174"/>
      <c r="AC693" s="1174"/>
      <c r="AD693" s="1174"/>
      <c r="AE693" s="1174"/>
      <c r="AF693" s="1174"/>
      <c r="AG693" s="1174"/>
      <c r="AH693" s="1174"/>
      <c r="AI693" s="1174"/>
      <c r="AJ693" s="1174"/>
      <c r="AK693" s="1174"/>
      <c r="AL693" s="1174"/>
      <c r="AM693" s="1174"/>
      <c r="AN693" s="1174"/>
      <c r="AO693" s="1174"/>
      <c r="AP693" s="1174"/>
      <c r="AQ693" s="1174"/>
      <c r="AR693" s="1174"/>
      <c r="AS693" s="1174"/>
      <c r="AT693" s="1174"/>
      <c r="AU693" s="1174"/>
      <c r="AV693" s="1174"/>
      <c r="AW693" s="1174"/>
      <c r="AX693" s="1174"/>
      <c r="AY693" s="1174"/>
      <c r="AZ693" s="1174"/>
      <c r="BA693" s="1174"/>
      <c r="BB693" s="1174"/>
      <c r="BC693" s="1174"/>
      <c r="BD693" s="1174"/>
      <c r="BE693" s="1174"/>
      <c r="BF693" s="1174"/>
      <c r="BG693" s="1174"/>
      <c r="BH693" s="1174"/>
      <c r="BI693" s="1174"/>
      <c r="BJ693" s="1174"/>
      <c r="BK693" s="1174"/>
      <c r="BL693" s="1174"/>
      <c r="BM693" s="1174"/>
      <c r="BN693" s="1174"/>
      <c r="BO693" s="1174"/>
      <c r="BP693" s="1174"/>
      <c r="BQ693" s="1174"/>
      <c r="BR693" s="1174"/>
      <c r="BS693" s="1174"/>
      <c r="BT693" s="1174"/>
      <c r="BU693" s="1174"/>
      <c r="BV693" s="1174"/>
      <c r="BW693" s="1174"/>
      <c r="BX693" s="1174"/>
      <c r="BY693" s="1174"/>
    </row>
    <row r="694" spans="1:77" s="627" customFormat="1" x14ac:dyDescent="0.2">
      <c r="A694" s="592" t="s">
        <v>479</v>
      </c>
      <c r="B694" s="593" t="s">
        <v>498</v>
      </c>
      <c r="C694" s="594" t="s">
        <v>498</v>
      </c>
      <c r="D694" s="645" t="s">
        <v>498</v>
      </c>
      <c r="E694" s="594"/>
      <c r="F694" s="1173"/>
      <c r="G694" s="1174"/>
      <c r="H694" s="1174"/>
      <c r="I694" s="1174"/>
      <c r="J694" s="1174"/>
      <c r="K694" s="1174"/>
      <c r="L694" s="1174"/>
      <c r="M694" s="1174"/>
      <c r="N694" s="1174"/>
      <c r="O694" s="1174"/>
      <c r="P694" s="1174"/>
      <c r="Q694" s="1174"/>
      <c r="R694" s="1174"/>
      <c r="S694" s="1174"/>
      <c r="T694" s="1174"/>
      <c r="U694" s="1174"/>
      <c r="V694" s="1174"/>
      <c r="W694" s="1174"/>
      <c r="X694" s="1174"/>
      <c r="Y694" s="1174"/>
      <c r="Z694" s="1174"/>
      <c r="AA694" s="1174"/>
      <c r="AB694" s="1174"/>
      <c r="AC694" s="1174"/>
      <c r="AD694" s="1174"/>
      <c r="AE694" s="1174"/>
      <c r="AF694" s="1174"/>
      <c r="AG694" s="1174"/>
      <c r="AH694" s="1174"/>
      <c r="AI694" s="1174"/>
      <c r="AJ694" s="1174"/>
      <c r="AK694" s="1174"/>
      <c r="AL694" s="1174"/>
      <c r="AM694" s="1174"/>
      <c r="AN694" s="1174"/>
      <c r="AO694" s="1174"/>
      <c r="AP694" s="1174"/>
      <c r="AQ694" s="1174"/>
      <c r="AR694" s="1174"/>
      <c r="AS694" s="1174"/>
      <c r="AT694" s="1174"/>
      <c r="AU694" s="1174"/>
      <c r="AV694" s="1174"/>
      <c r="AW694" s="1174"/>
      <c r="AX694" s="1174"/>
      <c r="AY694" s="1174"/>
      <c r="AZ694" s="1174"/>
      <c r="BA694" s="1174"/>
      <c r="BB694" s="1174"/>
      <c r="BC694" s="1174"/>
      <c r="BD694" s="1174"/>
      <c r="BE694" s="1174"/>
      <c r="BF694" s="1174"/>
      <c r="BG694" s="1174"/>
      <c r="BH694" s="1174"/>
      <c r="BI694" s="1174"/>
      <c r="BJ694" s="1174"/>
      <c r="BK694" s="1174"/>
      <c r="BL694" s="1174"/>
      <c r="BM694" s="1174"/>
      <c r="BN694" s="1174"/>
      <c r="BO694" s="1174"/>
      <c r="BP694" s="1174"/>
      <c r="BQ694" s="1174"/>
      <c r="BR694" s="1174"/>
      <c r="BS694" s="1174"/>
      <c r="BT694" s="1174"/>
      <c r="BU694" s="1174"/>
      <c r="BV694" s="1174"/>
      <c r="BW694" s="1174"/>
      <c r="BX694" s="1174"/>
      <c r="BY694" s="1174"/>
    </row>
    <row r="695" spans="1:77" x14ac:dyDescent="0.2">
      <c r="A695" s="561" t="s">
        <v>572</v>
      </c>
      <c r="B695" s="562" t="s">
        <v>101</v>
      </c>
      <c r="C695" s="563">
        <v>482</v>
      </c>
      <c r="D695" s="636">
        <v>0</v>
      </c>
      <c r="E695" s="563">
        <f t="shared" si="22"/>
        <v>0</v>
      </c>
      <c r="F695" s="1172"/>
    </row>
    <row r="696" spans="1:77" s="627" customFormat="1" x14ac:dyDescent="0.2">
      <c r="A696" s="595" t="s">
        <v>482</v>
      </c>
      <c r="B696" s="596" t="s">
        <v>498</v>
      </c>
      <c r="C696" s="597" t="s">
        <v>498</v>
      </c>
      <c r="D696" s="646" t="s">
        <v>498</v>
      </c>
      <c r="E696" s="597"/>
      <c r="F696" s="1173"/>
      <c r="G696" s="1174"/>
      <c r="H696" s="1174"/>
      <c r="I696" s="1174"/>
      <c r="J696" s="1174"/>
      <c r="K696" s="1174"/>
      <c r="L696" s="1174"/>
      <c r="M696" s="1174"/>
      <c r="N696" s="1174"/>
      <c r="O696" s="1174"/>
      <c r="P696" s="1174"/>
      <c r="Q696" s="1174"/>
      <c r="R696" s="1174"/>
      <c r="S696" s="1174"/>
      <c r="T696" s="1174"/>
      <c r="U696" s="1174"/>
      <c r="V696" s="1174"/>
      <c r="W696" s="1174"/>
      <c r="X696" s="1174"/>
      <c r="Y696" s="1174"/>
      <c r="Z696" s="1174"/>
      <c r="AA696" s="1174"/>
      <c r="AB696" s="1174"/>
      <c r="AC696" s="1174"/>
      <c r="AD696" s="1174"/>
      <c r="AE696" s="1174"/>
      <c r="AF696" s="1174"/>
      <c r="AG696" s="1174"/>
      <c r="AH696" s="1174"/>
      <c r="AI696" s="1174"/>
      <c r="AJ696" s="1174"/>
      <c r="AK696" s="1174"/>
      <c r="AL696" s="1174"/>
      <c r="AM696" s="1174"/>
      <c r="AN696" s="1174"/>
      <c r="AO696" s="1174"/>
      <c r="AP696" s="1174"/>
      <c r="AQ696" s="1174"/>
      <c r="AR696" s="1174"/>
      <c r="AS696" s="1174"/>
      <c r="AT696" s="1174"/>
      <c r="AU696" s="1174"/>
      <c r="AV696" s="1174"/>
      <c r="AW696" s="1174"/>
      <c r="AX696" s="1174"/>
      <c r="AY696" s="1174"/>
      <c r="AZ696" s="1174"/>
      <c r="BA696" s="1174"/>
      <c r="BB696" s="1174"/>
      <c r="BC696" s="1174"/>
      <c r="BD696" s="1174"/>
      <c r="BE696" s="1174"/>
      <c r="BF696" s="1174"/>
      <c r="BG696" s="1174"/>
      <c r="BH696" s="1174"/>
      <c r="BI696" s="1174"/>
      <c r="BJ696" s="1174"/>
      <c r="BK696" s="1174"/>
      <c r="BL696" s="1174"/>
      <c r="BM696" s="1174"/>
      <c r="BN696" s="1174"/>
      <c r="BO696" s="1174"/>
      <c r="BP696" s="1174"/>
      <c r="BQ696" s="1174"/>
      <c r="BR696" s="1174"/>
      <c r="BS696" s="1174"/>
      <c r="BT696" s="1174"/>
      <c r="BU696" s="1174"/>
      <c r="BV696" s="1174"/>
      <c r="BW696" s="1174"/>
      <c r="BX696" s="1174"/>
      <c r="BY696" s="1174"/>
    </row>
    <row r="697" spans="1:77" ht="38.25" x14ac:dyDescent="0.2">
      <c r="A697" s="561" t="s">
        <v>573</v>
      </c>
      <c r="B697" s="562" t="s">
        <v>100</v>
      </c>
      <c r="C697" s="563">
        <v>47000</v>
      </c>
      <c r="D697" s="636">
        <v>0</v>
      </c>
      <c r="E697" s="563">
        <f t="shared" si="22"/>
        <v>0</v>
      </c>
      <c r="F697" s="1172"/>
    </row>
    <row r="698" spans="1:77" s="627" customFormat="1" x14ac:dyDescent="0.2">
      <c r="A698" s="595" t="s">
        <v>483</v>
      </c>
      <c r="B698" s="596" t="s">
        <v>498</v>
      </c>
      <c r="C698" s="597" t="s">
        <v>498</v>
      </c>
      <c r="D698" s="646" t="s">
        <v>498</v>
      </c>
      <c r="E698" s="597"/>
      <c r="F698" s="1173"/>
      <c r="G698" s="1174"/>
      <c r="H698" s="1174"/>
      <c r="I698" s="1174"/>
      <c r="J698" s="1174"/>
      <c r="K698" s="1174"/>
      <c r="L698" s="1174"/>
      <c r="M698" s="1174"/>
      <c r="N698" s="1174"/>
      <c r="O698" s="1174"/>
      <c r="P698" s="1174"/>
      <c r="Q698" s="1174"/>
      <c r="R698" s="1174"/>
      <c r="S698" s="1174"/>
      <c r="T698" s="1174"/>
      <c r="U698" s="1174"/>
      <c r="V698" s="1174"/>
      <c r="W698" s="1174"/>
      <c r="X698" s="1174"/>
      <c r="Y698" s="1174"/>
      <c r="Z698" s="1174"/>
      <c r="AA698" s="1174"/>
      <c r="AB698" s="1174"/>
      <c r="AC698" s="1174"/>
      <c r="AD698" s="1174"/>
      <c r="AE698" s="1174"/>
      <c r="AF698" s="1174"/>
      <c r="AG698" s="1174"/>
      <c r="AH698" s="1174"/>
      <c r="AI698" s="1174"/>
      <c r="AJ698" s="1174"/>
      <c r="AK698" s="1174"/>
      <c r="AL698" s="1174"/>
      <c r="AM698" s="1174"/>
      <c r="AN698" s="1174"/>
      <c r="AO698" s="1174"/>
      <c r="AP698" s="1174"/>
      <c r="AQ698" s="1174"/>
      <c r="AR698" s="1174"/>
      <c r="AS698" s="1174"/>
      <c r="AT698" s="1174"/>
      <c r="AU698" s="1174"/>
      <c r="AV698" s="1174"/>
      <c r="AW698" s="1174"/>
      <c r="AX698" s="1174"/>
      <c r="AY698" s="1174"/>
      <c r="AZ698" s="1174"/>
      <c r="BA698" s="1174"/>
      <c r="BB698" s="1174"/>
      <c r="BC698" s="1174"/>
      <c r="BD698" s="1174"/>
      <c r="BE698" s="1174"/>
      <c r="BF698" s="1174"/>
      <c r="BG698" s="1174"/>
      <c r="BH698" s="1174"/>
      <c r="BI698" s="1174"/>
      <c r="BJ698" s="1174"/>
      <c r="BK698" s="1174"/>
      <c r="BL698" s="1174"/>
      <c r="BM698" s="1174"/>
      <c r="BN698" s="1174"/>
      <c r="BO698" s="1174"/>
      <c r="BP698" s="1174"/>
      <c r="BQ698" s="1174"/>
      <c r="BR698" s="1174"/>
      <c r="BS698" s="1174"/>
      <c r="BT698" s="1174"/>
      <c r="BU698" s="1174"/>
      <c r="BV698" s="1174"/>
      <c r="BW698" s="1174"/>
      <c r="BX698" s="1174"/>
      <c r="BY698" s="1174"/>
    </row>
    <row r="699" spans="1:77" ht="76.5" x14ac:dyDescent="0.2">
      <c r="A699" s="561" t="s">
        <v>1197</v>
      </c>
      <c r="B699" s="562" t="s">
        <v>101</v>
      </c>
      <c r="C699" s="563">
        <v>1170</v>
      </c>
      <c r="D699" s="636">
        <v>0</v>
      </c>
      <c r="E699" s="563">
        <f t="shared" si="22"/>
        <v>0</v>
      </c>
      <c r="F699" s="1172"/>
    </row>
    <row r="700" spans="1:77" ht="25.5" x14ac:dyDescent="0.2">
      <c r="A700" s="561" t="s">
        <v>575</v>
      </c>
      <c r="B700" s="562" t="s">
        <v>184</v>
      </c>
      <c r="C700" s="563">
        <v>85</v>
      </c>
      <c r="D700" s="636">
        <v>0</v>
      </c>
      <c r="E700" s="563">
        <f t="shared" si="22"/>
        <v>0</v>
      </c>
      <c r="F700" s="1172"/>
    </row>
    <row r="701" spans="1:77" ht="51" x14ac:dyDescent="0.2">
      <c r="A701" s="561" t="s">
        <v>1208</v>
      </c>
      <c r="B701" s="562" t="s">
        <v>184</v>
      </c>
      <c r="C701" s="563">
        <v>141</v>
      </c>
      <c r="D701" s="636">
        <v>0</v>
      </c>
      <c r="E701" s="563">
        <f t="shared" si="22"/>
        <v>0</v>
      </c>
      <c r="F701" s="1172"/>
    </row>
    <row r="702" spans="1:77" ht="51" x14ac:dyDescent="0.2">
      <c r="A702" s="561" t="s">
        <v>577</v>
      </c>
      <c r="B702" s="562" t="s">
        <v>184</v>
      </c>
      <c r="C702" s="563">
        <v>385</v>
      </c>
      <c r="D702" s="636">
        <v>0</v>
      </c>
      <c r="E702" s="563">
        <f t="shared" si="22"/>
        <v>0</v>
      </c>
      <c r="F702" s="1172"/>
    </row>
    <row r="703" spans="1:77" s="627" customFormat="1" x14ac:dyDescent="0.2">
      <c r="A703" s="595" t="s">
        <v>484</v>
      </c>
      <c r="B703" s="596" t="s">
        <v>498</v>
      </c>
      <c r="C703" s="597" t="s">
        <v>498</v>
      </c>
      <c r="D703" s="646" t="s">
        <v>498</v>
      </c>
      <c r="E703" s="597"/>
      <c r="F703" s="1173"/>
      <c r="G703" s="1174"/>
      <c r="H703" s="1174"/>
      <c r="I703" s="1174"/>
      <c r="J703" s="1174"/>
      <c r="K703" s="1174"/>
      <c r="L703" s="1174"/>
      <c r="M703" s="1174"/>
      <c r="N703" s="1174"/>
      <c r="O703" s="1174"/>
      <c r="P703" s="1174"/>
      <c r="Q703" s="1174"/>
      <c r="R703" s="1174"/>
      <c r="S703" s="1174"/>
      <c r="T703" s="1174"/>
      <c r="U703" s="1174"/>
      <c r="V703" s="1174"/>
      <c r="W703" s="1174"/>
      <c r="X703" s="1174"/>
      <c r="Y703" s="1174"/>
      <c r="Z703" s="1174"/>
      <c r="AA703" s="1174"/>
      <c r="AB703" s="1174"/>
      <c r="AC703" s="1174"/>
      <c r="AD703" s="1174"/>
      <c r="AE703" s="1174"/>
      <c r="AF703" s="1174"/>
      <c r="AG703" s="1174"/>
      <c r="AH703" s="1174"/>
      <c r="AI703" s="1174"/>
      <c r="AJ703" s="1174"/>
      <c r="AK703" s="1174"/>
      <c r="AL703" s="1174"/>
      <c r="AM703" s="1174"/>
      <c r="AN703" s="1174"/>
      <c r="AO703" s="1174"/>
      <c r="AP703" s="1174"/>
      <c r="AQ703" s="1174"/>
      <c r="AR703" s="1174"/>
      <c r="AS703" s="1174"/>
      <c r="AT703" s="1174"/>
      <c r="AU703" s="1174"/>
      <c r="AV703" s="1174"/>
      <c r="AW703" s="1174"/>
      <c r="AX703" s="1174"/>
      <c r="AY703" s="1174"/>
      <c r="AZ703" s="1174"/>
      <c r="BA703" s="1174"/>
      <c r="BB703" s="1174"/>
      <c r="BC703" s="1174"/>
      <c r="BD703" s="1174"/>
      <c r="BE703" s="1174"/>
      <c r="BF703" s="1174"/>
      <c r="BG703" s="1174"/>
      <c r="BH703" s="1174"/>
      <c r="BI703" s="1174"/>
      <c r="BJ703" s="1174"/>
      <c r="BK703" s="1174"/>
      <c r="BL703" s="1174"/>
      <c r="BM703" s="1174"/>
      <c r="BN703" s="1174"/>
      <c r="BO703" s="1174"/>
      <c r="BP703" s="1174"/>
      <c r="BQ703" s="1174"/>
      <c r="BR703" s="1174"/>
      <c r="BS703" s="1174"/>
      <c r="BT703" s="1174"/>
      <c r="BU703" s="1174"/>
      <c r="BV703" s="1174"/>
      <c r="BW703" s="1174"/>
      <c r="BX703" s="1174"/>
      <c r="BY703" s="1174"/>
    </row>
    <row r="704" spans="1:77" ht="25.5" x14ac:dyDescent="0.2">
      <c r="A704" s="561" t="s">
        <v>578</v>
      </c>
      <c r="B704" s="562" t="s">
        <v>101</v>
      </c>
      <c r="C704" s="563">
        <v>803</v>
      </c>
      <c r="D704" s="636">
        <v>0</v>
      </c>
      <c r="E704" s="563">
        <f t="shared" si="22"/>
        <v>0</v>
      </c>
      <c r="F704" s="1172"/>
    </row>
    <row r="705" spans="1:77" s="627" customFormat="1" x14ac:dyDescent="0.2">
      <c r="A705" s="595" t="s">
        <v>579</v>
      </c>
      <c r="B705" s="596" t="s">
        <v>498</v>
      </c>
      <c r="C705" s="597" t="s">
        <v>498</v>
      </c>
      <c r="D705" s="646" t="s">
        <v>498</v>
      </c>
      <c r="E705" s="597"/>
      <c r="F705" s="1173"/>
      <c r="G705" s="1174"/>
      <c r="H705" s="1174"/>
      <c r="I705" s="1174"/>
      <c r="J705" s="1174"/>
      <c r="K705" s="1174"/>
      <c r="L705" s="1174"/>
      <c r="M705" s="1174"/>
      <c r="N705" s="1174"/>
      <c r="O705" s="1174"/>
      <c r="P705" s="1174"/>
      <c r="Q705" s="1174"/>
      <c r="R705" s="1174"/>
      <c r="S705" s="1174"/>
      <c r="T705" s="1174"/>
      <c r="U705" s="1174"/>
      <c r="V705" s="1174"/>
      <c r="W705" s="1174"/>
      <c r="X705" s="1174"/>
      <c r="Y705" s="1174"/>
      <c r="Z705" s="1174"/>
      <c r="AA705" s="1174"/>
      <c r="AB705" s="1174"/>
      <c r="AC705" s="1174"/>
      <c r="AD705" s="1174"/>
      <c r="AE705" s="1174"/>
      <c r="AF705" s="1174"/>
      <c r="AG705" s="1174"/>
      <c r="AH705" s="1174"/>
      <c r="AI705" s="1174"/>
      <c r="AJ705" s="1174"/>
      <c r="AK705" s="1174"/>
      <c r="AL705" s="1174"/>
      <c r="AM705" s="1174"/>
      <c r="AN705" s="1174"/>
      <c r="AO705" s="1174"/>
      <c r="AP705" s="1174"/>
      <c r="AQ705" s="1174"/>
      <c r="AR705" s="1174"/>
      <c r="AS705" s="1174"/>
      <c r="AT705" s="1174"/>
      <c r="AU705" s="1174"/>
      <c r="AV705" s="1174"/>
      <c r="AW705" s="1174"/>
      <c r="AX705" s="1174"/>
      <c r="AY705" s="1174"/>
      <c r="AZ705" s="1174"/>
      <c r="BA705" s="1174"/>
      <c r="BB705" s="1174"/>
      <c r="BC705" s="1174"/>
      <c r="BD705" s="1174"/>
      <c r="BE705" s="1174"/>
      <c r="BF705" s="1174"/>
      <c r="BG705" s="1174"/>
      <c r="BH705" s="1174"/>
      <c r="BI705" s="1174"/>
      <c r="BJ705" s="1174"/>
      <c r="BK705" s="1174"/>
      <c r="BL705" s="1174"/>
      <c r="BM705" s="1174"/>
      <c r="BN705" s="1174"/>
      <c r="BO705" s="1174"/>
      <c r="BP705" s="1174"/>
      <c r="BQ705" s="1174"/>
      <c r="BR705" s="1174"/>
      <c r="BS705" s="1174"/>
      <c r="BT705" s="1174"/>
      <c r="BU705" s="1174"/>
      <c r="BV705" s="1174"/>
      <c r="BW705" s="1174"/>
      <c r="BX705" s="1174"/>
      <c r="BY705" s="1174"/>
    </row>
    <row r="706" spans="1:77" ht="25.5" x14ac:dyDescent="0.2">
      <c r="A706" s="561" t="s">
        <v>524</v>
      </c>
      <c r="B706" s="562" t="s">
        <v>38</v>
      </c>
      <c r="C706" s="1272">
        <v>186</v>
      </c>
      <c r="D706" s="636">
        <v>0</v>
      </c>
      <c r="E706" s="563">
        <f t="shared" si="22"/>
        <v>0</v>
      </c>
      <c r="F706" s="1172"/>
    </row>
    <row r="707" spans="1:77" s="627" customFormat="1" x14ac:dyDescent="0.2">
      <c r="A707" s="595" t="s">
        <v>580</v>
      </c>
      <c r="B707" s="596" t="s">
        <v>498</v>
      </c>
      <c r="C707" s="597" t="s">
        <v>498</v>
      </c>
      <c r="D707" s="646" t="s">
        <v>498</v>
      </c>
      <c r="E707" s="597"/>
      <c r="F707" s="1173"/>
      <c r="G707" s="1174"/>
      <c r="H707" s="1174"/>
      <c r="I707" s="1174"/>
      <c r="J707" s="1174"/>
      <c r="K707" s="1174"/>
      <c r="L707" s="1174"/>
      <c r="M707" s="1174"/>
      <c r="N707" s="1174"/>
      <c r="O707" s="1174"/>
      <c r="P707" s="1174"/>
      <c r="Q707" s="1174"/>
      <c r="R707" s="1174"/>
      <c r="S707" s="1174"/>
      <c r="T707" s="1174"/>
      <c r="U707" s="1174"/>
      <c r="V707" s="1174"/>
      <c r="W707" s="1174"/>
      <c r="X707" s="1174"/>
      <c r="Y707" s="1174"/>
      <c r="Z707" s="1174"/>
      <c r="AA707" s="1174"/>
      <c r="AB707" s="1174"/>
      <c r="AC707" s="1174"/>
      <c r="AD707" s="1174"/>
      <c r="AE707" s="1174"/>
      <c r="AF707" s="1174"/>
      <c r="AG707" s="1174"/>
      <c r="AH707" s="1174"/>
      <c r="AI707" s="1174"/>
      <c r="AJ707" s="1174"/>
      <c r="AK707" s="1174"/>
      <c r="AL707" s="1174"/>
      <c r="AM707" s="1174"/>
      <c r="AN707" s="1174"/>
      <c r="AO707" s="1174"/>
      <c r="AP707" s="1174"/>
      <c r="AQ707" s="1174"/>
      <c r="AR707" s="1174"/>
      <c r="AS707" s="1174"/>
      <c r="AT707" s="1174"/>
      <c r="AU707" s="1174"/>
      <c r="AV707" s="1174"/>
      <c r="AW707" s="1174"/>
      <c r="AX707" s="1174"/>
      <c r="AY707" s="1174"/>
      <c r="AZ707" s="1174"/>
      <c r="BA707" s="1174"/>
      <c r="BB707" s="1174"/>
      <c r="BC707" s="1174"/>
      <c r="BD707" s="1174"/>
      <c r="BE707" s="1174"/>
      <c r="BF707" s="1174"/>
      <c r="BG707" s="1174"/>
      <c r="BH707" s="1174"/>
      <c r="BI707" s="1174"/>
      <c r="BJ707" s="1174"/>
      <c r="BK707" s="1174"/>
      <c r="BL707" s="1174"/>
      <c r="BM707" s="1174"/>
      <c r="BN707" s="1174"/>
      <c r="BO707" s="1174"/>
      <c r="BP707" s="1174"/>
      <c r="BQ707" s="1174"/>
      <c r="BR707" s="1174"/>
      <c r="BS707" s="1174"/>
      <c r="BT707" s="1174"/>
      <c r="BU707" s="1174"/>
      <c r="BV707" s="1174"/>
      <c r="BW707" s="1174"/>
      <c r="BX707" s="1174"/>
      <c r="BY707" s="1174"/>
    </row>
    <row r="708" spans="1:77" ht="76.5" x14ac:dyDescent="0.2">
      <c r="A708" s="561" t="s">
        <v>581</v>
      </c>
      <c r="B708" s="562" t="s">
        <v>199</v>
      </c>
      <c r="C708" s="563">
        <v>170</v>
      </c>
      <c r="D708" s="636">
        <v>0</v>
      </c>
      <c r="E708" s="563">
        <f t="shared" si="22"/>
        <v>0</v>
      </c>
      <c r="F708" s="1172"/>
    </row>
    <row r="709" spans="1:77" ht="51" x14ac:dyDescent="0.2">
      <c r="A709" s="561" t="s">
        <v>582</v>
      </c>
      <c r="B709" s="562" t="s">
        <v>199</v>
      </c>
      <c r="C709" s="563">
        <v>350</v>
      </c>
      <c r="D709" s="636">
        <v>0</v>
      </c>
      <c r="E709" s="563">
        <f t="shared" si="22"/>
        <v>0</v>
      </c>
      <c r="F709" s="1172"/>
    </row>
    <row r="710" spans="1:77" s="627" customFormat="1" x14ac:dyDescent="0.2">
      <c r="A710" s="589" t="s">
        <v>533</v>
      </c>
      <c r="B710" s="590" t="s">
        <v>498</v>
      </c>
      <c r="C710" s="591" t="s">
        <v>498</v>
      </c>
      <c r="D710" s="644" t="s">
        <v>498</v>
      </c>
      <c r="E710" s="591"/>
      <c r="F710" s="1173"/>
      <c r="G710" s="1174"/>
      <c r="H710" s="1174"/>
      <c r="I710" s="1174"/>
      <c r="J710" s="1174"/>
      <c r="K710" s="1174"/>
      <c r="L710" s="1174"/>
      <c r="M710" s="1174"/>
      <c r="N710" s="1174"/>
      <c r="O710" s="1174"/>
      <c r="P710" s="1174"/>
      <c r="Q710" s="1174"/>
      <c r="R710" s="1174"/>
      <c r="S710" s="1174"/>
      <c r="T710" s="1174"/>
      <c r="U710" s="1174"/>
      <c r="V710" s="1174"/>
      <c r="W710" s="1174"/>
      <c r="X710" s="1174"/>
      <c r="Y710" s="1174"/>
      <c r="Z710" s="1174"/>
      <c r="AA710" s="1174"/>
      <c r="AB710" s="1174"/>
      <c r="AC710" s="1174"/>
      <c r="AD710" s="1174"/>
      <c r="AE710" s="1174"/>
      <c r="AF710" s="1174"/>
      <c r="AG710" s="1174"/>
      <c r="AH710" s="1174"/>
      <c r="AI710" s="1174"/>
      <c r="AJ710" s="1174"/>
      <c r="AK710" s="1174"/>
      <c r="AL710" s="1174"/>
      <c r="AM710" s="1174"/>
      <c r="AN710" s="1174"/>
      <c r="AO710" s="1174"/>
      <c r="AP710" s="1174"/>
      <c r="AQ710" s="1174"/>
      <c r="AR710" s="1174"/>
      <c r="AS710" s="1174"/>
      <c r="AT710" s="1174"/>
      <c r="AU710" s="1174"/>
      <c r="AV710" s="1174"/>
      <c r="AW710" s="1174"/>
      <c r="AX710" s="1174"/>
      <c r="AY710" s="1174"/>
      <c r="AZ710" s="1174"/>
      <c r="BA710" s="1174"/>
      <c r="BB710" s="1174"/>
      <c r="BC710" s="1174"/>
      <c r="BD710" s="1174"/>
      <c r="BE710" s="1174"/>
      <c r="BF710" s="1174"/>
      <c r="BG710" s="1174"/>
      <c r="BH710" s="1174"/>
      <c r="BI710" s="1174"/>
      <c r="BJ710" s="1174"/>
      <c r="BK710" s="1174"/>
      <c r="BL710" s="1174"/>
      <c r="BM710" s="1174"/>
      <c r="BN710" s="1174"/>
      <c r="BO710" s="1174"/>
      <c r="BP710" s="1174"/>
      <c r="BQ710" s="1174"/>
      <c r="BR710" s="1174"/>
      <c r="BS710" s="1174"/>
      <c r="BT710" s="1174"/>
      <c r="BU710" s="1174"/>
      <c r="BV710" s="1174"/>
      <c r="BW710" s="1174"/>
      <c r="BX710" s="1174"/>
      <c r="BY710" s="1174"/>
    </row>
    <row r="711" spans="1:77" s="627" customFormat="1" x14ac:dyDescent="0.2">
      <c r="A711" s="592" t="s">
        <v>534</v>
      </c>
      <c r="B711" s="593" t="s">
        <v>498</v>
      </c>
      <c r="C711" s="594" t="s">
        <v>498</v>
      </c>
      <c r="D711" s="645" t="s">
        <v>498</v>
      </c>
      <c r="E711" s="594"/>
      <c r="F711" s="1173"/>
      <c r="G711" s="1174"/>
      <c r="H711" s="1174"/>
      <c r="I711" s="1174"/>
      <c r="J711" s="1174"/>
      <c r="K711" s="1174"/>
      <c r="L711" s="1174"/>
      <c r="M711" s="1174"/>
      <c r="N711" s="1174"/>
      <c r="O711" s="1174"/>
      <c r="P711" s="1174"/>
      <c r="Q711" s="1174"/>
      <c r="R711" s="1174"/>
      <c r="S711" s="1174"/>
      <c r="T711" s="1174"/>
      <c r="U711" s="1174"/>
      <c r="V711" s="1174"/>
      <c r="W711" s="1174"/>
      <c r="X711" s="1174"/>
      <c r="Y711" s="1174"/>
      <c r="Z711" s="1174"/>
      <c r="AA711" s="1174"/>
      <c r="AB711" s="1174"/>
      <c r="AC711" s="1174"/>
      <c r="AD711" s="1174"/>
      <c r="AE711" s="1174"/>
      <c r="AF711" s="1174"/>
      <c r="AG711" s="1174"/>
      <c r="AH711" s="1174"/>
      <c r="AI711" s="1174"/>
      <c r="AJ711" s="1174"/>
      <c r="AK711" s="1174"/>
      <c r="AL711" s="1174"/>
      <c r="AM711" s="1174"/>
      <c r="AN711" s="1174"/>
      <c r="AO711" s="1174"/>
      <c r="AP711" s="1174"/>
      <c r="AQ711" s="1174"/>
      <c r="AR711" s="1174"/>
      <c r="AS711" s="1174"/>
      <c r="AT711" s="1174"/>
      <c r="AU711" s="1174"/>
      <c r="AV711" s="1174"/>
      <c r="AW711" s="1174"/>
      <c r="AX711" s="1174"/>
      <c r="AY711" s="1174"/>
      <c r="AZ711" s="1174"/>
      <c r="BA711" s="1174"/>
      <c r="BB711" s="1174"/>
      <c r="BC711" s="1174"/>
      <c r="BD711" s="1174"/>
      <c r="BE711" s="1174"/>
      <c r="BF711" s="1174"/>
      <c r="BG711" s="1174"/>
      <c r="BH711" s="1174"/>
      <c r="BI711" s="1174"/>
      <c r="BJ711" s="1174"/>
      <c r="BK711" s="1174"/>
      <c r="BL711" s="1174"/>
      <c r="BM711" s="1174"/>
      <c r="BN711" s="1174"/>
      <c r="BO711" s="1174"/>
      <c r="BP711" s="1174"/>
      <c r="BQ711" s="1174"/>
      <c r="BR711" s="1174"/>
      <c r="BS711" s="1174"/>
      <c r="BT711" s="1174"/>
      <c r="BU711" s="1174"/>
      <c r="BV711" s="1174"/>
      <c r="BW711" s="1174"/>
      <c r="BX711" s="1174"/>
      <c r="BY711" s="1174"/>
    </row>
    <row r="712" spans="1:77" ht="25.5" x14ac:dyDescent="0.2">
      <c r="A712" s="561" t="s">
        <v>585</v>
      </c>
      <c r="B712" s="562" t="s">
        <v>38</v>
      </c>
      <c r="C712" s="1272">
        <v>1</v>
      </c>
      <c r="D712" s="636">
        <v>0</v>
      </c>
      <c r="E712" s="563">
        <f t="shared" si="22"/>
        <v>0</v>
      </c>
      <c r="F712" s="1172"/>
    </row>
    <row r="713" spans="1:77" x14ac:dyDescent="0.2">
      <c r="A713" s="561" t="s">
        <v>379</v>
      </c>
      <c r="B713" s="562" t="s">
        <v>47</v>
      </c>
      <c r="C713" s="1272">
        <v>60</v>
      </c>
      <c r="D713" s="636">
        <v>0</v>
      </c>
      <c r="E713" s="563">
        <f t="shared" si="22"/>
        <v>0</v>
      </c>
    </row>
    <row r="714" spans="1:77" x14ac:dyDescent="0.2">
      <c r="A714" s="561" t="s">
        <v>882</v>
      </c>
      <c r="B714" s="562" t="s">
        <v>47</v>
      </c>
      <c r="C714" s="1272">
        <v>30</v>
      </c>
      <c r="D714" s="636">
        <v>0</v>
      </c>
      <c r="E714" s="563">
        <f t="shared" si="22"/>
        <v>0</v>
      </c>
      <c r="F714" s="1172"/>
    </row>
    <row r="715" spans="1:77" x14ac:dyDescent="0.2">
      <c r="A715" s="561" t="s">
        <v>537</v>
      </c>
      <c r="B715" s="562" t="s">
        <v>38</v>
      </c>
      <c r="C715" s="1272">
        <v>1</v>
      </c>
      <c r="D715" s="636">
        <v>0</v>
      </c>
      <c r="E715" s="563">
        <f t="shared" si="22"/>
        <v>0</v>
      </c>
      <c r="F715" s="1172"/>
    </row>
    <row r="716" spans="1:77" x14ac:dyDescent="0.2">
      <c r="A716" s="561" t="s">
        <v>538</v>
      </c>
      <c r="B716" s="562" t="s">
        <v>38</v>
      </c>
      <c r="C716" s="1272">
        <v>1</v>
      </c>
      <c r="D716" s="636">
        <v>0</v>
      </c>
      <c r="E716" s="563">
        <f t="shared" si="22"/>
        <v>0</v>
      </c>
      <c r="F716" s="1172"/>
    </row>
    <row r="717" spans="1:77" ht="25.5" x14ac:dyDescent="0.2">
      <c r="A717" s="561" t="s">
        <v>539</v>
      </c>
      <c r="B717" s="562" t="s">
        <v>38</v>
      </c>
      <c r="C717" s="1272">
        <v>1</v>
      </c>
      <c r="D717" s="636">
        <v>0</v>
      </c>
      <c r="E717" s="563">
        <f t="shared" si="22"/>
        <v>0</v>
      </c>
      <c r="F717" s="1172"/>
    </row>
    <row r="718" spans="1:77" s="627" customFormat="1" x14ac:dyDescent="0.2">
      <c r="A718" s="595"/>
      <c r="B718" s="596"/>
      <c r="C718" s="597"/>
      <c r="D718" s="646"/>
      <c r="E718" s="597"/>
      <c r="F718" s="1173"/>
      <c r="G718" s="1174"/>
      <c r="H718" s="1174"/>
      <c r="I718" s="1174"/>
      <c r="J718" s="1174"/>
      <c r="K718" s="1174"/>
      <c r="L718" s="1174"/>
      <c r="M718" s="1174"/>
      <c r="N718" s="1174"/>
      <c r="O718" s="1174"/>
      <c r="P718" s="1174"/>
      <c r="Q718" s="1174"/>
      <c r="R718" s="1174"/>
      <c r="S718" s="1174"/>
      <c r="T718" s="1174"/>
      <c r="U718" s="1174"/>
      <c r="V718" s="1174"/>
      <c r="W718" s="1174"/>
      <c r="X718" s="1174"/>
      <c r="Y718" s="1174"/>
      <c r="Z718" s="1174"/>
      <c r="AA718" s="1174"/>
      <c r="AB718" s="1174"/>
      <c r="AC718" s="1174"/>
      <c r="AD718" s="1174"/>
      <c r="AE718" s="1174"/>
      <c r="AF718" s="1174"/>
      <c r="AG718" s="1174"/>
      <c r="AH718" s="1174"/>
      <c r="AI718" s="1174"/>
      <c r="AJ718" s="1174"/>
      <c r="AK718" s="1174"/>
      <c r="AL718" s="1174"/>
      <c r="AM718" s="1174"/>
      <c r="AN718" s="1174"/>
      <c r="AO718" s="1174"/>
      <c r="AP718" s="1174"/>
      <c r="AQ718" s="1174"/>
      <c r="AR718" s="1174"/>
      <c r="AS718" s="1174"/>
      <c r="AT718" s="1174"/>
      <c r="AU718" s="1174"/>
      <c r="AV718" s="1174"/>
      <c r="AW718" s="1174"/>
      <c r="AX718" s="1174"/>
      <c r="AY718" s="1174"/>
      <c r="AZ718" s="1174"/>
      <c r="BA718" s="1174"/>
      <c r="BB718" s="1174"/>
      <c r="BC718" s="1174"/>
      <c r="BD718" s="1174"/>
      <c r="BE718" s="1174"/>
      <c r="BF718" s="1174"/>
      <c r="BG718" s="1174"/>
      <c r="BH718" s="1174"/>
      <c r="BI718" s="1174"/>
      <c r="BJ718" s="1174"/>
      <c r="BK718" s="1174"/>
      <c r="BL718" s="1174"/>
      <c r="BM718" s="1174"/>
      <c r="BN718" s="1174"/>
      <c r="BO718" s="1174"/>
      <c r="BP718" s="1174"/>
      <c r="BQ718" s="1174"/>
      <c r="BR718" s="1174"/>
      <c r="BS718" s="1174"/>
      <c r="BT718" s="1174"/>
      <c r="BU718" s="1174"/>
      <c r="BV718" s="1174"/>
      <c r="BW718" s="1174"/>
      <c r="BX718" s="1174"/>
      <c r="BY718" s="1174"/>
    </row>
    <row r="719" spans="1:77" x14ac:dyDescent="0.2">
      <c r="A719" s="600" t="s">
        <v>66</v>
      </c>
      <c r="B719" s="601"/>
      <c r="C719" s="602"/>
      <c r="D719" s="648"/>
      <c r="E719" s="602">
        <f>SUM(E676:E717)</f>
        <v>0</v>
      </c>
      <c r="F719" s="1172"/>
    </row>
    <row r="720" spans="1:77" x14ac:dyDescent="0.2">
      <c r="A720" s="623"/>
      <c r="B720" s="624"/>
      <c r="C720" s="625"/>
      <c r="D720" s="656"/>
      <c r="E720" s="625"/>
      <c r="F720" s="1172"/>
    </row>
    <row r="721" spans="1:77" x14ac:dyDescent="0.2">
      <c r="B721" s="620"/>
      <c r="C721" s="621"/>
      <c r="F721" s="1172"/>
    </row>
    <row r="722" spans="1:77" ht="15.75" x14ac:dyDescent="0.2">
      <c r="A722" s="537" t="s">
        <v>691</v>
      </c>
      <c r="B722" s="583"/>
      <c r="C722" s="584"/>
      <c r="D722" s="642"/>
      <c r="E722" s="585"/>
      <c r="F722" s="1172"/>
    </row>
    <row r="723" spans="1:77" x14ac:dyDescent="0.2">
      <c r="A723" s="542"/>
      <c r="B723" s="410"/>
      <c r="C723" s="376"/>
      <c r="D723" s="631"/>
      <c r="E723" s="536"/>
      <c r="F723" s="1172"/>
    </row>
    <row r="724" spans="1:77" x14ac:dyDescent="0.2">
      <c r="A724" s="586" t="s">
        <v>10</v>
      </c>
      <c r="B724" s="587" t="s">
        <v>277</v>
      </c>
      <c r="C724" s="587" t="s">
        <v>11</v>
      </c>
      <c r="D724" s="643" t="s">
        <v>13</v>
      </c>
      <c r="E724" s="588" t="s">
        <v>14</v>
      </c>
      <c r="F724" s="1172"/>
    </row>
    <row r="725" spans="1:77" s="627" customFormat="1" x14ac:dyDescent="0.2">
      <c r="A725" s="589"/>
      <c r="B725" s="590" t="s">
        <v>498</v>
      </c>
      <c r="C725" s="591" t="s">
        <v>498</v>
      </c>
      <c r="D725" s="644" t="s">
        <v>498</v>
      </c>
      <c r="E725" s="591" t="s">
        <v>498</v>
      </c>
      <c r="F725" s="1173"/>
      <c r="G725" s="1174"/>
      <c r="H725" s="1174"/>
      <c r="I725" s="1174"/>
      <c r="J725" s="1174"/>
      <c r="K725" s="1174"/>
      <c r="L725" s="1174"/>
      <c r="M725" s="1174"/>
      <c r="N725" s="1174"/>
      <c r="O725" s="1174"/>
      <c r="P725" s="1174"/>
      <c r="Q725" s="1174"/>
      <c r="R725" s="1174"/>
      <c r="S725" s="1174"/>
      <c r="T725" s="1174"/>
      <c r="U725" s="1174"/>
      <c r="V725" s="1174"/>
      <c r="W725" s="1174"/>
      <c r="X725" s="1174"/>
      <c r="Y725" s="1174"/>
      <c r="Z725" s="1174"/>
      <c r="AA725" s="1174"/>
      <c r="AB725" s="1174"/>
      <c r="AC725" s="1174"/>
      <c r="AD725" s="1174"/>
      <c r="AE725" s="1174"/>
      <c r="AF725" s="1174"/>
      <c r="AG725" s="1174"/>
      <c r="AH725" s="1174"/>
      <c r="AI725" s="1174"/>
      <c r="AJ725" s="1174"/>
      <c r="AK725" s="1174"/>
      <c r="AL725" s="1174"/>
      <c r="AM725" s="1174"/>
      <c r="AN725" s="1174"/>
      <c r="AO725" s="1174"/>
      <c r="AP725" s="1174"/>
      <c r="AQ725" s="1174"/>
      <c r="AR725" s="1174"/>
      <c r="AS725" s="1174"/>
      <c r="AT725" s="1174"/>
      <c r="AU725" s="1174"/>
      <c r="AV725" s="1174"/>
      <c r="AW725" s="1174"/>
      <c r="AX725" s="1174"/>
      <c r="AY725" s="1174"/>
      <c r="AZ725" s="1174"/>
      <c r="BA725" s="1174"/>
      <c r="BB725" s="1174"/>
      <c r="BC725" s="1174"/>
      <c r="BD725" s="1174"/>
      <c r="BE725" s="1174"/>
      <c r="BF725" s="1174"/>
      <c r="BG725" s="1174"/>
      <c r="BH725" s="1174"/>
      <c r="BI725" s="1174"/>
      <c r="BJ725" s="1174"/>
      <c r="BK725" s="1174"/>
      <c r="BL725" s="1174"/>
      <c r="BM725" s="1174"/>
      <c r="BN725" s="1174"/>
      <c r="BO725" s="1174"/>
      <c r="BP725" s="1174"/>
      <c r="BQ725" s="1174"/>
      <c r="BR725" s="1174"/>
      <c r="BS725" s="1174"/>
      <c r="BT725" s="1174"/>
      <c r="BU725" s="1174"/>
      <c r="BV725" s="1174"/>
      <c r="BW725" s="1174"/>
      <c r="BX725" s="1174"/>
      <c r="BY725" s="1174"/>
    </row>
    <row r="726" spans="1:77" s="627" customFormat="1" x14ac:dyDescent="0.2">
      <c r="A726" s="615" t="s">
        <v>466</v>
      </c>
      <c r="B726" s="616" t="s">
        <v>498</v>
      </c>
      <c r="C726" s="617" t="s">
        <v>498</v>
      </c>
      <c r="D726" s="654" t="s">
        <v>498</v>
      </c>
      <c r="E726" s="617" t="s">
        <v>498</v>
      </c>
      <c r="F726" s="1173"/>
      <c r="G726" s="1174"/>
      <c r="H726" s="1174"/>
      <c r="I726" s="1174"/>
      <c r="J726" s="1174"/>
      <c r="K726" s="1174"/>
      <c r="L726" s="1174"/>
      <c r="M726" s="1174"/>
      <c r="N726" s="1174"/>
      <c r="O726" s="1174"/>
      <c r="P726" s="1174"/>
      <c r="Q726" s="1174"/>
      <c r="R726" s="1174"/>
      <c r="S726" s="1174"/>
      <c r="T726" s="1174"/>
      <c r="U726" s="1174"/>
      <c r="V726" s="1174"/>
      <c r="W726" s="1174"/>
      <c r="X726" s="1174"/>
      <c r="Y726" s="1174"/>
      <c r="Z726" s="1174"/>
      <c r="AA726" s="1174"/>
      <c r="AB726" s="1174"/>
      <c r="AC726" s="1174"/>
      <c r="AD726" s="1174"/>
      <c r="AE726" s="1174"/>
      <c r="AF726" s="1174"/>
      <c r="AG726" s="1174"/>
      <c r="AH726" s="1174"/>
      <c r="AI726" s="1174"/>
      <c r="AJ726" s="1174"/>
      <c r="AK726" s="1174"/>
      <c r="AL726" s="1174"/>
      <c r="AM726" s="1174"/>
      <c r="AN726" s="1174"/>
      <c r="AO726" s="1174"/>
      <c r="AP726" s="1174"/>
      <c r="AQ726" s="1174"/>
      <c r="AR726" s="1174"/>
      <c r="AS726" s="1174"/>
      <c r="AT726" s="1174"/>
      <c r="AU726" s="1174"/>
      <c r="AV726" s="1174"/>
      <c r="AW726" s="1174"/>
      <c r="AX726" s="1174"/>
      <c r="AY726" s="1174"/>
      <c r="AZ726" s="1174"/>
      <c r="BA726" s="1174"/>
      <c r="BB726" s="1174"/>
      <c r="BC726" s="1174"/>
      <c r="BD726" s="1174"/>
      <c r="BE726" s="1174"/>
      <c r="BF726" s="1174"/>
      <c r="BG726" s="1174"/>
      <c r="BH726" s="1174"/>
      <c r="BI726" s="1174"/>
      <c r="BJ726" s="1174"/>
      <c r="BK726" s="1174"/>
      <c r="BL726" s="1174"/>
      <c r="BM726" s="1174"/>
      <c r="BN726" s="1174"/>
      <c r="BO726" s="1174"/>
      <c r="BP726" s="1174"/>
      <c r="BQ726" s="1174"/>
      <c r="BR726" s="1174"/>
      <c r="BS726" s="1174"/>
      <c r="BT726" s="1174"/>
      <c r="BU726" s="1174"/>
      <c r="BV726" s="1174"/>
      <c r="BW726" s="1174"/>
      <c r="BX726" s="1174"/>
      <c r="BY726" s="1174"/>
    </row>
    <row r="727" spans="1:77" s="627" customFormat="1" x14ac:dyDescent="0.2">
      <c r="A727" s="592" t="s">
        <v>467</v>
      </c>
      <c r="B727" s="593" t="s">
        <v>498</v>
      </c>
      <c r="C727" s="594" t="s">
        <v>498</v>
      </c>
      <c r="D727" s="645" t="s">
        <v>498</v>
      </c>
      <c r="E727" s="594" t="s">
        <v>498</v>
      </c>
      <c r="F727" s="1173"/>
      <c r="G727" s="1174"/>
      <c r="H727" s="1174"/>
      <c r="I727" s="1174"/>
      <c r="J727" s="1174"/>
      <c r="K727" s="1174"/>
      <c r="L727" s="1174"/>
      <c r="M727" s="1174"/>
      <c r="N727" s="1174"/>
      <c r="O727" s="1174"/>
      <c r="P727" s="1174"/>
      <c r="Q727" s="1174"/>
      <c r="R727" s="1174"/>
      <c r="S727" s="1174"/>
      <c r="T727" s="1174"/>
      <c r="U727" s="1174"/>
      <c r="V727" s="1174"/>
      <c r="W727" s="1174"/>
      <c r="X727" s="1174"/>
      <c r="Y727" s="1174"/>
      <c r="Z727" s="1174"/>
      <c r="AA727" s="1174"/>
      <c r="AB727" s="1174"/>
      <c r="AC727" s="1174"/>
      <c r="AD727" s="1174"/>
      <c r="AE727" s="1174"/>
      <c r="AF727" s="1174"/>
      <c r="AG727" s="1174"/>
      <c r="AH727" s="1174"/>
      <c r="AI727" s="1174"/>
      <c r="AJ727" s="1174"/>
      <c r="AK727" s="1174"/>
      <c r="AL727" s="1174"/>
      <c r="AM727" s="1174"/>
      <c r="AN727" s="1174"/>
      <c r="AO727" s="1174"/>
      <c r="AP727" s="1174"/>
      <c r="AQ727" s="1174"/>
      <c r="AR727" s="1174"/>
      <c r="AS727" s="1174"/>
      <c r="AT727" s="1174"/>
      <c r="AU727" s="1174"/>
      <c r="AV727" s="1174"/>
      <c r="AW727" s="1174"/>
      <c r="AX727" s="1174"/>
      <c r="AY727" s="1174"/>
      <c r="AZ727" s="1174"/>
      <c r="BA727" s="1174"/>
      <c r="BB727" s="1174"/>
      <c r="BC727" s="1174"/>
      <c r="BD727" s="1174"/>
      <c r="BE727" s="1174"/>
      <c r="BF727" s="1174"/>
      <c r="BG727" s="1174"/>
      <c r="BH727" s="1174"/>
      <c r="BI727" s="1174"/>
      <c r="BJ727" s="1174"/>
      <c r="BK727" s="1174"/>
      <c r="BL727" s="1174"/>
      <c r="BM727" s="1174"/>
      <c r="BN727" s="1174"/>
      <c r="BO727" s="1174"/>
      <c r="BP727" s="1174"/>
      <c r="BQ727" s="1174"/>
      <c r="BR727" s="1174"/>
      <c r="BS727" s="1174"/>
      <c r="BT727" s="1174"/>
      <c r="BU727" s="1174"/>
      <c r="BV727" s="1174"/>
      <c r="BW727" s="1174"/>
      <c r="BX727" s="1174"/>
      <c r="BY727" s="1174"/>
    </row>
    <row r="728" spans="1:77" ht="25.5" x14ac:dyDescent="0.2">
      <c r="A728" s="561" t="s">
        <v>499</v>
      </c>
      <c r="B728" s="562" t="s">
        <v>38</v>
      </c>
      <c r="C728" s="1272">
        <v>18</v>
      </c>
      <c r="D728" s="636">
        <v>0</v>
      </c>
      <c r="E728" s="563">
        <f>C728*D728</f>
        <v>0</v>
      </c>
      <c r="F728" s="1172"/>
    </row>
    <row r="729" spans="1:77" ht="25.5" x14ac:dyDescent="0.2">
      <c r="A729" s="561" t="s">
        <v>565</v>
      </c>
      <c r="B729" s="562" t="s">
        <v>38</v>
      </c>
      <c r="C729" s="1272">
        <v>1</v>
      </c>
      <c r="D729" s="636">
        <v>0</v>
      </c>
      <c r="E729" s="563">
        <f t="shared" ref="E729:E770" si="23">C729*D729</f>
        <v>0</v>
      </c>
      <c r="F729" s="1172"/>
    </row>
    <row r="730" spans="1:77" s="627" customFormat="1" x14ac:dyDescent="0.2">
      <c r="A730" s="589" t="s">
        <v>471</v>
      </c>
      <c r="B730" s="590" t="s">
        <v>498</v>
      </c>
      <c r="C730" s="591" t="s">
        <v>498</v>
      </c>
      <c r="D730" s="644" t="s">
        <v>498</v>
      </c>
      <c r="E730" s="591"/>
      <c r="F730" s="1173"/>
      <c r="G730" s="1174"/>
      <c r="H730" s="1174"/>
      <c r="I730" s="1174"/>
      <c r="J730" s="1174"/>
      <c r="K730" s="1174"/>
      <c r="L730" s="1174"/>
      <c r="M730" s="1174"/>
      <c r="N730" s="1174"/>
      <c r="O730" s="1174"/>
      <c r="P730" s="1174"/>
      <c r="Q730" s="1174"/>
      <c r="R730" s="1174"/>
      <c r="S730" s="1174"/>
      <c r="T730" s="1174"/>
      <c r="U730" s="1174"/>
      <c r="V730" s="1174"/>
      <c r="W730" s="1174"/>
      <c r="X730" s="1174"/>
      <c r="Y730" s="1174"/>
      <c r="Z730" s="1174"/>
      <c r="AA730" s="1174"/>
      <c r="AB730" s="1174"/>
      <c r="AC730" s="1174"/>
      <c r="AD730" s="1174"/>
      <c r="AE730" s="1174"/>
      <c r="AF730" s="1174"/>
      <c r="AG730" s="1174"/>
      <c r="AH730" s="1174"/>
      <c r="AI730" s="1174"/>
      <c r="AJ730" s="1174"/>
      <c r="AK730" s="1174"/>
      <c r="AL730" s="1174"/>
      <c r="AM730" s="1174"/>
      <c r="AN730" s="1174"/>
      <c r="AO730" s="1174"/>
      <c r="AP730" s="1174"/>
      <c r="AQ730" s="1174"/>
      <c r="AR730" s="1174"/>
      <c r="AS730" s="1174"/>
      <c r="AT730" s="1174"/>
      <c r="AU730" s="1174"/>
      <c r="AV730" s="1174"/>
      <c r="AW730" s="1174"/>
      <c r="AX730" s="1174"/>
      <c r="AY730" s="1174"/>
      <c r="AZ730" s="1174"/>
      <c r="BA730" s="1174"/>
      <c r="BB730" s="1174"/>
      <c r="BC730" s="1174"/>
      <c r="BD730" s="1174"/>
      <c r="BE730" s="1174"/>
      <c r="BF730" s="1174"/>
      <c r="BG730" s="1174"/>
      <c r="BH730" s="1174"/>
      <c r="BI730" s="1174"/>
      <c r="BJ730" s="1174"/>
      <c r="BK730" s="1174"/>
      <c r="BL730" s="1174"/>
      <c r="BM730" s="1174"/>
      <c r="BN730" s="1174"/>
      <c r="BO730" s="1174"/>
      <c r="BP730" s="1174"/>
      <c r="BQ730" s="1174"/>
      <c r="BR730" s="1174"/>
      <c r="BS730" s="1174"/>
      <c r="BT730" s="1174"/>
      <c r="BU730" s="1174"/>
      <c r="BV730" s="1174"/>
      <c r="BW730" s="1174"/>
      <c r="BX730" s="1174"/>
      <c r="BY730" s="1174"/>
    </row>
    <row r="731" spans="1:77" s="627" customFormat="1" x14ac:dyDescent="0.2">
      <c r="A731" s="592" t="s">
        <v>472</v>
      </c>
      <c r="B731" s="593" t="s">
        <v>498</v>
      </c>
      <c r="C731" s="594" t="s">
        <v>498</v>
      </c>
      <c r="D731" s="645" t="s">
        <v>498</v>
      </c>
      <c r="E731" s="594"/>
      <c r="F731" s="1173"/>
      <c r="G731" s="1174"/>
      <c r="H731" s="1174"/>
      <c r="I731" s="1174"/>
      <c r="J731" s="1174"/>
      <c r="K731" s="1174"/>
      <c r="L731" s="1174"/>
      <c r="M731" s="1174"/>
      <c r="N731" s="1174"/>
      <c r="O731" s="1174"/>
      <c r="P731" s="1174"/>
      <c r="Q731" s="1174"/>
      <c r="R731" s="1174"/>
      <c r="S731" s="1174"/>
      <c r="T731" s="1174"/>
      <c r="U731" s="1174"/>
      <c r="V731" s="1174"/>
      <c r="W731" s="1174"/>
      <c r="X731" s="1174"/>
      <c r="Y731" s="1174"/>
      <c r="Z731" s="1174"/>
      <c r="AA731" s="1174"/>
      <c r="AB731" s="1174"/>
      <c r="AC731" s="1174"/>
      <c r="AD731" s="1174"/>
      <c r="AE731" s="1174"/>
      <c r="AF731" s="1174"/>
      <c r="AG731" s="1174"/>
      <c r="AH731" s="1174"/>
      <c r="AI731" s="1174"/>
      <c r="AJ731" s="1174"/>
      <c r="AK731" s="1174"/>
      <c r="AL731" s="1174"/>
      <c r="AM731" s="1174"/>
      <c r="AN731" s="1174"/>
      <c r="AO731" s="1174"/>
      <c r="AP731" s="1174"/>
      <c r="AQ731" s="1174"/>
      <c r="AR731" s="1174"/>
      <c r="AS731" s="1174"/>
      <c r="AT731" s="1174"/>
      <c r="AU731" s="1174"/>
      <c r="AV731" s="1174"/>
      <c r="AW731" s="1174"/>
      <c r="AX731" s="1174"/>
      <c r="AY731" s="1174"/>
      <c r="AZ731" s="1174"/>
      <c r="BA731" s="1174"/>
      <c r="BB731" s="1174"/>
      <c r="BC731" s="1174"/>
      <c r="BD731" s="1174"/>
      <c r="BE731" s="1174"/>
      <c r="BF731" s="1174"/>
      <c r="BG731" s="1174"/>
      <c r="BH731" s="1174"/>
      <c r="BI731" s="1174"/>
      <c r="BJ731" s="1174"/>
      <c r="BK731" s="1174"/>
      <c r="BL731" s="1174"/>
      <c r="BM731" s="1174"/>
      <c r="BN731" s="1174"/>
      <c r="BO731" s="1174"/>
      <c r="BP731" s="1174"/>
      <c r="BQ731" s="1174"/>
      <c r="BR731" s="1174"/>
      <c r="BS731" s="1174"/>
      <c r="BT731" s="1174"/>
      <c r="BU731" s="1174"/>
      <c r="BV731" s="1174"/>
      <c r="BW731" s="1174"/>
      <c r="BX731" s="1174"/>
      <c r="BY731" s="1174"/>
    </row>
    <row r="732" spans="1:77" ht="25.5" x14ac:dyDescent="0.2">
      <c r="A732" s="561" t="s">
        <v>566</v>
      </c>
      <c r="B732" s="562" t="s">
        <v>101</v>
      </c>
      <c r="C732" s="563">
        <v>988</v>
      </c>
      <c r="D732" s="636">
        <v>0</v>
      </c>
      <c r="E732" s="563">
        <f t="shared" si="23"/>
        <v>0</v>
      </c>
      <c r="F732" s="1172"/>
    </row>
    <row r="733" spans="1:77" s="627" customFormat="1" x14ac:dyDescent="0.2">
      <c r="A733" s="595" t="s">
        <v>474</v>
      </c>
      <c r="B733" s="596" t="s">
        <v>498</v>
      </c>
      <c r="C733" s="597" t="s">
        <v>498</v>
      </c>
      <c r="D733" s="646" t="s">
        <v>498</v>
      </c>
      <c r="E733" s="597"/>
      <c r="F733" s="1173"/>
      <c r="G733" s="1174"/>
      <c r="H733" s="1174"/>
      <c r="I733" s="1174"/>
      <c r="J733" s="1174"/>
      <c r="K733" s="1174"/>
      <c r="L733" s="1174"/>
      <c r="M733" s="1174"/>
      <c r="N733" s="1174"/>
      <c r="O733" s="1174"/>
      <c r="P733" s="1174"/>
      <c r="Q733" s="1174"/>
      <c r="R733" s="1174"/>
      <c r="S733" s="1174"/>
      <c r="T733" s="1174"/>
      <c r="U733" s="1174"/>
      <c r="V733" s="1174"/>
      <c r="W733" s="1174"/>
      <c r="X733" s="1174"/>
      <c r="Y733" s="1174"/>
      <c r="Z733" s="1174"/>
      <c r="AA733" s="1174"/>
      <c r="AB733" s="1174"/>
      <c r="AC733" s="1174"/>
      <c r="AD733" s="1174"/>
      <c r="AE733" s="1174"/>
      <c r="AF733" s="1174"/>
      <c r="AG733" s="1174"/>
      <c r="AH733" s="1174"/>
      <c r="AI733" s="1174"/>
      <c r="AJ733" s="1174"/>
      <c r="AK733" s="1174"/>
      <c r="AL733" s="1174"/>
      <c r="AM733" s="1174"/>
      <c r="AN733" s="1174"/>
      <c r="AO733" s="1174"/>
      <c r="AP733" s="1174"/>
      <c r="AQ733" s="1174"/>
      <c r="AR733" s="1174"/>
      <c r="AS733" s="1174"/>
      <c r="AT733" s="1174"/>
      <c r="AU733" s="1174"/>
      <c r="AV733" s="1174"/>
      <c r="AW733" s="1174"/>
      <c r="AX733" s="1174"/>
      <c r="AY733" s="1174"/>
      <c r="AZ733" s="1174"/>
      <c r="BA733" s="1174"/>
      <c r="BB733" s="1174"/>
      <c r="BC733" s="1174"/>
      <c r="BD733" s="1174"/>
      <c r="BE733" s="1174"/>
      <c r="BF733" s="1174"/>
      <c r="BG733" s="1174"/>
      <c r="BH733" s="1174"/>
      <c r="BI733" s="1174"/>
      <c r="BJ733" s="1174"/>
      <c r="BK733" s="1174"/>
      <c r="BL733" s="1174"/>
      <c r="BM733" s="1174"/>
      <c r="BN733" s="1174"/>
      <c r="BO733" s="1174"/>
      <c r="BP733" s="1174"/>
      <c r="BQ733" s="1174"/>
      <c r="BR733" s="1174"/>
      <c r="BS733" s="1174"/>
      <c r="BT733" s="1174"/>
      <c r="BU733" s="1174"/>
      <c r="BV733" s="1174"/>
      <c r="BW733" s="1174"/>
      <c r="BX733" s="1174"/>
      <c r="BY733" s="1174"/>
    </row>
    <row r="734" spans="1:77" ht="25.5" x14ac:dyDescent="0.2">
      <c r="A734" s="561" t="s">
        <v>567</v>
      </c>
      <c r="B734" s="562" t="s">
        <v>184</v>
      </c>
      <c r="C734" s="563">
        <v>910</v>
      </c>
      <c r="D734" s="636">
        <v>0</v>
      </c>
      <c r="E734" s="563">
        <f t="shared" si="23"/>
        <v>0</v>
      </c>
      <c r="F734" s="1172"/>
    </row>
    <row r="735" spans="1:77" ht="25.5" x14ac:dyDescent="0.2">
      <c r="A735" s="561" t="s">
        <v>508</v>
      </c>
      <c r="B735" s="562" t="s">
        <v>101</v>
      </c>
      <c r="C735" s="563">
        <v>1319</v>
      </c>
      <c r="D735" s="636">
        <v>0</v>
      </c>
      <c r="E735" s="563">
        <f t="shared" si="23"/>
        <v>0</v>
      </c>
      <c r="F735" s="1172"/>
    </row>
    <row r="736" spans="1:77" ht="25.5" x14ac:dyDescent="0.2">
      <c r="A736" s="561" t="s">
        <v>507</v>
      </c>
      <c r="B736" s="562" t="s">
        <v>101</v>
      </c>
      <c r="C736" s="563">
        <v>1454</v>
      </c>
      <c r="D736" s="636">
        <v>0</v>
      </c>
      <c r="E736" s="563">
        <f t="shared" si="23"/>
        <v>0</v>
      </c>
      <c r="F736" s="1172"/>
    </row>
    <row r="737" spans="1:77" s="627" customFormat="1" x14ac:dyDescent="0.2">
      <c r="A737" s="595" t="s">
        <v>476</v>
      </c>
      <c r="B737" s="596" t="s">
        <v>498</v>
      </c>
      <c r="C737" s="597" t="s">
        <v>498</v>
      </c>
      <c r="D737" s="646" t="s">
        <v>498</v>
      </c>
      <c r="E737" s="597"/>
      <c r="F737" s="1173"/>
      <c r="G737" s="1174"/>
      <c r="H737" s="1174"/>
      <c r="I737" s="1174"/>
      <c r="J737" s="1174"/>
      <c r="K737" s="1174"/>
      <c r="L737" s="1174"/>
      <c r="M737" s="1174"/>
      <c r="N737" s="1174"/>
      <c r="O737" s="1174"/>
      <c r="P737" s="1174"/>
      <c r="Q737" s="1174"/>
      <c r="R737" s="1174"/>
      <c r="S737" s="1174"/>
      <c r="T737" s="1174"/>
      <c r="U737" s="1174"/>
      <c r="V737" s="1174"/>
      <c r="W737" s="1174"/>
      <c r="X737" s="1174"/>
      <c r="Y737" s="1174"/>
      <c r="Z737" s="1174"/>
      <c r="AA737" s="1174"/>
      <c r="AB737" s="1174"/>
      <c r="AC737" s="1174"/>
      <c r="AD737" s="1174"/>
      <c r="AE737" s="1174"/>
      <c r="AF737" s="1174"/>
      <c r="AG737" s="1174"/>
      <c r="AH737" s="1174"/>
      <c r="AI737" s="1174"/>
      <c r="AJ737" s="1174"/>
      <c r="AK737" s="1174"/>
      <c r="AL737" s="1174"/>
      <c r="AM737" s="1174"/>
      <c r="AN737" s="1174"/>
      <c r="AO737" s="1174"/>
      <c r="AP737" s="1174"/>
      <c r="AQ737" s="1174"/>
      <c r="AR737" s="1174"/>
      <c r="AS737" s="1174"/>
      <c r="AT737" s="1174"/>
      <c r="AU737" s="1174"/>
      <c r="AV737" s="1174"/>
      <c r="AW737" s="1174"/>
      <c r="AX737" s="1174"/>
      <c r="AY737" s="1174"/>
      <c r="AZ737" s="1174"/>
      <c r="BA737" s="1174"/>
      <c r="BB737" s="1174"/>
      <c r="BC737" s="1174"/>
      <c r="BD737" s="1174"/>
      <c r="BE737" s="1174"/>
      <c r="BF737" s="1174"/>
      <c r="BG737" s="1174"/>
      <c r="BH737" s="1174"/>
      <c r="BI737" s="1174"/>
      <c r="BJ737" s="1174"/>
      <c r="BK737" s="1174"/>
      <c r="BL737" s="1174"/>
      <c r="BM737" s="1174"/>
      <c r="BN737" s="1174"/>
      <c r="BO737" s="1174"/>
      <c r="BP737" s="1174"/>
      <c r="BQ737" s="1174"/>
      <c r="BR737" s="1174"/>
      <c r="BS737" s="1174"/>
      <c r="BT737" s="1174"/>
      <c r="BU737" s="1174"/>
      <c r="BV737" s="1174"/>
      <c r="BW737" s="1174"/>
      <c r="BX737" s="1174"/>
      <c r="BY737" s="1174"/>
    </row>
    <row r="738" spans="1:77" ht="25.5" x14ac:dyDescent="0.2">
      <c r="A738" s="561" t="s">
        <v>568</v>
      </c>
      <c r="B738" s="562" t="s">
        <v>184</v>
      </c>
      <c r="C738" s="563">
        <v>310</v>
      </c>
      <c r="D738" s="636">
        <v>0</v>
      </c>
      <c r="E738" s="563">
        <f t="shared" si="23"/>
        <v>0</v>
      </c>
      <c r="F738" s="1172"/>
    </row>
    <row r="739" spans="1:77" x14ac:dyDescent="0.2">
      <c r="A739" s="561" t="s">
        <v>569</v>
      </c>
      <c r="B739" s="562" t="s">
        <v>101</v>
      </c>
      <c r="C739" s="563">
        <v>343</v>
      </c>
      <c r="D739" s="636">
        <v>0</v>
      </c>
      <c r="E739" s="563">
        <f t="shared" si="23"/>
        <v>0</v>
      </c>
      <c r="F739" s="1172"/>
    </row>
    <row r="740" spans="1:77" s="627" customFormat="1" x14ac:dyDescent="0.2">
      <c r="A740" s="595" t="s">
        <v>551</v>
      </c>
      <c r="B740" s="596" t="s">
        <v>498</v>
      </c>
      <c r="C740" s="597" t="s">
        <v>498</v>
      </c>
      <c r="D740" s="646" t="s">
        <v>498</v>
      </c>
      <c r="E740" s="597"/>
      <c r="F740" s="1173"/>
      <c r="G740" s="1174"/>
      <c r="H740" s="1174"/>
      <c r="I740" s="1174"/>
      <c r="J740" s="1174"/>
      <c r="K740" s="1174"/>
      <c r="L740" s="1174"/>
      <c r="M740" s="1174"/>
      <c r="N740" s="1174"/>
      <c r="O740" s="1174"/>
      <c r="P740" s="1174"/>
      <c r="Q740" s="1174"/>
      <c r="R740" s="1174"/>
      <c r="S740" s="1174"/>
      <c r="T740" s="1174"/>
      <c r="U740" s="1174"/>
      <c r="V740" s="1174"/>
      <c r="W740" s="1174"/>
      <c r="X740" s="1174"/>
      <c r="Y740" s="1174"/>
      <c r="Z740" s="1174"/>
      <c r="AA740" s="1174"/>
      <c r="AB740" s="1174"/>
      <c r="AC740" s="1174"/>
      <c r="AD740" s="1174"/>
      <c r="AE740" s="1174"/>
      <c r="AF740" s="1174"/>
      <c r="AG740" s="1174"/>
      <c r="AH740" s="1174"/>
      <c r="AI740" s="1174"/>
      <c r="AJ740" s="1174"/>
      <c r="AK740" s="1174"/>
      <c r="AL740" s="1174"/>
      <c r="AM740" s="1174"/>
      <c r="AN740" s="1174"/>
      <c r="AO740" s="1174"/>
      <c r="AP740" s="1174"/>
      <c r="AQ740" s="1174"/>
      <c r="AR740" s="1174"/>
      <c r="AS740" s="1174"/>
      <c r="AT740" s="1174"/>
      <c r="AU740" s="1174"/>
      <c r="AV740" s="1174"/>
      <c r="AW740" s="1174"/>
      <c r="AX740" s="1174"/>
      <c r="AY740" s="1174"/>
      <c r="AZ740" s="1174"/>
      <c r="BA740" s="1174"/>
      <c r="BB740" s="1174"/>
      <c r="BC740" s="1174"/>
      <c r="BD740" s="1174"/>
      <c r="BE740" s="1174"/>
      <c r="BF740" s="1174"/>
      <c r="BG740" s="1174"/>
      <c r="BH740" s="1174"/>
      <c r="BI740" s="1174"/>
      <c r="BJ740" s="1174"/>
      <c r="BK740" s="1174"/>
      <c r="BL740" s="1174"/>
      <c r="BM740" s="1174"/>
      <c r="BN740" s="1174"/>
      <c r="BO740" s="1174"/>
      <c r="BP740" s="1174"/>
      <c r="BQ740" s="1174"/>
      <c r="BR740" s="1174"/>
      <c r="BS740" s="1174"/>
      <c r="BT740" s="1174"/>
      <c r="BU740" s="1174"/>
      <c r="BV740" s="1174"/>
      <c r="BW740" s="1174"/>
      <c r="BX740" s="1174"/>
      <c r="BY740" s="1174"/>
    </row>
    <row r="741" spans="1:77" ht="25.5" x14ac:dyDescent="0.2">
      <c r="A741" s="561" t="s">
        <v>570</v>
      </c>
      <c r="B741" s="562" t="s">
        <v>184</v>
      </c>
      <c r="C741" s="563">
        <v>652</v>
      </c>
      <c r="D741" s="636">
        <v>0</v>
      </c>
      <c r="E741" s="563">
        <f t="shared" si="23"/>
        <v>0</v>
      </c>
      <c r="F741" s="1172"/>
    </row>
    <row r="742" spans="1:77" s="627" customFormat="1" x14ac:dyDescent="0.2">
      <c r="A742" s="589" t="s">
        <v>545</v>
      </c>
      <c r="B742" s="590" t="s">
        <v>498</v>
      </c>
      <c r="C742" s="591" t="s">
        <v>498</v>
      </c>
      <c r="D742" s="644" t="s">
        <v>498</v>
      </c>
      <c r="E742" s="591"/>
      <c r="F742" s="1173"/>
      <c r="G742" s="1174"/>
      <c r="H742" s="1174"/>
      <c r="I742" s="1174"/>
      <c r="J742" s="1174"/>
      <c r="K742" s="1174"/>
      <c r="L742" s="1174"/>
      <c r="M742" s="1174"/>
      <c r="N742" s="1174"/>
      <c r="O742" s="1174"/>
      <c r="P742" s="1174"/>
      <c r="Q742" s="1174"/>
      <c r="R742" s="1174"/>
      <c r="S742" s="1174"/>
      <c r="T742" s="1174"/>
      <c r="U742" s="1174"/>
      <c r="V742" s="1174"/>
      <c r="W742" s="1174"/>
      <c r="X742" s="1174"/>
      <c r="Y742" s="1174"/>
      <c r="Z742" s="1174"/>
      <c r="AA742" s="1174"/>
      <c r="AB742" s="1174"/>
      <c r="AC742" s="1174"/>
      <c r="AD742" s="1174"/>
      <c r="AE742" s="1174"/>
      <c r="AF742" s="1174"/>
      <c r="AG742" s="1174"/>
      <c r="AH742" s="1174"/>
      <c r="AI742" s="1174"/>
      <c r="AJ742" s="1174"/>
      <c r="AK742" s="1174"/>
      <c r="AL742" s="1174"/>
      <c r="AM742" s="1174"/>
      <c r="AN742" s="1174"/>
      <c r="AO742" s="1174"/>
      <c r="AP742" s="1174"/>
      <c r="AQ742" s="1174"/>
      <c r="AR742" s="1174"/>
      <c r="AS742" s="1174"/>
      <c r="AT742" s="1174"/>
      <c r="AU742" s="1174"/>
      <c r="AV742" s="1174"/>
      <c r="AW742" s="1174"/>
      <c r="AX742" s="1174"/>
      <c r="AY742" s="1174"/>
      <c r="AZ742" s="1174"/>
      <c r="BA742" s="1174"/>
      <c r="BB742" s="1174"/>
      <c r="BC742" s="1174"/>
      <c r="BD742" s="1174"/>
      <c r="BE742" s="1174"/>
      <c r="BF742" s="1174"/>
      <c r="BG742" s="1174"/>
      <c r="BH742" s="1174"/>
      <c r="BI742" s="1174"/>
      <c r="BJ742" s="1174"/>
      <c r="BK742" s="1174"/>
      <c r="BL742" s="1174"/>
      <c r="BM742" s="1174"/>
      <c r="BN742" s="1174"/>
      <c r="BO742" s="1174"/>
      <c r="BP742" s="1174"/>
      <c r="BQ742" s="1174"/>
      <c r="BR742" s="1174"/>
      <c r="BS742" s="1174"/>
      <c r="BT742" s="1174"/>
      <c r="BU742" s="1174"/>
      <c r="BV742" s="1174"/>
      <c r="BW742" s="1174"/>
      <c r="BX742" s="1174"/>
      <c r="BY742" s="1174"/>
    </row>
    <row r="743" spans="1:77" s="627" customFormat="1" x14ac:dyDescent="0.2">
      <c r="A743" s="592" t="s">
        <v>546</v>
      </c>
      <c r="B743" s="593" t="s">
        <v>498</v>
      </c>
      <c r="C743" s="594" t="s">
        <v>498</v>
      </c>
      <c r="D743" s="645" t="s">
        <v>498</v>
      </c>
      <c r="E743" s="594"/>
      <c r="F743" s="1173"/>
      <c r="G743" s="1174"/>
      <c r="H743" s="1174"/>
      <c r="I743" s="1174"/>
      <c r="J743" s="1174"/>
      <c r="K743" s="1174"/>
      <c r="L743" s="1174"/>
      <c r="M743" s="1174"/>
      <c r="N743" s="1174"/>
      <c r="O743" s="1174"/>
      <c r="P743" s="1174"/>
      <c r="Q743" s="1174"/>
      <c r="R743" s="1174"/>
      <c r="S743" s="1174"/>
      <c r="T743" s="1174"/>
      <c r="U743" s="1174"/>
      <c r="V743" s="1174"/>
      <c r="W743" s="1174"/>
      <c r="X743" s="1174"/>
      <c r="Y743" s="1174"/>
      <c r="Z743" s="1174"/>
      <c r="AA743" s="1174"/>
      <c r="AB743" s="1174"/>
      <c r="AC743" s="1174"/>
      <c r="AD743" s="1174"/>
      <c r="AE743" s="1174"/>
      <c r="AF743" s="1174"/>
      <c r="AG743" s="1174"/>
      <c r="AH743" s="1174"/>
      <c r="AI743" s="1174"/>
      <c r="AJ743" s="1174"/>
      <c r="AK743" s="1174"/>
      <c r="AL743" s="1174"/>
      <c r="AM743" s="1174"/>
      <c r="AN743" s="1174"/>
      <c r="AO743" s="1174"/>
      <c r="AP743" s="1174"/>
      <c r="AQ743" s="1174"/>
      <c r="AR743" s="1174"/>
      <c r="AS743" s="1174"/>
      <c r="AT743" s="1174"/>
      <c r="AU743" s="1174"/>
      <c r="AV743" s="1174"/>
      <c r="AW743" s="1174"/>
      <c r="AX743" s="1174"/>
      <c r="AY743" s="1174"/>
      <c r="AZ743" s="1174"/>
      <c r="BA743" s="1174"/>
      <c r="BB743" s="1174"/>
      <c r="BC743" s="1174"/>
      <c r="BD743" s="1174"/>
      <c r="BE743" s="1174"/>
      <c r="BF743" s="1174"/>
      <c r="BG743" s="1174"/>
      <c r="BH743" s="1174"/>
      <c r="BI743" s="1174"/>
      <c r="BJ743" s="1174"/>
      <c r="BK743" s="1174"/>
      <c r="BL743" s="1174"/>
      <c r="BM743" s="1174"/>
      <c r="BN743" s="1174"/>
      <c r="BO743" s="1174"/>
      <c r="BP743" s="1174"/>
      <c r="BQ743" s="1174"/>
      <c r="BR743" s="1174"/>
      <c r="BS743" s="1174"/>
      <c r="BT743" s="1174"/>
      <c r="BU743" s="1174"/>
      <c r="BV743" s="1174"/>
      <c r="BW743" s="1174"/>
      <c r="BX743" s="1174"/>
      <c r="BY743" s="1174"/>
    </row>
    <row r="744" spans="1:77" ht="25.5" x14ac:dyDescent="0.2">
      <c r="A744" s="561" t="s">
        <v>571</v>
      </c>
      <c r="B744" s="562" t="s">
        <v>38</v>
      </c>
      <c r="C744" s="1272">
        <v>328</v>
      </c>
      <c r="D744" s="636">
        <v>0</v>
      </c>
      <c r="E744" s="563">
        <f t="shared" si="23"/>
        <v>0</v>
      </c>
      <c r="F744" s="1172"/>
    </row>
    <row r="745" spans="1:77" s="627" customFormat="1" x14ac:dyDescent="0.2">
      <c r="A745" s="589" t="s">
        <v>478</v>
      </c>
      <c r="B745" s="590" t="s">
        <v>498</v>
      </c>
      <c r="C745" s="591" t="s">
        <v>498</v>
      </c>
      <c r="D745" s="644" t="s">
        <v>498</v>
      </c>
      <c r="E745" s="591"/>
      <c r="F745" s="1173"/>
      <c r="G745" s="1174"/>
      <c r="H745" s="1174"/>
      <c r="I745" s="1174"/>
      <c r="J745" s="1174"/>
      <c r="K745" s="1174"/>
      <c r="L745" s="1174"/>
      <c r="M745" s="1174"/>
      <c r="N745" s="1174"/>
      <c r="O745" s="1174"/>
      <c r="P745" s="1174"/>
      <c r="Q745" s="1174"/>
      <c r="R745" s="1174"/>
      <c r="S745" s="1174"/>
      <c r="T745" s="1174"/>
      <c r="U745" s="1174"/>
      <c r="V745" s="1174"/>
      <c r="W745" s="1174"/>
      <c r="X745" s="1174"/>
      <c r="Y745" s="1174"/>
      <c r="Z745" s="1174"/>
      <c r="AA745" s="1174"/>
      <c r="AB745" s="1174"/>
      <c r="AC745" s="1174"/>
      <c r="AD745" s="1174"/>
      <c r="AE745" s="1174"/>
      <c r="AF745" s="1174"/>
      <c r="AG745" s="1174"/>
      <c r="AH745" s="1174"/>
      <c r="AI745" s="1174"/>
      <c r="AJ745" s="1174"/>
      <c r="AK745" s="1174"/>
      <c r="AL745" s="1174"/>
      <c r="AM745" s="1174"/>
      <c r="AN745" s="1174"/>
      <c r="AO745" s="1174"/>
      <c r="AP745" s="1174"/>
      <c r="AQ745" s="1174"/>
      <c r="AR745" s="1174"/>
      <c r="AS745" s="1174"/>
      <c r="AT745" s="1174"/>
      <c r="AU745" s="1174"/>
      <c r="AV745" s="1174"/>
      <c r="AW745" s="1174"/>
      <c r="AX745" s="1174"/>
      <c r="AY745" s="1174"/>
      <c r="AZ745" s="1174"/>
      <c r="BA745" s="1174"/>
      <c r="BB745" s="1174"/>
      <c r="BC745" s="1174"/>
      <c r="BD745" s="1174"/>
      <c r="BE745" s="1174"/>
      <c r="BF745" s="1174"/>
      <c r="BG745" s="1174"/>
      <c r="BH745" s="1174"/>
      <c r="BI745" s="1174"/>
      <c r="BJ745" s="1174"/>
      <c r="BK745" s="1174"/>
      <c r="BL745" s="1174"/>
      <c r="BM745" s="1174"/>
      <c r="BN745" s="1174"/>
      <c r="BO745" s="1174"/>
      <c r="BP745" s="1174"/>
      <c r="BQ745" s="1174"/>
      <c r="BR745" s="1174"/>
      <c r="BS745" s="1174"/>
      <c r="BT745" s="1174"/>
      <c r="BU745" s="1174"/>
      <c r="BV745" s="1174"/>
      <c r="BW745" s="1174"/>
      <c r="BX745" s="1174"/>
      <c r="BY745" s="1174"/>
    </row>
    <row r="746" spans="1:77" s="627" customFormat="1" x14ac:dyDescent="0.2">
      <c r="A746" s="592" t="s">
        <v>479</v>
      </c>
      <c r="B746" s="593" t="s">
        <v>498</v>
      </c>
      <c r="C746" s="594" t="s">
        <v>498</v>
      </c>
      <c r="D746" s="645" t="s">
        <v>498</v>
      </c>
      <c r="E746" s="594"/>
      <c r="F746" s="1173"/>
      <c r="G746" s="1174"/>
      <c r="H746" s="1174"/>
      <c r="I746" s="1174"/>
      <c r="J746" s="1174"/>
      <c r="K746" s="1174"/>
      <c r="L746" s="1174"/>
      <c r="M746" s="1174"/>
      <c r="N746" s="1174"/>
      <c r="O746" s="1174"/>
      <c r="P746" s="1174"/>
      <c r="Q746" s="1174"/>
      <c r="R746" s="1174"/>
      <c r="S746" s="1174"/>
      <c r="T746" s="1174"/>
      <c r="U746" s="1174"/>
      <c r="V746" s="1174"/>
      <c r="W746" s="1174"/>
      <c r="X746" s="1174"/>
      <c r="Y746" s="1174"/>
      <c r="Z746" s="1174"/>
      <c r="AA746" s="1174"/>
      <c r="AB746" s="1174"/>
      <c r="AC746" s="1174"/>
      <c r="AD746" s="1174"/>
      <c r="AE746" s="1174"/>
      <c r="AF746" s="1174"/>
      <c r="AG746" s="1174"/>
      <c r="AH746" s="1174"/>
      <c r="AI746" s="1174"/>
      <c r="AJ746" s="1174"/>
      <c r="AK746" s="1174"/>
      <c r="AL746" s="1174"/>
      <c r="AM746" s="1174"/>
      <c r="AN746" s="1174"/>
      <c r="AO746" s="1174"/>
      <c r="AP746" s="1174"/>
      <c r="AQ746" s="1174"/>
      <c r="AR746" s="1174"/>
      <c r="AS746" s="1174"/>
      <c r="AT746" s="1174"/>
      <c r="AU746" s="1174"/>
      <c r="AV746" s="1174"/>
      <c r="AW746" s="1174"/>
      <c r="AX746" s="1174"/>
      <c r="AY746" s="1174"/>
      <c r="AZ746" s="1174"/>
      <c r="BA746" s="1174"/>
      <c r="BB746" s="1174"/>
      <c r="BC746" s="1174"/>
      <c r="BD746" s="1174"/>
      <c r="BE746" s="1174"/>
      <c r="BF746" s="1174"/>
      <c r="BG746" s="1174"/>
      <c r="BH746" s="1174"/>
      <c r="BI746" s="1174"/>
      <c r="BJ746" s="1174"/>
      <c r="BK746" s="1174"/>
      <c r="BL746" s="1174"/>
      <c r="BM746" s="1174"/>
      <c r="BN746" s="1174"/>
      <c r="BO746" s="1174"/>
      <c r="BP746" s="1174"/>
      <c r="BQ746" s="1174"/>
      <c r="BR746" s="1174"/>
      <c r="BS746" s="1174"/>
      <c r="BT746" s="1174"/>
      <c r="BU746" s="1174"/>
      <c r="BV746" s="1174"/>
      <c r="BW746" s="1174"/>
      <c r="BX746" s="1174"/>
      <c r="BY746" s="1174"/>
    </row>
    <row r="747" spans="1:77" x14ac:dyDescent="0.2">
      <c r="A747" s="561" t="s">
        <v>572</v>
      </c>
      <c r="B747" s="562" t="s">
        <v>101</v>
      </c>
      <c r="C747" s="563">
        <v>422</v>
      </c>
      <c r="D747" s="636">
        <v>0</v>
      </c>
      <c r="E747" s="563">
        <f t="shared" si="23"/>
        <v>0</v>
      </c>
      <c r="F747" s="1172"/>
    </row>
    <row r="748" spans="1:77" ht="25.5" x14ac:dyDescent="0.2">
      <c r="A748" s="561" t="s">
        <v>668</v>
      </c>
      <c r="B748" s="562" t="s">
        <v>101</v>
      </c>
      <c r="C748" s="563">
        <v>436</v>
      </c>
      <c r="D748" s="636">
        <v>0</v>
      </c>
      <c r="E748" s="563">
        <f t="shared" si="23"/>
        <v>0</v>
      </c>
      <c r="F748" s="1172"/>
    </row>
    <row r="749" spans="1:77" s="627" customFormat="1" x14ac:dyDescent="0.2">
      <c r="A749" s="595" t="s">
        <v>482</v>
      </c>
      <c r="B749" s="596" t="s">
        <v>498</v>
      </c>
      <c r="C749" s="597" t="s">
        <v>498</v>
      </c>
      <c r="D749" s="646" t="s">
        <v>498</v>
      </c>
      <c r="E749" s="597"/>
      <c r="F749" s="1173"/>
      <c r="G749" s="1174"/>
      <c r="H749" s="1174"/>
      <c r="I749" s="1174"/>
      <c r="J749" s="1174"/>
      <c r="K749" s="1174"/>
      <c r="L749" s="1174"/>
      <c r="M749" s="1174"/>
      <c r="N749" s="1174"/>
      <c r="O749" s="1174"/>
      <c r="P749" s="1174"/>
      <c r="Q749" s="1174"/>
      <c r="R749" s="1174"/>
      <c r="S749" s="1174"/>
      <c r="T749" s="1174"/>
      <c r="U749" s="1174"/>
      <c r="V749" s="1174"/>
      <c r="W749" s="1174"/>
      <c r="X749" s="1174"/>
      <c r="Y749" s="1174"/>
      <c r="Z749" s="1174"/>
      <c r="AA749" s="1174"/>
      <c r="AB749" s="1174"/>
      <c r="AC749" s="1174"/>
      <c r="AD749" s="1174"/>
      <c r="AE749" s="1174"/>
      <c r="AF749" s="1174"/>
      <c r="AG749" s="1174"/>
      <c r="AH749" s="1174"/>
      <c r="AI749" s="1174"/>
      <c r="AJ749" s="1174"/>
      <c r="AK749" s="1174"/>
      <c r="AL749" s="1174"/>
      <c r="AM749" s="1174"/>
      <c r="AN749" s="1174"/>
      <c r="AO749" s="1174"/>
      <c r="AP749" s="1174"/>
      <c r="AQ749" s="1174"/>
      <c r="AR749" s="1174"/>
      <c r="AS749" s="1174"/>
      <c r="AT749" s="1174"/>
      <c r="AU749" s="1174"/>
      <c r="AV749" s="1174"/>
      <c r="AW749" s="1174"/>
      <c r="AX749" s="1174"/>
      <c r="AY749" s="1174"/>
      <c r="AZ749" s="1174"/>
      <c r="BA749" s="1174"/>
      <c r="BB749" s="1174"/>
      <c r="BC749" s="1174"/>
      <c r="BD749" s="1174"/>
      <c r="BE749" s="1174"/>
      <c r="BF749" s="1174"/>
      <c r="BG749" s="1174"/>
      <c r="BH749" s="1174"/>
      <c r="BI749" s="1174"/>
      <c r="BJ749" s="1174"/>
      <c r="BK749" s="1174"/>
      <c r="BL749" s="1174"/>
      <c r="BM749" s="1174"/>
      <c r="BN749" s="1174"/>
      <c r="BO749" s="1174"/>
      <c r="BP749" s="1174"/>
      <c r="BQ749" s="1174"/>
      <c r="BR749" s="1174"/>
      <c r="BS749" s="1174"/>
      <c r="BT749" s="1174"/>
      <c r="BU749" s="1174"/>
      <c r="BV749" s="1174"/>
      <c r="BW749" s="1174"/>
      <c r="BX749" s="1174"/>
      <c r="BY749" s="1174"/>
    </row>
    <row r="750" spans="1:77" ht="38.25" x14ac:dyDescent="0.2">
      <c r="A750" s="561" t="s">
        <v>573</v>
      </c>
      <c r="B750" s="562" t="s">
        <v>100</v>
      </c>
      <c r="C750" s="563">
        <v>66960</v>
      </c>
      <c r="D750" s="636">
        <v>0</v>
      </c>
      <c r="E750" s="563">
        <f t="shared" si="23"/>
        <v>0</v>
      </c>
      <c r="F750" s="1172"/>
    </row>
    <row r="751" spans="1:77" s="627" customFormat="1" x14ac:dyDescent="0.2">
      <c r="A751" s="595" t="s">
        <v>483</v>
      </c>
      <c r="B751" s="596" t="s">
        <v>498</v>
      </c>
      <c r="C751" s="597" t="s">
        <v>498</v>
      </c>
      <c r="D751" s="646" t="s">
        <v>498</v>
      </c>
      <c r="E751" s="597"/>
      <c r="F751" s="1173"/>
      <c r="G751" s="1174"/>
      <c r="H751" s="1174"/>
      <c r="I751" s="1174"/>
      <c r="J751" s="1174"/>
      <c r="K751" s="1174"/>
      <c r="L751" s="1174"/>
      <c r="M751" s="1174"/>
      <c r="N751" s="1174"/>
      <c r="O751" s="1174"/>
      <c r="P751" s="1174"/>
      <c r="Q751" s="1174"/>
      <c r="R751" s="1174"/>
      <c r="S751" s="1174"/>
      <c r="T751" s="1174"/>
      <c r="U751" s="1174"/>
      <c r="V751" s="1174"/>
      <c r="W751" s="1174"/>
      <c r="X751" s="1174"/>
      <c r="Y751" s="1174"/>
      <c r="Z751" s="1174"/>
      <c r="AA751" s="1174"/>
      <c r="AB751" s="1174"/>
      <c r="AC751" s="1174"/>
      <c r="AD751" s="1174"/>
      <c r="AE751" s="1174"/>
      <c r="AF751" s="1174"/>
      <c r="AG751" s="1174"/>
      <c r="AH751" s="1174"/>
      <c r="AI751" s="1174"/>
      <c r="AJ751" s="1174"/>
      <c r="AK751" s="1174"/>
      <c r="AL751" s="1174"/>
      <c r="AM751" s="1174"/>
      <c r="AN751" s="1174"/>
      <c r="AO751" s="1174"/>
      <c r="AP751" s="1174"/>
      <c r="AQ751" s="1174"/>
      <c r="AR751" s="1174"/>
      <c r="AS751" s="1174"/>
      <c r="AT751" s="1174"/>
      <c r="AU751" s="1174"/>
      <c r="AV751" s="1174"/>
      <c r="AW751" s="1174"/>
      <c r="AX751" s="1174"/>
      <c r="AY751" s="1174"/>
      <c r="AZ751" s="1174"/>
      <c r="BA751" s="1174"/>
      <c r="BB751" s="1174"/>
      <c r="BC751" s="1174"/>
      <c r="BD751" s="1174"/>
      <c r="BE751" s="1174"/>
      <c r="BF751" s="1174"/>
      <c r="BG751" s="1174"/>
      <c r="BH751" s="1174"/>
      <c r="BI751" s="1174"/>
      <c r="BJ751" s="1174"/>
      <c r="BK751" s="1174"/>
      <c r="BL751" s="1174"/>
      <c r="BM751" s="1174"/>
      <c r="BN751" s="1174"/>
      <c r="BO751" s="1174"/>
      <c r="BP751" s="1174"/>
      <c r="BQ751" s="1174"/>
      <c r="BR751" s="1174"/>
      <c r="BS751" s="1174"/>
      <c r="BT751" s="1174"/>
      <c r="BU751" s="1174"/>
      <c r="BV751" s="1174"/>
      <c r="BW751" s="1174"/>
      <c r="BX751" s="1174"/>
      <c r="BY751" s="1174"/>
    </row>
    <row r="752" spans="1:77" ht="25.5" x14ac:dyDescent="0.2">
      <c r="A752" s="561" t="s">
        <v>575</v>
      </c>
      <c r="B752" s="562" t="s">
        <v>184</v>
      </c>
      <c r="C752" s="563">
        <v>92</v>
      </c>
      <c r="D752" s="636">
        <v>0</v>
      </c>
      <c r="E752" s="563">
        <f t="shared" si="23"/>
        <v>0</v>
      </c>
      <c r="F752" s="1172"/>
    </row>
    <row r="753" spans="1:77" ht="51" x14ac:dyDescent="0.2">
      <c r="A753" s="561" t="s">
        <v>577</v>
      </c>
      <c r="B753" s="562" t="s">
        <v>184</v>
      </c>
      <c r="C753" s="563">
        <v>456</v>
      </c>
      <c r="D753" s="636">
        <v>0</v>
      </c>
      <c r="E753" s="563">
        <f t="shared" si="23"/>
        <v>0</v>
      </c>
      <c r="F753" s="1172"/>
    </row>
    <row r="754" spans="1:77" ht="51" x14ac:dyDescent="0.2">
      <c r="A754" s="561" t="s">
        <v>692</v>
      </c>
      <c r="B754" s="562" t="s">
        <v>184</v>
      </c>
      <c r="C754" s="563">
        <v>102</v>
      </c>
      <c r="D754" s="636">
        <v>0</v>
      </c>
      <c r="E754" s="563">
        <f t="shared" si="23"/>
        <v>0</v>
      </c>
      <c r="F754" s="1172"/>
    </row>
    <row r="755" spans="1:77" ht="76.5" x14ac:dyDescent="0.2">
      <c r="A755" s="561" t="s">
        <v>574</v>
      </c>
      <c r="B755" s="562" t="s">
        <v>101</v>
      </c>
      <c r="C755" s="563">
        <v>1319</v>
      </c>
      <c r="D755" s="636">
        <v>0</v>
      </c>
      <c r="E755" s="563">
        <f t="shared" si="23"/>
        <v>0</v>
      </c>
      <c r="F755" s="1172"/>
    </row>
    <row r="756" spans="1:77" s="627" customFormat="1" x14ac:dyDescent="0.2">
      <c r="A756" s="595" t="s">
        <v>661</v>
      </c>
      <c r="B756" s="596" t="s">
        <v>498</v>
      </c>
      <c r="C756" s="597" t="s">
        <v>498</v>
      </c>
      <c r="D756" s="646" t="s">
        <v>498</v>
      </c>
      <c r="E756" s="597"/>
      <c r="F756" s="1173"/>
      <c r="G756" s="1174"/>
      <c r="H756" s="1174"/>
      <c r="I756" s="1174"/>
      <c r="J756" s="1174"/>
      <c r="K756" s="1174"/>
      <c r="L756" s="1174"/>
      <c r="M756" s="1174"/>
      <c r="N756" s="1174"/>
      <c r="O756" s="1174"/>
      <c r="P756" s="1174"/>
      <c r="Q756" s="1174"/>
      <c r="R756" s="1174"/>
      <c r="S756" s="1174"/>
      <c r="T756" s="1174"/>
      <c r="U756" s="1174"/>
      <c r="V756" s="1174"/>
      <c r="W756" s="1174"/>
      <c r="X756" s="1174"/>
      <c r="Y756" s="1174"/>
      <c r="Z756" s="1174"/>
      <c r="AA756" s="1174"/>
      <c r="AB756" s="1174"/>
      <c r="AC756" s="1174"/>
      <c r="AD756" s="1174"/>
      <c r="AE756" s="1174"/>
      <c r="AF756" s="1174"/>
      <c r="AG756" s="1174"/>
      <c r="AH756" s="1174"/>
      <c r="AI756" s="1174"/>
      <c r="AJ756" s="1174"/>
      <c r="AK756" s="1174"/>
      <c r="AL756" s="1174"/>
      <c r="AM756" s="1174"/>
      <c r="AN756" s="1174"/>
      <c r="AO756" s="1174"/>
      <c r="AP756" s="1174"/>
      <c r="AQ756" s="1174"/>
      <c r="AR756" s="1174"/>
      <c r="AS756" s="1174"/>
      <c r="AT756" s="1174"/>
      <c r="AU756" s="1174"/>
      <c r="AV756" s="1174"/>
      <c r="AW756" s="1174"/>
      <c r="AX756" s="1174"/>
      <c r="AY756" s="1174"/>
      <c r="AZ756" s="1174"/>
      <c r="BA756" s="1174"/>
      <c r="BB756" s="1174"/>
      <c r="BC756" s="1174"/>
      <c r="BD756" s="1174"/>
      <c r="BE756" s="1174"/>
      <c r="BF756" s="1174"/>
      <c r="BG756" s="1174"/>
      <c r="BH756" s="1174"/>
      <c r="BI756" s="1174"/>
      <c r="BJ756" s="1174"/>
      <c r="BK756" s="1174"/>
      <c r="BL756" s="1174"/>
      <c r="BM756" s="1174"/>
      <c r="BN756" s="1174"/>
      <c r="BO756" s="1174"/>
      <c r="BP756" s="1174"/>
      <c r="BQ756" s="1174"/>
      <c r="BR756" s="1174"/>
      <c r="BS756" s="1174"/>
      <c r="BT756" s="1174"/>
      <c r="BU756" s="1174"/>
      <c r="BV756" s="1174"/>
      <c r="BW756" s="1174"/>
      <c r="BX756" s="1174"/>
      <c r="BY756" s="1174"/>
    </row>
    <row r="757" spans="1:77" ht="25.5" x14ac:dyDescent="0.2">
      <c r="A757" s="561" t="s">
        <v>524</v>
      </c>
      <c r="B757" s="562" t="s">
        <v>38</v>
      </c>
      <c r="C757" s="1272">
        <v>165</v>
      </c>
      <c r="D757" s="636">
        <v>0</v>
      </c>
      <c r="E757" s="563">
        <f t="shared" si="23"/>
        <v>0</v>
      </c>
      <c r="F757" s="1172"/>
    </row>
    <row r="758" spans="1:77" s="627" customFormat="1" x14ac:dyDescent="0.2">
      <c r="A758" s="595" t="s">
        <v>609</v>
      </c>
      <c r="B758" s="596" t="s">
        <v>498</v>
      </c>
      <c r="C758" s="597" t="s">
        <v>498</v>
      </c>
      <c r="D758" s="646" t="s">
        <v>498</v>
      </c>
      <c r="E758" s="597"/>
      <c r="F758" s="1173"/>
      <c r="G758" s="1174"/>
      <c r="H758" s="1174"/>
      <c r="I758" s="1174"/>
      <c r="J758" s="1174"/>
      <c r="K758" s="1174"/>
      <c r="L758" s="1174"/>
      <c r="M758" s="1174"/>
      <c r="N758" s="1174"/>
      <c r="O758" s="1174"/>
      <c r="P758" s="1174"/>
      <c r="Q758" s="1174"/>
      <c r="R758" s="1174"/>
      <c r="S758" s="1174"/>
      <c r="T758" s="1174"/>
      <c r="U758" s="1174"/>
      <c r="V758" s="1174"/>
      <c r="W758" s="1174"/>
      <c r="X758" s="1174"/>
      <c r="Y758" s="1174"/>
      <c r="Z758" s="1174"/>
      <c r="AA758" s="1174"/>
      <c r="AB758" s="1174"/>
      <c r="AC758" s="1174"/>
      <c r="AD758" s="1174"/>
      <c r="AE758" s="1174"/>
      <c r="AF758" s="1174"/>
      <c r="AG758" s="1174"/>
      <c r="AH758" s="1174"/>
      <c r="AI758" s="1174"/>
      <c r="AJ758" s="1174"/>
      <c r="AK758" s="1174"/>
      <c r="AL758" s="1174"/>
      <c r="AM758" s="1174"/>
      <c r="AN758" s="1174"/>
      <c r="AO758" s="1174"/>
      <c r="AP758" s="1174"/>
      <c r="AQ758" s="1174"/>
      <c r="AR758" s="1174"/>
      <c r="AS758" s="1174"/>
      <c r="AT758" s="1174"/>
      <c r="AU758" s="1174"/>
      <c r="AV758" s="1174"/>
      <c r="AW758" s="1174"/>
      <c r="AX758" s="1174"/>
      <c r="AY758" s="1174"/>
      <c r="AZ758" s="1174"/>
      <c r="BA758" s="1174"/>
      <c r="BB758" s="1174"/>
      <c r="BC758" s="1174"/>
      <c r="BD758" s="1174"/>
      <c r="BE758" s="1174"/>
      <c r="BF758" s="1174"/>
      <c r="BG758" s="1174"/>
      <c r="BH758" s="1174"/>
      <c r="BI758" s="1174"/>
      <c r="BJ758" s="1174"/>
      <c r="BK758" s="1174"/>
      <c r="BL758" s="1174"/>
      <c r="BM758" s="1174"/>
      <c r="BN758" s="1174"/>
      <c r="BO758" s="1174"/>
      <c r="BP758" s="1174"/>
      <c r="BQ758" s="1174"/>
      <c r="BR758" s="1174"/>
      <c r="BS758" s="1174"/>
      <c r="BT758" s="1174"/>
      <c r="BU758" s="1174"/>
      <c r="BV758" s="1174"/>
      <c r="BW758" s="1174"/>
      <c r="BX758" s="1174"/>
      <c r="BY758" s="1174"/>
    </row>
    <row r="759" spans="1:77" ht="76.5" x14ac:dyDescent="0.2">
      <c r="A759" s="561" t="s">
        <v>581</v>
      </c>
      <c r="B759" s="562" t="s">
        <v>199</v>
      </c>
      <c r="C759" s="563">
        <v>202</v>
      </c>
      <c r="D759" s="636">
        <v>0</v>
      </c>
      <c r="E759" s="563">
        <f t="shared" si="23"/>
        <v>0</v>
      </c>
      <c r="F759" s="1172"/>
    </row>
    <row r="760" spans="1:77" ht="51" x14ac:dyDescent="0.2">
      <c r="A760" s="561" t="s">
        <v>582</v>
      </c>
      <c r="B760" s="562" t="s">
        <v>199</v>
      </c>
      <c r="C760" s="563">
        <v>397</v>
      </c>
      <c r="D760" s="636">
        <v>0</v>
      </c>
      <c r="E760" s="563">
        <f t="shared" si="23"/>
        <v>0</v>
      </c>
      <c r="F760" s="1172"/>
    </row>
    <row r="761" spans="1:77" s="627" customFormat="1" x14ac:dyDescent="0.2">
      <c r="A761" s="589" t="s">
        <v>693</v>
      </c>
      <c r="B761" s="590" t="s">
        <v>498</v>
      </c>
      <c r="C761" s="591" t="s">
        <v>498</v>
      </c>
      <c r="D761" s="644" t="s">
        <v>498</v>
      </c>
      <c r="E761" s="591"/>
      <c r="F761" s="1173"/>
      <c r="G761" s="1174"/>
      <c r="H761" s="1174"/>
      <c r="I761" s="1174"/>
      <c r="J761" s="1174"/>
      <c r="K761" s="1174"/>
      <c r="L761" s="1174"/>
      <c r="M761" s="1174"/>
      <c r="N761" s="1174"/>
      <c r="O761" s="1174"/>
      <c r="P761" s="1174"/>
      <c r="Q761" s="1174"/>
      <c r="R761" s="1174"/>
      <c r="S761" s="1174"/>
      <c r="T761" s="1174"/>
      <c r="U761" s="1174"/>
      <c r="V761" s="1174"/>
      <c r="W761" s="1174"/>
      <c r="X761" s="1174"/>
      <c r="Y761" s="1174"/>
      <c r="Z761" s="1174"/>
      <c r="AA761" s="1174"/>
      <c r="AB761" s="1174"/>
      <c r="AC761" s="1174"/>
      <c r="AD761" s="1174"/>
      <c r="AE761" s="1174"/>
      <c r="AF761" s="1174"/>
      <c r="AG761" s="1174"/>
      <c r="AH761" s="1174"/>
      <c r="AI761" s="1174"/>
      <c r="AJ761" s="1174"/>
      <c r="AK761" s="1174"/>
      <c r="AL761" s="1174"/>
      <c r="AM761" s="1174"/>
      <c r="AN761" s="1174"/>
      <c r="AO761" s="1174"/>
      <c r="AP761" s="1174"/>
      <c r="AQ761" s="1174"/>
      <c r="AR761" s="1174"/>
      <c r="AS761" s="1174"/>
      <c r="AT761" s="1174"/>
      <c r="AU761" s="1174"/>
      <c r="AV761" s="1174"/>
      <c r="AW761" s="1174"/>
      <c r="AX761" s="1174"/>
      <c r="AY761" s="1174"/>
      <c r="AZ761" s="1174"/>
      <c r="BA761" s="1174"/>
      <c r="BB761" s="1174"/>
      <c r="BC761" s="1174"/>
      <c r="BD761" s="1174"/>
      <c r="BE761" s="1174"/>
      <c r="BF761" s="1174"/>
      <c r="BG761" s="1174"/>
      <c r="BH761" s="1174"/>
      <c r="BI761" s="1174"/>
      <c r="BJ761" s="1174"/>
      <c r="BK761" s="1174"/>
      <c r="BL761" s="1174"/>
      <c r="BM761" s="1174"/>
      <c r="BN761" s="1174"/>
      <c r="BO761" s="1174"/>
      <c r="BP761" s="1174"/>
      <c r="BQ761" s="1174"/>
      <c r="BR761" s="1174"/>
      <c r="BS761" s="1174"/>
      <c r="BT761" s="1174"/>
      <c r="BU761" s="1174"/>
      <c r="BV761" s="1174"/>
      <c r="BW761" s="1174"/>
      <c r="BX761" s="1174"/>
      <c r="BY761" s="1174"/>
    </row>
    <row r="762" spans="1:77" s="627" customFormat="1" x14ac:dyDescent="0.2">
      <c r="A762" s="592" t="s">
        <v>694</v>
      </c>
      <c r="B762" s="593" t="s">
        <v>498</v>
      </c>
      <c r="C762" s="594" t="s">
        <v>498</v>
      </c>
      <c r="D762" s="645" t="s">
        <v>498</v>
      </c>
      <c r="E762" s="594"/>
      <c r="F762" s="1173"/>
      <c r="G762" s="1174"/>
      <c r="H762" s="1174"/>
      <c r="I762" s="1174"/>
      <c r="J762" s="1174"/>
      <c r="K762" s="1174"/>
      <c r="L762" s="1174"/>
      <c r="M762" s="1174"/>
      <c r="N762" s="1174"/>
      <c r="O762" s="1174"/>
      <c r="P762" s="1174"/>
      <c r="Q762" s="1174"/>
      <c r="R762" s="1174"/>
      <c r="S762" s="1174"/>
      <c r="T762" s="1174"/>
      <c r="U762" s="1174"/>
      <c r="V762" s="1174"/>
      <c r="W762" s="1174"/>
      <c r="X762" s="1174"/>
      <c r="Y762" s="1174"/>
      <c r="Z762" s="1174"/>
      <c r="AA762" s="1174"/>
      <c r="AB762" s="1174"/>
      <c r="AC762" s="1174"/>
      <c r="AD762" s="1174"/>
      <c r="AE762" s="1174"/>
      <c r="AF762" s="1174"/>
      <c r="AG762" s="1174"/>
      <c r="AH762" s="1174"/>
      <c r="AI762" s="1174"/>
      <c r="AJ762" s="1174"/>
      <c r="AK762" s="1174"/>
      <c r="AL762" s="1174"/>
      <c r="AM762" s="1174"/>
      <c r="AN762" s="1174"/>
      <c r="AO762" s="1174"/>
      <c r="AP762" s="1174"/>
      <c r="AQ762" s="1174"/>
      <c r="AR762" s="1174"/>
      <c r="AS762" s="1174"/>
      <c r="AT762" s="1174"/>
      <c r="AU762" s="1174"/>
      <c r="AV762" s="1174"/>
      <c r="AW762" s="1174"/>
      <c r="AX762" s="1174"/>
      <c r="AY762" s="1174"/>
      <c r="AZ762" s="1174"/>
      <c r="BA762" s="1174"/>
      <c r="BB762" s="1174"/>
      <c r="BC762" s="1174"/>
      <c r="BD762" s="1174"/>
      <c r="BE762" s="1174"/>
      <c r="BF762" s="1174"/>
      <c r="BG762" s="1174"/>
      <c r="BH762" s="1174"/>
      <c r="BI762" s="1174"/>
      <c r="BJ762" s="1174"/>
      <c r="BK762" s="1174"/>
      <c r="BL762" s="1174"/>
      <c r="BM762" s="1174"/>
      <c r="BN762" s="1174"/>
      <c r="BO762" s="1174"/>
      <c r="BP762" s="1174"/>
      <c r="BQ762" s="1174"/>
      <c r="BR762" s="1174"/>
      <c r="BS762" s="1174"/>
      <c r="BT762" s="1174"/>
      <c r="BU762" s="1174"/>
      <c r="BV762" s="1174"/>
      <c r="BW762" s="1174"/>
      <c r="BX762" s="1174"/>
      <c r="BY762" s="1174"/>
    </row>
    <row r="763" spans="1:77" ht="25.5" x14ac:dyDescent="0.2">
      <c r="A763" s="561" t="s">
        <v>695</v>
      </c>
      <c r="B763" s="562" t="s">
        <v>199</v>
      </c>
      <c r="C763" s="563">
        <v>360</v>
      </c>
      <c r="D763" s="636">
        <v>0</v>
      </c>
      <c r="E763" s="563">
        <f t="shared" si="23"/>
        <v>0</v>
      </c>
      <c r="F763" s="1172"/>
    </row>
    <row r="764" spans="1:77" s="627" customFormat="1" x14ac:dyDescent="0.2">
      <c r="A764" s="589" t="s">
        <v>489</v>
      </c>
      <c r="B764" s="590" t="s">
        <v>498</v>
      </c>
      <c r="C764" s="591" t="s">
        <v>498</v>
      </c>
      <c r="D764" s="644" t="s">
        <v>498</v>
      </c>
      <c r="E764" s="591"/>
      <c r="F764" s="1173"/>
      <c r="G764" s="1174"/>
      <c r="H764" s="1174"/>
      <c r="I764" s="1174"/>
      <c r="J764" s="1174"/>
      <c r="K764" s="1174"/>
      <c r="L764" s="1174"/>
      <c r="M764" s="1174"/>
      <c r="N764" s="1174"/>
      <c r="O764" s="1174"/>
      <c r="P764" s="1174"/>
      <c r="Q764" s="1174"/>
      <c r="R764" s="1174"/>
      <c r="S764" s="1174"/>
      <c r="T764" s="1174"/>
      <c r="U764" s="1174"/>
      <c r="V764" s="1174"/>
      <c r="W764" s="1174"/>
      <c r="X764" s="1174"/>
      <c r="Y764" s="1174"/>
      <c r="Z764" s="1174"/>
      <c r="AA764" s="1174"/>
      <c r="AB764" s="1174"/>
      <c r="AC764" s="1174"/>
      <c r="AD764" s="1174"/>
      <c r="AE764" s="1174"/>
      <c r="AF764" s="1174"/>
      <c r="AG764" s="1174"/>
      <c r="AH764" s="1174"/>
      <c r="AI764" s="1174"/>
      <c r="AJ764" s="1174"/>
      <c r="AK764" s="1174"/>
      <c r="AL764" s="1174"/>
      <c r="AM764" s="1174"/>
      <c r="AN764" s="1174"/>
      <c r="AO764" s="1174"/>
      <c r="AP764" s="1174"/>
      <c r="AQ764" s="1174"/>
      <c r="AR764" s="1174"/>
      <c r="AS764" s="1174"/>
      <c r="AT764" s="1174"/>
      <c r="AU764" s="1174"/>
      <c r="AV764" s="1174"/>
      <c r="AW764" s="1174"/>
      <c r="AX764" s="1174"/>
      <c r="AY764" s="1174"/>
      <c r="AZ764" s="1174"/>
      <c r="BA764" s="1174"/>
      <c r="BB764" s="1174"/>
      <c r="BC764" s="1174"/>
      <c r="BD764" s="1174"/>
      <c r="BE764" s="1174"/>
      <c r="BF764" s="1174"/>
      <c r="BG764" s="1174"/>
      <c r="BH764" s="1174"/>
      <c r="BI764" s="1174"/>
      <c r="BJ764" s="1174"/>
      <c r="BK764" s="1174"/>
      <c r="BL764" s="1174"/>
      <c r="BM764" s="1174"/>
      <c r="BN764" s="1174"/>
      <c r="BO764" s="1174"/>
      <c r="BP764" s="1174"/>
      <c r="BQ764" s="1174"/>
      <c r="BR764" s="1174"/>
      <c r="BS764" s="1174"/>
      <c r="BT764" s="1174"/>
      <c r="BU764" s="1174"/>
      <c r="BV764" s="1174"/>
      <c r="BW764" s="1174"/>
      <c r="BX764" s="1174"/>
      <c r="BY764" s="1174"/>
    </row>
    <row r="765" spans="1:77" s="627" customFormat="1" x14ac:dyDescent="0.2">
      <c r="A765" s="592" t="s">
        <v>490</v>
      </c>
      <c r="B765" s="593" t="s">
        <v>498</v>
      </c>
      <c r="C765" s="594" t="s">
        <v>498</v>
      </c>
      <c r="D765" s="645" t="s">
        <v>498</v>
      </c>
      <c r="E765" s="594"/>
      <c r="F765" s="1173"/>
      <c r="G765" s="1174"/>
      <c r="H765" s="1174"/>
      <c r="I765" s="1174"/>
      <c r="J765" s="1174"/>
      <c r="K765" s="1174"/>
      <c r="L765" s="1174"/>
      <c r="M765" s="1174"/>
      <c r="N765" s="1174"/>
      <c r="O765" s="1174"/>
      <c r="P765" s="1174"/>
      <c r="Q765" s="1174"/>
      <c r="R765" s="1174"/>
      <c r="S765" s="1174"/>
      <c r="T765" s="1174"/>
      <c r="U765" s="1174"/>
      <c r="V765" s="1174"/>
      <c r="W765" s="1174"/>
      <c r="X765" s="1174"/>
      <c r="Y765" s="1174"/>
      <c r="Z765" s="1174"/>
      <c r="AA765" s="1174"/>
      <c r="AB765" s="1174"/>
      <c r="AC765" s="1174"/>
      <c r="AD765" s="1174"/>
      <c r="AE765" s="1174"/>
      <c r="AF765" s="1174"/>
      <c r="AG765" s="1174"/>
      <c r="AH765" s="1174"/>
      <c r="AI765" s="1174"/>
      <c r="AJ765" s="1174"/>
      <c r="AK765" s="1174"/>
      <c r="AL765" s="1174"/>
      <c r="AM765" s="1174"/>
      <c r="AN765" s="1174"/>
      <c r="AO765" s="1174"/>
      <c r="AP765" s="1174"/>
      <c r="AQ765" s="1174"/>
      <c r="AR765" s="1174"/>
      <c r="AS765" s="1174"/>
      <c r="AT765" s="1174"/>
      <c r="AU765" s="1174"/>
      <c r="AV765" s="1174"/>
      <c r="AW765" s="1174"/>
      <c r="AX765" s="1174"/>
      <c r="AY765" s="1174"/>
      <c r="AZ765" s="1174"/>
      <c r="BA765" s="1174"/>
      <c r="BB765" s="1174"/>
      <c r="BC765" s="1174"/>
      <c r="BD765" s="1174"/>
      <c r="BE765" s="1174"/>
      <c r="BF765" s="1174"/>
      <c r="BG765" s="1174"/>
      <c r="BH765" s="1174"/>
      <c r="BI765" s="1174"/>
      <c r="BJ765" s="1174"/>
      <c r="BK765" s="1174"/>
      <c r="BL765" s="1174"/>
      <c r="BM765" s="1174"/>
      <c r="BN765" s="1174"/>
      <c r="BO765" s="1174"/>
      <c r="BP765" s="1174"/>
      <c r="BQ765" s="1174"/>
      <c r="BR765" s="1174"/>
      <c r="BS765" s="1174"/>
      <c r="BT765" s="1174"/>
      <c r="BU765" s="1174"/>
      <c r="BV765" s="1174"/>
      <c r="BW765" s="1174"/>
      <c r="BX765" s="1174"/>
      <c r="BY765" s="1174"/>
    </row>
    <row r="766" spans="1:77" x14ac:dyDescent="0.2">
      <c r="A766" s="561" t="s">
        <v>379</v>
      </c>
      <c r="B766" s="562" t="s">
        <v>47</v>
      </c>
      <c r="C766" s="1272">
        <v>60</v>
      </c>
      <c r="D766" s="636">
        <v>0</v>
      </c>
      <c r="E766" s="563">
        <f t="shared" ref="E766:E767" si="24">C766*D766</f>
        <v>0</v>
      </c>
    </row>
    <row r="767" spans="1:77" x14ac:dyDescent="0.2">
      <c r="A767" s="561" t="s">
        <v>882</v>
      </c>
      <c r="B767" s="562" t="s">
        <v>47</v>
      </c>
      <c r="C767" s="1272">
        <v>30</v>
      </c>
      <c r="D767" s="636">
        <v>0</v>
      </c>
      <c r="E767" s="563">
        <f t="shared" si="24"/>
        <v>0</v>
      </c>
      <c r="F767" s="1172"/>
    </row>
    <row r="768" spans="1:77" x14ac:dyDescent="0.2">
      <c r="A768" s="561" t="s">
        <v>537</v>
      </c>
      <c r="B768" s="562" t="s">
        <v>38</v>
      </c>
      <c r="C768" s="1272">
        <v>1</v>
      </c>
      <c r="D768" s="636">
        <v>0</v>
      </c>
      <c r="E768" s="563">
        <f t="shared" si="23"/>
        <v>0</v>
      </c>
      <c r="F768" s="1172"/>
    </row>
    <row r="769" spans="1:77" x14ac:dyDescent="0.2">
      <c r="A769" s="561" t="s">
        <v>538</v>
      </c>
      <c r="B769" s="562" t="s">
        <v>38</v>
      </c>
      <c r="C769" s="1272">
        <v>1</v>
      </c>
      <c r="D769" s="636">
        <v>0</v>
      </c>
      <c r="E769" s="563">
        <f t="shared" si="23"/>
        <v>0</v>
      </c>
      <c r="F769" s="1172"/>
    </row>
    <row r="770" spans="1:77" ht="25.5" x14ac:dyDescent="0.2">
      <c r="A770" s="561" t="s">
        <v>539</v>
      </c>
      <c r="B770" s="562" t="s">
        <v>38</v>
      </c>
      <c r="C770" s="1272">
        <v>1</v>
      </c>
      <c r="D770" s="636">
        <v>0</v>
      </c>
      <c r="E770" s="563">
        <f t="shared" si="23"/>
        <v>0</v>
      </c>
      <c r="F770" s="1172"/>
    </row>
    <row r="771" spans="1:77" s="627" customFormat="1" x14ac:dyDescent="0.2">
      <c r="A771" s="595"/>
      <c r="B771" s="596"/>
      <c r="C771" s="597"/>
      <c r="D771" s="646"/>
      <c r="E771" s="597"/>
      <c r="F771" s="1173"/>
      <c r="G771" s="1174"/>
      <c r="H771" s="1174"/>
      <c r="I771" s="1174"/>
      <c r="J771" s="1174"/>
      <c r="K771" s="1174"/>
      <c r="L771" s="1174"/>
      <c r="M771" s="1174"/>
      <c r="N771" s="1174"/>
      <c r="O771" s="1174"/>
      <c r="P771" s="1174"/>
      <c r="Q771" s="1174"/>
      <c r="R771" s="1174"/>
      <c r="S771" s="1174"/>
      <c r="T771" s="1174"/>
      <c r="U771" s="1174"/>
      <c r="V771" s="1174"/>
      <c r="W771" s="1174"/>
      <c r="X771" s="1174"/>
      <c r="Y771" s="1174"/>
      <c r="Z771" s="1174"/>
      <c r="AA771" s="1174"/>
      <c r="AB771" s="1174"/>
      <c r="AC771" s="1174"/>
      <c r="AD771" s="1174"/>
      <c r="AE771" s="1174"/>
      <c r="AF771" s="1174"/>
      <c r="AG771" s="1174"/>
      <c r="AH771" s="1174"/>
      <c r="AI771" s="1174"/>
      <c r="AJ771" s="1174"/>
      <c r="AK771" s="1174"/>
      <c r="AL771" s="1174"/>
      <c r="AM771" s="1174"/>
      <c r="AN771" s="1174"/>
      <c r="AO771" s="1174"/>
      <c r="AP771" s="1174"/>
      <c r="AQ771" s="1174"/>
      <c r="AR771" s="1174"/>
      <c r="AS771" s="1174"/>
      <c r="AT771" s="1174"/>
      <c r="AU771" s="1174"/>
      <c r="AV771" s="1174"/>
      <c r="AW771" s="1174"/>
      <c r="AX771" s="1174"/>
      <c r="AY771" s="1174"/>
      <c r="AZ771" s="1174"/>
      <c r="BA771" s="1174"/>
      <c r="BB771" s="1174"/>
      <c r="BC771" s="1174"/>
      <c r="BD771" s="1174"/>
      <c r="BE771" s="1174"/>
      <c r="BF771" s="1174"/>
      <c r="BG771" s="1174"/>
      <c r="BH771" s="1174"/>
      <c r="BI771" s="1174"/>
      <c r="BJ771" s="1174"/>
      <c r="BK771" s="1174"/>
      <c r="BL771" s="1174"/>
      <c r="BM771" s="1174"/>
      <c r="BN771" s="1174"/>
      <c r="BO771" s="1174"/>
      <c r="BP771" s="1174"/>
      <c r="BQ771" s="1174"/>
      <c r="BR771" s="1174"/>
      <c r="BS771" s="1174"/>
      <c r="BT771" s="1174"/>
      <c r="BU771" s="1174"/>
      <c r="BV771" s="1174"/>
      <c r="BW771" s="1174"/>
      <c r="BX771" s="1174"/>
      <c r="BY771" s="1174"/>
    </row>
    <row r="772" spans="1:77" x14ac:dyDescent="0.2">
      <c r="A772" s="600" t="s">
        <v>66</v>
      </c>
      <c r="B772" s="601"/>
      <c r="C772" s="602"/>
      <c r="D772" s="648"/>
      <c r="E772" s="602">
        <f>SUM(E728:E770)</f>
        <v>0</v>
      </c>
      <c r="F772" s="1172"/>
    </row>
    <row r="773" spans="1:77" x14ac:dyDescent="0.2">
      <c r="B773" s="620"/>
      <c r="C773" s="621"/>
      <c r="F773" s="1172"/>
    </row>
    <row r="774" spans="1:77" x14ac:dyDescent="0.2">
      <c r="B774" s="620"/>
      <c r="C774" s="621"/>
      <c r="F774" s="1172"/>
    </row>
    <row r="775" spans="1:77" ht="15.75" x14ac:dyDescent="0.2">
      <c r="A775" s="537" t="s">
        <v>696</v>
      </c>
      <c r="B775" s="583"/>
      <c r="C775" s="584"/>
      <c r="D775" s="642"/>
      <c r="E775" s="585"/>
      <c r="F775" s="1172"/>
    </row>
    <row r="776" spans="1:77" x14ac:dyDescent="0.2">
      <c r="A776" s="542"/>
      <c r="B776" s="410"/>
      <c r="C776" s="376"/>
      <c r="D776" s="631"/>
      <c r="E776" s="536"/>
      <c r="F776" s="1172"/>
    </row>
    <row r="777" spans="1:77" x14ac:dyDescent="0.2">
      <c r="A777" s="586" t="s">
        <v>10</v>
      </c>
      <c r="B777" s="587" t="s">
        <v>277</v>
      </c>
      <c r="C777" s="587" t="s">
        <v>11</v>
      </c>
      <c r="D777" s="643" t="s">
        <v>13</v>
      </c>
      <c r="E777" s="588" t="s">
        <v>14</v>
      </c>
      <c r="F777" s="1172"/>
    </row>
    <row r="778" spans="1:77" s="627" customFormat="1" x14ac:dyDescent="0.2">
      <c r="A778" s="589"/>
      <c r="B778" s="590" t="s">
        <v>498</v>
      </c>
      <c r="C778" s="591" t="s">
        <v>498</v>
      </c>
      <c r="D778" s="644" t="s">
        <v>498</v>
      </c>
      <c r="E778" s="591" t="s">
        <v>498</v>
      </c>
      <c r="F778" s="1173"/>
      <c r="G778" s="1174"/>
      <c r="H778" s="1174"/>
      <c r="I778" s="1174"/>
      <c r="J778" s="1174"/>
      <c r="K778" s="1174"/>
      <c r="L778" s="1174"/>
      <c r="M778" s="1174"/>
      <c r="N778" s="1174"/>
      <c r="O778" s="1174"/>
      <c r="P778" s="1174"/>
      <c r="Q778" s="1174"/>
      <c r="R778" s="1174"/>
      <c r="S778" s="1174"/>
      <c r="T778" s="1174"/>
      <c r="U778" s="1174"/>
      <c r="V778" s="1174"/>
      <c r="W778" s="1174"/>
      <c r="X778" s="1174"/>
      <c r="Y778" s="1174"/>
      <c r="Z778" s="1174"/>
      <c r="AA778" s="1174"/>
      <c r="AB778" s="1174"/>
      <c r="AC778" s="1174"/>
      <c r="AD778" s="1174"/>
      <c r="AE778" s="1174"/>
      <c r="AF778" s="1174"/>
      <c r="AG778" s="1174"/>
      <c r="AH778" s="1174"/>
      <c r="AI778" s="1174"/>
      <c r="AJ778" s="1174"/>
      <c r="AK778" s="1174"/>
      <c r="AL778" s="1174"/>
      <c r="AM778" s="1174"/>
      <c r="AN778" s="1174"/>
      <c r="AO778" s="1174"/>
      <c r="AP778" s="1174"/>
      <c r="AQ778" s="1174"/>
      <c r="AR778" s="1174"/>
      <c r="AS778" s="1174"/>
      <c r="AT778" s="1174"/>
      <c r="AU778" s="1174"/>
      <c r="AV778" s="1174"/>
      <c r="AW778" s="1174"/>
      <c r="AX778" s="1174"/>
      <c r="AY778" s="1174"/>
      <c r="AZ778" s="1174"/>
      <c r="BA778" s="1174"/>
      <c r="BB778" s="1174"/>
      <c r="BC778" s="1174"/>
      <c r="BD778" s="1174"/>
      <c r="BE778" s="1174"/>
      <c r="BF778" s="1174"/>
      <c r="BG778" s="1174"/>
      <c r="BH778" s="1174"/>
      <c r="BI778" s="1174"/>
      <c r="BJ778" s="1174"/>
      <c r="BK778" s="1174"/>
      <c r="BL778" s="1174"/>
      <c r="BM778" s="1174"/>
      <c r="BN778" s="1174"/>
      <c r="BO778" s="1174"/>
      <c r="BP778" s="1174"/>
      <c r="BQ778" s="1174"/>
      <c r="BR778" s="1174"/>
      <c r="BS778" s="1174"/>
      <c r="BT778" s="1174"/>
      <c r="BU778" s="1174"/>
      <c r="BV778" s="1174"/>
      <c r="BW778" s="1174"/>
      <c r="BX778" s="1174"/>
      <c r="BY778" s="1174"/>
    </row>
    <row r="779" spans="1:77" s="627" customFormat="1" x14ac:dyDescent="0.2">
      <c r="A779" s="615" t="s">
        <v>466</v>
      </c>
      <c r="B779" s="616" t="s">
        <v>498</v>
      </c>
      <c r="C779" s="617" t="s">
        <v>498</v>
      </c>
      <c r="D779" s="654" t="s">
        <v>498</v>
      </c>
      <c r="E779" s="617" t="s">
        <v>498</v>
      </c>
      <c r="F779" s="1173"/>
      <c r="G779" s="1174"/>
      <c r="H779" s="1174"/>
      <c r="I779" s="1174"/>
      <c r="J779" s="1174"/>
      <c r="K779" s="1174"/>
      <c r="L779" s="1174"/>
      <c r="M779" s="1174"/>
      <c r="N779" s="1174"/>
      <c r="O779" s="1174"/>
      <c r="P779" s="1174"/>
      <c r="Q779" s="1174"/>
      <c r="R779" s="1174"/>
      <c r="S779" s="1174"/>
      <c r="T779" s="1174"/>
      <c r="U779" s="1174"/>
      <c r="V779" s="1174"/>
      <c r="W779" s="1174"/>
      <c r="X779" s="1174"/>
      <c r="Y779" s="1174"/>
      <c r="Z779" s="1174"/>
      <c r="AA779" s="1174"/>
      <c r="AB779" s="1174"/>
      <c r="AC779" s="1174"/>
      <c r="AD779" s="1174"/>
      <c r="AE779" s="1174"/>
      <c r="AF779" s="1174"/>
      <c r="AG779" s="1174"/>
      <c r="AH779" s="1174"/>
      <c r="AI779" s="1174"/>
      <c r="AJ779" s="1174"/>
      <c r="AK779" s="1174"/>
      <c r="AL779" s="1174"/>
      <c r="AM779" s="1174"/>
      <c r="AN779" s="1174"/>
      <c r="AO779" s="1174"/>
      <c r="AP779" s="1174"/>
      <c r="AQ779" s="1174"/>
      <c r="AR779" s="1174"/>
      <c r="AS779" s="1174"/>
      <c r="AT779" s="1174"/>
      <c r="AU779" s="1174"/>
      <c r="AV779" s="1174"/>
      <c r="AW779" s="1174"/>
      <c r="AX779" s="1174"/>
      <c r="AY779" s="1174"/>
      <c r="AZ779" s="1174"/>
      <c r="BA779" s="1174"/>
      <c r="BB779" s="1174"/>
      <c r="BC779" s="1174"/>
      <c r="BD779" s="1174"/>
      <c r="BE779" s="1174"/>
      <c r="BF779" s="1174"/>
      <c r="BG779" s="1174"/>
      <c r="BH779" s="1174"/>
      <c r="BI779" s="1174"/>
      <c r="BJ779" s="1174"/>
      <c r="BK779" s="1174"/>
      <c r="BL779" s="1174"/>
      <c r="BM779" s="1174"/>
      <c r="BN779" s="1174"/>
      <c r="BO779" s="1174"/>
      <c r="BP779" s="1174"/>
      <c r="BQ779" s="1174"/>
      <c r="BR779" s="1174"/>
      <c r="BS779" s="1174"/>
      <c r="BT779" s="1174"/>
      <c r="BU779" s="1174"/>
      <c r="BV779" s="1174"/>
      <c r="BW779" s="1174"/>
      <c r="BX779" s="1174"/>
      <c r="BY779" s="1174"/>
    </row>
    <row r="780" spans="1:77" s="627" customFormat="1" x14ac:dyDescent="0.2">
      <c r="A780" s="592" t="s">
        <v>467</v>
      </c>
      <c r="B780" s="593" t="s">
        <v>498</v>
      </c>
      <c r="C780" s="594" t="s">
        <v>498</v>
      </c>
      <c r="D780" s="645" t="s">
        <v>498</v>
      </c>
      <c r="E780" s="594" t="s">
        <v>498</v>
      </c>
      <c r="F780" s="1173"/>
      <c r="G780" s="1174"/>
      <c r="H780" s="1174"/>
      <c r="I780" s="1174"/>
      <c r="J780" s="1174"/>
      <c r="K780" s="1174"/>
      <c r="L780" s="1174"/>
      <c r="M780" s="1174"/>
      <c r="N780" s="1174"/>
      <c r="O780" s="1174"/>
      <c r="P780" s="1174"/>
      <c r="Q780" s="1174"/>
      <c r="R780" s="1174"/>
      <c r="S780" s="1174"/>
      <c r="T780" s="1174"/>
      <c r="U780" s="1174"/>
      <c r="V780" s="1174"/>
      <c r="W780" s="1174"/>
      <c r="X780" s="1174"/>
      <c r="Y780" s="1174"/>
      <c r="Z780" s="1174"/>
      <c r="AA780" s="1174"/>
      <c r="AB780" s="1174"/>
      <c r="AC780" s="1174"/>
      <c r="AD780" s="1174"/>
      <c r="AE780" s="1174"/>
      <c r="AF780" s="1174"/>
      <c r="AG780" s="1174"/>
      <c r="AH780" s="1174"/>
      <c r="AI780" s="1174"/>
      <c r="AJ780" s="1174"/>
      <c r="AK780" s="1174"/>
      <c r="AL780" s="1174"/>
      <c r="AM780" s="1174"/>
      <c r="AN780" s="1174"/>
      <c r="AO780" s="1174"/>
      <c r="AP780" s="1174"/>
      <c r="AQ780" s="1174"/>
      <c r="AR780" s="1174"/>
      <c r="AS780" s="1174"/>
      <c r="AT780" s="1174"/>
      <c r="AU780" s="1174"/>
      <c r="AV780" s="1174"/>
      <c r="AW780" s="1174"/>
      <c r="AX780" s="1174"/>
      <c r="AY780" s="1174"/>
      <c r="AZ780" s="1174"/>
      <c r="BA780" s="1174"/>
      <c r="BB780" s="1174"/>
      <c r="BC780" s="1174"/>
      <c r="BD780" s="1174"/>
      <c r="BE780" s="1174"/>
      <c r="BF780" s="1174"/>
      <c r="BG780" s="1174"/>
      <c r="BH780" s="1174"/>
      <c r="BI780" s="1174"/>
      <c r="BJ780" s="1174"/>
      <c r="BK780" s="1174"/>
      <c r="BL780" s="1174"/>
      <c r="BM780" s="1174"/>
      <c r="BN780" s="1174"/>
      <c r="BO780" s="1174"/>
      <c r="BP780" s="1174"/>
      <c r="BQ780" s="1174"/>
      <c r="BR780" s="1174"/>
      <c r="BS780" s="1174"/>
      <c r="BT780" s="1174"/>
      <c r="BU780" s="1174"/>
      <c r="BV780" s="1174"/>
      <c r="BW780" s="1174"/>
      <c r="BX780" s="1174"/>
      <c r="BY780" s="1174"/>
    </row>
    <row r="781" spans="1:77" ht="25.5" x14ac:dyDescent="0.2">
      <c r="A781" s="561" t="s">
        <v>697</v>
      </c>
      <c r="B781" s="562" t="s">
        <v>38</v>
      </c>
      <c r="C781" s="1272">
        <v>3</v>
      </c>
      <c r="D781" s="636">
        <v>0</v>
      </c>
      <c r="E781" s="563">
        <f>C781*D781</f>
        <v>0</v>
      </c>
      <c r="F781" s="1172"/>
    </row>
    <row r="782" spans="1:77" ht="25.5" x14ac:dyDescent="0.2">
      <c r="A782" s="561" t="s">
        <v>698</v>
      </c>
      <c r="B782" s="562" t="s">
        <v>38</v>
      </c>
      <c r="C782" s="1272">
        <v>1</v>
      </c>
      <c r="D782" s="636">
        <v>0</v>
      </c>
      <c r="E782" s="563">
        <f t="shared" ref="E782:E814" si="25">C782*D782</f>
        <v>0</v>
      </c>
      <c r="F782" s="1172"/>
    </row>
    <row r="783" spans="1:77" s="627" customFormat="1" x14ac:dyDescent="0.2">
      <c r="A783" s="595" t="s">
        <v>501</v>
      </c>
      <c r="B783" s="596" t="s">
        <v>498</v>
      </c>
      <c r="C783" s="597" t="s">
        <v>498</v>
      </c>
      <c r="D783" s="646"/>
      <c r="E783" s="597"/>
      <c r="F783" s="1173"/>
      <c r="G783" s="1174"/>
      <c r="H783" s="1174"/>
      <c r="I783" s="1174"/>
      <c r="J783" s="1174"/>
      <c r="K783" s="1174"/>
      <c r="L783" s="1174"/>
      <c r="M783" s="1174"/>
      <c r="N783" s="1174"/>
      <c r="O783" s="1174"/>
      <c r="P783" s="1174"/>
      <c r="Q783" s="1174"/>
      <c r="R783" s="1174"/>
      <c r="S783" s="1174"/>
      <c r="T783" s="1174"/>
      <c r="U783" s="1174"/>
      <c r="V783" s="1174"/>
      <c r="W783" s="1174"/>
      <c r="X783" s="1174"/>
      <c r="Y783" s="1174"/>
      <c r="Z783" s="1174"/>
      <c r="AA783" s="1174"/>
      <c r="AB783" s="1174"/>
      <c r="AC783" s="1174"/>
      <c r="AD783" s="1174"/>
      <c r="AE783" s="1174"/>
      <c r="AF783" s="1174"/>
      <c r="AG783" s="1174"/>
      <c r="AH783" s="1174"/>
      <c r="AI783" s="1174"/>
      <c r="AJ783" s="1174"/>
      <c r="AK783" s="1174"/>
      <c r="AL783" s="1174"/>
      <c r="AM783" s="1174"/>
      <c r="AN783" s="1174"/>
      <c r="AO783" s="1174"/>
      <c r="AP783" s="1174"/>
      <c r="AQ783" s="1174"/>
      <c r="AR783" s="1174"/>
      <c r="AS783" s="1174"/>
      <c r="AT783" s="1174"/>
      <c r="AU783" s="1174"/>
      <c r="AV783" s="1174"/>
      <c r="AW783" s="1174"/>
      <c r="AX783" s="1174"/>
      <c r="AY783" s="1174"/>
      <c r="AZ783" s="1174"/>
      <c r="BA783" s="1174"/>
      <c r="BB783" s="1174"/>
      <c r="BC783" s="1174"/>
      <c r="BD783" s="1174"/>
      <c r="BE783" s="1174"/>
      <c r="BF783" s="1174"/>
      <c r="BG783" s="1174"/>
      <c r="BH783" s="1174"/>
      <c r="BI783" s="1174"/>
      <c r="BJ783" s="1174"/>
      <c r="BK783" s="1174"/>
      <c r="BL783" s="1174"/>
      <c r="BM783" s="1174"/>
      <c r="BN783" s="1174"/>
      <c r="BO783" s="1174"/>
      <c r="BP783" s="1174"/>
      <c r="BQ783" s="1174"/>
      <c r="BR783" s="1174"/>
      <c r="BS783" s="1174"/>
      <c r="BT783" s="1174"/>
      <c r="BU783" s="1174"/>
      <c r="BV783" s="1174"/>
      <c r="BW783" s="1174"/>
      <c r="BX783" s="1174"/>
      <c r="BY783" s="1174"/>
    </row>
    <row r="784" spans="1:77" x14ac:dyDescent="0.2">
      <c r="A784" s="561" t="s">
        <v>303</v>
      </c>
      <c r="B784" s="562" t="s">
        <v>47</v>
      </c>
      <c r="C784" s="1272">
        <v>100</v>
      </c>
      <c r="D784" s="636">
        <v>0</v>
      </c>
      <c r="E784" s="563">
        <f t="shared" si="25"/>
        <v>0</v>
      </c>
      <c r="F784" s="1172"/>
    </row>
    <row r="785" spans="1:77" s="627" customFormat="1" x14ac:dyDescent="0.2">
      <c r="A785" s="589" t="s">
        <v>504</v>
      </c>
      <c r="B785" s="590" t="s">
        <v>498</v>
      </c>
      <c r="C785" s="591" t="s">
        <v>498</v>
      </c>
      <c r="D785" s="644"/>
      <c r="E785" s="591"/>
      <c r="F785" s="1173"/>
      <c r="G785" s="1174"/>
      <c r="H785" s="1174"/>
      <c r="I785" s="1174"/>
      <c r="J785" s="1174"/>
      <c r="K785" s="1174"/>
      <c r="L785" s="1174"/>
      <c r="M785" s="1174"/>
      <c r="N785" s="1174"/>
      <c r="O785" s="1174"/>
      <c r="P785" s="1174"/>
      <c r="Q785" s="1174"/>
      <c r="R785" s="1174"/>
      <c r="S785" s="1174"/>
      <c r="T785" s="1174"/>
      <c r="U785" s="1174"/>
      <c r="V785" s="1174"/>
      <c r="W785" s="1174"/>
      <c r="X785" s="1174"/>
      <c r="Y785" s="1174"/>
      <c r="Z785" s="1174"/>
      <c r="AA785" s="1174"/>
      <c r="AB785" s="1174"/>
      <c r="AC785" s="1174"/>
      <c r="AD785" s="1174"/>
      <c r="AE785" s="1174"/>
      <c r="AF785" s="1174"/>
      <c r="AG785" s="1174"/>
      <c r="AH785" s="1174"/>
      <c r="AI785" s="1174"/>
      <c r="AJ785" s="1174"/>
      <c r="AK785" s="1174"/>
      <c r="AL785" s="1174"/>
      <c r="AM785" s="1174"/>
      <c r="AN785" s="1174"/>
      <c r="AO785" s="1174"/>
      <c r="AP785" s="1174"/>
      <c r="AQ785" s="1174"/>
      <c r="AR785" s="1174"/>
      <c r="AS785" s="1174"/>
      <c r="AT785" s="1174"/>
      <c r="AU785" s="1174"/>
      <c r="AV785" s="1174"/>
      <c r="AW785" s="1174"/>
      <c r="AX785" s="1174"/>
      <c r="AY785" s="1174"/>
      <c r="AZ785" s="1174"/>
      <c r="BA785" s="1174"/>
      <c r="BB785" s="1174"/>
      <c r="BC785" s="1174"/>
      <c r="BD785" s="1174"/>
      <c r="BE785" s="1174"/>
      <c r="BF785" s="1174"/>
      <c r="BG785" s="1174"/>
      <c r="BH785" s="1174"/>
      <c r="BI785" s="1174"/>
      <c r="BJ785" s="1174"/>
      <c r="BK785" s="1174"/>
      <c r="BL785" s="1174"/>
      <c r="BM785" s="1174"/>
      <c r="BN785" s="1174"/>
      <c r="BO785" s="1174"/>
      <c r="BP785" s="1174"/>
      <c r="BQ785" s="1174"/>
      <c r="BR785" s="1174"/>
      <c r="BS785" s="1174"/>
      <c r="BT785" s="1174"/>
      <c r="BU785" s="1174"/>
      <c r="BV785" s="1174"/>
      <c r="BW785" s="1174"/>
      <c r="BX785" s="1174"/>
      <c r="BY785" s="1174"/>
    </row>
    <row r="786" spans="1:77" s="627" customFormat="1" x14ac:dyDescent="0.2">
      <c r="A786" s="592" t="s">
        <v>472</v>
      </c>
      <c r="B786" s="593" t="s">
        <v>498</v>
      </c>
      <c r="C786" s="594" t="s">
        <v>498</v>
      </c>
      <c r="D786" s="645"/>
      <c r="E786" s="594"/>
      <c r="F786" s="1173"/>
      <c r="G786" s="1174"/>
      <c r="H786" s="1174"/>
      <c r="I786" s="1174"/>
      <c r="J786" s="1174"/>
      <c r="K786" s="1174"/>
      <c r="L786" s="1174"/>
      <c r="M786" s="1174"/>
      <c r="N786" s="1174"/>
      <c r="O786" s="1174"/>
      <c r="P786" s="1174"/>
      <c r="Q786" s="1174"/>
      <c r="R786" s="1174"/>
      <c r="S786" s="1174"/>
      <c r="T786" s="1174"/>
      <c r="U786" s="1174"/>
      <c r="V786" s="1174"/>
      <c r="W786" s="1174"/>
      <c r="X786" s="1174"/>
      <c r="Y786" s="1174"/>
      <c r="Z786" s="1174"/>
      <c r="AA786" s="1174"/>
      <c r="AB786" s="1174"/>
      <c r="AC786" s="1174"/>
      <c r="AD786" s="1174"/>
      <c r="AE786" s="1174"/>
      <c r="AF786" s="1174"/>
      <c r="AG786" s="1174"/>
      <c r="AH786" s="1174"/>
      <c r="AI786" s="1174"/>
      <c r="AJ786" s="1174"/>
      <c r="AK786" s="1174"/>
      <c r="AL786" s="1174"/>
      <c r="AM786" s="1174"/>
      <c r="AN786" s="1174"/>
      <c r="AO786" s="1174"/>
      <c r="AP786" s="1174"/>
      <c r="AQ786" s="1174"/>
      <c r="AR786" s="1174"/>
      <c r="AS786" s="1174"/>
      <c r="AT786" s="1174"/>
      <c r="AU786" s="1174"/>
      <c r="AV786" s="1174"/>
      <c r="AW786" s="1174"/>
      <c r="AX786" s="1174"/>
      <c r="AY786" s="1174"/>
      <c r="AZ786" s="1174"/>
      <c r="BA786" s="1174"/>
      <c r="BB786" s="1174"/>
      <c r="BC786" s="1174"/>
      <c r="BD786" s="1174"/>
      <c r="BE786" s="1174"/>
      <c r="BF786" s="1174"/>
      <c r="BG786" s="1174"/>
      <c r="BH786" s="1174"/>
      <c r="BI786" s="1174"/>
      <c r="BJ786" s="1174"/>
      <c r="BK786" s="1174"/>
      <c r="BL786" s="1174"/>
      <c r="BM786" s="1174"/>
      <c r="BN786" s="1174"/>
      <c r="BO786" s="1174"/>
      <c r="BP786" s="1174"/>
      <c r="BQ786" s="1174"/>
      <c r="BR786" s="1174"/>
      <c r="BS786" s="1174"/>
      <c r="BT786" s="1174"/>
      <c r="BU786" s="1174"/>
      <c r="BV786" s="1174"/>
      <c r="BW786" s="1174"/>
      <c r="BX786" s="1174"/>
      <c r="BY786" s="1174"/>
    </row>
    <row r="787" spans="1:77" ht="25.5" x14ac:dyDescent="0.2">
      <c r="A787" s="561" t="s">
        <v>510</v>
      </c>
      <c r="B787" s="562" t="s">
        <v>101</v>
      </c>
      <c r="C787" s="563">
        <v>25.5</v>
      </c>
      <c r="D787" s="636">
        <v>0</v>
      </c>
      <c r="E787" s="563">
        <f t="shared" si="25"/>
        <v>0</v>
      </c>
      <c r="F787" s="1172"/>
    </row>
    <row r="788" spans="1:77" s="627" customFormat="1" x14ac:dyDescent="0.2">
      <c r="A788" s="589" t="s">
        <v>512</v>
      </c>
      <c r="B788" s="590" t="s">
        <v>498</v>
      </c>
      <c r="C788" s="591" t="s">
        <v>498</v>
      </c>
      <c r="D788" s="644"/>
      <c r="E788" s="591"/>
      <c r="F788" s="1173"/>
      <c r="G788" s="1174"/>
      <c r="H788" s="1174"/>
      <c r="I788" s="1174"/>
      <c r="J788" s="1174"/>
      <c r="K788" s="1174"/>
      <c r="L788" s="1174"/>
      <c r="M788" s="1174"/>
      <c r="N788" s="1174"/>
      <c r="O788" s="1174"/>
      <c r="P788" s="1174"/>
      <c r="Q788" s="1174"/>
      <c r="R788" s="1174"/>
      <c r="S788" s="1174"/>
      <c r="T788" s="1174"/>
      <c r="U788" s="1174"/>
      <c r="V788" s="1174"/>
      <c r="W788" s="1174"/>
      <c r="X788" s="1174"/>
      <c r="Y788" s="1174"/>
      <c r="Z788" s="1174"/>
      <c r="AA788" s="1174"/>
      <c r="AB788" s="1174"/>
      <c r="AC788" s="1174"/>
      <c r="AD788" s="1174"/>
      <c r="AE788" s="1174"/>
      <c r="AF788" s="1174"/>
      <c r="AG788" s="1174"/>
      <c r="AH788" s="1174"/>
      <c r="AI788" s="1174"/>
      <c r="AJ788" s="1174"/>
      <c r="AK788" s="1174"/>
      <c r="AL788" s="1174"/>
      <c r="AM788" s="1174"/>
      <c r="AN788" s="1174"/>
      <c r="AO788" s="1174"/>
      <c r="AP788" s="1174"/>
      <c r="AQ788" s="1174"/>
      <c r="AR788" s="1174"/>
      <c r="AS788" s="1174"/>
      <c r="AT788" s="1174"/>
      <c r="AU788" s="1174"/>
      <c r="AV788" s="1174"/>
      <c r="AW788" s="1174"/>
      <c r="AX788" s="1174"/>
      <c r="AY788" s="1174"/>
      <c r="AZ788" s="1174"/>
      <c r="BA788" s="1174"/>
      <c r="BB788" s="1174"/>
      <c r="BC788" s="1174"/>
      <c r="BD788" s="1174"/>
      <c r="BE788" s="1174"/>
      <c r="BF788" s="1174"/>
      <c r="BG788" s="1174"/>
      <c r="BH788" s="1174"/>
      <c r="BI788" s="1174"/>
      <c r="BJ788" s="1174"/>
      <c r="BK788" s="1174"/>
      <c r="BL788" s="1174"/>
      <c r="BM788" s="1174"/>
      <c r="BN788" s="1174"/>
      <c r="BO788" s="1174"/>
      <c r="BP788" s="1174"/>
      <c r="BQ788" s="1174"/>
      <c r="BR788" s="1174"/>
      <c r="BS788" s="1174"/>
      <c r="BT788" s="1174"/>
      <c r="BU788" s="1174"/>
      <c r="BV788" s="1174"/>
      <c r="BW788" s="1174"/>
      <c r="BX788" s="1174"/>
      <c r="BY788" s="1174"/>
    </row>
    <row r="789" spans="1:77" s="627" customFormat="1" x14ac:dyDescent="0.2">
      <c r="A789" s="592" t="s">
        <v>513</v>
      </c>
      <c r="B789" s="593" t="s">
        <v>498</v>
      </c>
      <c r="C789" s="594" t="s">
        <v>498</v>
      </c>
      <c r="D789" s="645"/>
      <c r="E789" s="594"/>
      <c r="F789" s="1173"/>
      <c r="G789" s="1174"/>
      <c r="H789" s="1174"/>
      <c r="I789" s="1174"/>
      <c r="J789" s="1174"/>
      <c r="K789" s="1174"/>
      <c r="L789" s="1174"/>
      <c r="M789" s="1174"/>
      <c r="N789" s="1174"/>
      <c r="O789" s="1174"/>
      <c r="P789" s="1174"/>
      <c r="Q789" s="1174"/>
      <c r="R789" s="1174"/>
      <c r="S789" s="1174"/>
      <c r="T789" s="1174"/>
      <c r="U789" s="1174"/>
      <c r="V789" s="1174"/>
      <c r="W789" s="1174"/>
      <c r="X789" s="1174"/>
      <c r="Y789" s="1174"/>
      <c r="Z789" s="1174"/>
      <c r="AA789" s="1174"/>
      <c r="AB789" s="1174"/>
      <c r="AC789" s="1174"/>
      <c r="AD789" s="1174"/>
      <c r="AE789" s="1174"/>
      <c r="AF789" s="1174"/>
      <c r="AG789" s="1174"/>
      <c r="AH789" s="1174"/>
      <c r="AI789" s="1174"/>
      <c r="AJ789" s="1174"/>
      <c r="AK789" s="1174"/>
      <c r="AL789" s="1174"/>
      <c r="AM789" s="1174"/>
      <c r="AN789" s="1174"/>
      <c r="AO789" s="1174"/>
      <c r="AP789" s="1174"/>
      <c r="AQ789" s="1174"/>
      <c r="AR789" s="1174"/>
      <c r="AS789" s="1174"/>
      <c r="AT789" s="1174"/>
      <c r="AU789" s="1174"/>
      <c r="AV789" s="1174"/>
      <c r="AW789" s="1174"/>
      <c r="AX789" s="1174"/>
      <c r="AY789" s="1174"/>
      <c r="AZ789" s="1174"/>
      <c r="BA789" s="1174"/>
      <c r="BB789" s="1174"/>
      <c r="BC789" s="1174"/>
      <c r="BD789" s="1174"/>
      <c r="BE789" s="1174"/>
      <c r="BF789" s="1174"/>
      <c r="BG789" s="1174"/>
      <c r="BH789" s="1174"/>
      <c r="BI789" s="1174"/>
      <c r="BJ789" s="1174"/>
      <c r="BK789" s="1174"/>
      <c r="BL789" s="1174"/>
      <c r="BM789" s="1174"/>
      <c r="BN789" s="1174"/>
      <c r="BO789" s="1174"/>
      <c r="BP789" s="1174"/>
      <c r="BQ789" s="1174"/>
      <c r="BR789" s="1174"/>
      <c r="BS789" s="1174"/>
      <c r="BT789" s="1174"/>
      <c r="BU789" s="1174"/>
      <c r="BV789" s="1174"/>
      <c r="BW789" s="1174"/>
      <c r="BX789" s="1174"/>
      <c r="BY789" s="1174"/>
    </row>
    <row r="790" spans="1:77" ht="25.5" x14ac:dyDescent="0.2">
      <c r="A790" s="561" t="s">
        <v>514</v>
      </c>
      <c r="B790" s="562" t="s">
        <v>101</v>
      </c>
      <c r="C790" s="563">
        <v>42.2</v>
      </c>
      <c r="D790" s="636">
        <v>0</v>
      </c>
      <c r="E790" s="563">
        <f t="shared" si="25"/>
        <v>0</v>
      </c>
      <c r="F790" s="1172"/>
    </row>
    <row r="791" spans="1:77" ht="25.5" x14ac:dyDescent="0.2">
      <c r="A791" s="561" t="s">
        <v>1209</v>
      </c>
      <c r="B791" s="562" t="s">
        <v>101</v>
      </c>
      <c r="C791" s="563">
        <v>165.15</v>
      </c>
      <c r="D791" s="636">
        <v>0</v>
      </c>
      <c r="E791" s="563">
        <f t="shared" si="25"/>
        <v>0</v>
      </c>
      <c r="F791" s="1172"/>
    </row>
    <row r="792" spans="1:77" x14ac:dyDescent="0.2">
      <c r="A792" s="561" t="s">
        <v>699</v>
      </c>
      <c r="B792" s="562" t="s">
        <v>199</v>
      </c>
      <c r="C792" s="563">
        <v>33</v>
      </c>
      <c r="D792" s="636">
        <v>0</v>
      </c>
      <c r="E792" s="563">
        <f t="shared" si="25"/>
        <v>0</v>
      </c>
      <c r="F792" s="1172"/>
    </row>
    <row r="793" spans="1:77" x14ac:dyDescent="0.2">
      <c r="A793" s="561" t="s">
        <v>700</v>
      </c>
      <c r="B793" s="562" t="s">
        <v>199</v>
      </c>
      <c r="C793" s="563">
        <v>12</v>
      </c>
      <c r="D793" s="636">
        <v>0</v>
      </c>
      <c r="E793" s="563">
        <f t="shared" si="25"/>
        <v>0</v>
      </c>
      <c r="F793" s="1172"/>
    </row>
    <row r="794" spans="1:77" ht="25.5" x14ac:dyDescent="0.2">
      <c r="A794" s="561" t="s">
        <v>701</v>
      </c>
      <c r="B794" s="562" t="s">
        <v>199</v>
      </c>
      <c r="C794" s="563">
        <v>9.8000000000000007</v>
      </c>
      <c r="D794" s="636">
        <v>0</v>
      </c>
      <c r="E794" s="563">
        <f t="shared" si="25"/>
        <v>0</v>
      </c>
      <c r="F794" s="1172"/>
    </row>
    <row r="795" spans="1:77" s="627" customFormat="1" x14ac:dyDescent="0.2">
      <c r="A795" s="595" t="s">
        <v>516</v>
      </c>
      <c r="B795" s="596" t="s">
        <v>498</v>
      </c>
      <c r="C795" s="597" t="s">
        <v>498</v>
      </c>
      <c r="D795" s="646"/>
      <c r="E795" s="597"/>
      <c r="F795" s="1173"/>
      <c r="G795" s="1174"/>
      <c r="H795" s="1174"/>
      <c r="I795" s="1174"/>
      <c r="J795" s="1174"/>
      <c r="K795" s="1174"/>
      <c r="L795" s="1174"/>
      <c r="M795" s="1174"/>
      <c r="N795" s="1174"/>
      <c r="O795" s="1174"/>
      <c r="P795" s="1174"/>
      <c r="Q795" s="1174"/>
      <c r="R795" s="1174"/>
      <c r="S795" s="1174"/>
      <c r="T795" s="1174"/>
      <c r="U795" s="1174"/>
      <c r="V795" s="1174"/>
      <c r="W795" s="1174"/>
      <c r="X795" s="1174"/>
      <c r="Y795" s="1174"/>
      <c r="Z795" s="1174"/>
      <c r="AA795" s="1174"/>
      <c r="AB795" s="1174"/>
      <c r="AC795" s="1174"/>
      <c r="AD795" s="1174"/>
      <c r="AE795" s="1174"/>
      <c r="AF795" s="1174"/>
      <c r="AG795" s="1174"/>
      <c r="AH795" s="1174"/>
      <c r="AI795" s="1174"/>
      <c r="AJ795" s="1174"/>
      <c r="AK795" s="1174"/>
      <c r="AL795" s="1174"/>
      <c r="AM795" s="1174"/>
      <c r="AN795" s="1174"/>
      <c r="AO795" s="1174"/>
      <c r="AP795" s="1174"/>
      <c r="AQ795" s="1174"/>
      <c r="AR795" s="1174"/>
      <c r="AS795" s="1174"/>
      <c r="AT795" s="1174"/>
      <c r="AU795" s="1174"/>
      <c r="AV795" s="1174"/>
      <c r="AW795" s="1174"/>
      <c r="AX795" s="1174"/>
      <c r="AY795" s="1174"/>
      <c r="AZ795" s="1174"/>
      <c r="BA795" s="1174"/>
      <c r="BB795" s="1174"/>
      <c r="BC795" s="1174"/>
      <c r="BD795" s="1174"/>
      <c r="BE795" s="1174"/>
      <c r="BF795" s="1174"/>
      <c r="BG795" s="1174"/>
      <c r="BH795" s="1174"/>
      <c r="BI795" s="1174"/>
      <c r="BJ795" s="1174"/>
      <c r="BK795" s="1174"/>
      <c r="BL795" s="1174"/>
      <c r="BM795" s="1174"/>
      <c r="BN795" s="1174"/>
      <c r="BO795" s="1174"/>
      <c r="BP795" s="1174"/>
      <c r="BQ795" s="1174"/>
      <c r="BR795" s="1174"/>
      <c r="BS795" s="1174"/>
      <c r="BT795" s="1174"/>
      <c r="BU795" s="1174"/>
      <c r="BV795" s="1174"/>
      <c r="BW795" s="1174"/>
      <c r="BX795" s="1174"/>
      <c r="BY795" s="1174"/>
    </row>
    <row r="796" spans="1:77" ht="51" x14ac:dyDescent="0.2">
      <c r="A796" s="561" t="s">
        <v>517</v>
      </c>
      <c r="B796" s="562" t="s">
        <v>100</v>
      </c>
      <c r="C796" s="563">
        <v>1400</v>
      </c>
      <c r="D796" s="636">
        <v>0</v>
      </c>
      <c r="E796" s="563">
        <f t="shared" si="25"/>
        <v>0</v>
      </c>
      <c r="F796" s="1172"/>
    </row>
    <row r="797" spans="1:77" ht="51" x14ac:dyDescent="0.2">
      <c r="A797" s="561" t="s">
        <v>518</v>
      </c>
      <c r="B797" s="562" t="s">
        <v>100</v>
      </c>
      <c r="C797" s="563">
        <v>3268</v>
      </c>
      <c r="D797" s="636">
        <v>0</v>
      </c>
      <c r="E797" s="563">
        <f t="shared" si="25"/>
        <v>0</v>
      </c>
      <c r="F797" s="1172"/>
    </row>
    <row r="798" spans="1:77" s="627" customFormat="1" x14ac:dyDescent="0.2">
      <c r="A798" s="595" t="s">
        <v>519</v>
      </c>
      <c r="B798" s="596" t="s">
        <v>498</v>
      </c>
      <c r="C798" s="597" t="s">
        <v>498</v>
      </c>
      <c r="D798" s="646"/>
      <c r="E798" s="597"/>
      <c r="F798" s="1173"/>
      <c r="G798" s="1174"/>
      <c r="H798" s="1174"/>
      <c r="I798" s="1174"/>
      <c r="J798" s="1174"/>
      <c r="K798" s="1174"/>
      <c r="L798" s="1174"/>
      <c r="M798" s="1174"/>
      <c r="N798" s="1174"/>
      <c r="O798" s="1174"/>
      <c r="P798" s="1174"/>
      <c r="Q798" s="1174"/>
      <c r="R798" s="1174"/>
      <c r="S798" s="1174"/>
      <c r="T798" s="1174"/>
      <c r="U798" s="1174"/>
      <c r="V798" s="1174"/>
      <c r="W798" s="1174"/>
      <c r="X798" s="1174"/>
      <c r="Y798" s="1174"/>
      <c r="Z798" s="1174"/>
      <c r="AA798" s="1174"/>
      <c r="AB798" s="1174"/>
      <c r="AC798" s="1174"/>
      <c r="AD798" s="1174"/>
      <c r="AE798" s="1174"/>
      <c r="AF798" s="1174"/>
      <c r="AG798" s="1174"/>
      <c r="AH798" s="1174"/>
      <c r="AI798" s="1174"/>
      <c r="AJ798" s="1174"/>
      <c r="AK798" s="1174"/>
      <c r="AL798" s="1174"/>
      <c r="AM798" s="1174"/>
      <c r="AN798" s="1174"/>
      <c r="AO798" s="1174"/>
      <c r="AP798" s="1174"/>
      <c r="AQ798" s="1174"/>
      <c r="AR798" s="1174"/>
      <c r="AS798" s="1174"/>
      <c r="AT798" s="1174"/>
      <c r="AU798" s="1174"/>
      <c r="AV798" s="1174"/>
      <c r="AW798" s="1174"/>
      <c r="AX798" s="1174"/>
      <c r="AY798" s="1174"/>
      <c r="AZ798" s="1174"/>
      <c r="BA798" s="1174"/>
      <c r="BB798" s="1174"/>
      <c r="BC798" s="1174"/>
      <c r="BD798" s="1174"/>
      <c r="BE798" s="1174"/>
      <c r="BF798" s="1174"/>
      <c r="BG798" s="1174"/>
      <c r="BH798" s="1174"/>
      <c r="BI798" s="1174"/>
      <c r="BJ798" s="1174"/>
      <c r="BK798" s="1174"/>
      <c r="BL798" s="1174"/>
      <c r="BM798" s="1174"/>
      <c r="BN798" s="1174"/>
      <c r="BO798" s="1174"/>
      <c r="BP798" s="1174"/>
      <c r="BQ798" s="1174"/>
      <c r="BR798" s="1174"/>
      <c r="BS798" s="1174"/>
      <c r="BT798" s="1174"/>
      <c r="BU798" s="1174"/>
      <c r="BV798" s="1174"/>
      <c r="BW798" s="1174"/>
      <c r="BX798" s="1174"/>
      <c r="BY798" s="1174"/>
    </row>
    <row r="799" spans="1:77" ht="25.5" x14ac:dyDescent="0.2">
      <c r="A799" s="561" t="s">
        <v>520</v>
      </c>
      <c r="B799" s="562" t="s">
        <v>184</v>
      </c>
      <c r="C799" s="563">
        <v>3.7</v>
      </c>
      <c r="D799" s="636">
        <v>0</v>
      </c>
      <c r="E799" s="563">
        <f t="shared" si="25"/>
        <v>0</v>
      </c>
      <c r="F799" s="1172"/>
    </row>
    <row r="800" spans="1:77" ht="38.25" x14ac:dyDescent="0.2">
      <c r="A800" s="561" t="s">
        <v>521</v>
      </c>
      <c r="B800" s="562" t="s">
        <v>184</v>
      </c>
      <c r="C800" s="563">
        <v>5.1000000000000005</v>
      </c>
      <c r="D800" s="636">
        <v>0</v>
      </c>
      <c r="E800" s="563">
        <f t="shared" si="25"/>
        <v>0</v>
      </c>
      <c r="F800" s="1172"/>
    </row>
    <row r="801" spans="1:77" ht="63.75" x14ac:dyDescent="0.2">
      <c r="A801" s="561" t="s">
        <v>702</v>
      </c>
      <c r="B801" s="562" t="s">
        <v>184</v>
      </c>
      <c r="C801" s="563">
        <v>33.75</v>
      </c>
      <c r="D801" s="636">
        <v>0</v>
      </c>
      <c r="E801" s="563">
        <f t="shared" si="25"/>
        <v>0</v>
      </c>
      <c r="F801" s="1172"/>
    </row>
    <row r="802" spans="1:77" s="627" customFormat="1" x14ac:dyDescent="0.2">
      <c r="A802" s="595" t="s">
        <v>523</v>
      </c>
      <c r="B802" s="596" t="s">
        <v>498</v>
      </c>
      <c r="C802" s="597" t="s">
        <v>498</v>
      </c>
      <c r="D802" s="646"/>
      <c r="E802" s="597"/>
      <c r="F802" s="1173"/>
      <c r="G802" s="1174"/>
      <c r="H802" s="1174"/>
      <c r="I802" s="1174"/>
      <c r="J802" s="1174"/>
      <c r="K802" s="1174"/>
      <c r="L802" s="1174"/>
      <c r="M802" s="1174"/>
      <c r="N802" s="1174"/>
      <c r="O802" s="1174"/>
      <c r="P802" s="1174"/>
      <c r="Q802" s="1174"/>
      <c r="R802" s="1174"/>
      <c r="S802" s="1174"/>
      <c r="T802" s="1174"/>
      <c r="U802" s="1174"/>
      <c r="V802" s="1174"/>
      <c r="W802" s="1174"/>
      <c r="X802" s="1174"/>
      <c r="Y802" s="1174"/>
      <c r="Z802" s="1174"/>
      <c r="AA802" s="1174"/>
      <c r="AB802" s="1174"/>
      <c r="AC802" s="1174"/>
      <c r="AD802" s="1174"/>
      <c r="AE802" s="1174"/>
      <c r="AF802" s="1174"/>
      <c r="AG802" s="1174"/>
      <c r="AH802" s="1174"/>
      <c r="AI802" s="1174"/>
      <c r="AJ802" s="1174"/>
      <c r="AK802" s="1174"/>
      <c r="AL802" s="1174"/>
      <c r="AM802" s="1174"/>
      <c r="AN802" s="1174"/>
      <c r="AO802" s="1174"/>
      <c r="AP802" s="1174"/>
      <c r="AQ802" s="1174"/>
      <c r="AR802" s="1174"/>
      <c r="AS802" s="1174"/>
      <c r="AT802" s="1174"/>
      <c r="AU802" s="1174"/>
      <c r="AV802" s="1174"/>
      <c r="AW802" s="1174"/>
      <c r="AX802" s="1174"/>
      <c r="AY802" s="1174"/>
      <c r="AZ802" s="1174"/>
      <c r="BA802" s="1174"/>
      <c r="BB802" s="1174"/>
      <c r="BC802" s="1174"/>
      <c r="BD802" s="1174"/>
      <c r="BE802" s="1174"/>
      <c r="BF802" s="1174"/>
      <c r="BG802" s="1174"/>
      <c r="BH802" s="1174"/>
      <c r="BI802" s="1174"/>
      <c r="BJ802" s="1174"/>
      <c r="BK802" s="1174"/>
      <c r="BL802" s="1174"/>
      <c r="BM802" s="1174"/>
      <c r="BN802" s="1174"/>
      <c r="BO802" s="1174"/>
      <c r="BP802" s="1174"/>
      <c r="BQ802" s="1174"/>
      <c r="BR802" s="1174"/>
      <c r="BS802" s="1174"/>
      <c r="BT802" s="1174"/>
      <c r="BU802" s="1174"/>
      <c r="BV802" s="1174"/>
      <c r="BW802" s="1174"/>
      <c r="BX802" s="1174"/>
      <c r="BY802" s="1174"/>
    </row>
    <row r="803" spans="1:77" ht="25.5" x14ac:dyDescent="0.2">
      <c r="A803" s="561" t="s">
        <v>524</v>
      </c>
      <c r="B803" s="562" t="s">
        <v>38</v>
      </c>
      <c r="C803" s="1272">
        <v>4</v>
      </c>
      <c r="D803" s="636">
        <v>0</v>
      </c>
      <c r="E803" s="563">
        <f t="shared" si="25"/>
        <v>0</v>
      </c>
      <c r="F803" s="1172"/>
    </row>
    <row r="804" spans="1:77" ht="25.5" x14ac:dyDescent="0.2">
      <c r="A804" s="561" t="s">
        <v>525</v>
      </c>
      <c r="B804" s="562" t="s">
        <v>38</v>
      </c>
      <c r="C804" s="1272">
        <v>1</v>
      </c>
      <c r="D804" s="636">
        <v>0</v>
      </c>
      <c r="E804" s="563">
        <f t="shared" si="25"/>
        <v>0</v>
      </c>
      <c r="F804" s="1172"/>
    </row>
    <row r="805" spans="1:77" s="627" customFormat="1" x14ac:dyDescent="0.2">
      <c r="A805" s="595" t="s">
        <v>526</v>
      </c>
      <c r="B805" s="596" t="s">
        <v>498</v>
      </c>
      <c r="C805" s="597" t="s">
        <v>498</v>
      </c>
      <c r="D805" s="646"/>
      <c r="E805" s="597"/>
      <c r="F805" s="1173"/>
      <c r="G805" s="1174"/>
      <c r="H805" s="1174"/>
      <c r="I805" s="1174"/>
      <c r="J805" s="1174"/>
      <c r="K805" s="1174"/>
      <c r="L805" s="1174"/>
      <c r="M805" s="1174"/>
      <c r="N805" s="1174"/>
      <c r="O805" s="1174"/>
      <c r="P805" s="1174"/>
      <c r="Q805" s="1174"/>
      <c r="R805" s="1174"/>
      <c r="S805" s="1174"/>
      <c r="T805" s="1174"/>
      <c r="U805" s="1174"/>
      <c r="V805" s="1174"/>
      <c r="W805" s="1174"/>
      <c r="X805" s="1174"/>
      <c r="Y805" s="1174"/>
      <c r="Z805" s="1174"/>
      <c r="AA805" s="1174"/>
      <c r="AB805" s="1174"/>
      <c r="AC805" s="1174"/>
      <c r="AD805" s="1174"/>
      <c r="AE805" s="1174"/>
      <c r="AF805" s="1174"/>
      <c r="AG805" s="1174"/>
      <c r="AH805" s="1174"/>
      <c r="AI805" s="1174"/>
      <c r="AJ805" s="1174"/>
      <c r="AK805" s="1174"/>
      <c r="AL805" s="1174"/>
      <c r="AM805" s="1174"/>
      <c r="AN805" s="1174"/>
      <c r="AO805" s="1174"/>
      <c r="AP805" s="1174"/>
      <c r="AQ805" s="1174"/>
      <c r="AR805" s="1174"/>
      <c r="AS805" s="1174"/>
      <c r="AT805" s="1174"/>
      <c r="AU805" s="1174"/>
      <c r="AV805" s="1174"/>
      <c r="AW805" s="1174"/>
      <c r="AX805" s="1174"/>
      <c r="AY805" s="1174"/>
      <c r="AZ805" s="1174"/>
      <c r="BA805" s="1174"/>
      <c r="BB805" s="1174"/>
      <c r="BC805" s="1174"/>
      <c r="BD805" s="1174"/>
      <c r="BE805" s="1174"/>
      <c r="BF805" s="1174"/>
      <c r="BG805" s="1174"/>
      <c r="BH805" s="1174"/>
      <c r="BI805" s="1174"/>
      <c r="BJ805" s="1174"/>
      <c r="BK805" s="1174"/>
      <c r="BL805" s="1174"/>
      <c r="BM805" s="1174"/>
      <c r="BN805" s="1174"/>
      <c r="BO805" s="1174"/>
      <c r="BP805" s="1174"/>
      <c r="BQ805" s="1174"/>
      <c r="BR805" s="1174"/>
      <c r="BS805" s="1174"/>
      <c r="BT805" s="1174"/>
      <c r="BU805" s="1174"/>
      <c r="BV805" s="1174"/>
      <c r="BW805" s="1174"/>
      <c r="BX805" s="1174"/>
      <c r="BY805" s="1174"/>
    </row>
    <row r="806" spans="1:77" ht="38.25" x14ac:dyDescent="0.2">
      <c r="A806" s="561" t="s">
        <v>610</v>
      </c>
      <c r="B806" s="562" t="s">
        <v>101</v>
      </c>
      <c r="C806" s="563">
        <v>114</v>
      </c>
      <c r="D806" s="636">
        <v>0</v>
      </c>
      <c r="E806" s="563">
        <f t="shared" si="25"/>
        <v>0</v>
      </c>
      <c r="F806" s="1172"/>
    </row>
    <row r="807" spans="1:77" ht="63.75" x14ac:dyDescent="0.2">
      <c r="A807" s="561" t="s">
        <v>703</v>
      </c>
      <c r="B807" s="562" t="s">
        <v>199</v>
      </c>
      <c r="C807" s="563">
        <v>24</v>
      </c>
      <c r="D807" s="636">
        <v>0</v>
      </c>
      <c r="E807" s="563">
        <f t="shared" si="25"/>
        <v>0</v>
      </c>
      <c r="F807" s="1172"/>
    </row>
    <row r="808" spans="1:77" s="627" customFormat="1" x14ac:dyDescent="0.2">
      <c r="A808" s="589" t="s">
        <v>643</v>
      </c>
      <c r="B808" s="590" t="s">
        <v>498</v>
      </c>
      <c r="C808" s="591" t="s">
        <v>498</v>
      </c>
      <c r="D808" s="644"/>
      <c r="E808" s="591"/>
      <c r="F808" s="1173"/>
      <c r="G808" s="1174"/>
      <c r="H808" s="1174"/>
      <c r="I808" s="1174"/>
      <c r="J808" s="1174"/>
      <c r="K808" s="1174"/>
      <c r="L808" s="1174"/>
      <c r="M808" s="1174"/>
      <c r="N808" s="1174"/>
      <c r="O808" s="1174"/>
      <c r="P808" s="1174"/>
      <c r="Q808" s="1174"/>
      <c r="R808" s="1174"/>
      <c r="S808" s="1174"/>
      <c r="T808" s="1174"/>
      <c r="U808" s="1174"/>
      <c r="V808" s="1174"/>
      <c r="W808" s="1174"/>
      <c r="X808" s="1174"/>
      <c r="Y808" s="1174"/>
      <c r="Z808" s="1174"/>
      <c r="AA808" s="1174"/>
      <c r="AB808" s="1174"/>
      <c r="AC808" s="1174"/>
      <c r="AD808" s="1174"/>
      <c r="AE808" s="1174"/>
      <c r="AF808" s="1174"/>
      <c r="AG808" s="1174"/>
      <c r="AH808" s="1174"/>
      <c r="AI808" s="1174"/>
      <c r="AJ808" s="1174"/>
      <c r="AK808" s="1174"/>
      <c r="AL808" s="1174"/>
      <c r="AM808" s="1174"/>
      <c r="AN808" s="1174"/>
      <c r="AO808" s="1174"/>
      <c r="AP808" s="1174"/>
      <c r="AQ808" s="1174"/>
      <c r="AR808" s="1174"/>
      <c r="AS808" s="1174"/>
      <c r="AT808" s="1174"/>
      <c r="AU808" s="1174"/>
      <c r="AV808" s="1174"/>
      <c r="AW808" s="1174"/>
      <c r="AX808" s="1174"/>
      <c r="AY808" s="1174"/>
      <c r="AZ808" s="1174"/>
      <c r="BA808" s="1174"/>
      <c r="BB808" s="1174"/>
      <c r="BC808" s="1174"/>
      <c r="BD808" s="1174"/>
      <c r="BE808" s="1174"/>
      <c r="BF808" s="1174"/>
      <c r="BG808" s="1174"/>
      <c r="BH808" s="1174"/>
      <c r="BI808" s="1174"/>
      <c r="BJ808" s="1174"/>
      <c r="BK808" s="1174"/>
      <c r="BL808" s="1174"/>
      <c r="BM808" s="1174"/>
      <c r="BN808" s="1174"/>
      <c r="BO808" s="1174"/>
      <c r="BP808" s="1174"/>
      <c r="BQ808" s="1174"/>
      <c r="BR808" s="1174"/>
      <c r="BS808" s="1174"/>
      <c r="BT808" s="1174"/>
      <c r="BU808" s="1174"/>
      <c r="BV808" s="1174"/>
      <c r="BW808" s="1174"/>
      <c r="BX808" s="1174"/>
      <c r="BY808" s="1174"/>
    </row>
    <row r="809" spans="1:77" s="627" customFormat="1" x14ac:dyDescent="0.2">
      <c r="A809" s="592" t="s">
        <v>644</v>
      </c>
      <c r="B809" s="593" t="s">
        <v>498</v>
      </c>
      <c r="C809" s="594" t="s">
        <v>498</v>
      </c>
      <c r="D809" s="645"/>
      <c r="E809" s="594"/>
      <c r="F809" s="1173"/>
      <c r="G809" s="1174"/>
      <c r="H809" s="1174"/>
      <c r="I809" s="1174"/>
      <c r="J809" s="1174"/>
      <c r="K809" s="1174"/>
      <c r="L809" s="1174"/>
      <c r="M809" s="1174"/>
      <c r="N809" s="1174"/>
      <c r="O809" s="1174"/>
      <c r="P809" s="1174"/>
      <c r="Q809" s="1174"/>
      <c r="R809" s="1174"/>
      <c r="S809" s="1174"/>
      <c r="T809" s="1174"/>
      <c r="U809" s="1174"/>
      <c r="V809" s="1174"/>
      <c r="W809" s="1174"/>
      <c r="X809" s="1174"/>
      <c r="Y809" s="1174"/>
      <c r="Z809" s="1174"/>
      <c r="AA809" s="1174"/>
      <c r="AB809" s="1174"/>
      <c r="AC809" s="1174"/>
      <c r="AD809" s="1174"/>
      <c r="AE809" s="1174"/>
      <c r="AF809" s="1174"/>
      <c r="AG809" s="1174"/>
      <c r="AH809" s="1174"/>
      <c r="AI809" s="1174"/>
      <c r="AJ809" s="1174"/>
      <c r="AK809" s="1174"/>
      <c r="AL809" s="1174"/>
      <c r="AM809" s="1174"/>
      <c r="AN809" s="1174"/>
      <c r="AO809" s="1174"/>
      <c r="AP809" s="1174"/>
      <c r="AQ809" s="1174"/>
      <c r="AR809" s="1174"/>
      <c r="AS809" s="1174"/>
      <c r="AT809" s="1174"/>
      <c r="AU809" s="1174"/>
      <c r="AV809" s="1174"/>
      <c r="AW809" s="1174"/>
      <c r="AX809" s="1174"/>
      <c r="AY809" s="1174"/>
      <c r="AZ809" s="1174"/>
      <c r="BA809" s="1174"/>
      <c r="BB809" s="1174"/>
      <c r="BC809" s="1174"/>
      <c r="BD809" s="1174"/>
      <c r="BE809" s="1174"/>
      <c r="BF809" s="1174"/>
      <c r="BG809" s="1174"/>
      <c r="BH809" s="1174"/>
      <c r="BI809" s="1174"/>
      <c r="BJ809" s="1174"/>
      <c r="BK809" s="1174"/>
      <c r="BL809" s="1174"/>
      <c r="BM809" s="1174"/>
      <c r="BN809" s="1174"/>
      <c r="BO809" s="1174"/>
      <c r="BP809" s="1174"/>
      <c r="BQ809" s="1174"/>
      <c r="BR809" s="1174"/>
      <c r="BS809" s="1174"/>
      <c r="BT809" s="1174"/>
      <c r="BU809" s="1174"/>
      <c r="BV809" s="1174"/>
      <c r="BW809" s="1174"/>
      <c r="BX809" s="1174"/>
      <c r="BY809" s="1174"/>
    </row>
    <row r="810" spans="1:77" x14ac:dyDescent="0.2">
      <c r="A810" s="561" t="s">
        <v>379</v>
      </c>
      <c r="B810" s="562" t="s">
        <v>47</v>
      </c>
      <c r="C810" s="1272">
        <v>60</v>
      </c>
      <c r="D810" s="636">
        <v>0</v>
      </c>
      <c r="E810" s="563">
        <f t="shared" ref="E810:E811" si="26">C810*D810</f>
        <v>0</v>
      </c>
    </row>
    <row r="811" spans="1:77" x14ac:dyDescent="0.2">
      <c r="A811" s="561" t="s">
        <v>882</v>
      </c>
      <c r="B811" s="562" t="s">
        <v>47</v>
      </c>
      <c r="C811" s="1272">
        <v>30</v>
      </c>
      <c r="D811" s="636">
        <v>0</v>
      </c>
      <c r="E811" s="563">
        <f t="shared" si="26"/>
        <v>0</v>
      </c>
      <c r="F811" s="1172"/>
    </row>
    <row r="812" spans="1:77" x14ac:dyDescent="0.2">
      <c r="A812" s="561" t="s">
        <v>537</v>
      </c>
      <c r="B812" s="562" t="s">
        <v>38</v>
      </c>
      <c r="C812" s="1272">
        <v>1</v>
      </c>
      <c r="D812" s="636">
        <v>0</v>
      </c>
      <c r="E812" s="563">
        <f t="shared" si="25"/>
        <v>0</v>
      </c>
      <c r="F812" s="1172"/>
    </row>
    <row r="813" spans="1:77" x14ac:dyDescent="0.2">
      <c r="A813" s="561" t="s">
        <v>538</v>
      </c>
      <c r="B813" s="562" t="s">
        <v>38</v>
      </c>
      <c r="C813" s="1272">
        <v>1</v>
      </c>
      <c r="D813" s="636">
        <v>0</v>
      </c>
      <c r="E813" s="563">
        <f t="shared" si="25"/>
        <v>0</v>
      </c>
      <c r="F813" s="1172"/>
    </row>
    <row r="814" spans="1:77" ht="25.5" x14ac:dyDescent="0.2">
      <c r="A814" s="561" t="s">
        <v>539</v>
      </c>
      <c r="B814" s="562" t="s">
        <v>38</v>
      </c>
      <c r="C814" s="1272">
        <v>1</v>
      </c>
      <c r="D814" s="636">
        <v>0</v>
      </c>
      <c r="E814" s="563">
        <f t="shared" si="25"/>
        <v>0</v>
      </c>
      <c r="F814" s="1172"/>
    </row>
    <row r="815" spans="1:77" s="627" customFormat="1" x14ac:dyDescent="0.2">
      <c r="A815" s="595"/>
      <c r="B815" s="596"/>
      <c r="C815" s="597"/>
      <c r="D815" s="646"/>
      <c r="E815" s="597"/>
      <c r="F815" s="1173"/>
      <c r="G815" s="1174"/>
      <c r="H815" s="1174"/>
      <c r="I815" s="1174"/>
      <c r="J815" s="1174"/>
      <c r="K815" s="1174"/>
      <c r="L815" s="1174"/>
      <c r="M815" s="1174"/>
      <c r="N815" s="1174"/>
      <c r="O815" s="1174"/>
      <c r="P815" s="1174"/>
      <c r="Q815" s="1174"/>
      <c r="R815" s="1174"/>
      <c r="S815" s="1174"/>
      <c r="T815" s="1174"/>
      <c r="U815" s="1174"/>
      <c r="V815" s="1174"/>
      <c r="W815" s="1174"/>
      <c r="X815" s="1174"/>
      <c r="Y815" s="1174"/>
      <c r="Z815" s="1174"/>
      <c r="AA815" s="1174"/>
      <c r="AB815" s="1174"/>
      <c r="AC815" s="1174"/>
      <c r="AD815" s="1174"/>
      <c r="AE815" s="1174"/>
      <c r="AF815" s="1174"/>
      <c r="AG815" s="1174"/>
      <c r="AH815" s="1174"/>
      <c r="AI815" s="1174"/>
      <c r="AJ815" s="1174"/>
      <c r="AK815" s="1174"/>
      <c r="AL815" s="1174"/>
      <c r="AM815" s="1174"/>
      <c r="AN815" s="1174"/>
      <c r="AO815" s="1174"/>
      <c r="AP815" s="1174"/>
      <c r="AQ815" s="1174"/>
      <c r="AR815" s="1174"/>
      <c r="AS815" s="1174"/>
      <c r="AT815" s="1174"/>
      <c r="AU815" s="1174"/>
      <c r="AV815" s="1174"/>
      <c r="AW815" s="1174"/>
      <c r="AX815" s="1174"/>
      <c r="AY815" s="1174"/>
      <c r="AZ815" s="1174"/>
      <c r="BA815" s="1174"/>
      <c r="BB815" s="1174"/>
      <c r="BC815" s="1174"/>
      <c r="BD815" s="1174"/>
      <c r="BE815" s="1174"/>
      <c r="BF815" s="1174"/>
      <c r="BG815" s="1174"/>
      <c r="BH815" s="1174"/>
      <c r="BI815" s="1174"/>
      <c r="BJ815" s="1174"/>
      <c r="BK815" s="1174"/>
      <c r="BL815" s="1174"/>
      <c r="BM815" s="1174"/>
      <c r="BN815" s="1174"/>
      <c r="BO815" s="1174"/>
      <c r="BP815" s="1174"/>
      <c r="BQ815" s="1174"/>
      <c r="BR815" s="1174"/>
      <c r="BS815" s="1174"/>
      <c r="BT815" s="1174"/>
      <c r="BU815" s="1174"/>
      <c r="BV815" s="1174"/>
      <c r="BW815" s="1174"/>
      <c r="BX815" s="1174"/>
      <c r="BY815" s="1174"/>
    </row>
    <row r="816" spans="1:77" x14ac:dyDescent="0.2">
      <c r="A816" s="600" t="s">
        <v>66</v>
      </c>
      <c r="B816" s="601"/>
      <c r="C816" s="602"/>
      <c r="D816" s="648"/>
      <c r="E816" s="602">
        <f>SUM(E781:E814)</f>
        <v>0</v>
      </c>
      <c r="F816" s="1172"/>
    </row>
    <row r="817" spans="1:77" x14ac:dyDescent="0.2">
      <c r="A817" s="623"/>
      <c r="B817" s="624"/>
      <c r="C817" s="625"/>
      <c r="D817" s="656"/>
      <c r="E817" s="625"/>
      <c r="F817" s="1172"/>
    </row>
    <row r="819" spans="1:77" ht="15.75" x14ac:dyDescent="0.2">
      <c r="A819" s="537" t="s">
        <v>704</v>
      </c>
      <c r="B819" s="538"/>
      <c r="C819" s="539"/>
      <c r="D819" s="632"/>
      <c r="E819" s="540"/>
    </row>
    <row r="820" spans="1:77" x14ac:dyDescent="0.2">
      <c r="A820" s="542"/>
      <c r="B820" s="543"/>
      <c r="C820" s="544"/>
      <c r="D820" s="633"/>
      <c r="E820" s="545"/>
    </row>
    <row r="821" spans="1:77" ht="13.5" thickBot="1" x14ac:dyDescent="0.25">
      <c r="A821" s="546" t="s">
        <v>10</v>
      </c>
      <c r="B821" s="547" t="s">
        <v>277</v>
      </c>
      <c r="C821" s="548" t="s">
        <v>11</v>
      </c>
      <c r="D821" s="634" t="s">
        <v>13</v>
      </c>
      <c r="E821" s="549" t="s">
        <v>14</v>
      </c>
    </row>
    <row r="822" spans="1:77" s="627" customFormat="1" x14ac:dyDescent="0.2">
      <c r="A822" s="242" t="s">
        <v>466</v>
      </c>
      <c r="B822" s="628"/>
      <c r="C822" s="629"/>
      <c r="D822" s="657"/>
      <c r="E822" s="630"/>
      <c r="F822" s="1174"/>
      <c r="G822" s="1174"/>
      <c r="H822" s="1174"/>
      <c r="I822" s="1174"/>
      <c r="J822" s="1174"/>
      <c r="K822" s="1174"/>
      <c r="L822" s="1174"/>
      <c r="M822" s="1174"/>
      <c r="N822" s="1174"/>
      <c r="O822" s="1174"/>
      <c r="P822" s="1174"/>
      <c r="Q822" s="1174"/>
      <c r="R822" s="1174"/>
      <c r="S822" s="1174"/>
      <c r="T822" s="1174"/>
      <c r="U822" s="1174"/>
      <c r="V822" s="1174"/>
      <c r="W822" s="1174"/>
      <c r="X822" s="1174"/>
      <c r="Y822" s="1174"/>
      <c r="Z822" s="1174"/>
      <c r="AA822" s="1174"/>
      <c r="AB822" s="1174"/>
      <c r="AC822" s="1174"/>
      <c r="AD822" s="1174"/>
      <c r="AE822" s="1174"/>
      <c r="AF822" s="1174"/>
      <c r="AG822" s="1174"/>
      <c r="AH822" s="1174"/>
      <c r="AI822" s="1174"/>
      <c r="AJ822" s="1174"/>
      <c r="AK822" s="1174"/>
      <c r="AL822" s="1174"/>
      <c r="AM822" s="1174"/>
      <c r="AN822" s="1174"/>
      <c r="AO822" s="1174"/>
      <c r="AP822" s="1174"/>
      <c r="AQ822" s="1174"/>
      <c r="AR822" s="1174"/>
      <c r="AS822" s="1174"/>
      <c r="AT822" s="1174"/>
      <c r="AU822" s="1174"/>
      <c r="AV822" s="1174"/>
      <c r="AW822" s="1174"/>
      <c r="AX822" s="1174"/>
      <c r="AY822" s="1174"/>
      <c r="AZ822" s="1174"/>
      <c r="BA822" s="1174"/>
      <c r="BB822" s="1174"/>
      <c r="BC822" s="1174"/>
      <c r="BD822" s="1174"/>
      <c r="BE822" s="1174"/>
      <c r="BF822" s="1174"/>
      <c r="BG822" s="1174"/>
      <c r="BH822" s="1174"/>
      <c r="BI822" s="1174"/>
      <c r="BJ822" s="1174"/>
      <c r="BK822" s="1174"/>
      <c r="BL822" s="1174"/>
      <c r="BM822" s="1174"/>
      <c r="BN822" s="1174"/>
      <c r="BO822" s="1174"/>
      <c r="BP822" s="1174"/>
      <c r="BQ822" s="1174"/>
      <c r="BR822" s="1174"/>
      <c r="BS822" s="1174"/>
      <c r="BT822" s="1174"/>
      <c r="BU822" s="1174"/>
      <c r="BV822" s="1174"/>
      <c r="BW822" s="1174"/>
      <c r="BX822" s="1174"/>
      <c r="BY822" s="1174"/>
    </row>
    <row r="823" spans="1:77" s="627" customFormat="1" x14ac:dyDescent="0.2">
      <c r="A823" s="242" t="s">
        <v>467</v>
      </c>
      <c r="B823" s="628"/>
      <c r="C823" s="629"/>
      <c r="D823" s="657"/>
      <c r="E823" s="630"/>
      <c r="F823" s="1174"/>
      <c r="G823" s="1174"/>
      <c r="H823" s="1174"/>
      <c r="I823" s="1174"/>
      <c r="J823" s="1174"/>
      <c r="K823" s="1174"/>
      <c r="L823" s="1174"/>
      <c r="M823" s="1174"/>
      <c r="N823" s="1174"/>
      <c r="O823" s="1174"/>
      <c r="P823" s="1174"/>
      <c r="Q823" s="1174"/>
      <c r="R823" s="1174"/>
      <c r="S823" s="1174"/>
      <c r="T823" s="1174"/>
      <c r="U823" s="1174"/>
      <c r="V823" s="1174"/>
      <c r="W823" s="1174"/>
      <c r="X823" s="1174"/>
      <c r="Y823" s="1174"/>
      <c r="Z823" s="1174"/>
      <c r="AA823" s="1174"/>
      <c r="AB823" s="1174"/>
      <c r="AC823" s="1174"/>
      <c r="AD823" s="1174"/>
      <c r="AE823" s="1174"/>
      <c r="AF823" s="1174"/>
      <c r="AG823" s="1174"/>
      <c r="AH823" s="1174"/>
      <c r="AI823" s="1174"/>
      <c r="AJ823" s="1174"/>
      <c r="AK823" s="1174"/>
      <c r="AL823" s="1174"/>
      <c r="AM823" s="1174"/>
      <c r="AN823" s="1174"/>
      <c r="AO823" s="1174"/>
      <c r="AP823" s="1174"/>
      <c r="AQ823" s="1174"/>
      <c r="AR823" s="1174"/>
      <c r="AS823" s="1174"/>
      <c r="AT823" s="1174"/>
      <c r="AU823" s="1174"/>
      <c r="AV823" s="1174"/>
      <c r="AW823" s="1174"/>
      <c r="AX823" s="1174"/>
      <c r="AY823" s="1174"/>
      <c r="AZ823" s="1174"/>
      <c r="BA823" s="1174"/>
      <c r="BB823" s="1174"/>
      <c r="BC823" s="1174"/>
      <c r="BD823" s="1174"/>
      <c r="BE823" s="1174"/>
      <c r="BF823" s="1174"/>
      <c r="BG823" s="1174"/>
      <c r="BH823" s="1174"/>
      <c r="BI823" s="1174"/>
      <c r="BJ823" s="1174"/>
      <c r="BK823" s="1174"/>
      <c r="BL823" s="1174"/>
      <c r="BM823" s="1174"/>
      <c r="BN823" s="1174"/>
      <c r="BO823" s="1174"/>
      <c r="BP823" s="1174"/>
      <c r="BQ823" s="1174"/>
      <c r="BR823" s="1174"/>
      <c r="BS823" s="1174"/>
      <c r="BT823" s="1174"/>
      <c r="BU823" s="1174"/>
      <c r="BV823" s="1174"/>
      <c r="BW823" s="1174"/>
      <c r="BX823" s="1174"/>
      <c r="BY823" s="1174"/>
    </row>
    <row r="824" spans="1:77" ht="25.5" x14ac:dyDescent="0.2">
      <c r="A824" s="118" t="s">
        <v>543</v>
      </c>
      <c r="B824" s="238" t="s">
        <v>38</v>
      </c>
      <c r="C824" s="1273">
        <v>1</v>
      </c>
      <c r="D824" s="127">
        <v>0</v>
      </c>
      <c r="E824" s="338">
        <f>+C824*D824</f>
        <v>0</v>
      </c>
    </row>
    <row r="825" spans="1:77" s="627" customFormat="1" x14ac:dyDescent="0.2">
      <c r="A825" s="242" t="s">
        <v>549</v>
      </c>
      <c r="B825" s="237"/>
      <c r="C825" s="230"/>
      <c r="D825" s="233"/>
      <c r="E825" s="580"/>
      <c r="F825" s="1174"/>
      <c r="G825" s="1174"/>
      <c r="H825" s="1174"/>
      <c r="I825" s="1174"/>
      <c r="J825" s="1174"/>
      <c r="K825" s="1174"/>
      <c r="L825" s="1174"/>
      <c r="M825" s="1174"/>
      <c r="N825" s="1174"/>
      <c r="O825" s="1174"/>
      <c r="P825" s="1174"/>
      <c r="Q825" s="1174"/>
      <c r="R825" s="1174"/>
      <c r="S825" s="1174"/>
      <c r="T825" s="1174"/>
      <c r="U825" s="1174"/>
      <c r="V825" s="1174"/>
      <c r="W825" s="1174"/>
      <c r="X825" s="1174"/>
      <c r="Y825" s="1174"/>
      <c r="Z825" s="1174"/>
      <c r="AA825" s="1174"/>
      <c r="AB825" s="1174"/>
      <c r="AC825" s="1174"/>
      <c r="AD825" s="1174"/>
      <c r="AE825" s="1174"/>
      <c r="AF825" s="1174"/>
      <c r="AG825" s="1174"/>
      <c r="AH825" s="1174"/>
      <c r="AI825" s="1174"/>
      <c r="AJ825" s="1174"/>
      <c r="AK825" s="1174"/>
      <c r="AL825" s="1174"/>
      <c r="AM825" s="1174"/>
      <c r="AN825" s="1174"/>
      <c r="AO825" s="1174"/>
      <c r="AP825" s="1174"/>
      <c r="AQ825" s="1174"/>
      <c r="AR825" s="1174"/>
      <c r="AS825" s="1174"/>
      <c r="AT825" s="1174"/>
      <c r="AU825" s="1174"/>
      <c r="AV825" s="1174"/>
      <c r="AW825" s="1174"/>
      <c r="AX825" s="1174"/>
      <c r="AY825" s="1174"/>
      <c r="AZ825" s="1174"/>
      <c r="BA825" s="1174"/>
      <c r="BB825" s="1174"/>
      <c r="BC825" s="1174"/>
      <c r="BD825" s="1174"/>
      <c r="BE825" s="1174"/>
      <c r="BF825" s="1174"/>
      <c r="BG825" s="1174"/>
      <c r="BH825" s="1174"/>
      <c r="BI825" s="1174"/>
      <c r="BJ825" s="1174"/>
      <c r="BK825" s="1174"/>
      <c r="BL825" s="1174"/>
      <c r="BM825" s="1174"/>
      <c r="BN825" s="1174"/>
      <c r="BO825" s="1174"/>
      <c r="BP825" s="1174"/>
      <c r="BQ825" s="1174"/>
      <c r="BR825" s="1174"/>
      <c r="BS825" s="1174"/>
      <c r="BT825" s="1174"/>
      <c r="BU825" s="1174"/>
      <c r="BV825" s="1174"/>
      <c r="BW825" s="1174"/>
      <c r="BX825" s="1174"/>
      <c r="BY825" s="1174"/>
    </row>
    <row r="826" spans="1:77" x14ac:dyDescent="0.2">
      <c r="A826" s="118" t="s">
        <v>303</v>
      </c>
      <c r="B826" s="238" t="s">
        <v>47</v>
      </c>
      <c r="C826" s="1273">
        <f>67*8</f>
        <v>536</v>
      </c>
      <c r="D826" s="127">
        <v>0</v>
      </c>
      <c r="E826" s="338">
        <f>+C826*D826</f>
        <v>0</v>
      </c>
    </row>
    <row r="827" spans="1:77" ht="51" x14ac:dyDescent="0.2">
      <c r="A827" s="118" t="s">
        <v>1210</v>
      </c>
      <c r="B827" s="238" t="s">
        <v>101</v>
      </c>
      <c r="C827" s="110">
        <f>195*10</f>
        <v>1950</v>
      </c>
      <c r="D827" s="127">
        <v>0</v>
      </c>
      <c r="E827" s="338">
        <f>+C827*D827</f>
        <v>0</v>
      </c>
    </row>
    <row r="828" spans="1:77" s="627" customFormat="1" x14ac:dyDescent="0.2">
      <c r="A828" s="242" t="s">
        <v>471</v>
      </c>
      <c r="B828" s="239"/>
      <c r="C828" s="225"/>
      <c r="D828" s="231"/>
      <c r="E828" s="578"/>
      <c r="F828" s="1174"/>
      <c r="G828" s="1174"/>
      <c r="H828" s="1174"/>
      <c r="I828" s="1174"/>
      <c r="J828" s="1174"/>
      <c r="K828" s="1174"/>
      <c r="L828" s="1174"/>
      <c r="M828" s="1174"/>
      <c r="N828" s="1174"/>
      <c r="O828" s="1174"/>
      <c r="P828" s="1174"/>
      <c r="Q828" s="1174"/>
      <c r="R828" s="1174"/>
      <c r="S828" s="1174"/>
      <c r="T828" s="1174"/>
      <c r="U828" s="1174"/>
      <c r="V828" s="1174"/>
      <c r="W828" s="1174"/>
      <c r="X828" s="1174"/>
      <c r="Y828" s="1174"/>
      <c r="Z828" s="1174"/>
      <c r="AA828" s="1174"/>
      <c r="AB828" s="1174"/>
      <c r="AC828" s="1174"/>
      <c r="AD828" s="1174"/>
      <c r="AE828" s="1174"/>
      <c r="AF828" s="1174"/>
      <c r="AG828" s="1174"/>
      <c r="AH828" s="1174"/>
      <c r="AI828" s="1174"/>
      <c r="AJ828" s="1174"/>
      <c r="AK828" s="1174"/>
      <c r="AL828" s="1174"/>
      <c r="AM828" s="1174"/>
      <c r="AN828" s="1174"/>
      <c r="AO828" s="1174"/>
      <c r="AP828" s="1174"/>
      <c r="AQ828" s="1174"/>
      <c r="AR828" s="1174"/>
      <c r="AS828" s="1174"/>
      <c r="AT828" s="1174"/>
      <c r="AU828" s="1174"/>
      <c r="AV828" s="1174"/>
      <c r="AW828" s="1174"/>
      <c r="AX828" s="1174"/>
      <c r="AY828" s="1174"/>
      <c r="AZ828" s="1174"/>
      <c r="BA828" s="1174"/>
      <c r="BB828" s="1174"/>
      <c r="BC828" s="1174"/>
      <c r="BD828" s="1174"/>
      <c r="BE828" s="1174"/>
      <c r="BF828" s="1174"/>
      <c r="BG828" s="1174"/>
      <c r="BH828" s="1174"/>
      <c r="BI828" s="1174"/>
      <c r="BJ828" s="1174"/>
      <c r="BK828" s="1174"/>
      <c r="BL828" s="1174"/>
      <c r="BM828" s="1174"/>
      <c r="BN828" s="1174"/>
      <c r="BO828" s="1174"/>
      <c r="BP828" s="1174"/>
      <c r="BQ828" s="1174"/>
      <c r="BR828" s="1174"/>
      <c r="BS828" s="1174"/>
      <c r="BT828" s="1174"/>
      <c r="BU828" s="1174"/>
      <c r="BV828" s="1174"/>
      <c r="BW828" s="1174"/>
      <c r="BX828" s="1174"/>
      <c r="BY828" s="1174"/>
    </row>
    <row r="829" spans="1:77" s="627" customFormat="1" x14ac:dyDescent="0.2">
      <c r="A829" s="242" t="s">
        <v>472</v>
      </c>
      <c r="B829" s="240"/>
      <c r="C829" s="227"/>
      <c r="D829" s="232"/>
      <c r="E829" s="579"/>
      <c r="F829" s="1174"/>
      <c r="G829" s="1174"/>
      <c r="H829" s="1174"/>
      <c r="I829" s="1174"/>
      <c r="J829" s="1174"/>
      <c r="K829" s="1174"/>
      <c r="L829" s="1174"/>
      <c r="M829" s="1174"/>
      <c r="N829" s="1174"/>
      <c r="O829" s="1174"/>
      <c r="P829" s="1174"/>
      <c r="Q829" s="1174"/>
      <c r="R829" s="1174"/>
      <c r="S829" s="1174"/>
      <c r="T829" s="1174"/>
      <c r="U829" s="1174"/>
      <c r="V829" s="1174"/>
      <c r="W829" s="1174"/>
      <c r="X829" s="1174"/>
      <c r="Y829" s="1174"/>
      <c r="Z829" s="1174"/>
      <c r="AA829" s="1174"/>
      <c r="AB829" s="1174"/>
      <c r="AC829" s="1174"/>
      <c r="AD829" s="1174"/>
      <c r="AE829" s="1174"/>
      <c r="AF829" s="1174"/>
      <c r="AG829" s="1174"/>
      <c r="AH829" s="1174"/>
      <c r="AI829" s="1174"/>
      <c r="AJ829" s="1174"/>
      <c r="AK829" s="1174"/>
      <c r="AL829" s="1174"/>
      <c r="AM829" s="1174"/>
      <c r="AN829" s="1174"/>
      <c r="AO829" s="1174"/>
      <c r="AP829" s="1174"/>
      <c r="AQ829" s="1174"/>
      <c r="AR829" s="1174"/>
      <c r="AS829" s="1174"/>
      <c r="AT829" s="1174"/>
      <c r="AU829" s="1174"/>
      <c r="AV829" s="1174"/>
      <c r="AW829" s="1174"/>
      <c r="AX829" s="1174"/>
      <c r="AY829" s="1174"/>
      <c r="AZ829" s="1174"/>
      <c r="BA829" s="1174"/>
      <c r="BB829" s="1174"/>
      <c r="BC829" s="1174"/>
      <c r="BD829" s="1174"/>
      <c r="BE829" s="1174"/>
      <c r="BF829" s="1174"/>
      <c r="BG829" s="1174"/>
      <c r="BH829" s="1174"/>
      <c r="BI829" s="1174"/>
      <c r="BJ829" s="1174"/>
      <c r="BK829" s="1174"/>
      <c r="BL829" s="1174"/>
      <c r="BM829" s="1174"/>
      <c r="BN829" s="1174"/>
      <c r="BO829" s="1174"/>
      <c r="BP829" s="1174"/>
      <c r="BQ829" s="1174"/>
      <c r="BR829" s="1174"/>
      <c r="BS829" s="1174"/>
      <c r="BT829" s="1174"/>
      <c r="BU829" s="1174"/>
      <c r="BV829" s="1174"/>
      <c r="BW829" s="1174"/>
      <c r="BX829" s="1174"/>
      <c r="BY829" s="1174"/>
    </row>
    <row r="830" spans="1:77" ht="25.5" x14ac:dyDescent="0.2">
      <c r="A830" s="118" t="s">
        <v>473</v>
      </c>
      <c r="B830" s="238" t="s">
        <v>101</v>
      </c>
      <c r="C830" s="110">
        <f>3*408</f>
        <v>1224</v>
      </c>
      <c r="D830" s="127">
        <v>0</v>
      </c>
      <c r="E830" s="338">
        <f>+C830*D830</f>
        <v>0</v>
      </c>
    </row>
    <row r="831" spans="1:77" s="627" customFormat="1" x14ac:dyDescent="0.2">
      <c r="A831" s="242" t="s">
        <v>474</v>
      </c>
      <c r="B831" s="237"/>
      <c r="C831" s="230"/>
      <c r="D831" s="233"/>
      <c r="E831" s="580"/>
      <c r="F831" s="1174"/>
      <c r="G831" s="1174"/>
      <c r="H831" s="1174"/>
      <c r="I831" s="1174"/>
      <c r="J831" s="1174"/>
      <c r="K831" s="1174"/>
      <c r="L831" s="1174"/>
      <c r="M831" s="1174"/>
      <c r="N831" s="1174"/>
      <c r="O831" s="1174"/>
      <c r="P831" s="1174"/>
      <c r="Q831" s="1174"/>
      <c r="R831" s="1174"/>
      <c r="S831" s="1174"/>
      <c r="T831" s="1174"/>
      <c r="U831" s="1174"/>
      <c r="V831" s="1174"/>
      <c r="W831" s="1174"/>
      <c r="X831" s="1174"/>
      <c r="Y831" s="1174"/>
      <c r="Z831" s="1174"/>
      <c r="AA831" s="1174"/>
      <c r="AB831" s="1174"/>
      <c r="AC831" s="1174"/>
      <c r="AD831" s="1174"/>
      <c r="AE831" s="1174"/>
      <c r="AF831" s="1174"/>
      <c r="AG831" s="1174"/>
      <c r="AH831" s="1174"/>
      <c r="AI831" s="1174"/>
      <c r="AJ831" s="1174"/>
      <c r="AK831" s="1174"/>
      <c r="AL831" s="1174"/>
      <c r="AM831" s="1174"/>
      <c r="AN831" s="1174"/>
      <c r="AO831" s="1174"/>
      <c r="AP831" s="1174"/>
      <c r="AQ831" s="1174"/>
      <c r="AR831" s="1174"/>
      <c r="AS831" s="1174"/>
      <c r="AT831" s="1174"/>
      <c r="AU831" s="1174"/>
      <c r="AV831" s="1174"/>
      <c r="AW831" s="1174"/>
      <c r="AX831" s="1174"/>
      <c r="AY831" s="1174"/>
      <c r="AZ831" s="1174"/>
      <c r="BA831" s="1174"/>
      <c r="BB831" s="1174"/>
      <c r="BC831" s="1174"/>
      <c r="BD831" s="1174"/>
      <c r="BE831" s="1174"/>
      <c r="BF831" s="1174"/>
      <c r="BG831" s="1174"/>
      <c r="BH831" s="1174"/>
      <c r="BI831" s="1174"/>
      <c r="BJ831" s="1174"/>
      <c r="BK831" s="1174"/>
      <c r="BL831" s="1174"/>
      <c r="BM831" s="1174"/>
      <c r="BN831" s="1174"/>
      <c r="BO831" s="1174"/>
      <c r="BP831" s="1174"/>
      <c r="BQ831" s="1174"/>
      <c r="BR831" s="1174"/>
      <c r="BS831" s="1174"/>
      <c r="BT831" s="1174"/>
      <c r="BU831" s="1174"/>
      <c r="BV831" s="1174"/>
      <c r="BW831" s="1174"/>
      <c r="BX831" s="1174"/>
      <c r="BY831" s="1174"/>
    </row>
    <row r="832" spans="1:77" ht="25.5" x14ac:dyDescent="0.2">
      <c r="A832" s="118" t="s">
        <v>550</v>
      </c>
      <c r="B832" s="238" t="s">
        <v>101</v>
      </c>
      <c r="C832" s="109">
        <f>4.9*408</f>
        <v>1999.2</v>
      </c>
      <c r="D832" s="127">
        <v>0</v>
      </c>
      <c r="E832" s="338">
        <f>+C832*D832</f>
        <v>0</v>
      </c>
    </row>
    <row r="833" spans="1:77" s="627" customFormat="1" x14ac:dyDescent="0.2">
      <c r="A833" s="242" t="s">
        <v>551</v>
      </c>
      <c r="B833" s="237"/>
      <c r="C833" s="230"/>
      <c r="D833" s="233"/>
      <c r="E833" s="580"/>
      <c r="F833" s="1174"/>
      <c r="G833" s="1174"/>
      <c r="H833" s="1174"/>
      <c r="I833" s="1174"/>
      <c r="J833" s="1174"/>
      <c r="K833" s="1174"/>
      <c r="L833" s="1174"/>
      <c r="M833" s="1174"/>
      <c r="N833" s="1174"/>
      <c r="O833" s="1174"/>
      <c r="P833" s="1174"/>
      <c r="Q833" s="1174"/>
      <c r="R833" s="1174"/>
      <c r="S833" s="1174"/>
      <c r="T833" s="1174"/>
      <c r="U833" s="1174"/>
      <c r="V833" s="1174"/>
      <c r="W833" s="1174"/>
      <c r="X833" s="1174"/>
      <c r="Y833" s="1174"/>
      <c r="Z833" s="1174"/>
      <c r="AA833" s="1174"/>
      <c r="AB833" s="1174"/>
      <c r="AC833" s="1174"/>
      <c r="AD833" s="1174"/>
      <c r="AE833" s="1174"/>
      <c r="AF833" s="1174"/>
      <c r="AG833" s="1174"/>
      <c r="AH833" s="1174"/>
      <c r="AI833" s="1174"/>
      <c r="AJ833" s="1174"/>
      <c r="AK833" s="1174"/>
      <c r="AL833" s="1174"/>
      <c r="AM833" s="1174"/>
      <c r="AN833" s="1174"/>
      <c r="AO833" s="1174"/>
      <c r="AP833" s="1174"/>
      <c r="AQ833" s="1174"/>
      <c r="AR833" s="1174"/>
      <c r="AS833" s="1174"/>
      <c r="AT833" s="1174"/>
      <c r="AU833" s="1174"/>
      <c r="AV833" s="1174"/>
      <c r="AW833" s="1174"/>
      <c r="AX833" s="1174"/>
      <c r="AY833" s="1174"/>
      <c r="AZ833" s="1174"/>
      <c r="BA833" s="1174"/>
      <c r="BB833" s="1174"/>
      <c r="BC833" s="1174"/>
      <c r="BD833" s="1174"/>
      <c r="BE833" s="1174"/>
      <c r="BF833" s="1174"/>
      <c r="BG833" s="1174"/>
      <c r="BH833" s="1174"/>
      <c r="BI833" s="1174"/>
      <c r="BJ833" s="1174"/>
      <c r="BK833" s="1174"/>
      <c r="BL833" s="1174"/>
      <c r="BM833" s="1174"/>
      <c r="BN833" s="1174"/>
      <c r="BO833" s="1174"/>
      <c r="BP833" s="1174"/>
      <c r="BQ833" s="1174"/>
      <c r="BR833" s="1174"/>
      <c r="BS833" s="1174"/>
      <c r="BT833" s="1174"/>
      <c r="BU833" s="1174"/>
      <c r="BV833" s="1174"/>
      <c r="BW833" s="1174"/>
      <c r="BX833" s="1174"/>
      <c r="BY833" s="1174"/>
    </row>
    <row r="834" spans="1:77" ht="38.25" x14ac:dyDescent="0.2">
      <c r="A834" s="118" t="s">
        <v>1185</v>
      </c>
      <c r="B834" s="238" t="s">
        <v>101</v>
      </c>
      <c r="C834" s="110">
        <f>10*30+4.5*40</f>
        <v>480</v>
      </c>
      <c r="D834" s="127">
        <v>0</v>
      </c>
      <c r="E834" s="338">
        <f>+C834*D834</f>
        <v>0</v>
      </c>
    </row>
    <row r="835" spans="1:77" ht="63.75" x14ac:dyDescent="0.2">
      <c r="A835" s="118" t="s">
        <v>1186</v>
      </c>
      <c r="B835" s="238" t="s">
        <v>184</v>
      </c>
      <c r="C835" s="109">
        <f>4.3*408</f>
        <v>1754.3999999999999</v>
      </c>
      <c r="D835" s="127">
        <v>0</v>
      </c>
      <c r="E835" s="338">
        <f>+C835*D835</f>
        <v>0</v>
      </c>
    </row>
    <row r="836" spans="1:77" s="627" customFormat="1" x14ac:dyDescent="0.2">
      <c r="A836" s="242" t="s">
        <v>545</v>
      </c>
      <c r="B836" s="239"/>
      <c r="C836" s="225"/>
      <c r="D836" s="231"/>
      <c r="E836" s="578"/>
      <c r="F836" s="1174"/>
      <c r="G836" s="1174"/>
      <c r="H836" s="1174"/>
      <c r="I836" s="1174"/>
      <c r="J836" s="1174"/>
      <c r="K836" s="1174"/>
      <c r="L836" s="1174"/>
      <c r="M836" s="1174"/>
      <c r="N836" s="1174"/>
      <c r="O836" s="1174"/>
      <c r="P836" s="1174"/>
      <c r="Q836" s="1174"/>
      <c r="R836" s="1174"/>
      <c r="S836" s="1174"/>
      <c r="T836" s="1174"/>
      <c r="U836" s="1174"/>
      <c r="V836" s="1174"/>
      <c r="W836" s="1174"/>
      <c r="X836" s="1174"/>
      <c r="Y836" s="1174"/>
      <c r="Z836" s="1174"/>
      <c r="AA836" s="1174"/>
      <c r="AB836" s="1174"/>
      <c r="AC836" s="1174"/>
      <c r="AD836" s="1174"/>
      <c r="AE836" s="1174"/>
      <c r="AF836" s="1174"/>
      <c r="AG836" s="1174"/>
      <c r="AH836" s="1174"/>
      <c r="AI836" s="1174"/>
      <c r="AJ836" s="1174"/>
      <c r="AK836" s="1174"/>
      <c r="AL836" s="1174"/>
      <c r="AM836" s="1174"/>
      <c r="AN836" s="1174"/>
      <c r="AO836" s="1174"/>
      <c r="AP836" s="1174"/>
      <c r="AQ836" s="1174"/>
      <c r="AR836" s="1174"/>
      <c r="AS836" s="1174"/>
      <c r="AT836" s="1174"/>
      <c r="AU836" s="1174"/>
      <c r="AV836" s="1174"/>
      <c r="AW836" s="1174"/>
      <c r="AX836" s="1174"/>
      <c r="AY836" s="1174"/>
      <c r="AZ836" s="1174"/>
      <c r="BA836" s="1174"/>
      <c r="BB836" s="1174"/>
      <c r="BC836" s="1174"/>
      <c r="BD836" s="1174"/>
      <c r="BE836" s="1174"/>
      <c r="BF836" s="1174"/>
      <c r="BG836" s="1174"/>
      <c r="BH836" s="1174"/>
      <c r="BI836" s="1174"/>
      <c r="BJ836" s="1174"/>
      <c r="BK836" s="1174"/>
      <c r="BL836" s="1174"/>
      <c r="BM836" s="1174"/>
      <c r="BN836" s="1174"/>
      <c r="BO836" s="1174"/>
      <c r="BP836" s="1174"/>
      <c r="BQ836" s="1174"/>
      <c r="BR836" s="1174"/>
      <c r="BS836" s="1174"/>
      <c r="BT836" s="1174"/>
      <c r="BU836" s="1174"/>
      <c r="BV836" s="1174"/>
      <c r="BW836" s="1174"/>
      <c r="BX836" s="1174"/>
      <c r="BY836" s="1174"/>
    </row>
    <row r="837" spans="1:77" s="627" customFormat="1" x14ac:dyDescent="0.2">
      <c r="A837" s="242" t="s">
        <v>546</v>
      </c>
      <c r="B837" s="240"/>
      <c r="C837" s="227"/>
      <c r="D837" s="232"/>
      <c r="E837" s="579"/>
      <c r="F837" s="1174"/>
      <c r="G837" s="1174"/>
      <c r="H837" s="1174"/>
      <c r="I837" s="1174"/>
      <c r="J837" s="1174"/>
      <c r="K837" s="1174"/>
      <c r="L837" s="1174"/>
      <c r="M837" s="1174"/>
      <c r="N837" s="1174"/>
      <c r="O837" s="1174"/>
      <c r="P837" s="1174"/>
      <c r="Q837" s="1174"/>
      <c r="R837" s="1174"/>
      <c r="S837" s="1174"/>
      <c r="T837" s="1174"/>
      <c r="U837" s="1174"/>
      <c r="V837" s="1174"/>
      <c r="W837" s="1174"/>
      <c r="X837" s="1174"/>
      <c r="Y837" s="1174"/>
      <c r="Z837" s="1174"/>
      <c r="AA837" s="1174"/>
      <c r="AB837" s="1174"/>
      <c r="AC837" s="1174"/>
      <c r="AD837" s="1174"/>
      <c r="AE837" s="1174"/>
      <c r="AF837" s="1174"/>
      <c r="AG837" s="1174"/>
      <c r="AH837" s="1174"/>
      <c r="AI837" s="1174"/>
      <c r="AJ837" s="1174"/>
      <c r="AK837" s="1174"/>
      <c r="AL837" s="1174"/>
      <c r="AM837" s="1174"/>
      <c r="AN837" s="1174"/>
      <c r="AO837" s="1174"/>
      <c r="AP837" s="1174"/>
      <c r="AQ837" s="1174"/>
      <c r="AR837" s="1174"/>
      <c r="AS837" s="1174"/>
      <c r="AT837" s="1174"/>
      <c r="AU837" s="1174"/>
      <c r="AV837" s="1174"/>
      <c r="AW837" s="1174"/>
      <c r="AX837" s="1174"/>
      <c r="AY837" s="1174"/>
      <c r="AZ837" s="1174"/>
      <c r="BA837" s="1174"/>
      <c r="BB837" s="1174"/>
      <c r="BC837" s="1174"/>
      <c r="BD837" s="1174"/>
      <c r="BE837" s="1174"/>
      <c r="BF837" s="1174"/>
      <c r="BG837" s="1174"/>
      <c r="BH837" s="1174"/>
      <c r="BI837" s="1174"/>
      <c r="BJ837" s="1174"/>
      <c r="BK837" s="1174"/>
      <c r="BL837" s="1174"/>
      <c r="BM837" s="1174"/>
      <c r="BN837" s="1174"/>
      <c r="BO837" s="1174"/>
      <c r="BP837" s="1174"/>
      <c r="BQ837" s="1174"/>
      <c r="BR837" s="1174"/>
      <c r="BS837" s="1174"/>
      <c r="BT837" s="1174"/>
      <c r="BU837" s="1174"/>
      <c r="BV837" s="1174"/>
      <c r="BW837" s="1174"/>
      <c r="BX837" s="1174"/>
      <c r="BY837" s="1174"/>
    </row>
    <row r="838" spans="1:77" ht="51" x14ac:dyDescent="0.2">
      <c r="A838" s="118" t="s">
        <v>552</v>
      </c>
      <c r="B838" s="238" t="s">
        <v>38</v>
      </c>
      <c r="C838" s="1273">
        <v>200</v>
      </c>
      <c r="D838" s="127">
        <v>0</v>
      </c>
      <c r="E838" s="338">
        <f>+C838*D838</f>
        <v>0</v>
      </c>
    </row>
    <row r="839" spans="1:77" s="627" customFormat="1" x14ac:dyDescent="0.2">
      <c r="A839" s="242" t="s">
        <v>478</v>
      </c>
      <c r="B839" s="239"/>
      <c r="C839" s="225"/>
      <c r="D839" s="231"/>
      <c r="E839" s="578"/>
      <c r="F839" s="1174"/>
      <c r="G839" s="1174"/>
      <c r="H839" s="1174"/>
      <c r="I839" s="1174"/>
      <c r="J839" s="1174"/>
      <c r="K839" s="1174"/>
      <c r="L839" s="1174"/>
      <c r="M839" s="1174"/>
      <c r="N839" s="1174"/>
      <c r="O839" s="1174"/>
      <c r="P839" s="1174"/>
      <c r="Q839" s="1174"/>
      <c r="R839" s="1174"/>
      <c r="S839" s="1174"/>
      <c r="T839" s="1174"/>
      <c r="U839" s="1174"/>
      <c r="V839" s="1174"/>
      <c r="W839" s="1174"/>
      <c r="X839" s="1174"/>
      <c r="Y839" s="1174"/>
      <c r="Z839" s="1174"/>
      <c r="AA839" s="1174"/>
      <c r="AB839" s="1174"/>
      <c r="AC839" s="1174"/>
      <c r="AD839" s="1174"/>
      <c r="AE839" s="1174"/>
      <c r="AF839" s="1174"/>
      <c r="AG839" s="1174"/>
      <c r="AH839" s="1174"/>
      <c r="AI839" s="1174"/>
      <c r="AJ839" s="1174"/>
      <c r="AK839" s="1174"/>
      <c r="AL839" s="1174"/>
      <c r="AM839" s="1174"/>
      <c r="AN839" s="1174"/>
      <c r="AO839" s="1174"/>
      <c r="AP839" s="1174"/>
      <c r="AQ839" s="1174"/>
      <c r="AR839" s="1174"/>
      <c r="AS839" s="1174"/>
      <c r="AT839" s="1174"/>
      <c r="AU839" s="1174"/>
      <c r="AV839" s="1174"/>
      <c r="AW839" s="1174"/>
      <c r="AX839" s="1174"/>
      <c r="AY839" s="1174"/>
      <c r="AZ839" s="1174"/>
      <c r="BA839" s="1174"/>
      <c r="BB839" s="1174"/>
      <c r="BC839" s="1174"/>
      <c r="BD839" s="1174"/>
      <c r="BE839" s="1174"/>
      <c r="BF839" s="1174"/>
      <c r="BG839" s="1174"/>
      <c r="BH839" s="1174"/>
      <c r="BI839" s="1174"/>
      <c r="BJ839" s="1174"/>
      <c r="BK839" s="1174"/>
      <c r="BL839" s="1174"/>
      <c r="BM839" s="1174"/>
      <c r="BN839" s="1174"/>
      <c r="BO839" s="1174"/>
      <c r="BP839" s="1174"/>
      <c r="BQ839" s="1174"/>
      <c r="BR839" s="1174"/>
      <c r="BS839" s="1174"/>
      <c r="BT839" s="1174"/>
      <c r="BU839" s="1174"/>
      <c r="BV839" s="1174"/>
      <c r="BW839" s="1174"/>
      <c r="BX839" s="1174"/>
      <c r="BY839" s="1174"/>
    </row>
    <row r="840" spans="1:77" s="627" customFormat="1" x14ac:dyDescent="0.2">
      <c r="A840" s="242" t="s">
        <v>483</v>
      </c>
      <c r="B840" s="240"/>
      <c r="C840" s="227"/>
      <c r="D840" s="232"/>
      <c r="E840" s="579"/>
      <c r="F840" s="1174"/>
      <c r="G840" s="1174"/>
      <c r="H840" s="1174"/>
      <c r="I840" s="1174"/>
      <c r="J840" s="1174"/>
      <c r="K840" s="1174"/>
      <c r="L840" s="1174"/>
      <c r="M840" s="1174"/>
      <c r="N840" s="1174"/>
      <c r="O840" s="1174"/>
      <c r="P840" s="1174"/>
      <c r="Q840" s="1174"/>
      <c r="R840" s="1174"/>
      <c r="S840" s="1174"/>
      <c r="T840" s="1174"/>
      <c r="U840" s="1174"/>
      <c r="V840" s="1174"/>
      <c r="W840" s="1174"/>
      <c r="X840" s="1174"/>
      <c r="Y840" s="1174"/>
      <c r="Z840" s="1174"/>
      <c r="AA840" s="1174"/>
      <c r="AB840" s="1174"/>
      <c r="AC840" s="1174"/>
      <c r="AD840" s="1174"/>
      <c r="AE840" s="1174"/>
      <c r="AF840" s="1174"/>
      <c r="AG840" s="1174"/>
      <c r="AH840" s="1174"/>
      <c r="AI840" s="1174"/>
      <c r="AJ840" s="1174"/>
      <c r="AK840" s="1174"/>
      <c r="AL840" s="1174"/>
      <c r="AM840" s="1174"/>
      <c r="AN840" s="1174"/>
      <c r="AO840" s="1174"/>
      <c r="AP840" s="1174"/>
      <c r="AQ840" s="1174"/>
      <c r="AR840" s="1174"/>
      <c r="AS840" s="1174"/>
      <c r="AT840" s="1174"/>
      <c r="AU840" s="1174"/>
      <c r="AV840" s="1174"/>
      <c r="AW840" s="1174"/>
      <c r="AX840" s="1174"/>
      <c r="AY840" s="1174"/>
      <c r="AZ840" s="1174"/>
      <c r="BA840" s="1174"/>
      <c r="BB840" s="1174"/>
      <c r="BC840" s="1174"/>
      <c r="BD840" s="1174"/>
      <c r="BE840" s="1174"/>
      <c r="BF840" s="1174"/>
      <c r="BG840" s="1174"/>
      <c r="BH840" s="1174"/>
      <c r="BI840" s="1174"/>
      <c r="BJ840" s="1174"/>
      <c r="BK840" s="1174"/>
      <c r="BL840" s="1174"/>
      <c r="BM840" s="1174"/>
      <c r="BN840" s="1174"/>
      <c r="BO840" s="1174"/>
      <c r="BP840" s="1174"/>
      <c r="BQ840" s="1174"/>
      <c r="BR840" s="1174"/>
      <c r="BS840" s="1174"/>
      <c r="BT840" s="1174"/>
      <c r="BU840" s="1174"/>
      <c r="BV840" s="1174"/>
      <c r="BW840" s="1174"/>
      <c r="BX840" s="1174"/>
      <c r="BY840" s="1174"/>
    </row>
    <row r="841" spans="1:77" ht="51" x14ac:dyDescent="0.2">
      <c r="A841" s="118" t="s">
        <v>1188</v>
      </c>
      <c r="B841" s="238" t="s">
        <v>184</v>
      </c>
      <c r="C841" s="109">
        <f>0.7*408</f>
        <v>285.59999999999997</v>
      </c>
      <c r="D841" s="127">
        <v>0</v>
      </c>
      <c r="E841" s="338">
        <f>+C841*D841</f>
        <v>0</v>
      </c>
    </row>
    <row r="842" spans="1:77" s="627" customFormat="1" x14ac:dyDescent="0.2">
      <c r="A842" s="242" t="s">
        <v>553</v>
      </c>
      <c r="B842" s="237"/>
      <c r="C842" s="230"/>
      <c r="D842" s="233"/>
      <c r="E842" s="580"/>
      <c r="F842" s="1174"/>
      <c r="G842" s="1174"/>
      <c r="H842" s="1174"/>
      <c r="I842" s="1174"/>
      <c r="J842" s="1174"/>
      <c r="K842" s="1174"/>
      <c r="L842" s="1174"/>
      <c r="M842" s="1174"/>
      <c r="N842" s="1174"/>
      <c r="O842" s="1174"/>
      <c r="P842" s="1174"/>
      <c r="Q842" s="1174"/>
      <c r="R842" s="1174"/>
      <c r="S842" s="1174"/>
      <c r="T842" s="1174"/>
      <c r="U842" s="1174"/>
      <c r="V842" s="1174"/>
      <c r="W842" s="1174"/>
      <c r="X842" s="1174"/>
      <c r="Y842" s="1174"/>
      <c r="Z842" s="1174"/>
      <c r="AA842" s="1174"/>
      <c r="AB842" s="1174"/>
      <c r="AC842" s="1174"/>
      <c r="AD842" s="1174"/>
      <c r="AE842" s="1174"/>
      <c r="AF842" s="1174"/>
      <c r="AG842" s="1174"/>
      <c r="AH842" s="1174"/>
      <c r="AI842" s="1174"/>
      <c r="AJ842" s="1174"/>
      <c r="AK842" s="1174"/>
      <c r="AL842" s="1174"/>
      <c r="AM842" s="1174"/>
      <c r="AN842" s="1174"/>
      <c r="AO842" s="1174"/>
      <c r="AP842" s="1174"/>
      <c r="AQ842" s="1174"/>
      <c r="AR842" s="1174"/>
      <c r="AS842" s="1174"/>
      <c r="AT842" s="1174"/>
      <c r="AU842" s="1174"/>
      <c r="AV842" s="1174"/>
      <c r="AW842" s="1174"/>
      <c r="AX842" s="1174"/>
      <c r="AY842" s="1174"/>
      <c r="AZ842" s="1174"/>
      <c r="BA842" s="1174"/>
      <c r="BB842" s="1174"/>
      <c r="BC842" s="1174"/>
      <c r="BD842" s="1174"/>
      <c r="BE842" s="1174"/>
      <c r="BF842" s="1174"/>
      <c r="BG842" s="1174"/>
      <c r="BH842" s="1174"/>
      <c r="BI842" s="1174"/>
      <c r="BJ842" s="1174"/>
      <c r="BK842" s="1174"/>
      <c r="BL842" s="1174"/>
      <c r="BM842" s="1174"/>
      <c r="BN842" s="1174"/>
      <c r="BO842" s="1174"/>
      <c r="BP842" s="1174"/>
      <c r="BQ842" s="1174"/>
      <c r="BR842" s="1174"/>
      <c r="BS842" s="1174"/>
      <c r="BT842" s="1174"/>
      <c r="BU842" s="1174"/>
      <c r="BV842" s="1174"/>
      <c r="BW842" s="1174"/>
      <c r="BX842" s="1174"/>
      <c r="BY842" s="1174"/>
    </row>
    <row r="843" spans="1:77" ht="51" x14ac:dyDescent="0.2">
      <c r="A843" s="118" t="s">
        <v>1192</v>
      </c>
      <c r="B843" s="238" t="s">
        <v>199</v>
      </c>
      <c r="C843" s="110">
        <f>(30/1.2)*6*4+(40/1.2)*4*3</f>
        <v>1000</v>
      </c>
      <c r="D843" s="127">
        <v>0</v>
      </c>
      <c r="E843" s="338">
        <f>+C843*D843</f>
        <v>0</v>
      </c>
    </row>
    <row r="844" spans="1:77" s="627" customFormat="1" x14ac:dyDescent="0.2">
      <c r="A844" s="242" t="s">
        <v>486</v>
      </c>
      <c r="B844" s="237"/>
      <c r="C844" s="230"/>
      <c r="D844" s="233"/>
      <c r="E844" s="580"/>
      <c r="F844" s="1174"/>
      <c r="G844" s="1174"/>
      <c r="H844" s="1174"/>
      <c r="I844" s="1174"/>
      <c r="J844" s="1174"/>
      <c r="K844" s="1174"/>
      <c r="L844" s="1174"/>
      <c r="M844" s="1174"/>
      <c r="N844" s="1174"/>
      <c r="O844" s="1174"/>
      <c r="P844" s="1174"/>
      <c r="Q844" s="1174"/>
      <c r="R844" s="1174"/>
      <c r="S844" s="1174"/>
      <c r="T844" s="1174"/>
      <c r="U844" s="1174"/>
      <c r="V844" s="1174"/>
      <c r="W844" s="1174"/>
      <c r="X844" s="1174"/>
      <c r="Y844" s="1174"/>
      <c r="Z844" s="1174"/>
      <c r="AA844" s="1174"/>
      <c r="AB844" s="1174"/>
      <c r="AC844" s="1174"/>
      <c r="AD844" s="1174"/>
      <c r="AE844" s="1174"/>
      <c r="AF844" s="1174"/>
      <c r="AG844" s="1174"/>
      <c r="AH844" s="1174"/>
      <c r="AI844" s="1174"/>
      <c r="AJ844" s="1174"/>
      <c r="AK844" s="1174"/>
      <c r="AL844" s="1174"/>
      <c r="AM844" s="1174"/>
      <c r="AN844" s="1174"/>
      <c r="AO844" s="1174"/>
      <c r="AP844" s="1174"/>
      <c r="AQ844" s="1174"/>
      <c r="AR844" s="1174"/>
      <c r="AS844" s="1174"/>
      <c r="AT844" s="1174"/>
      <c r="AU844" s="1174"/>
      <c r="AV844" s="1174"/>
      <c r="AW844" s="1174"/>
      <c r="AX844" s="1174"/>
      <c r="AY844" s="1174"/>
      <c r="AZ844" s="1174"/>
      <c r="BA844" s="1174"/>
      <c r="BB844" s="1174"/>
      <c r="BC844" s="1174"/>
      <c r="BD844" s="1174"/>
      <c r="BE844" s="1174"/>
      <c r="BF844" s="1174"/>
      <c r="BG844" s="1174"/>
      <c r="BH844" s="1174"/>
      <c r="BI844" s="1174"/>
      <c r="BJ844" s="1174"/>
      <c r="BK844" s="1174"/>
      <c r="BL844" s="1174"/>
      <c r="BM844" s="1174"/>
      <c r="BN844" s="1174"/>
      <c r="BO844" s="1174"/>
      <c r="BP844" s="1174"/>
      <c r="BQ844" s="1174"/>
      <c r="BR844" s="1174"/>
      <c r="BS844" s="1174"/>
      <c r="BT844" s="1174"/>
      <c r="BU844" s="1174"/>
      <c r="BV844" s="1174"/>
      <c r="BW844" s="1174"/>
      <c r="BX844" s="1174"/>
      <c r="BY844" s="1174"/>
    </row>
    <row r="845" spans="1:77" ht="25.5" x14ac:dyDescent="0.2">
      <c r="A845" s="118" t="s">
        <v>487</v>
      </c>
      <c r="B845" s="238" t="s">
        <v>38</v>
      </c>
      <c r="C845" s="1274">
        <f>67*2</f>
        <v>134</v>
      </c>
      <c r="D845" s="127">
        <v>0</v>
      </c>
      <c r="E845" s="338">
        <f>+C845*D845</f>
        <v>0</v>
      </c>
    </row>
    <row r="846" spans="1:77" s="627" customFormat="1" x14ac:dyDescent="0.2">
      <c r="A846" s="242" t="s">
        <v>489</v>
      </c>
      <c r="B846" s="239"/>
      <c r="C846" s="225"/>
      <c r="D846" s="231"/>
      <c r="E846" s="578"/>
      <c r="F846" s="1174"/>
      <c r="G846" s="1174"/>
      <c r="H846" s="1174"/>
      <c r="I846" s="1174"/>
      <c r="J846" s="1174"/>
      <c r="K846" s="1174"/>
      <c r="L846" s="1174"/>
      <c r="M846" s="1174"/>
      <c r="N846" s="1174"/>
      <c r="O846" s="1174"/>
      <c r="P846" s="1174"/>
      <c r="Q846" s="1174"/>
      <c r="R846" s="1174"/>
      <c r="S846" s="1174"/>
      <c r="T846" s="1174"/>
      <c r="U846" s="1174"/>
      <c r="V846" s="1174"/>
      <c r="W846" s="1174"/>
      <c r="X846" s="1174"/>
      <c r="Y846" s="1174"/>
      <c r="Z846" s="1174"/>
      <c r="AA846" s="1174"/>
      <c r="AB846" s="1174"/>
      <c r="AC846" s="1174"/>
      <c r="AD846" s="1174"/>
      <c r="AE846" s="1174"/>
      <c r="AF846" s="1174"/>
      <c r="AG846" s="1174"/>
      <c r="AH846" s="1174"/>
      <c r="AI846" s="1174"/>
      <c r="AJ846" s="1174"/>
      <c r="AK846" s="1174"/>
      <c r="AL846" s="1174"/>
      <c r="AM846" s="1174"/>
      <c r="AN846" s="1174"/>
      <c r="AO846" s="1174"/>
      <c r="AP846" s="1174"/>
      <c r="AQ846" s="1174"/>
      <c r="AR846" s="1174"/>
      <c r="AS846" s="1174"/>
      <c r="AT846" s="1174"/>
      <c r="AU846" s="1174"/>
      <c r="AV846" s="1174"/>
      <c r="AW846" s="1174"/>
      <c r="AX846" s="1174"/>
      <c r="AY846" s="1174"/>
      <c r="AZ846" s="1174"/>
      <c r="BA846" s="1174"/>
      <c r="BB846" s="1174"/>
      <c r="BC846" s="1174"/>
      <c r="BD846" s="1174"/>
      <c r="BE846" s="1174"/>
      <c r="BF846" s="1174"/>
      <c r="BG846" s="1174"/>
      <c r="BH846" s="1174"/>
      <c r="BI846" s="1174"/>
      <c r="BJ846" s="1174"/>
      <c r="BK846" s="1174"/>
      <c r="BL846" s="1174"/>
      <c r="BM846" s="1174"/>
      <c r="BN846" s="1174"/>
      <c r="BO846" s="1174"/>
      <c r="BP846" s="1174"/>
      <c r="BQ846" s="1174"/>
      <c r="BR846" s="1174"/>
      <c r="BS846" s="1174"/>
      <c r="BT846" s="1174"/>
      <c r="BU846" s="1174"/>
      <c r="BV846" s="1174"/>
      <c r="BW846" s="1174"/>
      <c r="BX846" s="1174"/>
      <c r="BY846" s="1174"/>
    </row>
    <row r="847" spans="1:77" s="627" customFormat="1" x14ac:dyDescent="0.2">
      <c r="A847" s="242" t="s">
        <v>490</v>
      </c>
      <c r="B847" s="240"/>
      <c r="C847" s="227"/>
      <c r="D847" s="232"/>
      <c r="E847" s="579"/>
      <c r="F847" s="1174"/>
      <c r="G847" s="1174"/>
      <c r="H847" s="1174"/>
      <c r="I847" s="1174"/>
      <c r="J847" s="1174"/>
      <c r="K847" s="1174"/>
      <c r="L847" s="1174"/>
      <c r="M847" s="1174"/>
      <c r="N847" s="1174"/>
      <c r="O847" s="1174"/>
      <c r="P847" s="1174"/>
      <c r="Q847" s="1174"/>
      <c r="R847" s="1174"/>
      <c r="S847" s="1174"/>
      <c r="T847" s="1174"/>
      <c r="U847" s="1174"/>
      <c r="V847" s="1174"/>
      <c r="W847" s="1174"/>
      <c r="X847" s="1174"/>
      <c r="Y847" s="1174"/>
      <c r="Z847" s="1174"/>
      <c r="AA847" s="1174"/>
      <c r="AB847" s="1174"/>
      <c r="AC847" s="1174"/>
      <c r="AD847" s="1174"/>
      <c r="AE847" s="1174"/>
      <c r="AF847" s="1174"/>
      <c r="AG847" s="1174"/>
      <c r="AH847" s="1174"/>
      <c r="AI847" s="1174"/>
      <c r="AJ847" s="1174"/>
      <c r="AK847" s="1174"/>
      <c r="AL847" s="1174"/>
      <c r="AM847" s="1174"/>
      <c r="AN847" s="1174"/>
      <c r="AO847" s="1174"/>
      <c r="AP847" s="1174"/>
      <c r="AQ847" s="1174"/>
      <c r="AR847" s="1174"/>
      <c r="AS847" s="1174"/>
      <c r="AT847" s="1174"/>
      <c r="AU847" s="1174"/>
      <c r="AV847" s="1174"/>
      <c r="AW847" s="1174"/>
      <c r="AX847" s="1174"/>
      <c r="AY847" s="1174"/>
      <c r="AZ847" s="1174"/>
      <c r="BA847" s="1174"/>
      <c r="BB847" s="1174"/>
      <c r="BC847" s="1174"/>
      <c r="BD847" s="1174"/>
      <c r="BE847" s="1174"/>
      <c r="BF847" s="1174"/>
      <c r="BG847" s="1174"/>
      <c r="BH847" s="1174"/>
      <c r="BI847" s="1174"/>
      <c r="BJ847" s="1174"/>
      <c r="BK847" s="1174"/>
      <c r="BL847" s="1174"/>
      <c r="BM847" s="1174"/>
      <c r="BN847" s="1174"/>
      <c r="BO847" s="1174"/>
      <c r="BP847" s="1174"/>
      <c r="BQ847" s="1174"/>
      <c r="BR847" s="1174"/>
      <c r="BS847" s="1174"/>
      <c r="BT847" s="1174"/>
      <c r="BU847" s="1174"/>
      <c r="BV847" s="1174"/>
      <c r="BW847" s="1174"/>
      <c r="BX847" s="1174"/>
      <c r="BY847" s="1174"/>
    </row>
    <row r="848" spans="1:77" x14ac:dyDescent="0.2">
      <c r="A848" s="561" t="s">
        <v>379</v>
      </c>
      <c r="B848" s="562" t="s">
        <v>47</v>
      </c>
      <c r="C848" s="1272">
        <v>60</v>
      </c>
      <c r="D848" s="636">
        <v>0</v>
      </c>
      <c r="E848" s="563">
        <f t="shared" ref="E848:E849" si="27">C848*D848</f>
        <v>0</v>
      </c>
    </row>
    <row r="849" spans="1:77" x14ac:dyDescent="0.2">
      <c r="A849" s="561" t="s">
        <v>882</v>
      </c>
      <c r="B849" s="562" t="s">
        <v>47</v>
      </c>
      <c r="C849" s="1272">
        <v>30</v>
      </c>
      <c r="D849" s="636">
        <v>0</v>
      </c>
      <c r="E849" s="563">
        <f t="shared" si="27"/>
        <v>0</v>
      </c>
      <c r="F849" s="1172"/>
    </row>
    <row r="850" spans="1:77" x14ac:dyDescent="0.2">
      <c r="A850" s="118" t="s">
        <v>493</v>
      </c>
      <c r="B850" s="238" t="s">
        <v>38</v>
      </c>
      <c r="C850" s="1273">
        <v>1</v>
      </c>
      <c r="D850" s="127">
        <v>0</v>
      </c>
      <c r="E850" s="338">
        <f>+C850*D850</f>
        <v>0</v>
      </c>
    </row>
    <row r="851" spans="1:77" x14ac:dyDescent="0.2">
      <c r="A851" s="118" t="s">
        <v>494</v>
      </c>
      <c r="B851" s="238" t="s">
        <v>38</v>
      </c>
      <c r="C851" s="1273">
        <v>1</v>
      </c>
      <c r="D851" s="127">
        <v>0</v>
      </c>
      <c r="E851" s="338">
        <f>+C851*D851</f>
        <v>0</v>
      </c>
    </row>
    <row r="852" spans="1:77" ht="25.5" x14ac:dyDescent="0.2">
      <c r="A852" s="118" t="s">
        <v>495</v>
      </c>
      <c r="B852" s="238" t="s">
        <v>38</v>
      </c>
      <c r="C852" s="1273">
        <v>1</v>
      </c>
      <c r="D852" s="127">
        <v>0</v>
      </c>
      <c r="E852" s="338">
        <f>+C852*D852</f>
        <v>0</v>
      </c>
    </row>
    <row r="853" spans="1:77" s="627" customFormat="1" x14ac:dyDescent="0.2">
      <c r="A853" s="564"/>
      <c r="B853" s="237"/>
      <c r="C853" s="230"/>
      <c r="D853" s="233"/>
      <c r="E853" s="580"/>
      <c r="F853" s="1174"/>
      <c r="G853" s="1174"/>
      <c r="H853" s="1174"/>
      <c r="I853" s="1174"/>
      <c r="J853" s="1174"/>
      <c r="K853" s="1174"/>
      <c r="L853" s="1174"/>
      <c r="M853" s="1174"/>
      <c r="N853" s="1174"/>
      <c r="O853" s="1174"/>
      <c r="P853" s="1174"/>
      <c r="Q853" s="1174"/>
      <c r="R853" s="1174"/>
      <c r="S853" s="1174"/>
      <c r="T853" s="1174"/>
      <c r="U853" s="1174"/>
      <c r="V853" s="1174"/>
      <c r="W853" s="1174"/>
      <c r="X853" s="1174"/>
      <c r="Y853" s="1174"/>
      <c r="Z853" s="1174"/>
      <c r="AA853" s="1174"/>
      <c r="AB853" s="1174"/>
      <c r="AC853" s="1174"/>
      <c r="AD853" s="1174"/>
      <c r="AE853" s="1174"/>
      <c r="AF853" s="1174"/>
      <c r="AG853" s="1174"/>
      <c r="AH853" s="1174"/>
      <c r="AI853" s="1174"/>
      <c r="AJ853" s="1174"/>
      <c r="AK853" s="1174"/>
      <c r="AL853" s="1174"/>
      <c r="AM853" s="1174"/>
      <c r="AN853" s="1174"/>
      <c r="AO853" s="1174"/>
      <c r="AP853" s="1174"/>
      <c r="AQ853" s="1174"/>
      <c r="AR853" s="1174"/>
      <c r="AS853" s="1174"/>
      <c r="AT853" s="1174"/>
      <c r="AU853" s="1174"/>
      <c r="AV853" s="1174"/>
      <c r="AW853" s="1174"/>
      <c r="AX853" s="1174"/>
      <c r="AY853" s="1174"/>
      <c r="AZ853" s="1174"/>
      <c r="BA853" s="1174"/>
      <c r="BB853" s="1174"/>
      <c r="BC853" s="1174"/>
      <c r="BD853" s="1174"/>
      <c r="BE853" s="1174"/>
      <c r="BF853" s="1174"/>
      <c r="BG853" s="1174"/>
      <c r="BH853" s="1174"/>
      <c r="BI853" s="1174"/>
      <c r="BJ853" s="1174"/>
      <c r="BK853" s="1174"/>
      <c r="BL853" s="1174"/>
      <c r="BM853" s="1174"/>
      <c r="BN853" s="1174"/>
      <c r="BO853" s="1174"/>
      <c r="BP853" s="1174"/>
      <c r="BQ853" s="1174"/>
      <c r="BR853" s="1174"/>
      <c r="BS853" s="1174"/>
      <c r="BT853" s="1174"/>
      <c r="BU853" s="1174"/>
      <c r="BV853" s="1174"/>
      <c r="BW853" s="1174"/>
      <c r="BX853" s="1174"/>
      <c r="BY853" s="1174"/>
    </row>
    <row r="854" spans="1:77" s="541" customFormat="1" x14ac:dyDescent="0.2">
      <c r="A854" s="565" t="s">
        <v>157</v>
      </c>
      <c r="B854" s="566"/>
      <c r="C854" s="567"/>
      <c r="D854" s="641"/>
      <c r="E854" s="581">
        <f>SUM(E824:E852)</f>
        <v>0</v>
      </c>
      <c r="F854" s="728"/>
      <c r="G854" s="728"/>
      <c r="H854" s="728"/>
      <c r="I854" s="728"/>
      <c r="J854" s="728"/>
      <c r="K854" s="728"/>
      <c r="L854" s="728"/>
      <c r="M854" s="728"/>
      <c r="N854" s="728"/>
      <c r="O854" s="728"/>
      <c r="P854" s="728"/>
      <c r="Q854" s="728"/>
      <c r="R854" s="728"/>
      <c r="S854" s="728"/>
      <c r="T854" s="728"/>
      <c r="U854" s="728"/>
      <c r="V854" s="728"/>
      <c r="W854" s="728"/>
      <c r="X854" s="728"/>
      <c r="Y854" s="728"/>
      <c r="Z854" s="728"/>
      <c r="AA854" s="728"/>
      <c r="AB854" s="728"/>
      <c r="AC854" s="728"/>
      <c r="AD854" s="728"/>
      <c r="AE854" s="728"/>
      <c r="AF854" s="728"/>
      <c r="AG854" s="728"/>
      <c r="AH854" s="728"/>
      <c r="AI854" s="728"/>
      <c r="AJ854" s="728"/>
      <c r="AK854" s="728"/>
      <c r="AL854" s="728"/>
      <c r="AM854" s="728"/>
      <c r="AN854" s="728"/>
      <c r="AO854" s="728"/>
      <c r="AP854" s="728"/>
      <c r="AQ854" s="728"/>
      <c r="AR854" s="728"/>
      <c r="AS854" s="728"/>
      <c r="AT854" s="728"/>
      <c r="AU854" s="728"/>
      <c r="AV854" s="728"/>
      <c r="AW854" s="728"/>
      <c r="AX854" s="728"/>
      <c r="AY854" s="728"/>
      <c r="AZ854" s="728"/>
      <c r="BA854" s="728"/>
      <c r="BB854" s="728"/>
      <c r="BC854" s="728"/>
      <c r="BD854" s="728"/>
      <c r="BE854" s="728"/>
      <c r="BF854" s="728"/>
      <c r="BG854" s="728"/>
      <c r="BH854" s="728"/>
      <c r="BI854" s="728"/>
      <c r="BJ854" s="728"/>
      <c r="BK854" s="728"/>
      <c r="BL854" s="728"/>
      <c r="BM854" s="728"/>
      <c r="BN854" s="728"/>
      <c r="BO854" s="728"/>
      <c r="BP854" s="728"/>
      <c r="BQ854" s="728"/>
      <c r="BR854" s="728"/>
      <c r="BS854" s="728"/>
      <c r="BT854" s="728"/>
      <c r="BU854" s="728"/>
      <c r="BV854" s="728"/>
      <c r="BW854" s="728"/>
      <c r="BX854" s="728"/>
      <c r="BY854" s="728"/>
    </row>
    <row r="857" spans="1:77" ht="15.75" x14ac:dyDescent="0.2">
      <c r="A857" s="537" t="s">
        <v>705</v>
      </c>
      <c r="B857" s="538"/>
      <c r="C857" s="539"/>
      <c r="D857" s="632"/>
      <c r="E857" s="540"/>
    </row>
    <row r="858" spans="1:77" x14ac:dyDescent="0.2">
      <c r="A858" s="542"/>
      <c r="B858" s="543"/>
      <c r="C858" s="544"/>
      <c r="D858" s="633"/>
      <c r="E858" s="545"/>
    </row>
    <row r="859" spans="1:77" ht="13.5" thickBot="1" x14ac:dyDescent="0.25">
      <c r="A859" s="546" t="s">
        <v>10</v>
      </c>
      <c r="B859" s="547" t="s">
        <v>277</v>
      </c>
      <c r="C859" s="548" t="s">
        <v>11</v>
      </c>
      <c r="D859" s="634" t="s">
        <v>13</v>
      </c>
      <c r="E859" s="549" t="s">
        <v>14</v>
      </c>
    </row>
    <row r="860" spans="1:77" x14ac:dyDescent="0.2">
      <c r="A860" s="555" t="s">
        <v>466</v>
      </c>
    </row>
    <row r="861" spans="1:77" x14ac:dyDescent="0.2">
      <c r="A861" s="555" t="s">
        <v>467</v>
      </c>
    </row>
    <row r="862" spans="1:77" ht="25.5" x14ac:dyDescent="0.2">
      <c r="A862" s="118" t="s">
        <v>543</v>
      </c>
      <c r="B862" s="238" t="s">
        <v>38</v>
      </c>
      <c r="C862" s="1273">
        <v>1</v>
      </c>
      <c r="D862" s="127">
        <v>0</v>
      </c>
      <c r="E862" s="338">
        <f>+C862*D862</f>
        <v>0</v>
      </c>
    </row>
    <row r="863" spans="1:77" s="627" customFormat="1" x14ac:dyDescent="0.2">
      <c r="A863" s="242" t="s">
        <v>549</v>
      </c>
      <c r="B863" s="237"/>
      <c r="C863" s="230"/>
      <c r="D863" s="233"/>
      <c r="E863" s="580"/>
      <c r="F863" s="1174"/>
      <c r="G863" s="1174"/>
      <c r="H863" s="1174"/>
      <c r="I863" s="1174"/>
      <c r="J863" s="1174"/>
      <c r="K863" s="1174"/>
      <c r="L863" s="1174"/>
      <c r="M863" s="1174"/>
      <c r="N863" s="1174"/>
      <c r="O863" s="1174"/>
      <c r="P863" s="1174"/>
      <c r="Q863" s="1174"/>
      <c r="R863" s="1174"/>
      <c r="S863" s="1174"/>
      <c r="T863" s="1174"/>
      <c r="U863" s="1174"/>
      <c r="V863" s="1174"/>
      <c r="W863" s="1174"/>
      <c r="X863" s="1174"/>
      <c r="Y863" s="1174"/>
      <c r="Z863" s="1174"/>
      <c r="AA863" s="1174"/>
      <c r="AB863" s="1174"/>
      <c r="AC863" s="1174"/>
      <c r="AD863" s="1174"/>
      <c r="AE863" s="1174"/>
      <c r="AF863" s="1174"/>
      <c r="AG863" s="1174"/>
      <c r="AH863" s="1174"/>
      <c r="AI863" s="1174"/>
      <c r="AJ863" s="1174"/>
      <c r="AK863" s="1174"/>
      <c r="AL863" s="1174"/>
      <c r="AM863" s="1174"/>
      <c r="AN863" s="1174"/>
      <c r="AO863" s="1174"/>
      <c r="AP863" s="1174"/>
      <c r="AQ863" s="1174"/>
      <c r="AR863" s="1174"/>
      <c r="AS863" s="1174"/>
      <c r="AT863" s="1174"/>
      <c r="AU863" s="1174"/>
      <c r="AV863" s="1174"/>
      <c r="AW863" s="1174"/>
      <c r="AX863" s="1174"/>
      <c r="AY863" s="1174"/>
      <c r="AZ863" s="1174"/>
      <c r="BA863" s="1174"/>
      <c r="BB863" s="1174"/>
      <c r="BC863" s="1174"/>
      <c r="BD863" s="1174"/>
      <c r="BE863" s="1174"/>
      <c r="BF863" s="1174"/>
      <c r="BG863" s="1174"/>
      <c r="BH863" s="1174"/>
      <c r="BI863" s="1174"/>
      <c r="BJ863" s="1174"/>
      <c r="BK863" s="1174"/>
      <c r="BL863" s="1174"/>
      <c r="BM863" s="1174"/>
      <c r="BN863" s="1174"/>
      <c r="BO863" s="1174"/>
      <c r="BP863" s="1174"/>
      <c r="BQ863" s="1174"/>
      <c r="BR863" s="1174"/>
      <c r="BS863" s="1174"/>
      <c r="BT863" s="1174"/>
      <c r="BU863" s="1174"/>
      <c r="BV863" s="1174"/>
      <c r="BW863" s="1174"/>
      <c r="BX863" s="1174"/>
      <c r="BY863" s="1174"/>
    </row>
    <row r="864" spans="1:77" x14ac:dyDescent="0.2">
      <c r="A864" s="118" t="s">
        <v>303</v>
      </c>
      <c r="B864" s="238" t="s">
        <v>47</v>
      </c>
      <c r="C864" s="109">
        <v>540</v>
      </c>
      <c r="D864" s="127">
        <v>0</v>
      </c>
      <c r="E864" s="338">
        <f>+C864*D864</f>
        <v>0</v>
      </c>
    </row>
    <row r="865" spans="1:77" ht="51" x14ac:dyDescent="0.2">
      <c r="A865" s="118" t="s">
        <v>1184</v>
      </c>
      <c r="B865" s="238" t="s">
        <v>101</v>
      </c>
      <c r="C865" s="109">
        <f>149*10</f>
        <v>1490</v>
      </c>
      <c r="D865" s="127">
        <v>0</v>
      </c>
      <c r="E865" s="338">
        <f>+C865*D865</f>
        <v>0</v>
      </c>
    </row>
    <row r="866" spans="1:77" s="627" customFormat="1" x14ac:dyDescent="0.2">
      <c r="A866" s="242" t="s">
        <v>471</v>
      </c>
      <c r="B866" s="239"/>
      <c r="C866" s="225"/>
      <c r="D866" s="231"/>
      <c r="E866" s="578"/>
      <c r="F866" s="1174"/>
      <c r="G866" s="1174"/>
      <c r="H866" s="1174"/>
      <c r="I866" s="1174"/>
      <c r="J866" s="1174"/>
      <c r="K866" s="1174"/>
      <c r="L866" s="1174"/>
      <c r="M866" s="1174"/>
      <c r="N866" s="1174"/>
      <c r="O866" s="1174"/>
      <c r="P866" s="1174"/>
      <c r="Q866" s="1174"/>
      <c r="R866" s="1174"/>
      <c r="S866" s="1174"/>
      <c r="T866" s="1174"/>
      <c r="U866" s="1174"/>
      <c r="V866" s="1174"/>
      <c r="W866" s="1174"/>
      <c r="X866" s="1174"/>
      <c r="Y866" s="1174"/>
      <c r="Z866" s="1174"/>
      <c r="AA866" s="1174"/>
      <c r="AB866" s="1174"/>
      <c r="AC866" s="1174"/>
      <c r="AD866" s="1174"/>
      <c r="AE866" s="1174"/>
      <c r="AF866" s="1174"/>
      <c r="AG866" s="1174"/>
      <c r="AH866" s="1174"/>
      <c r="AI866" s="1174"/>
      <c r="AJ866" s="1174"/>
      <c r="AK866" s="1174"/>
      <c r="AL866" s="1174"/>
      <c r="AM866" s="1174"/>
      <c r="AN866" s="1174"/>
      <c r="AO866" s="1174"/>
      <c r="AP866" s="1174"/>
      <c r="AQ866" s="1174"/>
      <c r="AR866" s="1174"/>
      <c r="AS866" s="1174"/>
      <c r="AT866" s="1174"/>
      <c r="AU866" s="1174"/>
      <c r="AV866" s="1174"/>
      <c r="AW866" s="1174"/>
      <c r="AX866" s="1174"/>
      <c r="AY866" s="1174"/>
      <c r="AZ866" s="1174"/>
      <c r="BA866" s="1174"/>
      <c r="BB866" s="1174"/>
      <c r="BC866" s="1174"/>
      <c r="BD866" s="1174"/>
      <c r="BE866" s="1174"/>
      <c r="BF866" s="1174"/>
      <c r="BG866" s="1174"/>
      <c r="BH866" s="1174"/>
      <c r="BI866" s="1174"/>
      <c r="BJ866" s="1174"/>
      <c r="BK866" s="1174"/>
      <c r="BL866" s="1174"/>
      <c r="BM866" s="1174"/>
      <c r="BN866" s="1174"/>
      <c r="BO866" s="1174"/>
      <c r="BP866" s="1174"/>
      <c r="BQ866" s="1174"/>
      <c r="BR866" s="1174"/>
      <c r="BS866" s="1174"/>
      <c r="BT866" s="1174"/>
      <c r="BU866" s="1174"/>
      <c r="BV866" s="1174"/>
      <c r="BW866" s="1174"/>
      <c r="BX866" s="1174"/>
      <c r="BY866" s="1174"/>
    </row>
    <row r="867" spans="1:77" s="627" customFormat="1" x14ac:dyDescent="0.2">
      <c r="A867" s="242" t="s">
        <v>472</v>
      </c>
      <c r="B867" s="240"/>
      <c r="C867" s="227"/>
      <c r="D867" s="232"/>
      <c r="E867" s="579"/>
      <c r="F867" s="1174"/>
      <c r="G867" s="1174"/>
      <c r="H867" s="1174"/>
      <c r="I867" s="1174"/>
      <c r="J867" s="1174"/>
      <c r="K867" s="1174"/>
      <c r="L867" s="1174"/>
      <c r="M867" s="1174"/>
      <c r="N867" s="1174"/>
      <c r="O867" s="1174"/>
      <c r="P867" s="1174"/>
      <c r="Q867" s="1174"/>
      <c r="R867" s="1174"/>
      <c r="S867" s="1174"/>
      <c r="T867" s="1174"/>
      <c r="U867" s="1174"/>
      <c r="V867" s="1174"/>
      <c r="W867" s="1174"/>
      <c r="X867" s="1174"/>
      <c r="Y867" s="1174"/>
      <c r="Z867" s="1174"/>
      <c r="AA867" s="1174"/>
      <c r="AB867" s="1174"/>
      <c r="AC867" s="1174"/>
      <c r="AD867" s="1174"/>
      <c r="AE867" s="1174"/>
      <c r="AF867" s="1174"/>
      <c r="AG867" s="1174"/>
      <c r="AH867" s="1174"/>
      <c r="AI867" s="1174"/>
      <c r="AJ867" s="1174"/>
      <c r="AK867" s="1174"/>
      <c r="AL867" s="1174"/>
      <c r="AM867" s="1174"/>
      <c r="AN867" s="1174"/>
      <c r="AO867" s="1174"/>
      <c r="AP867" s="1174"/>
      <c r="AQ867" s="1174"/>
      <c r="AR867" s="1174"/>
      <c r="AS867" s="1174"/>
      <c r="AT867" s="1174"/>
      <c r="AU867" s="1174"/>
      <c r="AV867" s="1174"/>
      <c r="AW867" s="1174"/>
      <c r="AX867" s="1174"/>
      <c r="AY867" s="1174"/>
      <c r="AZ867" s="1174"/>
      <c r="BA867" s="1174"/>
      <c r="BB867" s="1174"/>
      <c r="BC867" s="1174"/>
      <c r="BD867" s="1174"/>
      <c r="BE867" s="1174"/>
      <c r="BF867" s="1174"/>
      <c r="BG867" s="1174"/>
      <c r="BH867" s="1174"/>
      <c r="BI867" s="1174"/>
      <c r="BJ867" s="1174"/>
      <c r="BK867" s="1174"/>
      <c r="BL867" s="1174"/>
      <c r="BM867" s="1174"/>
      <c r="BN867" s="1174"/>
      <c r="BO867" s="1174"/>
      <c r="BP867" s="1174"/>
      <c r="BQ867" s="1174"/>
      <c r="BR867" s="1174"/>
      <c r="BS867" s="1174"/>
      <c r="BT867" s="1174"/>
      <c r="BU867" s="1174"/>
      <c r="BV867" s="1174"/>
      <c r="BW867" s="1174"/>
      <c r="BX867" s="1174"/>
      <c r="BY867" s="1174"/>
    </row>
    <row r="868" spans="1:77" ht="25.5" x14ac:dyDescent="0.2">
      <c r="A868" s="118" t="s">
        <v>473</v>
      </c>
      <c r="B868" s="238" t="s">
        <v>101</v>
      </c>
      <c r="C868" s="110">
        <f>3*406</f>
        <v>1218</v>
      </c>
      <c r="D868" s="127">
        <v>0</v>
      </c>
      <c r="E868" s="338">
        <f>+C868*D868</f>
        <v>0</v>
      </c>
    </row>
    <row r="869" spans="1:77" s="627" customFormat="1" x14ac:dyDescent="0.2">
      <c r="A869" s="242" t="s">
        <v>474</v>
      </c>
      <c r="B869" s="237"/>
      <c r="C869" s="230"/>
      <c r="D869" s="233"/>
      <c r="E869" s="580"/>
      <c r="F869" s="1174"/>
      <c r="G869" s="1174"/>
      <c r="H869" s="1174"/>
      <c r="I869" s="1174"/>
      <c r="J869" s="1174"/>
      <c r="K869" s="1174"/>
      <c r="L869" s="1174"/>
      <c r="M869" s="1174"/>
      <c r="N869" s="1174"/>
      <c r="O869" s="1174"/>
      <c r="P869" s="1174"/>
      <c r="Q869" s="1174"/>
      <c r="R869" s="1174"/>
      <c r="S869" s="1174"/>
      <c r="T869" s="1174"/>
      <c r="U869" s="1174"/>
      <c r="V869" s="1174"/>
      <c r="W869" s="1174"/>
      <c r="X869" s="1174"/>
      <c r="Y869" s="1174"/>
      <c r="Z869" s="1174"/>
      <c r="AA869" s="1174"/>
      <c r="AB869" s="1174"/>
      <c r="AC869" s="1174"/>
      <c r="AD869" s="1174"/>
      <c r="AE869" s="1174"/>
      <c r="AF869" s="1174"/>
      <c r="AG869" s="1174"/>
      <c r="AH869" s="1174"/>
      <c r="AI869" s="1174"/>
      <c r="AJ869" s="1174"/>
      <c r="AK869" s="1174"/>
      <c r="AL869" s="1174"/>
      <c r="AM869" s="1174"/>
      <c r="AN869" s="1174"/>
      <c r="AO869" s="1174"/>
      <c r="AP869" s="1174"/>
      <c r="AQ869" s="1174"/>
      <c r="AR869" s="1174"/>
      <c r="AS869" s="1174"/>
      <c r="AT869" s="1174"/>
      <c r="AU869" s="1174"/>
      <c r="AV869" s="1174"/>
      <c r="AW869" s="1174"/>
      <c r="AX869" s="1174"/>
      <c r="AY869" s="1174"/>
      <c r="AZ869" s="1174"/>
      <c r="BA869" s="1174"/>
      <c r="BB869" s="1174"/>
      <c r="BC869" s="1174"/>
      <c r="BD869" s="1174"/>
      <c r="BE869" s="1174"/>
      <c r="BF869" s="1174"/>
      <c r="BG869" s="1174"/>
      <c r="BH869" s="1174"/>
      <c r="BI869" s="1174"/>
      <c r="BJ869" s="1174"/>
      <c r="BK869" s="1174"/>
      <c r="BL869" s="1174"/>
      <c r="BM869" s="1174"/>
      <c r="BN869" s="1174"/>
      <c r="BO869" s="1174"/>
      <c r="BP869" s="1174"/>
      <c r="BQ869" s="1174"/>
      <c r="BR869" s="1174"/>
      <c r="BS869" s="1174"/>
      <c r="BT869" s="1174"/>
      <c r="BU869" s="1174"/>
      <c r="BV869" s="1174"/>
      <c r="BW869" s="1174"/>
      <c r="BX869" s="1174"/>
      <c r="BY869" s="1174"/>
    </row>
    <row r="870" spans="1:77" ht="25.5" x14ac:dyDescent="0.2">
      <c r="A870" s="118" t="s">
        <v>550</v>
      </c>
      <c r="B870" s="238" t="s">
        <v>101</v>
      </c>
      <c r="C870" s="109">
        <f>11.5*(405.4-36)</f>
        <v>4248.0999999999995</v>
      </c>
      <c r="D870" s="127">
        <v>0</v>
      </c>
      <c r="E870" s="338">
        <f>+C870*D870</f>
        <v>0</v>
      </c>
    </row>
    <row r="871" spans="1:77" s="627" customFormat="1" x14ac:dyDescent="0.2">
      <c r="A871" s="242" t="s">
        <v>551</v>
      </c>
      <c r="B871" s="237"/>
      <c r="C871" s="230"/>
      <c r="D871" s="233"/>
      <c r="E871" s="580"/>
      <c r="F871" s="1174"/>
      <c r="G871" s="1174"/>
      <c r="H871" s="1174"/>
      <c r="I871" s="1174"/>
      <c r="J871" s="1174"/>
      <c r="K871" s="1174"/>
      <c r="L871" s="1174"/>
      <c r="M871" s="1174"/>
      <c r="N871" s="1174"/>
      <c r="O871" s="1174"/>
      <c r="P871" s="1174"/>
      <c r="Q871" s="1174"/>
      <c r="R871" s="1174"/>
      <c r="S871" s="1174"/>
      <c r="T871" s="1174"/>
      <c r="U871" s="1174"/>
      <c r="V871" s="1174"/>
      <c r="W871" s="1174"/>
      <c r="X871" s="1174"/>
      <c r="Y871" s="1174"/>
      <c r="Z871" s="1174"/>
      <c r="AA871" s="1174"/>
      <c r="AB871" s="1174"/>
      <c r="AC871" s="1174"/>
      <c r="AD871" s="1174"/>
      <c r="AE871" s="1174"/>
      <c r="AF871" s="1174"/>
      <c r="AG871" s="1174"/>
      <c r="AH871" s="1174"/>
      <c r="AI871" s="1174"/>
      <c r="AJ871" s="1174"/>
      <c r="AK871" s="1174"/>
      <c r="AL871" s="1174"/>
      <c r="AM871" s="1174"/>
      <c r="AN871" s="1174"/>
      <c r="AO871" s="1174"/>
      <c r="AP871" s="1174"/>
      <c r="AQ871" s="1174"/>
      <c r="AR871" s="1174"/>
      <c r="AS871" s="1174"/>
      <c r="AT871" s="1174"/>
      <c r="AU871" s="1174"/>
      <c r="AV871" s="1174"/>
      <c r="AW871" s="1174"/>
      <c r="AX871" s="1174"/>
      <c r="AY871" s="1174"/>
      <c r="AZ871" s="1174"/>
      <c r="BA871" s="1174"/>
      <c r="BB871" s="1174"/>
      <c r="BC871" s="1174"/>
      <c r="BD871" s="1174"/>
      <c r="BE871" s="1174"/>
      <c r="BF871" s="1174"/>
      <c r="BG871" s="1174"/>
      <c r="BH871" s="1174"/>
      <c r="BI871" s="1174"/>
      <c r="BJ871" s="1174"/>
      <c r="BK871" s="1174"/>
      <c r="BL871" s="1174"/>
      <c r="BM871" s="1174"/>
      <c r="BN871" s="1174"/>
      <c r="BO871" s="1174"/>
      <c r="BP871" s="1174"/>
      <c r="BQ871" s="1174"/>
      <c r="BR871" s="1174"/>
      <c r="BS871" s="1174"/>
      <c r="BT871" s="1174"/>
      <c r="BU871" s="1174"/>
      <c r="BV871" s="1174"/>
      <c r="BW871" s="1174"/>
      <c r="BX871" s="1174"/>
      <c r="BY871" s="1174"/>
    </row>
    <row r="872" spans="1:77" ht="38.25" x14ac:dyDescent="0.2">
      <c r="A872" s="118" t="s">
        <v>1185</v>
      </c>
      <c r="B872" s="238" t="s">
        <v>101</v>
      </c>
      <c r="C872" s="109">
        <f>36*3.5</f>
        <v>126</v>
      </c>
      <c r="D872" s="127">
        <v>0</v>
      </c>
      <c r="E872" s="338">
        <f>+C872*D872</f>
        <v>0</v>
      </c>
    </row>
    <row r="873" spans="1:77" ht="63.75" x14ac:dyDescent="0.2">
      <c r="A873" s="118" t="s">
        <v>1186</v>
      </c>
      <c r="B873" s="238" t="s">
        <v>184</v>
      </c>
      <c r="C873" s="109">
        <f>3.4*60+4.5*(405.4-60)</f>
        <v>1758.3</v>
      </c>
      <c r="D873" s="127">
        <v>0</v>
      </c>
      <c r="E873" s="338">
        <f>+C873*D873</f>
        <v>0</v>
      </c>
    </row>
    <row r="874" spans="1:77" s="627" customFormat="1" x14ac:dyDescent="0.2">
      <c r="A874" s="242" t="s">
        <v>545</v>
      </c>
      <c r="B874" s="239"/>
      <c r="C874" s="225"/>
      <c r="D874" s="231"/>
      <c r="E874" s="578"/>
      <c r="F874" s="1174"/>
      <c r="G874" s="1174"/>
      <c r="H874" s="1174"/>
      <c r="I874" s="1174"/>
      <c r="J874" s="1174"/>
      <c r="K874" s="1174"/>
      <c r="L874" s="1174"/>
      <c r="M874" s="1174"/>
      <c r="N874" s="1174"/>
      <c r="O874" s="1174"/>
      <c r="P874" s="1174"/>
      <c r="Q874" s="1174"/>
      <c r="R874" s="1174"/>
      <c r="S874" s="1174"/>
      <c r="T874" s="1174"/>
      <c r="U874" s="1174"/>
      <c r="V874" s="1174"/>
      <c r="W874" s="1174"/>
      <c r="X874" s="1174"/>
      <c r="Y874" s="1174"/>
      <c r="Z874" s="1174"/>
      <c r="AA874" s="1174"/>
      <c r="AB874" s="1174"/>
      <c r="AC874" s="1174"/>
      <c r="AD874" s="1174"/>
      <c r="AE874" s="1174"/>
      <c r="AF874" s="1174"/>
      <c r="AG874" s="1174"/>
      <c r="AH874" s="1174"/>
      <c r="AI874" s="1174"/>
      <c r="AJ874" s="1174"/>
      <c r="AK874" s="1174"/>
      <c r="AL874" s="1174"/>
      <c r="AM874" s="1174"/>
      <c r="AN874" s="1174"/>
      <c r="AO874" s="1174"/>
      <c r="AP874" s="1174"/>
      <c r="AQ874" s="1174"/>
      <c r="AR874" s="1174"/>
      <c r="AS874" s="1174"/>
      <c r="AT874" s="1174"/>
      <c r="AU874" s="1174"/>
      <c r="AV874" s="1174"/>
      <c r="AW874" s="1174"/>
      <c r="AX874" s="1174"/>
      <c r="AY874" s="1174"/>
      <c r="AZ874" s="1174"/>
      <c r="BA874" s="1174"/>
      <c r="BB874" s="1174"/>
      <c r="BC874" s="1174"/>
      <c r="BD874" s="1174"/>
      <c r="BE874" s="1174"/>
      <c r="BF874" s="1174"/>
      <c r="BG874" s="1174"/>
      <c r="BH874" s="1174"/>
      <c r="BI874" s="1174"/>
      <c r="BJ874" s="1174"/>
      <c r="BK874" s="1174"/>
      <c r="BL874" s="1174"/>
      <c r="BM874" s="1174"/>
      <c r="BN874" s="1174"/>
      <c r="BO874" s="1174"/>
      <c r="BP874" s="1174"/>
      <c r="BQ874" s="1174"/>
      <c r="BR874" s="1174"/>
      <c r="BS874" s="1174"/>
      <c r="BT874" s="1174"/>
      <c r="BU874" s="1174"/>
      <c r="BV874" s="1174"/>
      <c r="BW874" s="1174"/>
      <c r="BX874" s="1174"/>
      <c r="BY874" s="1174"/>
    </row>
    <row r="875" spans="1:77" s="627" customFormat="1" x14ac:dyDescent="0.2">
      <c r="A875" s="242" t="s">
        <v>546</v>
      </c>
      <c r="B875" s="240"/>
      <c r="C875" s="227"/>
      <c r="D875" s="232"/>
      <c r="E875" s="579"/>
      <c r="F875" s="1174"/>
      <c r="G875" s="1174"/>
      <c r="H875" s="1174"/>
      <c r="I875" s="1174"/>
      <c r="J875" s="1174"/>
      <c r="K875" s="1174"/>
      <c r="L875" s="1174"/>
      <c r="M875" s="1174"/>
      <c r="N875" s="1174"/>
      <c r="O875" s="1174"/>
      <c r="P875" s="1174"/>
      <c r="Q875" s="1174"/>
      <c r="R875" s="1174"/>
      <c r="S875" s="1174"/>
      <c r="T875" s="1174"/>
      <c r="U875" s="1174"/>
      <c r="V875" s="1174"/>
      <c r="W875" s="1174"/>
      <c r="X875" s="1174"/>
      <c r="Y875" s="1174"/>
      <c r="Z875" s="1174"/>
      <c r="AA875" s="1174"/>
      <c r="AB875" s="1174"/>
      <c r="AC875" s="1174"/>
      <c r="AD875" s="1174"/>
      <c r="AE875" s="1174"/>
      <c r="AF875" s="1174"/>
      <c r="AG875" s="1174"/>
      <c r="AH875" s="1174"/>
      <c r="AI875" s="1174"/>
      <c r="AJ875" s="1174"/>
      <c r="AK875" s="1174"/>
      <c r="AL875" s="1174"/>
      <c r="AM875" s="1174"/>
      <c r="AN875" s="1174"/>
      <c r="AO875" s="1174"/>
      <c r="AP875" s="1174"/>
      <c r="AQ875" s="1174"/>
      <c r="AR875" s="1174"/>
      <c r="AS875" s="1174"/>
      <c r="AT875" s="1174"/>
      <c r="AU875" s="1174"/>
      <c r="AV875" s="1174"/>
      <c r="AW875" s="1174"/>
      <c r="AX875" s="1174"/>
      <c r="AY875" s="1174"/>
      <c r="AZ875" s="1174"/>
      <c r="BA875" s="1174"/>
      <c r="BB875" s="1174"/>
      <c r="BC875" s="1174"/>
      <c r="BD875" s="1174"/>
      <c r="BE875" s="1174"/>
      <c r="BF875" s="1174"/>
      <c r="BG875" s="1174"/>
      <c r="BH875" s="1174"/>
      <c r="BI875" s="1174"/>
      <c r="BJ875" s="1174"/>
      <c r="BK875" s="1174"/>
      <c r="BL875" s="1174"/>
      <c r="BM875" s="1174"/>
      <c r="BN875" s="1174"/>
      <c r="BO875" s="1174"/>
      <c r="BP875" s="1174"/>
      <c r="BQ875" s="1174"/>
      <c r="BR875" s="1174"/>
      <c r="BS875" s="1174"/>
      <c r="BT875" s="1174"/>
      <c r="BU875" s="1174"/>
      <c r="BV875" s="1174"/>
      <c r="BW875" s="1174"/>
      <c r="BX875" s="1174"/>
      <c r="BY875" s="1174"/>
    </row>
    <row r="876" spans="1:77" ht="51" x14ac:dyDescent="0.2">
      <c r="A876" s="118" t="s">
        <v>552</v>
      </c>
      <c r="B876" s="238" t="s">
        <v>38</v>
      </c>
      <c r="C876" s="1273">
        <v>180</v>
      </c>
      <c r="D876" s="127">
        <v>0</v>
      </c>
      <c r="E876" s="338">
        <f>+C876*D876</f>
        <v>0</v>
      </c>
    </row>
    <row r="877" spans="1:77" s="627" customFormat="1" x14ac:dyDescent="0.2">
      <c r="A877" s="242" t="s">
        <v>478</v>
      </c>
      <c r="B877" s="239"/>
      <c r="C877" s="225"/>
      <c r="D877" s="231"/>
      <c r="E877" s="578"/>
      <c r="F877" s="1174"/>
      <c r="G877" s="1174"/>
      <c r="H877" s="1174"/>
      <c r="I877" s="1174"/>
      <c r="J877" s="1174"/>
      <c r="K877" s="1174"/>
      <c r="L877" s="1174"/>
      <c r="M877" s="1174"/>
      <c r="N877" s="1174"/>
      <c r="O877" s="1174"/>
      <c r="P877" s="1174"/>
      <c r="Q877" s="1174"/>
      <c r="R877" s="1174"/>
      <c r="S877" s="1174"/>
      <c r="T877" s="1174"/>
      <c r="U877" s="1174"/>
      <c r="V877" s="1174"/>
      <c r="W877" s="1174"/>
      <c r="X877" s="1174"/>
      <c r="Y877" s="1174"/>
      <c r="Z877" s="1174"/>
      <c r="AA877" s="1174"/>
      <c r="AB877" s="1174"/>
      <c r="AC877" s="1174"/>
      <c r="AD877" s="1174"/>
      <c r="AE877" s="1174"/>
      <c r="AF877" s="1174"/>
      <c r="AG877" s="1174"/>
      <c r="AH877" s="1174"/>
      <c r="AI877" s="1174"/>
      <c r="AJ877" s="1174"/>
      <c r="AK877" s="1174"/>
      <c r="AL877" s="1174"/>
      <c r="AM877" s="1174"/>
      <c r="AN877" s="1174"/>
      <c r="AO877" s="1174"/>
      <c r="AP877" s="1174"/>
      <c r="AQ877" s="1174"/>
      <c r="AR877" s="1174"/>
      <c r="AS877" s="1174"/>
      <c r="AT877" s="1174"/>
      <c r="AU877" s="1174"/>
      <c r="AV877" s="1174"/>
      <c r="AW877" s="1174"/>
      <c r="AX877" s="1174"/>
      <c r="AY877" s="1174"/>
      <c r="AZ877" s="1174"/>
      <c r="BA877" s="1174"/>
      <c r="BB877" s="1174"/>
      <c r="BC877" s="1174"/>
      <c r="BD877" s="1174"/>
      <c r="BE877" s="1174"/>
      <c r="BF877" s="1174"/>
      <c r="BG877" s="1174"/>
      <c r="BH877" s="1174"/>
      <c r="BI877" s="1174"/>
      <c r="BJ877" s="1174"/>
      <c r="BK877" s="1174"/>
      <c r="BL877" s="1174"/>
      <c r="BM877" s="1174"/>
      <c r="BN877" s="1174"/>
      <c r="BO877" s="1174"/>
      <c r="BP877" s="1174"/>
      <c r="BQ877" s="1174"/>
      <c r="BR877" s="1174"/>
      <c r="BS877" s="1174"/>
      <c r="BT877" s="1174"/>
      <c r="BU877" s="1174"/>
      <c r="BV877" s="1174"/>
      <c r="BW877" s="1174"/>
      <c r="BX877" s="1174"/>
      <c r="BY877" s="1174"/>
    </row>
    <row r="878" spans="1:77" s="627" customFormat="1" x14ac:dyDescent="0.2">
      <c r="A878" s="242" t="s">
        <v>483</v>
      </c>
      <c r="B878" s="240"/>
      <c r="C878" s="227"/>
      <c r="D878" s="232"/>
      <c r="E878" s="579"/>
      <c r="F878" s="1174"/>
      <c r="G878" s="1174"/>
      <c r="H878" s="1174"/>
      <c r="I878" s="1174"/>
      <c r="J878" s="1174"/>
      <c r="K878" s="1174"/>
      <c r="L878" s="1174"/>
      <c r="M878" s="1174"/>
      <c r="N878" s="1174"/>
      <c r="O878" s="1174"/>
      <c r="P878" s="1174"/>
      <c r="Q878" s="1174"/>
      <c r="R878" s="1174"/>
      <c r="S878" s="1174"/>
      <c r="T878" s="1174"/>
      <c r="U878" s="1174"/>
      <c r="V878" s="1174"/>
      <c r="W878" s="1174"/>
      <c r="X878" s="1174"/>
      <c r="Y878" s="1174"/>
      <c r="Z878" s="1174"/>
      <c r="AA878" s="1174"/>
      <c r="AB878" s="1174"/>
      <c r="AC878" s="1174"/>
      <c r="AD878" s="1174"/>
      <c r="AE878" s="1174"/>
      <c r="AF878" s="1174"/>
      <c r="AG878" s="1174"/>
      <c r="AH878" s="1174"/>
      <c r="AI878" s="1174"/>
      <c r="AJ878" s="1174"/>
      <c r="AK878" s="1174"/>
      <c r="AL878" s="1174"/>
      <c r="AM878" s="1174"/>
      <c r="AN878" s="1174"/>
      <c r="AO878" s="1174"/>
      <c r="AP878" s="1174"/>
      <c r="AQ878" s="1174"/>
      <c r="AR878" s="1174"/>
      <c r="AS878" s="1174"/>
      <c r="AT878" s="1174"/>
      <c r="AU878" s="1174"/>
      <c r="AV878" s="1174"/>
      <c r="AW878" s="1174"/>
      <c r="AX878" s="1174"/>
      <c r="AY878" s="1174"/>
      <c r="AZ878" s="1174"/>
      <c r="BA878" s="1174"/>
      <c r="BB878" s="1174"/>
      <c r="BC878" s="1174"/>
      <c r="BD878" s="1174"/>
      <c r="BE878" s="1174"/>
      <c r="BF878" s="1174"/>
      <c r="BG878" s="1174"/>
      <c r="BH878" s="1174"/>
      <c r="BI878" s="1174"/>
      <c r="BJ878" s="1174"/>
      <c r="BK878" s="1174"/>
      <c r="BL878" s="1174"/>
      <c r="BM878" s="1174"/>
      <c r="BN878" s="1174"/>
      <c r="BO878" s="1174"/>
      <c r="BP878" s="1174"/>
      <c r="BQ878" s="1174"/>
      <c r="BR878" s="1174"/>
      <c r="BS878" s="1174"/>
      <c r="BT878" s="1174"/>
      <c r="BU878" s="1174"/>
      <c r="BV878" s="1174"/>
      <c r="BW878" s="1174"/>
      <c r="BX878" s="1174"/>
      <c r="BY878" s="1174"/>
    </row>
    <row r="879" spans="1:77" ht="51" x14ac:dyDescent="0.2">
      <c r="A879" s="118" t="s">
        <v>1188</v>
      </c>
      <c r="B879" s="238" t="s">
        <v>184</v>
      </c>
      <c r="C879" s="109">
        <f>0.7*405.4</f>
        <v>283.77999999999997</v>
      </c>
      <c r="D879" s="127">
        <v>0</v>
      </c>
      <c r="E879" s="338">
        <f>+C879*D879</f>
        <v>0</v>
      </c>
    </row>
    <row r="880" spans="1:77" s="627" customFormat="1" x14ac:dyDescent="0.2">
      <c r="A880" s="242" t="s">
        <v>553</v>
      </c>
      <c r="B880" s="237"/>
      <c r="C880" s="230"/>
      <c r="D880" s="233"/>
      <c r="E880" s="580"/>
      <c r="F880" s="1174"/>
      <c r="G880" s="1174"/>
      <c r="H880" s="1174"/>
      <c r="I880" s="1174"/>
      <c r="J880" s="1174"/>
      <c r="K880" s="1174"/>
      <c r="L880" s="1174"/>
      <c r="M880" s="1174"/>
      <c r="N880" s="1174"/>
      <c r="O880" s="1174"/>
      <c r="P880" s="1174"/>
      <c r="Q880" s="1174"/>
      <c r="R880" s="1174"/>
      <c r="S880" s="1174"/>
      <c r="T880" s="1174"/>
      <c r="U880" s="1174"/>
      <c r="V880" s="1174"/>
      <c r="W880" s="1174"/>
      <c r="X880" s="1174"/>
      <c r="Y880" s="1174"/>
      <c r="Z880" s="1174"/>
      <c r="AA880" s="1174"/>
      <c r="AB880" s="1174"/>
      <c r="AC880" s="1174"/>
      <c r="AD880" s="1174"/>
      <c r="AE880" s="1174"/>
      <c r="AF880" s="1174"/>
      <c r="AG880" s="1174"/>
      <c r="AH880" s="1174"/>
      <c r="AI880" s="1174"/>
      <c r="AJ880" s="1174"/>
      <c r="AK880" s="1174"/>
      <c r="AL880" s="1174"/>
      <c r="AM880" s="1174"/>
      <c r="AN880" s="1174"/>
      <c r="AO880" s="1174"/>
      <c r="AP880" s="1174"/>
      <c r="AQ880" s="1174"/>
      <c r="AR880" s="1174"/>
      <c r="AS880" s="1174"/>
      <c r="AT880" s="1174"/>
      <c r="AU880" s="1174"/>
      <c r="AV880" s="1174"/>
      <c r="AW880" s="1174"/>
      <c r="AX880" s="1174"/>
      <c r="AY880" s="1174"/>
      <c r="AZ880" s="1174"/>
      <c r="BA880" s="1174"/>
      <c r="BB880" s="1174"/>
      <c r="BC880" s="1174"/>
      <c r="BD880" s="1174"/>
      <c r="BE880" s="1174"/>
      <c r="BF880" s="1174"/>
      <c r="BG880" s="1174"/>
      <c r="BH880" s="1174"/>
      <c r="BI880" s="1174"/>
      <c r="BJ880" s="1174"/>
      <c r="BK880" s="1174"/>
      <c r="BL880" s="1174"/>
      <c r="BM880" s="1174"/>
      <c r="BN880" s="1174"/>
      <c r="BO880" s="1174"/>
      <c r="BP880" s="1174"/>
      <c r="BQ880" s="1174"/>
      <c r="BR880" s="1174"/>
      <c r="BS880" s="1174"/>
      <c r="BT880" s="1174"/>
      <c r="BU880" s="1174"/>
      <c r="BV880" s="1174"/>
      <c r="BW880" s="1174"/>
      <c r="BX880" s="1174"/>
      <c r="BY880" s="1174"/>
    </row>
    <row r="881" spans="1:77" ht="51" x14ac:dyDescent="0.2">
      <c r="A881" s="118" t="s">
        <v>1192</v>
      </c>
      <c r="B881" s="238" t="s">
        <v>199</v>
      </c>
      <c r="C881" s="109">
        <f>36/1.2*6*2</f>
        <v>360</v>
      </c>
      <c r="D881" s="127">
        <v>0</v>
      </c>
      <c r="E881" s="338">
        <f>+C881*D881</f>
        <v>0</v>
      </c>
    </row>
    <row r="882" spans="1:77" s="627" customFormat="1" x14ac:dyDescent="0.2">
      <c r="A882" s="242" t="s">
        <v>486</v>
      </c>
      <c r="B882" s="237"/>
      <c r="C882" s="230"/>
      <c r="D882" s="233"/>
      <c r="E882" s="580"/>
      <c r="F882" s="1174"/>
      <c r="G882" s="1174"/>
      <c r="H882" s="1174"/>
      <c r="I882" s="1174"/>
      <c r="J882" s="1174"/>
      <c r="K882" s="1174"/>
      <c r="L882" s="1174"/>
      <c r="M882" s="1174"/>
      <c r="N882" s="1174"/>
      <c r="O882" s="1174"/>
      <c r="P882" s="1174"/>
      <c r="Q882" s="1174"/>
      <c r="R882" s="1174"/>
      <c r="S882" s="1174"/>
      <c r="T882" s="1174"/>
      <c r="U882" s="1174"/>
      <c r="V882" s="1174"/>
      <c r="W882" s="1174"/>
      <c r="X882" s="1174"/>
      <c r="Y882" s="1174"/>
      <c r="Z882" s="1174"/>
      <c r="AA882" s="1174"/>
      <c r="AB882" s="1174"/>
      <c r="AC882" s="1174"/>
      <c r="AD882" s="1174"/>
      <c r="AE882" s="1174"/>
      <c r="AF882" s="1174"/>
      <c r="AG882" s="1174"/>
      <c r="AH882" s="1174"/>
      <c r="AI882" s="1174"/>
      <c r="AJ882" s="1174"/>
      <c r="AK882" s="1174"/>
      <c r="AL882" s="1174"/>
      <c r="AM882" s="1174"/>
      <c r="AN882" s="1174"/>
      <c r="AO882" s="1174"/>
      <c r="AP882" s="1174"/>
      <c r="AQ882" s="1174"/>
      <c r="AR882" s="1174"/>
      <c r="AS882" s="1174"/>
      <c r="AT882" s="1174"/>
      <c r="AU882" s="1174"/>
      <c r="AV882" s="1174"/>
      <c r="AW882" s="1174"/>
      <c r="AX882" s="1174"/>
      <c r="AY882" s="1174"/>
      <c r="AZ882" s="1174"/>
      <c r="BA882" s="1174"/>
      <c r="BB882" s="1174"/>
      <c r="BC882" s="1174"/>
      <c r="BD882" s="1174"/>
      <c r="BE882" s="1174"/>
      <c r="BF882" s="1174"/>
      <c r="BG882" s="1174"/>
      <c r="BH882" s="1174"/>
      <c r="BI882" s="1174"/>
      <c r="BJ882" s="1174"/>
      <c r="BK882" s="1174"/>
      <c r="BL882" s="1174"/>
      <c r="BM882" s="1174"/>
      <c r="BN882" s="1174"/>
      <c r="BO882" s="1174"/>
      <c r="BP882" s="1174"/>
      <c r="BQ882" s="1174"/>
      <c r="BR882" s="1174"/>
      <c r="BS882" s="1174"/>
      <c r="BT882" s="1174"/>
      <c r="BU882" s="1174"/>
      <c r="BV882" s="1174"/>
      <c r="BW882" s="1174"/>
      <c r="BX882" s="1174"/>
      <c r="BY882" s="1174"/>
    </row>
    <row r="883" spans="1:77" ht="25.5" x14ac:dyDescent="0.2">
      <c r="A883" s="118" t="s">
        <v>487</v>
      </c>
      <c r="B883" s="238" t="s">
        <v>38</v>
      </c>
      <c r="C883" s="1274">
        <v>203</v>
      </c>
      <c r="D883" s="127">
        <v>0</v>
      </c>
      <c r="E883" s="338">
        <f>+C883*D883</f>
        <v>0</v>
      </c>
    </row>
    <row r="884" spans="1:77" s="627" customFormat="1" x14ac:dyDescent="0.2">
      <c r="A884" s="242" t="s">
        <v>489</v>
      </c>
      <c r="B884" s="239"/>
      <c r="C884" s="225"/>
      <c r="D884" s="231"/>
      <c r="E884" s="578"/>
      <c r="F884" s="1174"/>
      <c r="G884" s="1174"/>
      <c r="H884" s="1174"/>
      <c r="I884" s="1174"/>
      <c r="J884" s="1174"/>
      <c r="K884" s="1174"/>
      <c r="L884" s="1174"/>
      <c r="M884" s="1174"/>
      <c r="N884" s="1174"/>
      <c r="O884" s="1174"/>
      <c r="P884" s="1174"/>
      <c r="Q884" s="1174"/>
      <c r="R884" s="1174"/>
      <c r="S884" s="1174"/>
      <c r="T884" s="1174"/>
      <c r="U884" s="1174"/>
      <c r="V884" s="1174"/>
      <c r="W884" s="1174"/>
      <c r="X884" s="1174"/>
      <c r="Y884" s="1174"/>
      <c r="Z884" s="1174"/>
      <c r="AA884" s="1174"/>
      <c r="AB884" s="1174"/>
      <c r="AC884" s="1174"/>
      <c r="AD884" s="1174"/>
      <c r="AE884" s="1174"/>
      <c r="AF884" s="1174"/>
      <c r="AG884" s="1174"/>
      <c r="AH884" s="1174"/>
      <c r="AI884" s="1174"/>
      <c r="AJ884" s="1174"/>
      <c r="AK884" s="1174"/>
      <c r="AL884" s="1174"/>
      <c r="AM884" s="1174"/>
      <c r="AN884" s="1174"/>
      <c r="AO884" s="1174"/>
      <c r="AP884" s="1174"/>
      <c r="AQ884" s="1174"/>
      <c r="AR884" s="1174"/>
      <c r="AS884" s="1174"/>
      <c r="AT884" s="1174"/>
      <c r="AU884" s="1174"/>
      <c r="AV884" s="1174"/>
      <c r="AW884" s="1174"/>
      <c r="AX884" s="1174"/>
      <c r="AY884" s="1174"/>
      <c r="AZ884" s="1174"/>
      <c r="BA884" s="1174"/>
      <c r="BB884" s="1174"/>
      <c r="BC884" s="1174"/>
      <c r="BD884" s="1174"/>
      <c r="BE884" s="1174"/>
      <c r="BF884" s="1174"/>
      <c r="BG884" s="1174"/>
      <c r="BH884" s="1174"/>
      <c r="BI884" s="1174"/>
      <c r="BJ884" s="1174"/>
      <c r="BK884" s="1174"/>
      <c r="BL884" s="1174"/>
      <c r="BM884" s="1174"/>
      <c r="BN884" s="1174"/>
      <c r="BO884" s="1174"/>
      <c r="BP884" s="1174"/>
      <c r="BQ884" s="1174"/>
      <c r="BR884" s="1174"/>
      <c r="BS884" s="1174"/>
      <c r="BT884" s="1174"/>
      <c r="BU884" s="1174"/>
      <c r="BV884" s="1174"/>
      <c r="BW884" s="1174"/>
      <c r="BX884" s="1174"/>
      <c r="BY884" s="1174"/>
    </row>
    <row r="885" spans="1:77" s="627" customFormat="1" x14ac:dyDescent="0.2">
      <c r="A885" s="242" t="s">
        <v>490</v>
      </c>
      <c r="B885" s="240"/>
      <c r="C885" s="227"/>
      <c r="D885" s="232"/>
      <c r="E885" s="579"/>
      <c r="F885" s="1174"/>
      <c r="G885" s="1174"/>
      <c r="H885" s="1174"/>
      <c r="I885" s="1174"/>
      <c r="J885" s="1174"/>
      <c r="K885" s="1174"/>
      <c r="L885" s="1174"/>
      <c r="M885" s="1174"/>
      <c r="N885" s="1174"/>
      <c r="O885" s="1174"/>
      <c r="P885" s="1174"/>
      <c r="Q885" s="1174"/>
      <c r="R885" s="1174"/>
      <c r="S885" s="1174"/>
      <c r="T885" s="1174"/>
      <c r="U885" s="1174"/>
      <c r="V885" s="1174"/>
      <c r="W885" s="1174"/>
      <c r="X885" s="1174"/>
      <c r="Y885" s="1174"/>
      <c r="Z885" s="1174"/>
      <c r="AA885" s="1174"/>
      <c r="AB885" s="1174"/>
      <c r="AC885" s="1174"/>
      <c r="AD885" s="1174"/>
      <c r="AE885" s="1174"/>
      <c r="AF885" s="1174"/>
      <c r="AG885" s="1174"/>
      <c r="AH885" s="1174"/>
      <c r="AI885" s="1174"/>
      <c r="AJ885" s="1174"/>
      <c r="AK885" s="1174"/>
      <c r="AL885" s="1174"/>
      <c r="AM885" s="1174"/>
      <c r="AN885" s="1174"/>
      <c r="AO885" s="1174"/>
      <c r="AP885" s="1174"/>
      <c r="AQ885" s="1174"/>
      <c r="AR885" s="1174"/>
      <c r="AS885" s="1174"/>
      <c r="AT885" s="1174"/>
      <c r="AU885" s="1174"/>
      <c r="AV885" s="1174"/>
      <c r="AW885" s="1174"/>
      <c r="AX885" s="1174"/>
      <c r="AY885" s="1174"/>
      <c r="AZ885" s="1174"/>
      <c r="BA885" s="1174"/>
      <c r="BB885" s="1174"/>
      <c r="BC885" s="1174"/>
      <c r="BD885" s="1174"/>
      <c r="BE885" s="1174"/>
      <c r="BF885" s="1174"/>
      <c r="BG885" s="1174"/>
      <c r="BH885" s="1174"/>
      <c r="BI885" s="1174"/>
      <c r="BJ885" s="1174"/>
      <c r="BK885" s="1174"/>
      <c r="BL885" s="1174"/>
      <c r="BM885" s="1174"/>
      <c r="BN885" s="1174"/>
      <c r="BO885" s="1174"/>
      <c r="BP885" s="1174"/>
      <c r="BQ885" s="1174"/>
      <c r="BR885" s="1174"/>
      <c r="BS885" s="1174"/>
      <c r="BT885" s="1174"/>
      <c r="BU885" s="1174"/>
      <c r="BV885" s="1174"/>
      <c r="BW885" s="1174"/>
      <c r="BX885" s="1174"/>
      <c r="BY885" s="1174"/>
    </row>
    <row r="886" spans="1:77" x14ac:dyDescent="0.2">
      <c r="A886" s="561" t="s">
        <v>379</v>
      </c>
      <c r="B886" s="562" t="s">
        <v>47</v>
      </c>
      <c r="C886" s="1272">
        <v>60</v>
      </c>
      <c r="D886" s="636">
        <v>0</v>
      </c>
      <c r="E886" s="563">
        <f t="shared" ref="E886:E887" si="28">C886*D886</f>
        <v>0</v>
      </c>
    </row>
    <row r="887" spans="1:77" x14ac:dyDescent="0.2">
      <c r="A887" s="561" t="s">
        <v>882</v>
      </c>
      <c r="B887" s="562" t="s">
        <v>47</v>
      </c>
      <c r="C887" s="1272">
        <v>30</v>
      </c>
      <c r="D887" s="636">
        <v>0</v>
      </c>
      <c r="E887" s="563">
        <f t="shared" si="28"/>
        <v>0</v>
      </c>
      <c r="F887" s="1172"/>
    </row>
    <row r="888" spans="1:77" x14ac:dyDescent="0.2">
      <c r="A888" s="118" t="s">
        <v>493</v>
      </c>
      <c r="B888" s="238" t="s">
        <v>38</v>
      </c>
      <c r="C888" s="1273">
        <v>1</v>
      </c>
      <c r="D888" s="127">
        <v>0</v>
      </c>
      <c r="E888" s="338">
        <f>+C888*D888</f>
        <v>0</v>
      </c>
    </row>
    <row r="889" spans="1:77" x14ac:dyDescent="0.2">
      <c r="A889" s="118" t="s">
        <v>494</v>
      </c>
      <c r="B889" s="238" t="s">
        <v>38</v>
      </c>
      <c r="C889" s="1273">
        <v>1</v>
      </c>
      <c r="D889" s="127">
        <v>0</v>
      </c>
      <c r="E889" s="338">
        <f>+C889*D889</f>
        <v>0</v>
      </c>
    </row>
    <row r="890" spans="1:77" ht="25.5" x14ac:dyDescent="0.2">
      <c r="A890" s="118" t="s">
        <v>495</v>
      </c>
      <c r="B890" s="238" t="s">
        <v>38</v>
      </c>
      <c r="C890" s="1273">
        <v>1</v>
      </c>
      <c r="D890" s="127">
        <v>0</v>
      </c>
      <c r="E890" s="338">
        <f>+C890*D890</f>
        <v>0</v>
      </c>
    </row>
    <row r="891" spans="1:77" s="627" customFormat="1" x14ac:dyDescent="0.2">
      <c r="A891" s="564"/>
      <c r="B891" s="237"/>
      <c r="C891" s="230"/>
      <c r="D891" s="233"/>
      <c r="E891" s="580"/>
      <c r="F891" s="1174"/>
      <c r="G891" s="1174"/>
      <c r="H891" s="1174"/>
      <c r="I891" s="1174"/>
      <c r="J891" s="1174"/>
      <c r="K891" s="1174"/>
      <c r="L891" s="1174"/>
      <c r="M891" s="1174"/>
      <c r="N891" s="1174"/>
      <c r="O891" s="1174"/>
      <c r="P891" s="1174"/>
      <c r="Q891" s="1174"/>
      <c r="R891" s="1174"/>
      <c r="S891" s="1174"/>
      <c r="T891" s="1174"/>
      <c r="U891" s="1174"/>
      <c r="V891" s="1174"/>
      <c r="W891" s="1174"/>
      <c r="X891" s="1174"/>
      <c r="Y891" s="1174"/>
      <c r="Z891" s="1174"/>
      <c r="AA891" s="1174"/>
      <c r="AB891" s="1174"/>
      <c r="AC891" s="1174"/>
      <c r="AD891" s="1174"/>
      <c r="AE891" s="1174"/>
      <c r="AF891" s="1174"/>
      <c r="AG891" s="1174"/>
      <c r="AH891" s="1174"/>
      <c r="AI891" s="1174"/>
      <c r="AJ891" s="1174"/>
      <c r="AK891" s="1174"/>
      <c r="AL891" s="1174"/>
      <c r="AM891" s="1174"/>
      <c r="AN891" s="1174"/>
      <c r="AO891" s="1174"/>
      <c r="AP891" s="1174"/>
      <c r="AQ891" s="1174"/>
      <c r="AR891" s="1174"/>
      <c r="AS891" s="1174"/>
      <c r="AT891" s="1174"/>
      <c r="AU891" s="1174"/>
      <c r="AV891" s="1174"/>
      <c r="AW891" s="1174"/>
      <c r="AX891" s="1174"/>
      <c r="AY891" s="1174"/>
      <c r="AZ891" s="1174"/>
      <c r="BA891" s="1174"/>
      <c r="BB891" s="1174"/>
      <c r="BC891" s="1174"/>
      <c r="BD891" s="1174"/>
      <c r="BE891" s="1174"/>
      <c r="BF891" s="1174"/>
      <c r="BG891" s="1174"/>
      <c r="BH891" s="1174"/>
      <c r="BI891" s="1174"/>
      <c r="BJ891" s="1174"/>
      <c r="BK891" s="1174"/>
      <c r="BL891" s="1174"/>
      <c r="BM891" s="1174"/>
      <c r="BN891" s="1174"/>
      <c r="BO891" s="1174"/>
      <c r="BP891" s="1174"/>
      <c r="BQ891" s="1174"/>
      <c r="BR891" s="1174"/>
      <c r="BS891" s="1174"/>
      <c r="BT891" s="1174"/>
      <c r="BU891" s="1174"/>
      <c r="BV891" s="1174"/>
      <c r="BW891" s="1174"/>
      <c r="BX891" s="1174"/>
      <c r="BY891" s="1174"/>
    </row>
    <row r="892" spans="1:77" s="303" customFormat="1" x14ac:dyDescent="0.2">
      <c r="A892" s="565" t="s">
        <v>157</v>
      </c>
      <c r="B892" s="566"/>
      <c r="C892" s="567"/>
      <c r="D892" s="641"/>
      <c r="E892" s="581">
        <f>SUM(E862:E890)</f>
        <v>0</v>
      </c>
      <c r="F892" s="1169"/>
      <c r="G892" s="1169"/>
      <c r="H892" s="1169"/>
      <c r="I892" s="1169"/>
      <c r="J892" s="1169"/>
      <c r="K892" s="1169"/>
      <c r="L892" s="1169"/>
      <c r="M892" s="1169"/>
      <c r="N892" s="1169"/>
      <c r="O892" s="1169"/>
      <c r="P892" s="1169"/>
      <c r="Q892" s="1169"/>
      <c r="R892" s="1169"/>
      <c r="S892" s="1169"/>
      <c r="T892" s="1169"/>
      <c r="U892" s="1169"/>
      <c r="V892" s="1169"/>
      <c r="W892" s="1169"/>
      <c r="X892" s="1169"/>
      <c r="Y892" s="1169"/>
      <c r="Z892" s="1169"/>
      <c r="AA892" s="1169"/>
      <c r="AB892" s="1169"/>
      <c r="AC892" s="1169"/>
      <c r="AD892" s="1169"/>
      <c r="AE892" s="1169"/>
      <c r="AF892" s="1169"/>
      <c r="AG892" s="1169"/>
      <c r="AH892" s="1169"/>
      <c r="AI892" s="1169"/>
      <c r="AJ892" s="1169"/>
      <c r="AK892" s="1169"/>
      <c r="AL892" s="1169"/>
      <c r="AM892" s="1169"/>
      <c r="AN892" s="1169"/>
      <c r="AO892" s="1169"/>
      <c r="AP892" s="1169"/>
      <c r="AQ892" s="1169"/>
      <c r="AR892" s="1169"/>
      <c r="AS892" s="1169"/>
      <c r="AT892" s="1169"/>
      <c r="AU892" s="1169"/>
      <c r="AV892" s="1169"/>
      <c r="AW892" s="1169"/>
      <c r="AX892" s="1169"/>
      <c r="AY892" s="1169"/>
      <c r="AZ892" s="1169"/>
      <c r="BA892" s="1169"/>
      <c r="BB892" s="1169"/>
      <c r="BC892" s="1169"/>
      <c r="BD892" s="1169"/>
      <c r="BE892" s="1169"/>
      <c r="BF892" s="1169"/>
      <c r="BG892" s="1169"/>
      <c r="BH892" s="1169"/>
      <c r="BI892" s="1169"/>
      <c r="BJ892" s="1169"/>
      <c r="BK892" s="1169"/>
      <c r="BL892" s="1169"/>
      <c r="BM892" s="1169"/>
      <c r="BN892" s="1169"/>
      <c r="BO892" s="1169"/>
      <c r="BP892" s="1169"/>
      <c r="BQ892" s="1169"/>
      <c r="BR892" s="1169"/>
      <c r="BS892" s="1169"/>
      <c r="BT892" s="1169"/>
      <c r="BU892" s="1169"/>
      <c r="BV892" s="1169"/>
      <c r="BW892" s="1169"/>
      <c r="BX892" s="1169"/>
      <c r="BY892" s="1169"/>
    </row>
    <row r="895" spans="1:77" ht="15.75" x14ac:dyDescent="0.2">
      <c r="A895" s="537" t="s">
        <v>706</v>
      </c>
      <c r="B895" s="583"/>
      <c r="C895" s="584"/>
      <c r="D895" s="642"/>
      <c r="E895" s="585"/>
    </row>
    <row r="896" spans="1:77" x14ac:dyDescent="0.2">
      <c r="A896" s="542"/>
      <c r="B896" s="410"/>
      <c r="C896" s="376"/>
      <c r="D896" s="631"/>
      <c r="E896" s="536"/>
    </row>
    <row r="897" spans="1:77" x14ac:dyDescent="0.2">
      <c r="A897" s="586" t="s">
        <v>10</v>
      </c>
      <c r="B897" s="587" t="s">
        <v>277</v>
      </c>
      <c r="C897" s="587" t="s">
        <v>11</v>
      </c>
      <c r="D897" s="643" t="s">
        <v>13</v>
      </c>
      <c r="E897" s="588" t="s">
        <v>14</v>
      </c>
    </row>
    <row r="898" spans="1:77" s="627" customFormat="1" x14ac:dyDescent="0.2">
      <c r="A898" s="589"/>
      <c r="B898" s="590" t="s">
        <v>498</v>
      </c>
      <c r="C898" s="591" t="s">
        <v>498</v>
      </c>
      <c r="D898" s="644" t="s">
        <v>498</v>
      </c>
      <c r="E898" s="591" t="s">
        <v>498</v>
      </c>
      <c r="F898" s="1174"/>
      <c r="G898" s="1174"/>
      <c r="H898" s="1174"/>
      <c r="I898" s="1174"/>
      <c r="J898" s="1174"/>
      <c r="K898" s="1174"/>
      <c r="L898" s="1174"/>
      <c r="M898" s="1174"/>
      <c r="N898" s="1174"/>
      <c r="O898" s="1174"/>
      <c r="P898" s="1174"/>
      <c r="Q898" s="1174"/>
      <c r="R898" s="1174"/>
      <c r="S898" s="1174"/>
      <c r="T898" s="1174"/>
      <c r="U898" s="1174"/>
      <c r="V898" s="1174"/>
      <c r="W898" s="1174"/>
      <c r="X898" s="1174"/>
      <c r="Y898" s="1174"/>
      <c r="Z898" s="1174"/>
      <c r="AA898" s="1174"/>
      <c r="AB898" s="1174"/>
      <c r="AC898" s="1174"/>
      <c r="AD898" s="1174"/>
      <c r="AE898" s="1174"/>
      <c r="AF898" s="1174"/>
      <c r="AG898" s="1174"/>
      <c r="AH898" s="1174"/>
      <c r="AI898" s="1174"/>
      <c r="AJ898" s="1174"/>
      <c r="AK898" s="1174"/>
      <c r="AL898" s="1174"/>
      <c r="AM898" s="1174"/>
      <c r="AN898" s="1174"/>
      <c r="AO898" s="1174"/>
      <c r="AP898" s="1174"/>
      <c r="AQ898" s="1174"/>
      <c r="AR898" s="1174"/>
      <c r="AS898" s="1174"/>
      <c r="AT898" s="1174"/>
      <c r="AU898" s="1174"/>
      <c r="AV898" s="1174"/>
      <c r="AW898" s="1174"/>
      <c r="AX898" s="1174"/>
      <c r="AY898" s="1174"/>
      <c r="AZ898" s="1174"/>
      <c r="BA898" s="1174"/>
      <c r="BB898" s="1174"/>
      <c r="BC898" s="1174"/>
      <c r="BD898" s="1174"/>
      <c r="BE898" s="1174"/>
      <c r="BF898" s="1174"/>
      <c r="BG898" s="1174"/>
      <c r="BH898" s="1174"/>
      <c r="BI898" s="1174"/>
      <c r="BJ898" s="1174"/>
      <c r="BK898" s="1174"/>
      <c r="BL898" s="1174"/>
      <c r="BM898" s="1174"/>
      <c r="BN898" s="1174"/>
      <c r="BO898" s="1174"/>
      <c r="BP898" s="1174"/>
      <c r="BQ898" s="1174"/>
      <c r="BR898" s="1174"/>
      <c r="BS898" s="1174"/>
      <c r="BT898" s="1174"/>
      <c r="BU898" s="1174"/>
      <c r="BV898" s="1174"/>
      <c r="BW898" s="1174"/>
      <c r="BX898" s="1174"/>
      <c r="BY898" s="1174"/>
    </row>
    <row r="899" spans="1:77" s="627" customFormat="1" x14ac:dyDescent="0.2">
      <c r="A899" s="615" t="s">
        <v>466</v>
      </c>
      <c r="B899" s="616" t="s">
        <v>498</v>
      </c>
      <c r="C899" s="617" t="s">
        <v>498</v>
      </c>
      <c r="D899" s="654" t="s">
        <v>498</v>
      </c>
      <c r="E899" s="617" t="s">
        <v>498</v>
      </c>
      <c r="F899" s="1174"/>
      <c r="G899" s="1174"/>
      <c r="H899" s="1174"/>
      <c r="I899" s="1174"/>
      <c r="J899" s="1174"/>
      <c r="K899" s="1174"/>
      <c r="L899" s="1174"/>
      <c r="M899" s="1174"/>
      <c r="N899" s="1174"/>
      <c r="O899" s="1174"/>
      <c r="P899" s="1174"/>
      <c r="Q899" s="1174"/>
      <c r="R899" s="1174"/>
      <c r="S899" s="1174"/>
      <c r="T899" s="1174"/>
      <c r="U899" s="1174"/>
      <c r="V899" s="1174"/>
      <c r="W899" s="1174"/>
      <c r="X899" s="1174"/>
      <c r="Y899" s="1174"/>
      <c r="Z899" s="1174"/>
      <c r="AA899" s="1174"/>
      <c r="AB899" s="1174"/>
      <c r="AC899" s="1174"/>
      <c r="AD899" s="1174"/>
      <c r="AE899" s="1174"/>
      <c r="AF899" s="1174"/>
      <c r="AG899" s="1174"/>
      <c r="AH899" s="1174"/>
      <c r="AI899" s="1174"/>
      <c r="AJ899" s="1174"/>
      <c r="AK899" s="1174"/>
      <c r="AL899" s="1174"/>
      <c r="AM899" s="1174"/>
      <c r="AN899" s="1174"/>
      <c r="AO899" s="1174"/>
      <c r="AP899" s="1174"/>
      <c r="AQ899" s="1174"/>
      <c r="AR899" s="1174"/>
      <c r="AS899" s="1174"/>
      <c r="AT899" s="1174"/>
      <c r="AU899" s="1174"/>
      <c r="AV899" s="1174"/>
      <c r="AW899" s="1174"/>
      <c r="AX899" s="1174"/>
      <c r="AY899" s="1174"/>
      <c r="AZ899" s="1174"/>
      <c r="BA899" s="1174"/>
      <c r="BB899" s="1174"/>
      <c r="BC899" s="1174"/>
      <c r="BD899" s="1174"/>
      <c r="BE899" s="1174"/>
      <c r="BF899" s="1174"/>
      <c r="BG899" s="1174"/>
      <c r="BH899" s="1174"/>
      <c r="BI899" s="1174"/>
      <c r="BJ899" s="1174"/>
      <c r="BK899" s="1174"/>
      <c r="BL899" s="1174"/>
      <c r="BM899" s="1174"/>
      <c r="BN899" s="1174"/>
      <c r="BO899" s="1174"/>
      <c r="BP899" s="1174"/>
      <c r="BQ899" s="1174"/>
      <c r="BR899" s="1174"/>
      <c r="BS899" s="1174"/>
      <c r="BT899" s="1174"/>
      <c r="BU899" s="1174"/>
      <c r="BV899" s="1174"/>
      <c r="BW899" s="1174"/>
      <c r="BX899" s="1174"/>
      <c r="BY899" s="1174"/>
    </row>
    <row r="900" spans="1:77" s="627" customFormat="1" x14ac:dyDescent="0.2">
      <c r="A900" s="592" t="s">
        <v>467</v>
      </c>
      <c r="B900" s="593" t="s">
        <v>498</v>
      </c>
      <c r="C900" s="594" t="s">
        <v>498</v>
      </c>
      <c r="D900" s="645" t="s">
        <v>498</v>
      </c>
      <c r="E900" s="594" t="s">
        <v>498</v>
      </c>
      <c r="F900" s="1174"/>
      <c r="G900" s="1174"/>
      <c r="H900" s="1174"/>
      <c r="I900" s="1174"/>
      <c r="J900" s="1174"/>
      <c r="K900" s="1174"/>
      <c r="L900" s="1174"/>
      <c r="M900" s="1174"/>
      <c r="N900" s="1174"/>
      <c r="O900" s="1174"/>
      <c r="P900" s="1174"/>
      <c r="Q900" s="1174"/>
      <c r="R900" s="1174"/>
      <c r="S900" s="1174"/>
      <c r="T900" s="1174"/>
      <c r="U900" s="1174"/>
      <c r="V900" s="1174"/>
      <c r="W900" s="1174"/>
      <c r="X900" s="1174"/>
      <c r="Y900" s="1174"/>
      <c r="Z900" s="1174"/>
      <c r="AA900" s="1174"/>
      <c r="AB900" s="1174"/>
      <c r="AC900" s="1174"/>
      <c r="AD900" s="1174"/>
      <c r="AE900" s="1174"/>
      <c r="AF900" s="1174"/>
      <c r="AG900" s="1174"/>
      <c r="AH900" s="1174"/>
      <c r="AI900" s="1174"/>
      <c r="AJ900" s="1174"/>
      <c r="AK900" s="1174"/>
      <c r="AL900" s="1174"/>
      <c r="AM900" s="1174"/>
      <c r="AN900" s="1174"/>
      <c r="AO900" s="1174"/>
      <c r="AP900" s="1174"/>
      <c r="AQ900" s="1174"/>
      <c r="AR900" s="1174"/>
      <c r="AS900" s="1174"/>
      <c r="AT900" s="1174"/>
      <c r="AU900" s="1174"/>
      <c r="AV900" s="1174"/>
      <c r="AW900" s="1174"/>
      <c r="AX900" s="1174"/>
      <c r="AY900" s="1174"/>
      <c r="AZ900" s="1174"/>
      <c r="BA900" s="1174"/>
      <c r="BB900" s="1174"/>
      <c r="BC900" s="1174"/>
      <c r="BD900" s="1174"/>
      <c r="BE900" s="1174"/>
      <c r="BF900" s="1174"/>
      <c r="BG900" s="1174"/>
      <c r="BH900" s="1174"/>
      <c r="BI900" s="1174"/>
      <c r="BJ900" s="1174"/>
      <c r="BK900" s="1174"/>
      <c r="BL900" s="1174"/>
      <c r="BM900" s="1174"/>
      <c r="BN900" s="1174"/>
      <c r="BO900" s="1174"/>
      <c r="BP900" s="1174"/>
      <c r="BQ900" s="1174"/>
      <c r="BR900" s="1174"/>
      <c r="BS900" s="1174"/>
      <c r="BT900" s="1174"/>
      <c r="BU900" s="1174"/>
      <c r="BV900" s="1174"/>
      <c r="BW900" s="1174"/>
      <c r="BX900" s="1174"/>
      <c r="BY900" s="1174"/>
    </row>
    <row r="901" spans="1:77" ht="25.5" x14ac:dyDescent="0.2">
      <c r="A901" s="561" t="s">
        <v>499</v>
      </c>
      <c r="B901" s="562" t="s">
        <v>38</v>
      </c>
      <c r="C901" s="1272">
        <v>18</v>
      </c>
      <c r="D901" s="636">
        <v>0</v>
      </c>
      <c r="E901" s="563">
        <f>C901*D901</f>
        <v>0</v>
      </c>
    </row>
    <row r="902" spans="1:77" ht="25.5" x14ac:dyDescent="0.2">
      <c r="A902" s="561" t="s">
        <v>565</v>
      </c>
      <c r="B902" s="562" t="s">
        <v>38</v>
      </c>
      <c r="C902" s="1272">
        <v>1</v>
      </c>
      <c r="D902" s="636">
        <v>0</v>
      </c>
      <c r="E902" s="563">
        <f t="shared" ref="E902:E927" si="29">C902*D902</f>
        <v>0</v>
      </c>
    </row>
    <row r="903" spans="1:77" s="627" customFormat="1" x14ac:dyDescent="0.2">
      <c r="A903" s="595" t="s">
        <v>469</v>
      </c>
      <c r="B903" s="596" t="s">
        <v>498</v>
      </c>
      <c r="C903" s="597" t="s">
        <v>498</v>
      </c>
      <c r="D903" s="646" t="s">
        <v>498</v>
      </c>
      <c r="E903" s="597"/>
      <c r="F903" s="1174"/>
      <c r="G903" s="1174"/>
      <c r="H903" s="1174"/>
      <c r="I903" s="1174"/>
      <c r="J903" s="1174"/>
      <c r="K903" s="1174"/>
      <c r="L903" s="1174"/>
      <c r="M903" s="1174"/>
      <c r="N903" s="1174"/>
      <c r="O903" s="1174"/>
      <c r="P903" s="1174"/>
      <c r="Q903" s="1174"/>
      <c r="R903" s="1174"/>
      <c r="S903" s="1174"/>
      <c r="T903" s="1174"/>
      <c r="U903" s="1174"/>
      <c r="V903" s="1174"/>
      <c r="W903" s="1174"/>
      <c r="X903" s="1174"/>
      <c r="Y903" s="1174"/>
      <c r="Z903" s="1174"/>
      <c r="AA903" s="1174"/>
      <c r="AB903" s="1174"/>
      <c r="AC903" s="1174"/>
      <c r="AD903" s="1174"/>
      <c r="AE903" s="1174"/>
      <c r="AF903" s="1174"/>
      <c r="AG903" s="1174"/>
      <c r="AH903" s="1174"/>
      <c r="AI903" s="1174"/>
      <c r="AJ903" s="1174"/>
      <c r="AK903" s="1174"/>
      <c r="AL903" s="1174"/>
      <c r="AM903" s="1174"/>
      <c r="AN903" s="1174"/>
      <c r="AO903" s="1174"/>
      <c r="AP903" s="1174"/>
      <c r="AQ903" s="1174"/>
      <c r="AR903" s="1174"/>
      <c r="AS903" s="1174"/>
      <c r="AT903" s="1174"/>
      <c r="AU903" s="1174"/>
      <c r="AV903" s="1174"/>
      <c r="AW903" s="1174"/>
      <c r="AX903" s="1174"/>
      <c r="AY903" s="1174"/>
      <c r="AZ903" s="1174"/>
      <c r="BA903" s="1174"/>
      <c r="BB903" s="1174"/>
      <c r="BC903" s="1174"/>
      <c r="BD903" s="1174"/>
      <c r="BE903" s="1174"/>
      <c r="BF903" s="1174"/>
      <c r="BG903" s="1174"/>
      <c r="BH903" s="1174"/>
      <c r="BI903" s="1174"/>
      <c r="BJ903" s="1174"/>
      <c r="BK903" s="1174"/>
      <c r="BL903" s="1174"/>
      <c r="BM903" s="1174"/>
      <c r="BN903" s="1174"/>
      <c r="BO903" s="1174"/>
      <c r="BP903" s="1174"/>
      <c r="BQ903" s="1174"/>
      <c r="BR903" s="1174"/>
      <c r="BS903" s="1174"/>
      <c r="BT903" s="1174"/>
      <c r="BU903" s="1174"/>
      <c r="BV903" s="1174"/>
      <c r="BW903" s="1174"/>
      <c r="BX903" s="1174"/>
      <c r="BY903" s="1174"/>
    </row>
    <row r="904" spans="1:77" ht="25.5" x14ac:dyDescent="0.2">
      <c r="A904" s="561" t="s">
        <v>590</v>
      </c>
      <c r="B904" s="562" t="s">
        <v>101</v>
      </c>
      <c r="C904" s="563">
        <v>50</v>
      </c>
      <c r="D904" s="636">
        <v>0</v>
      </c>
      <c r="E904" s="563">
        <f t="shared" si="29"/>
        <v>0</v>
      </c>
    </row>
    <row r="905" spans="1:77" s="627" customFormat="1" x14ac:dyDescent="0.2">
      <c r="A905" s="595" t="s">
        <v>549</v>
      </c>
      <c r="B905" s="596" t="s">
        <v>498</v>
      </c>
      <c r="C905" s="597" t="s">
        <v>498</v>
      </c>
      <c r="D905" s="646" t="s">
        <v>498</v>
      </c>
      <c r="E905" s="597"/>
      <c r="F905" s="1174"/>
      <c r="G905" s="1174"/>
      <c r="H905" s="1174"/>
      <c r="I905" s="1174"/>
      <c r="J905" s="1174"/>
      <c r="K905" s="1174"/>
      <c r="L905" s="1174"/>
      <c r="M905" s="1174"/>
      <c r="N905" s="1174"/>
      <c r="O905" s="1174"/>
      <c r="P905" s="1174"/>
      <c r="Q905" s="1174"/>
      <c r="R905" s="1174"/>
      <c r="S905" s="1174"/>
      <c r="T905" s="1174"/>
      <c r="U905" s="1174"/>
      <c r="V905" s="1174"/>
      <c r="W905" s="1174"/>
      <c r="X905" s="1174"/>
      <c r="Y905" s="1174"/>
      <c r="Z905" s="1174"/>
      <c r="AA905" s="1174"/>
      <c r="AB905" s="1174"/>
      <c r="AC905" s="1174"/>
      <c r="AD905" s="1174"/>
      <c r="AE905" s="1174"/>
      <c r="AF905" s="1174"/>
      <c r="AG905" s="1174"/>
      <c r="AH905" s="1174"/>
      <c r="AI905" s="1174"/>
      <c r="AJ905" s="1174"/>
      <c r="AK905" s="1174"/>
      <c r="AL905" s="1174"/>
      <c r="AM905" s="1174"/>
      <c r="AN905" s="1174"/>
      <c r="AO905" s="1174"/>
      <c r="AP905" s="1174"/>
      <c r="AQ905" s="1174"/>
      <c r="AR905" s="1174"/>
      <c r="AS905" s="1174"/>
      <c r="AT905" s="1174"/>
      <c r="AU905" s="1174"/>
      <c r="AV905" s="1174"/>
      <c r="AW905" s="1174"/>
      <c r="AX905" s="1174"/>
      <c r="AY905" s="1174"/>
      <c r="AZ905" s="1174"/>
      <c r="BA905" s="1174"/>
      <c r="BB905" s="1174"/>
      <c r="BC905" s="1174"/>
      <c r="BD905" s="1174"/>
      <c r="BE905" s="1174"/>
      <c r="BF905" s="1174"/>
      <c r="BG905" s="1174"/>
      <c r="BH905" s="1174"/>
      <c r="BI905" s="1174"/>
      <c r="BJ905" s="1174"/>
      <c r="BK905" s="1174"/>
      <c r="BL905" s="1174"/>
      <c r="BM905" s="1174"/>
      <c r="BN905" s="1174"/>
      <c r="BO905" s="1174"/>
      <c r="BP905" s="1174"/>
      <c r="BQ905" s="1174"/>
      <c r="BR905" s="1174"/>
      <c r="BS905" s="1174"/>
      <c r="BT905" s="1174"/>
      <c r="BU905" s="1174"/>
      <c r="BV905" s="1174"/>
      <c r="BW905" s="1174"/>
      <c r="BX905" s="1174"/>
      <c r="BY905" s="1174"/>
    </row>
    <row r="906" spans="1:77" ht="25.5" x14ac:dyDescent="0.2">
      <c r="A906" s="561" t="s">
        <v>503</v>
      </c>
      <c r="B906" s="562" t="s">
        <v>47</v>
      </c>
      <c r="C906" s="1272">
        <v>504</v>
      </c>
      <c r="D906" s="636">
        <v>0</v>
      </c>
      <c r="E906" s="563">
        <f t="shared" si="29"/>
        <v>0</v>
      </c>
    </row>
    <row r="907" spans="1:77" s="627" customFormat="1" x14ac:dyDescent="0.2">
      <c r="A907" s="589" t="s">
        <v>471</v>
      </c>
      <c r="B907" s="590" t="s">
        <v>498</v>
      </c>
      <c r="C907" s="591" t="s">
        <v>498</v>
      </c>
      <c r="D907" s="644" t="s">
        <v>498</v>
      </c>
      <c r="E907" s="591"/>
      <c r="F907" s="1174"/>
      <c r="G907" s="1174"/>
      <c r="H907" s="1174"/>
      <c r="I907" s="1174"/>
      <c r="J907" s="1174"/>
      <c r="K907" s="1174"/>
      <c r="L907" s="1174"/>
      <c r="M907" s="1174"/>
      <c r="N907" s="1174"/>
      <c r="O907" s="1174"/>
      <c r="P907" s="1174"/>
      <c r="Q907" s="1174"/>
      <c r="R907" s="1174"/>
      <c r="S907" s="1174"/>
      <c r="T907" s="1174"/>
      <c r="U907" s="1174"/>
      <c r="V907" s="1174"/>
      <c r="W907" s="1174"/>
      <c r="X907" s="1174"/>
      <c r="Y907" s="1174"/>
      <c r="Z907" s="1174"/>
      <c r="AA907" s="1174"/>
      <c r="AB907" s="1174"/>
      <c r="AC907" s="1174"/>
      <c r="AD907" s="1174"/>
      <c r="AE907" s="1174"/>
      <c r="AF907" s="1174"/>
      <c r="AG907" s="1174"/>
      <c r="AH907" s="1174"/>
      <c r="AI907" s="1174"/>
      <c r="AJ907" s="1174"/>
      <c r="AK907" s="1174"/>
      <c r="AL907" s="1174"/>
      <c r="AM907" s="1174"/>
      <c r="AN907" s="1174"/>
      <c r="AO907" s="1174"/>
      <c r="AP907" s="1174"/>
      <c r="AQ907" s="1174"/>
      <c r="AR907" s="1174"/>
      <c r="AS907" s="1174"/>
      <c r="AT907" s="1174"/>
      <c r="AU907" s="1174"/>
      <c r="AV907" s="1174"/>
      <c r="AW907" s="1174"/>
      <c r="AX907" s="1174"/>
      <c r="AY907" s="1174"/>
      <c r="AZ907" s="1174"/>
      <c r="BA907" s="1174"/>
      <c r="BB907" s="1174"/>
      <c r="BC907" s="1174"/>
      <c r="BD907" s="1174"/>
      <c r="BE907" s="1174"/>
      <c r="BF907" s="1174"/>
      <c r="BG907" s="1174"/>
      <c r="BH907" s="1174"/>
      <c r="BI907" s="1174"/>
      <c r="BJ907" s="1174"/>
      <c r="BK907" s="1174"/>
      <c r="BL907" s="1174"/>
      <c r="BM907" s="1174"/>
      <c r="BN907" s="1174"/>
      <c r="BO907" s="1174"/>
      <c r="BP907" s="1174"/>
      <c r="BQ907" s="1174"/>
      <c r="BR907" s="1174"/>
      <c r="BS907" s="1174"/>
      <c r="BT907" s="1174"/>
      <c r="BU907" s="1174"/>
      <c r="BV907" s="1174"/>
      <c r="BW907" s="1174"/>
      <c r="BX907" s="1174"/>
      <c r="BY907" s="1174"/>
    </row>
    <row r="908" spans="1:77" s="627" customFormat="1" x14ac:dyDescent="0.2">
      <c r="A908" s="592" t="s">
        <v>472</v>
      </c>
      <c r="B908" s="593" t="s">
        <v>498</v>
      </c>
      <c r="C908" s="594" t="s">
        <v>498</v>
      </c>
      <c r="D908" s="645" t="s">
        <v>498</v>
      </c>
      <c r="E908" s="594"/>
      <c r="F908" s="1174"/>
      <c r="G908" s="1174"/>
      <c r="H908" s="1174"/>
      <c r="I908" s="1174"/>
      <c r="J908" s="1174"/>
      <c r="K908" s="1174"/>
      <c r="L908" s="1174"/>
      <c r="M908" s="1174"/>
      <c r="N908" s="1174"/>
      <c r="O908" s="1174"/>
      <c r="P908" s="1174"/>
      <c r="Q908" s="1174"/>
      <c r="R908" s="1174"/>
      <c r="S908" s="1174"/>
      <c r="T908" s="1174"/>
      <c r="U908" s="1174"/>
      <c r="V908" s="1174"/>
      <c r="W908" s="1174"/>
      <c r="X908" s="1174"/>
      <c r="Y908" s="1174"/>
      <c r="Z908" s="1174"/>
      <c r="AA908" s="1174"/>
      <c r="AB908" s="1174"/>
      <c r="AC908" s="1174"/>
      <c r="AD908" s="1174"/>
      <c r="AE908" s="1174"/>
      <c r="AF908" s="1174"/>
      <c r="AG908" s="1174"/>
      <c r="AH908" s="1174"/>
      <c r="AI908" s="1174"/>
      <c r="AJ908" s="1174"/>
      <c r="AK908" s="1174"/>
      <c r="AL908" s="1174"/>
      <c r="AM908" s="1174"/>
      <c r="AN908" s="1174"/>
      <c r="AO908" s="1174"/>
      <c r="AP908" s="1174"/>
      <c r="AQ908" s="1174"/>
      <c r="AR908" s="1174"/>
      <c r="AS908" s="1174"/>
      <c r="AT908" s="1174"/>
      <c r="AU908" s="1174"/>
      <c r="AV908" s="1174"/>
      <c r="AW908" s="1174"/>
      <c r="AX908" s="1174"/>
      <c r="AY908" s="1174"/>
      <c r="AZ908" s="1174"/>
      <c r="BA908" s="1174"/>
      <c r="BB908" s="1174"/>
      <c r="BC908" s="1174"/>
      <c r="BD908" s="1174"/>
      <c r="BE908" s="1174"/>
      <c r="BF908" s="1174"/>
      <c r="BG908" s="1174"/>
      <c r="BH908" s="1174"/>
      <c r="BI908" s="1174"/>
      <c r="BJ908" s="1174"/>
      <c r="BK908" s="1174"/>
      <c r="BL908" s="1174"/>
      <c r="BM908" s="1174"/>
      <c r="BN908" s="1174"/>
      <c r="BO908" s="1174"/>
      <c r="BP908" s="1174"/>
      <c r="BQ908" s="1174"/>
      <c r="BR908" s="1174"/>
      <c r="BS908" s="1174"/>
      <c r="BT908" s="1174"/>
      <c r="BU908" s="1174"/>
      <c r="BV908" s="1174"/>
      <c r="BW908" s="1174"/>
      <c r="BX908" s="1174"/>
      <c r="BY908" s="1174"/>
    </row>
    <row r="909" spans="1:77" ht="25.5" x14ac:dyDescent="0.2">
      <c r="A909" s="561" t="s">
        <v>473</v>
      </c>
      <c r="B909" s="562" t="s">
        <v>101</v>
      </c>
      <c r="C909" s="563">
        <v>712</v>
      </c>
      <c r="D909" s="636">
        <v>0</v>
      </c>
      <c r="E909" s="563">
        <f t="shared" si="29"/>
        <v>0</v>
      </c>
    </row>
    <row r="910" spans="1:77" s="627" customFormat="1" x14ac:dyDescent="0.2">
      <c r="A910" s="595" t="s">
        <v>627</v>
      </c>
      <c r="B910" s="596" t="s">
        <v>498</v>
      </c>
      <c r="C910" s="597" t="s">
        <v>498</v>
      </c>
      <c r="D910" s="646" t="s">
        <v>498</v>
      </c>
      <c r="E910" s="597"/>
      <c r="F910" s="1174"/>
      <c r="G910" s="1174"/>
      <c r="H910" s="1174"/>
      <c r="I910" s="1174"/>
      <c r="J910" s="1174"/>
      <c r="K910" s="1174"/>
      <c r="L910" s="1174"/>
      <c r="M910" s="1174"/>
      <c r="N910" s="1174"/>
      <c r="O910" s="1174"/>
      <c r="P910" s="1174"/>
      <c r="Q910" s="1174"/>
      <c r="R910" s="1174"/>
      <c r="S910" s="1174"/>
      <c r="T910" s="1174"/>
      <c r="U910" s="1174"/>
      <c r="V910" s="1174"/>
      <c r="W910" s="1174"/>
      <c r="X910" s="1174"/>
      <c r="Y910" s="1174"/>
      <c r="Z910" s="1174"/>
      <c r="AA910" s="1174"/>
      <c r="AB910" s="1174"/>
      <c r="AC910" s="1174"/>
      <c r="AD910" s="1174"/>
      <c r="AE910" s="1174"/>
      <c r="AF910" s="1174"/>
      <c r="AG910" s="1174"/>
      <c r="AH910" s="1174"/>
      <c r="AI910" s="1174"/>
      <c r="AJ910" s="1174"/>
      <c r="AK910" s="1174"/>
      <c r="AL910" s="1174"/>
      <c r="AM910" s="1174"/>
      <c r="AN910" s="1174"/>
      <c r="AO910" s="1174"/>
      <c r="AP910" s="1174"/>
      <c r="AQ910" s="1174"/>
      <c r="AR910" s="1174"/>
      <c r="AS910" s="1174"/>
      <c r="AT910" s="1174"/>
      <c r="AU910" s="1174"/>
      <c r="AV910" s="1174"/>
      <c r="AW910" s="1174"/>
      <c r="AX910" s="1174"/>
      <c r="AY910" s="1174"/>
      <c r="AZ910" s="1174"/>
      <c r="BA910" s="1174"/>
      <c r="BB910" s="1174"/>
      <c r="BC910" s="1174"/>
      <c r="BD910" s="1174"/>
      <c r="BE910" s="1174"/>
      <c r="BF910" s="1174"/>
      <c r="BG910" s="1174"/>
      <c r="BH910" s="1174"/>
      <c r="BI910" s="1174"/>
      <c r="BJ910" s="1174"/>
      <c r="BK910" s="1174"/>
      <c r="BL910" s="1174"/>
      <c r="BM910" s="1174"/>
      <c r="BN910" s="1174"/>
      <c r="BO910" s="1174"/>
      <c r="BP910" s="1174"/>
      <c r="BQ910" s="1174"/>
      <c r="BR910" s="1174"/>
      <c r="BS910" s="1174"/>
      <c r="BT910" s="1174"/>
      <c r="BU910" s="1174"/>
      <c r="BV910" s="1174"/>
      <c r="BW910" s="1174"/>
      <c r="BX910" s="1174"/>
      <c r="BY910" s="1174"/>
    </row>
    <row r="911" spans="1:77" ht="38.25" x14ac:dyDescent="0.2">
      <c r="A911" s="561" t="s">
        <v>628</v>
      </c>
      <c r="B911" s="562" t="s">
        <v>101</v>
      </c>
      <c r="C911" s="563">
        <v>1020</v>
      </c>
      <c r="D911" s="636">
        <v>0</v>
      </c>
      <c r="E911" s="563">
        <f t="shared" si="29"/>
        <v>0</v>
      </c>
    </row>
    <row r="912" spans="1:77" ht="51" x14ac:dyDescent="0.2">
      <c r="A912" s="561" t="s">
        <v>629</v>
      </c>
      <c r="B912" s="562" t="s">
        <v>184</v>
      </c>
      <c r="C912" s="563">
        <v>1330</v>
      </c>
      <c r="D912" s="636">
        <v>0</v>
      </c>
      <c r="E912" s="563">
        <f t="shared" si="29"/>
        <v>0</v>
      </c>
    </row>
    <row r="913" spans="1:77" s="627" customFormat="1" x14ac:dyDescent="0.2">
      <c r="A913" s="589" t="s">
        <v>512</v>
      </c>
      <c r="B913" s="590" t="s">
        <v>498</v>
      </c>
      <c r="C913" s="591" t="s">
        <v>498</v>
      </c>
      <c r="D913" s="644" t="s">
        <v>498</v>
      </c>
      <c r="E913" s="591"/>
      <c r="F913" s="1174"/>
      <c r="G913" s="1174"/>
      <c r="H913" s="1174"/>
      <c r="I913" s="1174"/>
      <c r="J913" s="1174"/>
      <c r="K913" s="1174"/>
      <c r="L913" s="1174"/>
      <c r="M913" s="1174"/>
      <c r="N913" s="1174"/>
      <c r="O913" s="1174"/>
      <c r="P913" s="1174"/>
      <c r="Q913" s="1174"/>
      <c r="R913" s="1174"/>
      <c r="S913" s="1174"/>
      <c r="T913" s="1174"/>
      <c r="U913" s="1174"/>
      <c r="V913" s="1174"/>
      <c r="W913" s="1174"/>
      <c r="X913" s="1174"/>
      <c r="Y913" s="1174"/>
      <c r="Z913" s="1174"/>
      <c r="AA913" s="1174"/>
      <c r="AB913" s="1174"/>
      <c r="AC913" s="1174"/>
      <c r="AD913" s="1174"/>
      <c r="AE913" s="1174"/>
      <c r="AF913" s="1174"/>
      <c r="AG913" s="1174"/>
      <c r="AH913" s="1174"/>
      <c r="AI913" s="1174"/>
      <c r="AJ913" s="1174"/>
      <c r="AK913" s="1174"/>
      <c r="AL913" s="1174"/>
      <c r="AM913" s="1174"/>
      <c r="AN913" s="1174"/>
      <c r="AO913" s="1174"/>
      <c r="AP913" s="1174"/>
      <c r="AQ913" s="1174"/>
      <c r="AR913" s="1174"/>
      <c r="AS913" s="1174"/>
      <c r="AT913" s="1174"/>
      <c r="AU913" s="1174"/>
      <c r="AV913" s="1174"/>
      <c r="AW913" s="1174"/>
      <c r="AX913" s="1174"/>
      <c r="AY913" s="1174"/>
      <c r="AZ913" s="1174"/>
      <c r="BA913" s="1174"/>
      <c r="BB913" s="1174"/>
      <c r="BC913" s="1174"/>
      <c r="BD913" s="1174"/>
      <c r="BE913" s="1174"/>
      <c r="BF913" s="1174"/>
      <c r="BG913" s="1174"/>
      <c r="BH913" s="1174"/>
      <c r="BI913" s="1174"/>
      <c r="BJ913" s="1174"/>
      <c r="BK913" s="1174"/>
      <c r="BL913" s="1174"/>
      <c r="BM913" s="1174"/>
      <c r="BN913" s="1174"/>
      <c r="BO913" s="1174"/>
      <c r="BP913" s="1174"/>
      <c r="BQ913" s="1174"/>
      <c r="BR913" s="1174"/>
      <c r="BS913" s="1174"/>
      <c r="BT913" s="1174"/>
      <c r="BU913" s="1174"/>
      <c r="BV913" s="1174"/>
      <c r="BW913" s="1174"/>
      <c r="BX913" s="1174"/>
      <c r="BY913" s="1174"/>
    </row>
    <row r="914" spans="1:77" s="627" customFormat="1" x14ac:dyDescent="0.2">
      <c r="A914" s="592" t="s">
        <v>677</v>
      </c>
      <c r="B914" s="593" t="s">
        <v>498</v>
      </c>
      <c r="C914" s="594" t="s">
        <v>498</v>
      </c>
      <c r="D914" s="645" t="s">
        <v>498</v>
      </c>
      <c r="E914" s="594"/>
      <c r="F914" s="1174"/>
      <c r="G914" s="1174"/>
      <c r="H914" s="1174"/>
      <c r="I914" s="1174"/>
      <c r="J914" s="1174"/>
      <c r="K914" s="1174"/>
      <c r="L914" s="1174"/>
      <c r="M914" s="1174"/>
      <c r="N914" s="1174"/>
      <c r="O914" s="1174"/>
      <c r="P914" s="1174"/>
      <c r="Q914" s="1174"/>
      <c r="R914" s="1174"/>
      <c r="S914" s="1174"/>
      <c r="T914" s="1174"/>
      <c r="U914" s="1174"/>
      <c r="V914" s="1174"/>
      <c r="W914" s="1174"/>
      <c r="X914" s="1174"/>
      <c r="Y914" s="1174"/>
      <c r="Z914" s="1174"/>
      <c r="AA914" s="1174"/>
      <c r="AB914" s="1174"/>
      <c r="AC914" s="1174"/>
      <c r="AD914" s="1174"/>
      <c r="AE914" s="1174"/>
      <c r="AF914" s="1174"/>
      <c r="AG914" s="1174"/>
      <c r="AH914" s="1174"/>
      <c r="AI914" s="1174"/>
      <c r="AJ914" s="1174"/>
      <c r="AK914" s="1174"/>
      <c r="AL914" s="1174"/>
      <c r="AM914" s="1174"/>
      <c r="AN914" s="1174"/>
      <c r="AO914" s="1174"/>
      <c r="AP914" s="1174"/>
      <c r="AQ914" s="1174"/>
      <c r="AR914" s="1174"/>
      <c r="AS914" s="1174"/>
      <c r="AT914" s="1174"/>
      <c r="AU914" s="1174"/>
      <c r="AV914" s="1174"/>
      <c r="AW914" s="1174"/>
      <c r="AX914" s="1174"/>
      <c r="AY914" s="1174"/>
      <c r="AZ914" s="1174"/>
      <c r="BA914" s="1174"/>
      <c r="BB914" s="1174"/>
      <c r="BC914" s="1174"/>
      <c r="BD914" s="1174"/>
      <c r="BE914" s="1174"/>
      <c r="BF914" s="1174"/>
      <c r="BG914" s="1174"/>
      <c r="BH914" s="1174"/>
      <c r="BI914" s="1174"/>
      <c r="BJ914" s="1174"/>
      <c r="BK914" s="1174"/>
      <c r="BL914" s="1174"/>
      <c r="BM914" s="1174"/>
      <c r="BN914" s="1174"/>
      <c r="BO914" s="1174"/>
      <c r="BP914" s="1174"/>
      <c r="BQ914" s="1174"/>
      <c r="BR914" s="1174"/>
      <c r="BS914" s="1174"/>
      <c r="BT914" s="1174"/>
      <c r="BU914" s="1174"/>
      <c r="BV914" s="1174"/>
      <c r="BW914" s="1174"/>
      <c r="BX914" s="1174"/>
      <c r="BY914" s="1174"/>
    </row>
    <row r="915" spans="1:77" ht="51" x14ac:dyDescent="0.2">
      <c r="A915" s="561" t="s">
        <v>1202</v>
      </c>
      <c r="B915" s="562" t="s">
        <v>184</v>
      </c>
      <c r="C915" s="563">
        <v>258</v>
      </c>
      <c r="D915" s="636">
        <v>0</v>
      </c>
      <c r="E915" s="563">
        <f t="shared" si="29"/>
        <v>0</v>
      </c>
    </row>
    <row r="916" spans="1:77" s="627" customFormat="1" x14ac:dyDescent="0.2">
      <c r="A916" s="595" t="s">
        <v>678</v>
      </c>
      <c r="B916" s="596" t="s">
        <v>498</v>
      </c>
      <c r="C916" s="597" t="s">
        <v>498</v>
      </c>
      <c r="D916" s="646" t="s">
        <v>498</v>
      </c>
      <c r="E916" s="597"/>
      <c r="F916" s="1174"/>
      <c r="G916" s="1174"/>
      <c r="H916" s="1174"/>
      <c r="I916" s="1174"/>
      <c r="J916" s="1174"/>
      <c r="K916" s="1174"/>
      <c r="L916" s="1174"/>
      <c r="M916" s="1174"/>
      <c r="N916" s="1174"/>
      <c r="O916" s="1174"/>
      <c r="P916" s="1174"/>
      <c r="Q916" s="1174"/>
      <c r="R916" s="1174"/>
      <c r="S916" s="1174"/>
      <c r="T916" s="1174"/>
      <c r="U916" s="1174"/>
      <c r="V916" s="1174"/>
      <c r="W916" s="1174"/>
      <c r="X916" s="1174"/>
      <c r="Y916" s="1174"/>
      <c r="Z916" s="1174"/>
      <c r="AA916" s="1174"/>
      <c r="AB916" s="1174"/>
      <c r="AC916" s="1174"/>
      <c r="AD916" s="1174"/>
      <c r="AE916" s="1174"/>
      <c r="AF916" s="1174"/>
      <c r="AG916" s="1174"/>
      <c r="AH916" s="1174"/>
      <c r="AI916" s="1174"/>
      <c r="AJ916" s="1174"/>
      <c r="AK916" s="1174"/>
      <c r="AL916" s="1174"/>
      <c r="AM916" s="1174"/>
      <c r="AN916" s="1174"/>
      <c r="AO916" s="1174"/>
      <c r="AP916" s="1174"/>
      <c r="AQ916" s="1174"/>
      <c r="AR916" s="1174"/>
      <c r="AS916" s="1174"/>
      <c r="AT916" s="1174"/>
      <c r="AU916" s="1174"/>
      <c r="AV916" s="1174"/>
      <c r="AW916" s="1174"/>
      <c r="AX916" s="1174"/>
      <c r="AY916" s="1174"/>
      <c r="AZ916" s="1174"/>
      <c r="BA916" s="1174"/>
      <c r="BB916" s="1174"/>
      <c r="BC916" s="1174"/>
      <c r="BD916" s="1174"/>
      <c r="BE916" s="1174"/>
      <c r="BF916" s="1174"/>
      <c r="BG916" s="1174"/>
      <c r="BH916" s="1174"/>
      <c r="BI916" s="1174"/>
      <c r="BJ916" s="1174"/>
      <c r="BK916" s="1174"/>
      <c r="BL916" s="1174"/>
      <c r="BM916" s="1174"/>
      <c r="BN916" s="1174"/>
      <c r="BO916" s="1174"/>
      <c r="BP916" s="1174"/>
      <c r="BQ916" s="1174"/>
      <c r="BR916" s="1174"/>
      <c r="BS916" s="1174"/>
      <c r="BT916" s="1174"/>
      <c r="BU916" s="1174"/>
      <c r="BV916" s="1174"/>
      <c r="BW916" s="1174"/>
      <c r="BX916" s="1174"/>
      <c r="BY916" s="1174"/>
    </row>
    <row r="917" spans="1:77" ht="63.75" x14ac:dyDescent="0.2">
      <c r="A917" s="561" t="s">
        <v>1211</v>
      </c>
      <c r="B917" s="562" t="s">
        <v>199</v>
      </c>
      <c r="C917" s="563">
        <v>132</v>
      </c>
      <c r="D917" s="636">
        <v>0</v>
      </c>
      <c r="E917" s="563">
        <f t="shared" si="29"/>
        <v>0</v>
      </c>
    </row>
    <row r="918" spans="1:77" s="627" customFormat="1" x14ac:dyDescent="0.2">
      <c r="A918" s="595" t="s">
        <v>679</v>
      </c>
      <c r="B918" s="596" t="s">
        <v>498</v>
      </c>
      <c r="C918" s="597" t="s">
        <v>498</v>
      </c>
      <c r="D918" s="646" t="s">
        <v>498</v>
      </c>
      <c r="E918" s="597"/>
      <c r="F918" s="1174"/>
      <c r="G918" s="1174"/>
      <c r="H918" s="1174"/>
      <c r="I918" s="1174"/>
      <c r="J918" s="1174"/>
      <c r="K918" s="1174"/>
      <c r="L918" s="1174"/>
      <c r="M918" s="1174"/>
      <c r="N918" s="1174"/>
      <c r="O918" s="1174"/>
      <c r="P918" s="1174"/>
      <c r="Q918" s="1174"/>
      <c r="R918" s="1174"/>
      <c r="S918" s="1174"/>
      <c r="T918" s="1174"/>
      <c r="U918" s="1174"/>
      <c r="V918" s="1174"/>
      <c r="W918" s="1174"/>
      <c r="X918" s="1174"/>
      <c r="Y918" s="1174"/>
      <c r="Z918" s="1174"/>
      <c r="AA918" s="1174"/>
      <c r="AB918" s="1174"/>
      <c r="AC918" s="1174"/>
      <c r="AD918" s="1174"/>
      <c r="AE918" s="1174"/>
      <c r="AF918" s="1174"/>
      <c r="AG918" s="1174"/>
      <c r="AH918" s="1174"/>
      <c r="AI918" s="1174"/>
      <c r="AJ918" s="1174"/>
      <c r="AK918" s="1174"/>
      <c r="AL918" s="1174"/>
      <c r="AM918" s="1174"/>
      <c r="AN918" s="1174"/>
      <c r="AO918" s="1174"/>
      <c r="AP918" s="1174"/>
      <c r="AQ918" s="1174"/>
      <c r="AR918" s="1174"/>
      <c r="AS918" s="1174"/>
      <c r="AT918" s="1174"/>
      <c r="AU918" s="1174"/>
      <c r="AV918" s="1174"/>
      <c r="AW918" s="1174"/>
      <c r="AX918" s="1174"/>
      <c r="AY918" s="1174"/>
      <c r="AZ918" s="1174"/>
      <c r="BA918" s="1174"/>
      <c r="BB918" s="1174"/>
      <c r="BC918" s="1174"/>
      <c r="BD918" s="1174"/>
      <c r="BE918" s="1174"/>
      <c r="BF918" s="1174"/>
      <c r="BG918" s="1174"/>
      <c r="BH918" s="1174"/>
      <c r="BI918" s="1174"/>
      <c r="BJ918" s="1174"/>
      <c r="BK918" s="1174"/>
      <c r="BL918" s="1174"/>
      <c r="BM918" s="1174"/>
      <c r="BN918" s="1174"/>
      <c r="BO918" s="1174"/>
      <c r="BP918" s="1174"/>
      <c r="BQ918" s="1174"/>
      <c r="BR918" s="1174"/>
      <c r="BS918" s="1174"/>
      <c r="BT918" s="1174"/>
      <c r="BU918" s="1174"/>
      <c r="BV918" s="1174"/>
      <c r="BW918" s="1174"/>
      <c r="BX918" s="1174"/>
      <c r="BY918" s="1174"/>
    </row>
    <row r="919" spans="1:77" ht="25.5" x14ac:dyDescent="0.2">
      <c r="A919" s="561" t="s">
        <v>524</v>
      </c>
      <c r="B919" s="562" t="s">
        <v>38</v>
      </c>
      <c r="C919" s="1276">
        <v>126</v>
      </c>
      <c r="D919" s="636">
        <v>0</v>
      </c>
      <c r="E919" s="563">
        <f t="shared" si="29"/>
        <v>0</v>
      </c>
    </row>
    <row r="920" spans="1:77" s="627" customFormat="1" x14ac:dyDescent="0.2">
      <c r="A920" s="589" t="s">
        <v>643</v>
      </c>
      <c r="B920" s="590" t="s">
        <v>498</v>
      </c>
      <c r="C920" s="591" t="s">
        <v>498</v>
      </c>
      <c r="D920" s="644" t="s">
        <v>498</v>
      </c>
      <c r="E920" s="591"/>
      <c r="F920" s="1174"/>
      <c r="G920" s="1174"/>
      <c r="H920" s="1174"/>
      <c r="I920" s="1174"/>
      <c r="J920" s="1174"/>
      <c r="K920" s="1174"/>
      <c r="L920" s="1174"/>
      <c r="M920" s="1174"/>
      <c r="N920" s="1174"/>
      <c r="O920" s="1174"/>
      <c r="P920" s="1174"/>
      <c r="Q920" s="1174"/>
      <c r="R920" s="1174"/>
      <c r="S920" s="1174"/>
      <c r="T920" s="1174"/>
      <c r="U920" s="1174"/>
      <c r="V920" s="1174"/>
      <c r="W920" s="1174"/>
      <c r="X920" s="1174"/>
      <c r="Y920" s="1174"/>
      <c r="Z920" s="1174"/>
      <c r="AA920" s="1174"/>
      <c r="AB920" s="1174"/>
      <c r="AC920" s="1174"/>
      <c r="AD920" s="1174"/>
      <c r="AE920" s="1174"/>
      <c r="AF920" s="1174"/>
      <c r="AG920" s="1174"/>
      <c r="AH920" s="1174"/>
      <c r="AI920" s="1174"/>
      <c r="AJ920" s="1174"/>
      <c r="AK920" s="1174"/>
      <c r="AL920" s="1174"/>
      <c r="AM920" s="1174"/>
      <c r="AN920" s="1174"/>
      <c r="AO920" s="1174"/>
      <c r="AP920" s="1174"/>
      <c r="AQ920" s="1174"/>
      <c r="AR920" s="1174"/>
      <c r="AS920" s="1174"/>
      <c r="AT920" s="1174"/>
      <c r="AU920" s="1174"/>
      <c r="AV920" s="1174"/>
      <c r="AW920" s="1174"/>
      <c r="AX920" s="1174"/>
      <c r="AY920" s="1174"/>
      <c r="AZ920" s="1174"/>
      <c r="BA920" s="1174"/>
      <c r="BB920" s="1174"/>
      <c r="BC920" s="1174"/>
      <c r="BD920" s="1174"/>
      <c r="BE920" s="1174"/>
      <c r="BF920" s="1174"/>
      <c r="BG920" s="1174"/>
      <c r="BH920" s="1174"/>
      <c r="BI920" s="1174"/>
      <c r="BJ920" s="1174"/>
      <c r="BK920" s="1174"/>
      <c r="BL920" s="1174"/>
      <c r="BM920" s="1174"/>
      <c r="BN920" s="1174"/>
      <c r="BO920" s="1174"/>
      <c r="BP920" s="1174"/>
      <c r="BQ920" s="1174"/>
      <c r="BR920" s="1174"/>
      <c r="BS920" s="1174"/>
      <c r="BT920" s="1174"/>
      <c r="BU920" s="1174"/>
      <c r="BV920" s="1174"/>
      <c r="BW920" s="1174"/>
      <c r="BX920" s="1174"/>
      <c r="BY920" s="1174"/>
    </row>
    <row r="921" spans="1:77" s="627" customFormat="1" x14ac:dyDescent="0.2">
      <c r="A921" s="592" t="s">
        <v>644</v>
      </c>
      <c r="B921" s="593" t="s">
        <v>498</v>
      </c>
      <c r="C921" s="594" t="s">
        <v>498</v>
      </c>
      <c r="D921" s="645" t="s">
        <v>498</v>
      </c>
      <c r="E921" s="594"/>
      <c r="F921" s="1174"/>
      <c r="G921" s="1174"/>
      <c r="H921" s="1174"/>
      <c r="I921" s="1174"/>
      <c r="J921" s="1174"/>
      <c r="K921" s="1174"/>
      <c r="L921" s="1174"/>
      <c r="M921" s="1174"/>
      <c r="N921" s="1174"/>
      <c r="O921" s="1174"/>
      <c r="P921" s="1174"/>
      <c r="Q921" s="1174"/>
      <c r="R921" s="1174"/>
      <c r="S921" s="1174"/>
      <c r="T921" s="1174"/>
      <c r="U921" s="1174"/>
      <c r="V921" s="1174"/>
      <c r="W921" s="1174"/>
      <c r="X921" s="1174"/>
      <c r="Y921" s="1174"/>
      <c r="Z921" s="1174"/>
      <c r="AA921" s="1174"/>
      <c r="AB921" s="1174"/>
      <c r="AC921" s="1174"/>
      <c r="AD921" s="1174"/>
      <c r="AE921" s="1174"/>
      <c r="AF921" s="1174"/>
      <c r="AG921" s="1174"/>
      <c r="AH921" s="1174"/>
      <c r="AI921" s="1174"/>
      <c r="AJ921" s="1174"/>
      <c r="AK921" s="1174"/>
      <c r="AL921" s="1174"/>
      <c r="AM921" s="1174"/>
      <c r="AN921" s="1174"/>
      <c r="AO921" s="1174"/>
      <c r="AP921" s="1174"/>
      <c r="AQ921" s="1174"/>
      <c r="AR921" s="1174"/>
      <c r="AS921" s="1174"/>
      <c r="AT921" s="1174"/>
      <c r="AU921" s="1174"/>
      <c r="AV921" s="1174"/>
      <c r="AW921" s="1174"/>
      <c r="AX921" s="1174"/>
      <c r="AY921" s="1174"/>
      <c r="AZ921" s="1174"/>
      <c r="BA921" s="1174"/>
      <c r="BB921" s="1174"/>
      <c r="BC921" s="1174"/>
      <c r="BD921" s="1174"/>
      <c r="BE921" s="1174"/>
      <c r="BF921" s="1174"/>
      <c r="BG921" s="1174"/>
      <c r="BH921" s="1174"/>
      <c r="BI921" s="1174"/>
      <c r="BJ921" s="1174"/>
      <c r="BK921" s="1174"/>
      <c r="BL921" s="1174"/>
      <c r="BM921" s="1174"/>
      <c r="BN921" s="1174"/>
      <c r="BO921" s="1174"/>
      <c r="BP921" s="1174"/>
      <c r="BQ921" s="1174"/>
      <c r="BR921" s="1174"/>
      <c r="BS921" s="1174"/>
      <c r="BT921" s="1174"/>
      <c r="BU921" s="1174"/>
      <c r="BV921" s="1174"/>
      <c r="BW921" s="1174"/>
      <c r="BX921" s="1174"/>
      <c r="BY921" s="1174"/>
    </row>
    <row r="922" spans="1:77" ht="25.5" x14ac:dyDescent="0.2">
      <c r="A922" s="561" t="s">
        <v>585</v>
      </c>
      <c r="B922" s="562" t="s">
        <v>38</v>
      </c>
      <c r="C922" s="1276">
        <v>1</v>
      </c>
      <c r="D922" s="636">
        <v>0</v>
      </c>
      <c r="E922" s="563">
        <f t="shared" si="29"/>
        <v>0</v>
      </c>
    </row>
    <row r="923" spans="1:77" x14ac:dyDescent="0.2">
      <c r="A923" s="561" t="s">
        <v>379</v>
      </c>
      <c r="B923" s="562" t="s">
        <v>47</v>
      </c>
      <c r="C923" s="1276">
        <v>60</v>
      </c>
      <c r="D923" s="636">
        <v>0</v>
      </c>
      <c r="E923" s="563">
        <f t="shared" si="29"/>
        <v>0</v>
      </c>
    </row>
    <row r="924" spans="1:77" x14ac:dyDescent="0.2">
      <c r="A924" s="561" t="s">
        <v>882</v>
      </c>
      <c r="B924" s="562" t="s">
        <v>47</v>
      </c>
      <c r="C924" s="1276">
        <v>30</v>
      </c>
      <c r="D924" s="636">
        <v>0</v>
      </c>
      <c r="E924" s="563">
        <f t="shared" si="29"/>
        <v>0</v>
      </c>
      <c r="F924" s="1172"/>
    </row>
    <row r="925" spans="1:77" x14ac:dyDescent="0.2">
      <c r="A925" s="561" t="s">
        <v>537</v>
      </c>
      <c r="B925" s="562" t="s">
        <v>38</v>
      </c>
      <c r="C925" s="1276">
        <v>1</v>
      </c>
      <c r="D925" s="636">
        <v>0</v>
      </c>
      <c r="E925" s="563">
        <f t="shared" si="29"/>
        <v>0</v>
      </c>
    </row>
    <row r="926" spans="1:77" x14ac:dyDescent="0.2">
      <c r="A926" s="561" t="s">
        <v>538</v>
      </c>
      <c r="B926" s="562" t="s">
        <v>38</v>
      </c>
      <c r="C926" s="1276">
        <v>1</v>
      </c>
      <c r="D926" s="636">
        <v>0</v>
      </c>
      <c r="E926" s="563">
        <f t="shared" si="29"/>
        <v>0</v>
      </c>
    </row>
    <row r="927" spans="1:77" ht="25.5" x14ac:dyDescent="0.2">
      <c r="A927" s="561" t="s">
        <v>539</v>
      </c>
      <c r="B927" s="562" t="s">
        <v>38</v>
      </c>
      <c r="C927" s="1276">
        <v>1</v>
      </c>
      <c r="D927" s="636">
        <v>0</v>
      </c>
      <c r="E927" s="563">
        <f t="shared" si="29"/>
        <v>0</v>
      </c>
    </row>
    <row r="928" spans="1:77" s="627" customFormat="1" x14ac:dyDescent="0.2">
      <c r="A928" s="595"/>
      <c r="B928" s="596"/>
      <c r="C928" s="597"/>
      <c r="D928" s="646"/>
      <c r="E928" s="597"/>
      <c r="F928" s="1174"/>
      <c r="G928" s="1174"/>
      <c r="H928" s="1174"/>
      <c r="I928" s="1174"/>
      <c r="J928" s="1174"/>
      <c r="K928" s="1174"/>
      <c r="L928" s="1174"/>
      <c r="M928" s="1174"/>
      <c r="N928" s="1174"/>
      <c r="O928" s="1174"/>
      <c r="P928" s="1174"/>
      <c r="Q928" s="1174"/>
      <c r="R928" s="1174"/>
      <c r="S928" s="1174"/>
      <c r="T928" s="1174"/>
      <c r="U928" s="1174"/>
      <c r="V928" s="1174"/>
      <c r="W928" s="1174"/>
      <c r="X928" s="1174"/>
      <c r="Y928" s="1174"/>
      <c r="Z928" s="1174"/>
      <c r="AA928" s="1174"/>
      <c r="AB928" s="1174"/>
      <c r="AC928" s="1174"/>
      <c r="AD928" s="1174"/>
      <c r="AE928" s="1174"/>
      <c r="AF928" s="1174"/>
      <c r="AG928" s="1174"/>
      <c r="AH928" s="1174"/>
      <c r="AI928" s="1174"/>
      <c r="AJ928" s="1174"/>
      <c r="AK928" s="1174"/>
      <c r="AL928" s="1174"/>
      <c r="AM928" s="1174"/>
      <c r="AN928" s="1174"/>
      <c r="AO928" s="1174"/>
      <c r="AP928" s="1174"/>
      <c r="AQ928" s="1174"/>
      <c r="AR928" s="1174"/>
      <c r="AS928" s="1174"/>
      <c r="AT928" s="1174"/>
      <c r="AU928" s="1174"/>
      <c r="AV928" s="1174"/>
      <c r="AW928" s="1174"/>
      <c r="AX928" s="1174"/>
      <c r="AY928" s="1174"/>
      <c r="AZ928" s="1174"/>
      <c r="BA928" s="1174"/>
      <c r="BB928" s="1174"/>
      <c r="BC928" s="1174"/>
      <c r="BD928" s="1174"/>
      <c r="BE928" s="1174"/>
      <c r="BF928" s="1174"/>
      <c r="BG928" s="1174"/>
      <c r="BH928" s="1174"/>
      <c r="BI928" s="1174"/>
      <c r="BJ928" s="1174"/>
      <c r="BK928" s="1174"/>
      <c r="BL928" s="1174"/>
      <c r="BM928" s="1174"/>
      <c r="BN928" s="1174"/>
      <c r="BO928" s="1174"/>
      <c r="BP928" s="1174"/>
      <c r="BQ928" s="1174"/>
      <c r="BR928" s="1174"/>
      <c r="BS928" s="1174"/>
      <c r="BT928" s="1174"/>
      <c r="BU928" s="1174"/>
      <c r="BV928" s="1174"/>
      <c r="BW928" s="1174"/>
      <c r="BX928" s="1174"/>
      <c r="BY928" s="1174"/>
    </row>
    <row r="929" spans="1:77" x14ac:dyDescent="0.2">
      <c r="A929" s="600" t="s">
        <v>66</v>
      </c>
      <c r="B929" s="601"/>
      <c r="C929" s="602"/>
      <c r="D929" s="648"/>
      <c r="E929" s="602">
        <f>SUM(E901:E927)</f>
        <v>0</v>
      </c>
    </row>
    <row r="930" spans="1:77" x14ac:dyDescent="0.2">
      <c r="A930" s="623"/>
      <c r="B930" s="624"/>
      <c r="C930" s="625"/>
      <c r="D930" s="656"/>
      <c r="E930" s="625"/>
    </row>
    <row r="932" spans="1:77" ht="15.75" x14ac:dyDescent="0.2">
      <c r="A932" s="537" t="s">
        <v>707</v>
      </c>
      <c r="B932" s="583"/>
      <c r="C932" s="584"/>
      <c r="D932" s="642"/>
      <c r="E932" s="585"/>
    </row>
    <row r="933" spans="1:77" x14ac:dyDescent="0.2">
      <c r="A933" s="542"/>
      <c r="B933" s="410"/>
      <c r="C933" s="376"/>
      <c r="D933" s="631"/>
      <c r="E933" s="536"/>
    </row>
    <row r="934" spans="1:77" x14ac:dyDescent="0.2">
      <c r="A934" s="586" t="s">
        <v>10</v>
      </c>
      <c r="B934" s="587" t="s">
        <v>277</v>
      </c>
      <c r="C934" s="587" t="s">
        <v>11</v>
      </c>
      <c r="D934" s="643" t="s">
        <v>13</v>
      </c>
      <c r="E934" s="588" t="s">
        <v>14</v>
      </c>
    </row>
    <row r="935" spans="1:77" s="627" customFormat="1" x14ac:dyDescent="0.2">
      <c r="A935" s="589"/>
      <c r="B935" s="590" t="s">
        <v>498</v>
      </c>
      <c r="C935" s="591" t="s">
        <v>498</v>
      </c>
      <c r="D935" s="644" t="s">
        <v>498</v>
      </c>
      <c r="E935" s="591" t="s">
        <v>498</v>
      </c>
      <c r="F935" s="1174"/>
      <c r="G935" s="1174"/>
      <c r="H935" s="1174"/>
      <c r="I935" s="1174"/>
      <c r="J935" s="1174"/>
      <c r="K935" s="1174"/>
      <c r="L935" s="1174"/>
      <c r="M935" s="1174"/>
      <c r="N935" s="1174"/>
      <c r="O935" s="1174"/>
      <c r="P935" s="1174"/>
      <c r="Q935" s="1174"/>
      <c r="R935" s="1174"/>
      <c r="S935" s="1174"/>
      <c r="T935" s="1174"/>
      <c r="U935" s="1174"/>
      <c r="V935" s="1174"/>
      <c r="W935" s="1174"/>
      <c r="X935" s="1174"/>
      <c r="Y935" s="1174"/>
      <c r="Z935" s="1174"/>
      <c r="AA935" s="1174"/>
      <c r="AB935" s="1174"/>
      <c r="AC935" s="1174"/>
      <c r="AD935" s="1174"/>
      <c r="AE935" s="1174"/>
      <c r="AF935" s="1174"/>
      <c r="AG935" s="1174"/>
      <c r="AH935" s="1174"/>
      <c r="AI935" s="1174"/>
      <c r="AJ935" s="1174"/>
      <c r="AK935" s="1174"/>
      <c r="AL935" s="1174"/>
      <c r="AM935" s="1174"/>
      <c r="AN935" s="1174"/>
      <c r="AO935" s="1174"/>
      <c r="AP935" s="1174"/>
      <c r="AQ935" s="1174"/>
      <c r="AR935" s="1174"/>
      <c r="AS935" s="1174"/>
      <c r="AT935" s="1174"/>
      <c r="AU935" s="1174"/>
      <c r="AV935" s="1174"/>
      <c r="AW935" s="1174"/>
      <c r="AX935" s="1174"/>
      <c r="AY935" s="1174"/>
      <c r="AZ935" s="1174"/>
      <c r="BA935" s="1174"/>
      <c r="BB935" s="1174"/>
      <c r="BC935" s="1174"/>
      <c r="BD935" s="1174"/>
      <c r="BE935" s="1174"/>
      <c r="BF935" s="1174"/>
      <c r="BG935" s="1174"/>
      <c r="BH935" s="1174"/>
      <c r="BI935" s="1174"/>
      <c r="BJ935" s="1174"/>
      <c r="BK935" s="1174"/>
      <c r="BL935" s="1174"/>
      <c r="BM935" s="1174"/>
      <c r="BN935" s="1174"/>
      <c r="BO935" s="1174"/>
      <c r="BP935" s="1174"/>
      <c r="BQ935" s="1174"/>
      <c r="BR935" s="1174"/>
      <c r="BS935" s="1174"/>
      <c r="BT935" s="1174"/>
      <c r="BU935" s="1174"/>
      <c r="BV935" s="1174"/>
      <c r="BW935" s="1174"/>
      <c r="BX935" s="1174"/>
      <c r="BY935" s="1174"/>
    </row>
    <row r="936" spans="1:77" s="627" customFormat="1" x14ac:dyDescent="0.2">
      <c r="A936" s="615" t="s">
        <v>466</v>
      </c>
      <c r="B936" s="616" t="s">
        <v>498</v>
      </c>
      <c r="C936" s="617" t="s">
        <v>498</v>
      </c>
      <c r="D936" s="654" t="s">
        <v>498</v>
      </c>
      <c r="E936" s="617" t="s">
        <v>498</v>
      </c>
      <c r="F936" s="1174"/>
      <c r="G936" s="1174"/>
      <c r="H936" s="1174"/>
      <c r="I936" s="1174"/>
      <c r="J936" s="1174"/>
      <c r="K936" s="1174"/>
      <c r="L936" s="1174"/>
      <c r="M936" s="1174"/>
      <c r="N936" s="1174"/>
      <c r="O936" s="1174"/>
      <c r="P936" s="1174"/>
      <c r="Q936" s="1174"/>
      <c r="R936" s="1174"/>
      <c r="S936" s="1174"/>
      <c r="T936" s="1174"/>
      <c r="U936" s="1174"/>
      <c r="V936" s="1174"/>
      <c r="W936" s="1174"/>
      <c r="X936" s="1174"/>
      <c r="Y936" s="1174"/>
      <c r="Z936" s="1174"/>
      <c r="AA936" s="1174"/>
      <c r="AB936" s="1174"/>
      <c r="AC936" s="1174"/>
      <c r="AD936" s="1174"/>
      <c r="AE936" s="1174"/>
      <c r="AF936" s="1174"/>
      <c r="AG936" s="1174"/>
      <c r="AH936" s="1174"/>
      <c r="AI936" s="1174"/>
      <c r="AJ936" s="1174"/>
      <c r="AK936" s="1174"/>
      <c r="AL936" s="1174"/>
      <c r="AM936" s="1174"/>
      <c r="AN936" s="1174"/>
      <c r="AO936" s="1174"/>
      <c r="AP936" s="1174"/>
      <c r="AQ936" s="1174"/>
      <c r="AR936" s="1174"/>
      <c r="AS936" s="1174"/>
      <c r="AT936" s="1174"/>
      <c r="AU936" s="1174"/>
      <c r="AV936" s="1174"/>
      <c r="AW936" s="1174"/>
      <c r="AX936" s="1174"/>
      <c r="AY936" s="1174"/>
      <c r="AZ936" s="1174"/>
      <c r="BA936" s="1174"/>
      <c r="BB936" s="1174"/>
      <c r="BC936" s="1174"/>
      <c r="BD936" s="1174"/>
      <c r="BE936" s="1174"/>
      <c r="BF936" s="1174"/>
      <c r="BG936" s="1174"/>
      <c r="BH936" s="1174"/>
      <c r="BI936" s="1174"/>
      <c r="BJ936" s="1174"/>
      <c r="BK936" s="1174"/>
      <c r="BL936" s="1174"/>
      <c r="BM936" s="1174"/>
      <c r="BN936" s="1174"/>
      <c r="BO936" s="1174"/>
      <c r="BP936" s="1174"/>
      <c r="BQ936" s="1174"/>
      <c r="BR936" s="1174"/>
      <c r="BS936" s="1174"/>
      <c r="BT936" s="1174"/>
      <c r="BU936" s="1174"/>
      <c r="BV936" s="1174"/>
      <c r="BW936" s="1174"/>
      <c r="BX936" s="1174"/>
      <c r="BY936" s="1174"/>
    </row>
    <row r="937" spans="1:77" s="627" customFormat="1" x14ac:dyDescent="0.2">
      <c r="A937" s="592" t="s">
        <v>467</v>
      </c>
      <c r="B937" s="593" t="s">
        <v>498</v>
      </c>
      <c r="C937" s="594" t="s">
        <v>498</v>
      </c>
      <c r="D937" s="645" t="s">
        <v>498</v>
      </c>
      <c r="E937" s="594" t="s">
        <v>498</v>
      </c>
      <c r="F937" s="1174"/>
      <c r="G937" s="1174"/>
      <c r="H937" s="1174"/>
      <c r="I937" s="1174"/>
      <c r="J937" s="1174"/>
      <c r="K937" s="1174"/>
      <c r="L937" s="1174"/>
      <c r="M937" s="1174"/>
      <c r="N937" s="1174"/>
      <c r="O937" s="1174"/>
      <c r="P937" s="1174"/>
      <c r="Q937" s="1174"/>
      <c r="R937" s="1174"/>
      <c r="S937" s="1174"/>
      <c r="T937" s="1174"/>
      <c r="U937" s="1174"/>
      <c r="V937" s="1174"/>
      <c r="W937" s="1174"/>
      <c r="X937" s="1174"/>
      <c r="Y937" s="1174"/>
      <c r="Z937" s="1174"/>
      <c r="AA937" s="1174"/>
      <c r="AB937" s="1174"/>
      <c r="AC937" s="1174"/>
      <c r="AD937" s="1174"/>
      <c r="AE937" s="1174"/>
      <c r="AF937" s="1174"/>
      <c r="AG937" s="1174"/>
      <c r="AH937" s="1174"/>
      <c r="AI937" s="1174"/>
      <c r="AJ937" s="1174"/>
      <c r="AK937" s="1174"/>
      <c r="AL937" s="1174"/>
      <c r="AM937" s="1174"/>
      <c r="AN937" s="1174"/>
      <c r="AO937" s="1174"/>
      <c r="AP937" s="1174"/>
      <c r="AQ937" s="1174"/>
      <c r="AR937" s="1174"/>
      <c r="AS937" s="1174"/>
      <c r="AT937" s="1174"/>
      <c r="AU937" s="1174"/>
      <c r="AV937" s="1174"/>
      <c r="AW937" s="1174"/>
      <c r="AX937" s="1174"/>
      <c r="AY937" s="1174"/>
      <c r="AZ937" s="1174"/>
      <c r="BA937" s="1174"/>
      <c r="BB937" s="1174"/>
      <c r="BC937" s="1174"/>
      <c r="BD937" s="1174"/>
      <c r="BE937" s="1174"/>
      <c r="BF937" s="1174"/>
      <c r="BG937" s="1174"/>
      <c r="BH937" s="1174"/>
      <c r="BI937" s="1174"/>
      <c r="BJ937" s="1174"/>
      <c r="BK937" s="1174"/>
      <c r="BL937" s="1174"/>
      <c r="BM937" s="1174"/>
      <c r="BN937" s="1174"/>
      <c r="BO937" s="1174"/>
      <c r="BP937" s="1174"/>
      <c r="BQ937" s="1174"/>
      <c r="BR937" s="1174"/>
      <c r="BS937" s="1174"/>
      <c r="BT937" s="1174"/>
      <c r="BU937" s="1174"/>
      <c r="BV937" s="1174"/>
      <c r="BW937" s="1174"/>
      <c r="BX937" s="1174"/>
      <c r="BY937" s="1174"/>
    </row>
    <row r="938" spans="1:77" ht="25.5" x14ac:dyDescent="0.2">
      <c r="A938" s="561" t="s">
        <v>499</v>
      </c>
      <c r="B938" s="562" t="s">
        <v>38</v>
      </c>
      <c r="C938" s="1276">
        <v>17</v>
      </c>
      <c r="D938" s="636">
        <v>0</v>
      </c>
      <c r="E938" s="563">
        <f>C938*D938</f>
        <v>0</v>
      </c>
    </row>
    <row r="939" spans="1:77" ht="25.5" x14ac:dyDescent="0.2">
      <c r="A939" s="561" t="s">
        <v>565</v>
      </c>
      <c r="B939" s="562" t="s">
        <v>38</v>
      </c>
      <c r="C939" s="1276">
        <v>1</v>
      </c>
      <c r="D939" s="636">
        <v>0</v>
      </c>
      <c r="E939" s="563">
        <f t="shared" ref="E939:E965" si="30">C939*D939</f>
        <v>0</v>
      </c>
    </row>
    <row r="940" spans="1:77" s="627" customFormat="1" x14ac:dyDescent="0.2">
      <c r="A940" s="595" t="s">
        <v>469</v>
      </c>
      <c r="B940" s="596" t="s">
        <v>498</v>
      </c>
      <c r="C940" s="597" t="s">
        <v>498</v>
      </c>
      <c r="D940" s="646" t="s">
        <v>498</v>
      </c>
      <c r="E940" s="597"/>
      <c r="F940" s="1174"/>
      <c r="G940" s="1174"/>
      <c r="H940" s="1174"/>
      <c r="I940" s="1174"/>
      <c r="J940" s="1174"/>
      <c r="K940" s="1174"/>
      <c r="L940" s="1174"/>
      <c r="M940" s="1174"/>
      <c r="N940" s="1174"/>
      <c r="O940" s="1174"/>
      <c r="P940" s="1174"/>
      <c r="Q940" s="1174"/>
      <c r="R940" s="1174"/>
      <c r="S940" s="1174"/>
      <c r="T940" s="1174"/>
      <c r="U940" s="1174"/>
      <c r="V940" s="1174"/>
      <c r="W940" s="1174"/>
      <c r="X940" s="1174"/>
      <c r="Y940" s="1174"/>
      <c r="Z940" s="1174"/>
      <c r="AA940" s="1174"/>
      <c r="AB940" s="1174"/>
      <c r="AC940" s="1174"/>
      <c r="AD940" s="1174"/>
      <c r="AE940" s="1174"/>
      <c r="AF940" s="1174"/>
      <c r="AG940" s="1174"/>
      <c r="AH940" s="1174"/>
      <c r="AI940" s="1174"/>
      <c r="AJ940" s="1174"/>
      <c r="AK940" s="1174"/>
      <c r="AL940" s="1174"/>
      <c r="AM940" s="1174"/>
      <c r="AN940" s="1174"/>
      <c r="AO940" s="1174"/>
      <c r="AP940" s="1174"/>
      <c r="AQ940" s="1174"/>
      <c r="AR940" s="1174"/>
      <c r="AS940" s="1174"/>
      <c r="AT940" s="1174"/>
      <c r="AU940" s="1174"/>
      <c r="AV940" s="1174"/>
      <c r="AW940" s="1174"/>
      <c r="AX940" s="1174"/>
      <c r="AY940" s="1174"/>
      <c r="AZ940" s="1174"/>
      <c r="BA940" s="1174"/>
      <c r="BB940" s="1174"/>
      <c r="BC940" s="1174"/>
      <c r="BD940" s="1174"/>
      <c r="BE940" s="1174"/>
      <c r="BF940" s="1174"/>
      <c r="BG940" s="1174"/>
      <c r="BH940" s="1174"/>
      <c r="BI940" s="1174"/>
      <c r="BJ940" s="1174"/>
      <c r="BK940" s="1174"/>
      <c r="BL940" s="1174"/>
      <c r="BM940" s="1174"/>
      <c r="BN940" s="1174"/>
      <c r="BO940" s="1174"/>
      <c r="BP940" s="1174"/>
      <c r="BQ940" s="1174"/>
      <c r="BR940" s="1174"/>
      <c r="BS940" s="1174"/>
      <c r="BT940" s="1174"/>
      <c r="BU940" s="1174"/>
      <c r="BV940" s="1174"/>
      <c r="BW940" s="1174"/>
      <c r="BX940" s="1174"/>
      <c r="BY940" s="1174"/>
    </row>
    <row r="941" spans="1:77" ht="25.5" x14ac:dyDescent="0.2">
      <c r="A941" s="561" t="s">
        <v>590</v>
      </c>
      <c r="B941" s="562" t="s">
        <v>101</v>
      </c>
      <c r="C941" s="563">
        <v>567</v>
      </c>
      <c r="D941" s="636">
        <v>0</v>
      </c>
      <c r="E941" s="563">
        <f t="shared" si="30"/>
        <v>0</v>
      </c>
    </row>
    <row r="942" spans="1:77" s="627" customFormat="1" x14ac:dyDescent="0.2">
      <c r="A942" s="595" t="s">
        <v>549</v>
      </c>
      <c r="B942" s="596" t="s">
        <v>498</v>
      </c>
      <c r="C942" s="597" t="s">
        <v>498</v>
      </c>
      <c r="D942" s="646" t="s">
        <v>498</v>
      </c>
      <c r="E942" s="597"/>
      <c r="F942" s="1174"/>
      <c r="G942" s="1174"/>
      <c r="H942" s="1174"/>
      <c r="I942" s="1174"/>
      <c r="J942" s="1174"/>
      <c r="K942" s="1174"/>
      <c r="L942" s="1174"/>
      <c r="M942" s="1174"/>
      <c r="N942" s="1174"/>
      <c r="O942" s="1174"/>
      <c r="P942" s="1174"/>
      <c r="Q942" s="1174"/>
      <c r="R942" s="1174"/>
      <c r="S942" s="1174"/>
      <c r="T942" s="1174"/>
      <c r="U942" s="1174"/>
      <c r="V942" s="1174"/>
      <c r="W942" s="1174"/>
      <c r="X942" s="1174"/>
      <c r="Y942" s="1174"/>
      <c r="Z942" s="1174"/>
      <c r="AA942" s="1174"/>
      <c r="AB942" s="1174"/>
      <c r="AC942" s="1174"/>
      <c r="AD942" s="1174"/>
      <c r="AE942" s="1174"/>
      <c r="AF942" s="1174"/>
      <c r="AG942" s="1174"/>
      <c r="AH942" s="1174"/>
      <c r="AI942" s="1174"/>
      <c r="AJ942" s="1174"/>
      <c r="AK942" s="1174"/>
      <c r="AL942" s="1174"/>
      <c r="AM942" s="1174"/>
      <c r="AN942" s="1174"/>
      <c r="AO942" s="1174"/>
      <c r="AP942" s="1174"/>
      <c r="AQ942" s="1174"/>
      <c r="AR942" s="1174"/>
      <c r="AS942" s="1174"/>
      <c r="AT942" s="1174"/>
      <c r="AU942" s="1174"/>
      <c r="AV942" s="1174"/>
      <c r="AW942" s="1174"/>
      <c r="AX942" s="1174"/>
      <c r="AY942" s="1174"/>
      <c r="AZ942" s="1174"/>
      <c r="BA942" s="1174"/>
      <c r="BB942" s="1174"/>
      <c r="BC942" s="1174"/>
      <c r="BD942" s="1174"/>
      <c r="BE942" s="1174"/>
      <c r="BF942" s="1174"/>
      <c r="BG942" s="1174"/>
      <c r="BH942" s="1174"/>
      <c r="BI942" s="1174"/>
      <c r="BJ942" s="1174"/>
      <c r="BK942" s="1174"/>
      <c r="BL942" s="1174"/>
      <c r="BM942" s="1174"/>
      <c r="BN942" s="1174"/>
      <c r="BO942" s="1174"/>
      <c r="BP942" s="1174"/>
      <c r="BQ942" s="1174"/>
      <c r="BR942" s="1174"/>
      <c r="BS942" s="1174"/>
      <c r="BT942" s="1174"/>
      <c r="BU942" s="1174"/>
      <c r="BV942" s="1174"/>
      <c r="BW942" s="1174"/>
      <c r="BX942" s="1174"/>
      <c r="BY942" s="1174"/>
    </row>
    <row r="943" spans="1:77" x14ac:dyDescent="0.2">
      <c r="A943" s="561" t="s">
        <v>303</v>
      </c>
      <c r="B943" s="562" t="s">
        <v>47</v>
      </c>
      <c r="C943" s="1276">
        <v>440</v>
      </c>
      <c r="D943" s="636">
        <v>0</v>
      </c>
      <c r="E943" s="563">
        <f t="shared" si="30"/>
        <v>0</v>
      </c>
    </row>
    <row r="944" spans="1:77" ht="51" x14ac:dyDescent="0.2">
      <c r="A944" s="561" t="s">
        <v>971</v>
      </c>
      <c r="B944" s="562" t="s">
        <v>101</v>
      </c>
      <c r="C944" s="563">
        <v>4380</v>
      </c>
      <c r="D944" s="636">
        <v>0</v>
      </c>
      <c r="E944" s="563">
        <f t="shared" si="30"/>
        <v>0</v>
      </c>
    </row>
    <row r="945" spans="1:77" s="627" customFormat="1" x14ac:dyDescent="0.2">
      <c r="A945" s="589" t="s">
        <v>471</v>
      </c>
      <c r="B945" s="590" t="s">
        <v>498</v>
      </c>
      <c r="C945" s="591" t="s">
        <v>498</v>
      </c>
      <c r="D945" s="644" t="s">
        <v>498</v>
      </c>
      <c r="E945" s="591"/>
      <c r="F945" s="1174"/>
      <c r="G945" s="1174"/>
      <c r="H945" s="1174"/>
      <c r="I945" s="1174"/>
      <c r="J945" s="1174"/>
      <c r="K945" s="1174"/>
      <c r="L945" s="1174"/>
      <c r="M945" s="1174"/>
      <c r="N945" s="1174"/>
      <c r="O945" s="1174"/>
      <c r="P945" s="1174"/>
      <c r="Q945" s="1174"/>
      <c r="R945" s="1174"/>
      <c r="S945" s="1174"/>
      <c r="T945" s="1174"/>
      <c r="U945" s="1174"/>
      <c r="V945" s="1174"/>
      <c r="W945" s="1174"/>
      <c r="X945" s="1174"/>
      <c r="Y945" s="1174"/>
      <c r="Z945" s="1174"/>
      <c r="AA945" s="1174"/>
      <c r="AB945" s="1174"/>
      <c r="AC945" s="1174"/>
      <c r="AD945" s="1174"/>
      <c r="AE945" s="1174"/>
      <c r="AF945" s="1174"/>
      <c r="AG945" s="1174"/>
      <c r="AH945" s="1174"/>
      <c r="AI945" s="1174"/>
      <c r="AJ945" s="1174"/>
      <c r="AK945" s="1174"/>
      <c r="AL945" s="1174"/>
      <c r="AM945" s="1174"/>
      <c r="AN945" s="1174"/>
      <c r="AO945" s="1174"/>
      <c r="AP945" s="1174"/>
      <c r="AQ945" s="1174"/>
      <c r="AR945" s="1174"/>
      <c r="AS945" s="1174"/>
      <c r="AT945" s="1174"/>
      <c r="AU945" s="1174"/>
      <c r="AV945" s="1174"/>
      <c r="AW945" s="1174"/>
      <c r="AX945" s="1174"/>
      <c r="AY945" s="1174"/>
      <c r="AZ945" s="1174"/>
      <c r="BA945" s="1174"/>
      <c r="BB945" s="1174"/>
      <c r="BC945" s="1174"/>
      <c r="BD945" s="1174"/>
      <c r="BE945" s="1174"/>
      <c r="BF945" s="1174"/>
      <c r="BG945" s="1174"/>
      <c r="BH945" s="1174"/>
      <c r="BI945" s="1174"/>
      <c r="BJ945" s="1174"/>
      <c r="BK945" s="1174"/>
      <c r="BL945" s="1174"/>
      <c r="BM945" s="1174"/>
      <c r="BN945" s="1174"/>
      <c r="BO945" s="1174"/>
      <c r="BP945" s="1174"/>
      <c r="BQ945" s="1174"/>
      <c r="BR945" s="1174"/>
      <c r="BS945" s="1174"/>
      <c r="BT945" s="1174"/>
      <c r="BU945" s="1174"/>
      <c r="BV945" s="1174"/>
      <c r="BW945" s="1174"/>
      <c r="BX945" s="1174"/>
      <c r="BY945" s="1174"/>
    </row>
    <row r="946" spans="1:77" s="627" customFormat="1" x14ac:dyDescent="0.2">
      <c r="A946" s="592" t="s">
        <v>472</v>
      </c>
      <c r="B946" s="593" t="s">
        <v>498</v>
      </c>
      <c r="C946" s="594" t="s">
        <v>498</v>
      </c>
      <c r="D946" s="645" t="s">
        <v>498</v>
      </c>
      <c r="E946" s="594"/>
      <c r="F946" s="1174"/>
      <c r="G946" s="1174"/>
      <c r="H946" s="1174"/>
      <c r="I946" s="1174"/>
      <c r="J946" s="1174"/>
      <c r="K946" s="1174"/>
      <c r="L946" s="1174"/>
      <c r="M946" s="1174"/>
      <c r="N946" s="1174"/>
      <c r="O946" s="1174"/>
      <c r="P946" s="1174"/>
      <c r="Q946" s="1174"/>
      <c r="R946" s="1174"/>
      <c r="S946" s="1174"/>
      <c r="T946" s="1174"/>
      <c r="U946" s="1174"/>
      <c r="V946" s="1174"/>
      <c r="W946" s="1174"/>
      <c r="X946" s="1174"/>
      <c r="Y946" s="1174"/>
      <c r="Z946" s="1174"/>
      <c r="AA946" s="1174"/>
      <c r="AB946" s="1174"/>
      <c r="AC946" s="1174"/>
      <c r="AD946" s="1174"/>
      <c r="AE946" s="1174"/>
      <c r="AF946" s="1174"/>
      <c r="AG946" s="1174"/>
      <c r="AH946" s="1174"/>
      <c r="AI946" s="1174"/>
      <c r="AJ946" s="1174"/>
      <c r="AK946" s="1174"/>
      <c r="AL946" s="1174"/>
      <c r="AM946" s="1174"/>
      <c r="AN946" s="1174"/>
      <c r="AO946" s="1174"/>
      <c r="AP946" s="1174"/>
      <c r="AQ946" s="1174"/>
      <c r="AR946" s="1174"/>
      <c r="AS946" s="1174"/>
      <c r="AT946" s="1174"/>
      <c r="AU946" s="1174"/>
      <c r="AV946" s="1174"/>
      <c r="AW946" s="1174"/>
      <c r="AX946" s="1174"/>
      <c r="AY946" s="1174"/>
      <c r="AZ946" s="1174"/>
      <c r="BA946" s="1174"/>
      <c r="BB946" s="1174"/>
      <c r="BC946" s="1174"/>
      <c r="BD946" s="1174"/>
      <c r="BE946" s="1174"/>
      <c r="BF946" s="1174"/>
      <c r="BG946" s="1174"/>
      <c r="BH946" s="1174"/>
      <c r="BI946" s="1174"/>
      <c r="BJ946" s="1174"/>
      <c r="BK946" s="1174"/>
      <c r="BL946" s="1174"/>
      <c r="BM946" s="1174"/>
      <c r="BN946" s="1174"/>
      <c r="BO946" s="1174"/>
      <c r="BP946" s="1174"/>
      <c r="BQ946" s="1174"/>
      <c r="BR946" s="1174"/>
      <c r="BS946" s="1174"/>
      <c r="BT946" s="1174"/>
      <c r="BU946" s="1174"/>
      <c r="BV946" s="1174"/>
      <c r="BW946" s="1174"/>
      <c r="BX946" s="1174"/>
      <c r="BY946" s="1174"/>
    </row>
    <row r="947" spans="1:77" ht="25.5" x14ac:dyDescent="0.2">
      <c r="A947" s="561" t="s">
        <v>473</v>
      </c>
      <c r="B947" s="562" t="s">
        <v>101</v>
      </c>
      <c r="C947" s="563">
        <v>639</v>
      </c>
      <c r="D947" s="636">
        <v>0</v>
      </c>
      <c r="E947" s="563">
        <f t="shared" si="30"/>
        <v>0</v>
      </c>
    </row>
    <row r="948" spans="1:77" s="627" customFormat="1" x14ac:dyDescent="0.2">
      <c r="A948" s="595" t="s">
        <v>627</v>
      </c>
      <c r="B948" s="596" t="s">
        <v>498</v>
      </c>
      <c r="C948" s="597" t="s">
        <v>498</v>
      </c>
      <c r="D948" s="646" t="s">
        <v>498</v>
      </c>
      <c r="E948" s="597"/>
      <c r="F948" s="1174"/>
      <c r="G948" s="1174"/>
      <c r="H948" s="1174"/>
      <c r="I948" s="1174"/>
      <c r="J948" s="1174"/>
      <c r="K948" s="1174"/>
      <c r="L948" s="1174"/>
      <c r="M948" s="1174"/>
      <c r="N948" s="1174"/>
      <c r="O948" s="1174"/>
      <c r="P948" s="1174"/>
      <c r="Q948" s="1174"/>
      <c r="R948" s="1174"/>
      <c r="S948" s="1174"/>
      <c r="T948" s="1174"/>
      <c r="U948" s="1174"/>
      <c r="V948" s="1174"/>
      <c r="W948" s="1174"/>
      <c r="X948" s="1174"/>
      <c r="Y948" s="1174"/>
      <c r="Z948" s="1174"/>
      <c r="AA948" s="1174"/>
      <c r="AB948" s="1174"/>
      <c r="AC948" s="1174"/>
      <c r="AD948" s="1174"/>
      <c r="AE948" s="1174"/>
      <c r="AF948" s="1174"/>
      <c r="AG948" s="1174"/>
      <c r="AH948" s="1174"/>
      <c r="AI948" s="1174"/>
      <c r="AJ948" s="1174"/>
      <c r="AK948" s="1174"/>
      <c r="AL948" s="1174"/>
      <c r="AM948" s="1174"/>
      <c r="AN948" s="1174"/>
      <c r="AO948" s="1174"/>
      <c r="AP948" s="1174"/>
      <c r="AQ948" s="1174"/>
      <c r="AR948" s="1174"/>
      <c r="AS948" s="1174"/>
      <c r="AT948" s="1174"/>
      <c r="AU948" s="1174"/>
      <c r="AV948" s="1174"/>
      <c r="AW948" s="1174"/>
      <c r="AX948" s="1174"/>
      <c r="AY948" s="1174"/>
      <c r="AZ948" s="1174"/>
      <c r="BA948" s="1174"/>
      <c r="BB948" s="1174"/>
      <c r="BC948" s="1174"/>
      <c r="BD948" s="1174"/>
      <c r="BE948" s="1174"/>
      <c r="BF948" s="1174"/>
      <c r="BG948" s="1174"/>
      <c r="BH948" s="1174"/>
      <c r="BI948" s="1174"/>
      <c r="BJ948" s="1174"/>
      <c r="BK948" s="1174"/>
      <c r="BL948" s="1174"/>
      <c r="BM948" s="1174"/>
      <c r="BN948" s="1174"/>
      <c r="BO948" s="1174"/>
      <c r="BP948" s="1174"/>
      <c r="BQ948" s="1174"/>
      <c r="BR948" s="1174"/>
      <c r="BS948" s="1174"/>
      <c r="BT948" s="1174"/>
      <c r="BU948" s="1174"/>
      <c r="BV948" s="1174"/>
      <c r="BW948" s="1174"/>
      <c r="BX948" s="1174"/>
      <c r="BY948" s="1174"/>
    </row>
    <row r="949" spans="1:77" ht="38.25" x14ac:dyDescent="0.2">
      <c r="A949" s="561" t="s">
        <v>628</v>
      </c>
      <c r="B949" s="562" t="s">
        <v>101</v>
      </c>
      <c r="C949" s="563">
        <v>964</v>
      </c>
      <c r="D949" s="636">
        <v>0</v>
      </c>
      <c r="E949" s="563">
        <f t="shared" si="30"/>
        <v>0</v>
      </c>
    </row>
    <row r="950" spans="1:77" ht="51" x14ac:dyDescent="0.2">
      <c r="A950" s="561" t="s">
        <v>629</v>
      </c>
      <c r="B950" s="562" t="s">
        <v>184</v>
      </c>
      <c r="C950" s="563">
        <v>1214</v>
      </c>
      <c r="D950" s="636">
        <v>0</v>
      </c>
      <c r="E950" s="563">
        <f t="shared" si="30"/>
        <v>0</v>
      </c>
    </row>
    <row r="951" spans="1:77" s="627" customFormat="1" x14ac:dyDescent="0.2">
      <c r="A951" s="589" t="s">
        <v>512</v>
      </c>
      <c r="B951" s="590" t="s">
        <v>498</v>
      </c>
      <c r="C951" s="591" t="s">
        <v>498</v>
      </c>
      <c r="D951" s="644" t="s">
        <v>498</v>
      </c>
      <c r="E951" s="591"/>
      <c r="F951" s="1174"/>
      <c r="G951" s="1174"/>
      <c r="H951" s="1174"/>
      <c r="I951" s="1174"/>
      <c r="J951" s="1174"/>
      <c r="K951" s="1174"/>
      <c r="L951" s="1174"/>
      <c r="M951" s="1174"/>
      <c r="N951" s="1174"/>
      <c r="O951" s="1174"/>
      <c r="P951" s="1174"/>
      <c r="Q951" s="1174"/>
      <c r="R951" s="1174"/>
      <c r="S951" s="1174"/>
      <c r="T951" s="1174"/>
      <c r="U951" s="1174"/>
      <c r="V951" s="1174"/>
      <c r="W951" s="1174"/>
      <c r="X951" s="1174"/>
      <c r="Y951" s="1174"/>
      <c r="Z951" s="1174"/>
      <c r="AA951" s="1174"/>
      <c r="AB951" s="1174"/>
      <c r="AC951" s="1174"/>
      <c r="AD951" s="1174"/>
      <c r="AE951" s="1174"/>
      <c r="AF951" s="1174"/>
      <c r="AG951" s="1174"/>
      <c r="AH951" s="1174"/>
      <c r="AI951" s="1174"/>
      <c r="AJ951" s="1174"/>
      <c r="AK951" s="1174"/>
      <c r="AL951" s="1174"/>
      <c r="AM951" s="1174"/>
      <c r="AN951" s="1174"/>
      <c r="AO951" s="1174"/>
      <c r="AP951" s="1174"/>
      <c r="AQ951" s="1174"/>
      <c r="AR951" s="1174"/>
      <c r="AS951" s="1174"/>
      <c r="AT951" s="1174"/>
      <c r="AU951" s="1174"/>
      <c r="AV951" s="1174"/>
      <c r="AW951" s="1174"/>
      <c r="AX951" s="1174"/>
      <c r="AY951" s="1174"/>
      <c r="AZ951" s="1174"/>
      <c r="BA951" s="1174"/>
      <c r="BB951" s="1174"/>
      <c r="BC951" s="1174"/>
      <c r="BD951" s="1174"/>
      <c r="BE951" s="1174"/>
      <c r="BF951" s="1174"/>
      <c r="BG951" s="1174"/>
      <c r="BH951" s="1174"/>
      <c r="BI951" s="1174"/>
      <c r="BJ951" s="1174"/>
      <c r="BK951" s="1174"/>
      <c r="BL951" s="1174"/>
      <c r="BM951" s="1174"/>
      <c r="BN951" s="1174"/>
      <c r="BO951" s="1174"/>
      <c r="BP951" s="1174"/>
      <c r="BQ951" s="1174"/>
      <c r="BR951" s="1174"/>
      <c r="BS951" s="1174"/>
      <c r="BT951" s="1174"/>
      <c r="BU951" s="1174"/>
      <c r="BV951" s="1174"/>
      <c r="BW951" s="1174"/>
      <c r="BX951" s="1174"/>
      <c r="BY951" s="1174"/>
    </row>
    <row r="952" spans="1:77" s="627" customFormat="1" x14ac:dyDescent="0.2">
      <c r="A952" s="592" t="s">
        <v>677</v>
      </c>
      <c r="B952" s="593" t="s">
        <v>498</v>
      </c>
      <c r="C952" s="594" t="s">
        <v>498</v>
      </c>
      <c r="D952" s="645" t="s">
        <v>498</v>
      </c>
      <c r="E952" s="594"/>
      <c r="F952" s="1174"/>
      <c r="G952" s="1174"/>
      <c r="H952" s="1174"/>
      <c r="I952" s="1174"/>
      <c r="J952" s="1174"/>
      <c r="K952" s="1174"/>
      <c r="L952" s="1174"/>
      <c r="M952" s="1174"/>
      <c r="N952" s="1174"/>
      <c r="O952" s="1174"/>
      <c r="P952" s="1174"/>
      <c r="Q952" s="1174"/>
      <c r="R952" s="1174"/>
      <c r="S952" s="1174"/>
      <c r="T952" s="1174"/>
      <c r="U952" s="1174"/>
      <c r="V952" s="1174"/>
      <c r="W952" s="1174"/>
      <c r="X952" s="1174"/>
      <c r="Y952" s="1174"/>
      <c r="Z952" s="1174"/>
      <c r="AA952" s="1174"/>
      <c r="AB952" s="1174"/>
      <c r="AC952" s="1174"/>
      <c r="AD952" s="1174"/>
      <c r="AE952" s="1174"/>
      <c r="AF952" s="1174"/>
      <c r="AG952" s="1174"/>
      <c r="AH952" s="1174"/>
      <c r="AI952" s="1174"/>
      <c r="AJ952" s="1174"/>
      <c r="AK952" s="1174"/>
      <c r="AL952" s="1174"/>
      <c r="AM952" s="1174"/>
      <c r="AN952" s="1174"/>
      <c r="AO952" s="1174"/>
      <c r="AP952" s="1174"/>
      <c r="AQ952" s="1174"/>
      <c r="AR952" s="1174"/>
      <c r="AS952" s="1174"/>
      <c r="AT952" s="1174"/>
      <c r="AU952" s="1174"/>
      <c r="AV952" s="1174"/>
      <c r="AW952" s="1174"/>
      <c r="AX952" s="1174"/>
      <c r="AY952" s="1174"/>
      <c r="AZ952" s="1174"/>
      <c r="BA952" s="1174"/>
      <c r="BB952" s="1174"/>
      <c r="BC952" s="1174"/>
      <c r="BD952" s="1174"/>
      <c r="BE952" s="1174"/>
      <c r="BF952" s="1174"/>
      <c r="BG952" s="1174"/>
      <c r="BH952" s="1174"/>
      <c r="BI952" s="1174"/>
      <c r="BJ952" s="1174"/>
      <c r="BK952" s="1174"/>
      <c r="BL952" s="1174"/>
      <c r="BM952" s="1174"/>
      <c r="BN952" s="1174"/>
      <c r="BO952" s="1174"/>
      <c r="BP952" s="1174"/>
      <c r="BQ952" s="1174"/>
      <c r="BR952" s="1174"/>
      <c r="BS952" s="1174"/>
      <c r="BT952" s="1174"/>
      <c r="BU952" s="1174"/>
      <c r="BV952" s="1174"/>
      <c r="BW952" s="1174"/>
      <c r="BX952" s="1174"/>
      <c r="BY952" s="1174"/>
    </row>
    <row r="953" spans="1:77" ht="51" x14ac:dyDescent="0.2">
      <c r="A953" s="561" t="s">
        <v>1202</v>
      </c>
      <c r="B953" s="562" t="s">
        <v>184</v>
      </c>
      <c r="C953" s="563">
        <v>223</v>
      </c>
      <c r="D953" s="636">
        <v>0</v>
      </c>
      <c r="E953" s="563">
        <f t="shared" si="30"/>
        <v>0</v>
      </c>
    </row>
    <row r="954" spans="1:77" s="627" customFormat="1" x14ac:dyDescent="0.2">
      <c r="A954" s="595" t="s">
        <v>678</v>
      </c>
      <c r="B954" s="596" t="s">
        <v>498</v>
      </c>
      <c r="C954" s="597" t="s">
        <v>498</v>
      </c>
      <c r="D954" s="646" t="s">
        <v>498</v>
      </c>
      <c r="E954" s="597"/>
      <c r="F954" s="1174"/>
      <c r="G954" s="1174"/>
      <c r="H954" s="1174"/>
      <c r="I954" s="1174"/>
      <c r="J954" s="1174"/>
      <c r="K954" s="1174"/>
      <c r="L954" s="1174"/>
      <c r="M954" s="1174"/>
      <c r="N954" s="1174"/>
      <c r="O954" s="1174"/>
      <c r="P954" s="1174"/>
      <c r="Q954" s="1174"/>
      <c r="R954" s="1174"/>
      <c r="S954" s="1174"/>
      <c r="T954" s="1174"/>
      <c r="U954" s="1174"/>
      <c r="V954" s="1174"/>
      <c r="W954" s="1174"/>
      <c r="X954" s="1174"/>
      <c r="Y954" s="1174"/>
      <c r="Z954" s="1174"/>
      <c r="AA954" s="1174"/>
      <c r="AB954" s="1174"/>
      <c r="AC954" s="1174"/>
      <c r="AD954" s="1174"/>
      <c r="AE954" s="1174"/>
      <c r="AF954" s="1174"/>
      <c r="AG954" s="1174"/>
      <c r="AH954" s="1174"/>
      <c r="AI954" s="1174"/>
      <c r="AJ954" s="1174"/>
      <c r="AK954" s="1174"/>
      <c r="AL954" s="1174"/>
      <c r="AM954" s="1174"/>
      <c r="AN954" s="1174"/>
      <c r="AO954" s="1174"/>
      <c r="AP954" s="1174"/>
      <c r="AQ954" s="1174"/>
      <c r="AR954" s="1174"/>
      <c r="AS954" s="1174"/>
      <c r="AT954" s="1174"/>
      <c r="AU954" s="1174"/>
      <c r="AV954" s="1174"/>
      <c r="AW954" s="1174"/>
      <c r="AX954" s="1174"/>
      <c r="AY954" s="1174"/>
      <c r="AZ954" s="1174"/>
      <c r="BA954" s="1174"/>
      <c r="BB954" s="1174"/>
      <c r="BC954" s="1174"/>
      <c r="BD954" s="1174"/>
      <c r="BE954" s="1174"/>
      <c r="BF954" s="1174"/>
      <c r="BG954" s="1174"/>
      <c r="BH954" s="1174"/>
      <c r="BI954" s="1174"/>
      <c r="BJ954" s="1174"/>
      <c r="BK954" s="1174"/>
      <c r="BL954" s="1174"/>
      <c r="BM954" s="1174"/>
      <c r="BN954" s="1174"/>
      <c r="BO954" s="1174"/>
      <c r="BP954" s="1174"/>
      <c r="BQ954" s="1174"/>
      <c r="BR954" s="1174"/>
      <c r="BS954" s="1174"/>
      <c r="BT954" s="1174"/>
      <c r="BU954" s="1174"/>
      <c r="BV954" s="1174"/>
      <c r="BW954" s="1174"/>
      <c r="BX954" s="1174"/>
      <c r="BY954" s="1174"/>
    </row>
    <row r="955" spans="1:77" ht="63.75" x14ac:dyDescent="0.2">
      <c r="A955" s="561" t="s">
        <v>708</v>
      </c>
      <c r="B955" s="562" t="s">
        <v>199</v>
      </c>
      <c r="C955" s="563">
        <v>3576</v>
      </c>
      <c r="D955" s="636">
        <v>0</v>
      </c>
      <c r="E955" s="563">
        <f t="shared" si="30"/>
        <v>0</v>
      </c>
    </row>
    <row r="956" spans="1:77" s="627" customFormat="1" x14ac:dyDescent="0.2">
      <c r="A956" s="595" t="s">
        <v>679</v>
      </c>
      <c r="B956" s="596" t="s">
        <v>498</v>
      </c>
      <c r="C956" s="597" t="s">
        <v>498</v>
      </c>
      <c r="D956" s="646" t="s">
        <v>498</v>
      </c>
      <c r="E956" s="597"/>
      <c r="F956" s="1174"/>
      <c r="G956" s="1174"/>
      <c r="H956" s="1174"/>
      <c r="I956" s="1174"/>
      <c r="J956" s="1174"/>
      <c r="K956" s="1174"/>
      <c r="L956" s="1174"/>
      <c r="M956" s="1174"/>
      <c r="N956" s="1174"/>
      <c r="O956" s="1174"/>
      <c r="P956" s="1174"/>
      <c r="Q956" s="1174"/>
      <c r="R956" s="1174"/>
      <c r="S956" s="1174"/>
      <c r="T956" s="1174"/>
      <c r="U956" s="1174"/>
      <c r="V956" s="1174"/>
      <c r="W956" s="1174"/>
      <c r="X956" s="1174"/>
      <c r="Y956" s="1174"/>
      <c r="Z956" s="1174"/>
      <c r="AA956" s="1174"/>
      <c r="AB956" s="1174"/>
      <c r="AC956" s="1174"/>
      <c r="AD956" s="1174"/>
      <c r="AE956" s="1174"/>
      <c r="AF956" s="1174"/>
      <c r="AG956" s="1174"/>
      <c r="AH956" s="1174"/>
      <c r="AI956" s="1174"/>
      <c r="AJ956" s="1174"/>
      <c r="AK956" s="1174"/>
      <c r="AL956" s="1174"/>
      <c r="AM956" s="1174"/>
      <c r="AN956" s="1174"/>
      <c r="AO956" s="1174"/>
      <c r="AP956" s="1174"/>
      <c r="AQ956" s="1174"/>
      <c r="AR956" s="1174"/>
      <c r="AS956" s="1174"/>
      <c r="AT956" s="1174"/>
      <c r="AU956" s="1174"/>
      <c r="AV956" s="1174"/>
      <c r="AW956" s="1174"/>
      <c r="AX956" s="1174"/>
      <c r="AY956" s="1174"/>
      <c r="AZ956" s="1174"/>
      <c r="BA956" s="1174"/>
      <c r="BB956" s="1174"/>
      <c r="BC956" s="1174"/>
      <c r="BD956" s="1174"/>
      <c r="BE956" s="1174"/>
      <c r="BF956" s="1174"/>
      <c r="BG956" s="1174"/>
      <c r="BH956" s="1174"/>
      <c r="BI956" s="1174"/>
      <c r="BJ956" s="1174"/>
      <c r="BK956" s="1174"/>
      <c r="BL956" s="1174"/>
      <c r="BM956" s="1174"/>
      <c r="BN956" s="1174"/>
      <c r="BO956" s="1174"/>
      <c r="BP956" s="1174"/>
      <c r="BQ956" s="1174"/>
      <c r="BR956" s="1174"/>
      <c r="BS956" s="1174"/>
      <c r="BT956" s="1174"/>
      <c r="BU956" s="1174"/>
      <c r="BV956" s="1174"/>
      <c r="BW956" s="1174"/>
      <c r="BX956" s="1174"/>
      <c r="BY956" s="1174"/>
    </row>
    <row r="957" spans="1:77" ht="25.5" x14ac:dyDescent="0.2">
      <c r="A957" s="561" t="s">
        <v>524</v>
      </c>
      <c r="B957" s="562" t="s">
        <v>38</v>
      </c>
      <c r="C957" s="1276">
        <v>108</v>
      </c>
      <c r="D957" s="636">
        <v>0</v>
      </c>
      <c r="E957" s="563">
        <f t="shared" si="30"/>
        <v>0</v>
      </c>
    </row>
    <row r="958" spans="1:77" s="627" customFormat="1" x14ac:dyDescent="0.2">
      <c r="A958" s="589" t="s">
        <v>643</v>
      </c>
      <c r="B958" s="590" t="s">
        <v>498</v>
      </c>
      <c r="C958" s="591" t="s">
        <v>498</v>
      </c>
      <c r="D958" s="644" t="s">
        <v>498</v>
      </c>
      <c r="E958" s="591"/>
      <c r="F958" s="1174"/>
      <c r="G958" s="1174"/>
      <c r="H958" s="1174"/>
      <c r="I958" s="1174"/>
      <c r="J958" s="1174"/>
      <c r="K958" s="1174"/>
      <c r="L958" s="1174"/>
      <c r="M958" s="1174"/>
      <c r="N958" s="1174"/>
      <c r="O958" s="1174"/>
      <c r="P958" s="1174"/>
      <c r="Q958" s="1174"/>
      <c r="R958" s="1174"/>
      <c r="S958" s="1174"/>
      <c r="T958" s="1174"/>
      <c r="U958" s="1174"/>
      <c r="V958" s="1174"/>
      <c r="W958" s="1174"/>
      <c r="X958" s="1174"/>
      <c r="Y958" s="1174"/>
      <c r="Z958" s="1174"/>
      <c r="AA958" s="1174"/>
      <c r="AB958" s="1174"/>
      <c r="AC958" s="1174"/>
      <c r="AD958" s="1174"/>
      <c r="AE958" s="1174"/>
      <c r="AF958" s="1174"/>
      <c r="AG958" s="1174"/>
      <c r="AH958" s="1174"/>
      <c r="AI958" s="1174"/>
      <c r="AJ958" s="1174"/>
      <c r="AK958" s="1174"/>
      <c r="AL958" s="1174"/>
      <c r="AM958" s="1174"/>
      <c r="AN958" s="1174"/>
      <c r="AO958" s="1174"/>
      <c r="AP958" s="1174"/>
      <c r="AQ958" s="1174"/>
      <c r="AR958" s="1174"/>
      <c r="AS958" s="1174"/>
      <c r="AT958" s="1174"/>
      <c r="AU958" s="1174"/>
      <c r="AV958" s="1174"/>
      <c r="AW958" s="1174"/>
      <c r="AX958" s="1174"/>
      <c r="AY958" s="1174"/>
      <c r="AZ958" s="1174"/>
      <c r="BA958" s="1174"/>
      <c r="BB958" s="1174"/>
      <c r="BC958" s="1174"/>
      <c r="BD958" s="1174"/>
      <c r="BE958" s="1174"/>
      <c r="BF958" s="1174"/>
      <c r="BG958" s="1174"/>
      <c r="BH958" s="1174"/>
      <c r="BI958" s="1174"/>
      <c r="BJ958" s="1174"/>
      <c r="BK958" s="1174"/>
      <c r="BL958" s="1174"/>
      <c r="BM958" s="1174"/>
      <c r="BN958" s="1174"/>
      <c r="BO958" s="1174"/>
      <c r="BP958" s="1174"/>
      <c r="BQ958" s="1174"/>
      <c r="BR958" s="1174"/>
      <c r="BS958" s="1174"/>
      <c r="BT958" s="1174"/>
      <c r="BU958" s="1174"/>
      <c r="BV958" s="1174"/>
      <c r="BW958" s="1174"/>
      <c r="BX958" s="1174"/>
      <c r="BY958" s="1174"/>
    </row>
    <row r="959" spans="1:77" s="627" customFormat="1" x14ac:dyDescent="0.2">
      <c r="A959" s="592" t="s">
        <v>644</v>
      </c>
      <c r="B959" s="593" t="s">
        <v>498</v>
      </c>
      <c r="C959" s="594" t="s">
        <v>498</v>
      </c>
      <c r="D959" s="645" t="s">
        <v>498</v>
      </c>
      <c r="E959" s="594"/>
      <c r="F959" s="1174"/>
      <c r="G959" s="1174"/>
      <c r="H959" s="1174"/>
      <c r="I959" s="1174"/>
      <c r="J959" s="1174"/>
      <c r="K959" s="1174"/>
      <c r="L959" s="1174"/>
      <c r="M959" s="1174"/>
      <c r="N959" s="1174"/>
      <c r="O959" s="1174"/>
      <c r="P959" s="1174"/>
      <c r="Q959" s="1174"/>
      <c r="R959" s="1174"/>
      <c r="S959" s="1174"/>
      <c r="T959" s="1174"/>
      <c r="U959" s="1174"/>
      <c r="V959" s="1174"/>
      <c r="W959" s="1174"/>
      <c r="X959" s="1174"/>
      <c r="Y959" s="1174"/>
      <c r="Z959" s="1174"/>
      <c r="AA959" s="1174"/>
      <c r="AB959" s="1174"/>
      <c r="AC959" s="1174"/>
      <c r="AD959" s="1174"/>
      <c r="AE959" s="1174"/>
      <c r="AF959" s="1174"/>
      <c r="AG959" s="1174"/>
      <c r="AH959" s="1174"/>
      <c r="AI959" s="1174"/>
      <c r="AJ959" s="1174"/>
      <c r="AK959" s="1174"/>
      <c r="AL959" s="1174"/>
      <c r="AM959" s="1174"/>
      <c r="AN959" s="1174"/>
      <c r="AO959" s="1174"/>
      <c r="AP959" s="1174"/>
      <c r="AQ959" s="1174"/>
      <c r="AR959" s="1174"/>
      <c r="AS959" s="1174"/>
      <c r="AT959" s="1174"/>
      <c r="AU959" s="1174"/>
      <c r="AV959" s="1174"/>
      <c r="AW959" s="1174"/>
      <c r="AX959" s="1174"/>
      <c r="AY959" s="1174"/>
      <c r="AZ959" s="1174"/>
      <c r="BA959" s="1174"/>
      <c r="BB959" s="1174"/>
      <c r="BC959" s="1174"/>
      <c r="BD959" s="1174"/>
      <c r="BE959" s="1174"/>
      <c r="BF959" s="1174"/>
      <c r="BG959" s="1174"/>
      <c r="BH959" s="1174"/>
      <c r="BI959" s="1174"/>
      <c r="BJ959" s="1174"/>
      <c r="BK959" s="1174"/>
      <c r="BL959" s="1174"/>
      <c r="BM959" s="1174"/>
      <c r="BN959" s="1174"/>
      <c r="BO959" s="1174"/>
      <c r="BP959" s="1174"/>
      <c r="BQ959" s="1174"/>
      <c r="BR959" s="1174"/>
      <c r="BS959" s="1174"/>
      <c r="BT959" s="1174"/>
      <c r="BU959" s="1174"/>
      <c r="BV959" s="1174"/>
      <c r="BW959" s="1174"/>
      <c r="BX959" s="1174"/>
      <c r="BY959" s="1174"/>
    </row>
    <row r="960" spans="1:77" ht="25.5" x14ac:dyDescent="0.2">
      <c r="A960" s="561" t="s">
        <v>585</v>
      </c>
      <c r="B960" s="562" t="s">
        <v>38</v>
      </c>
      <c r="C960" s="1276">
        <v>1</v>
      </c>
      <c r="D960" s="636">
        <v>0</v>
      </c>
      <c r="E960" s="563">
        <f t="shared" si="30"/>
        <v>0</v>
      </c>
    </row>
    <row r="961" spans="1:77" x14ac:dyDescent="0.2">
      <c r="A961" s="561" t="s">
        <v>379</v>
      </c>
      <c r="B961" s="562" t="s">
        <v>47</v>
      </c>
      <c r="C961" s="1276">
        <v>60</v>
      </c>
      <c r="D961" s="636">
        <v>0</v>
      </c>
      <c r="E961" s="563">
        <f t="shared" si="30"/>
        <v>0</v>
      </c>
    </row>
    <row r="962" spans="1:77" x14ac:dyDescent="0.2">
      <c r="A962" s="561" t="s">
        <v>882</v>
      </c>
      <c r="B962" s="562" t="s">
        <v>47</v>
      </c>
      <c r="C962" s="1276">
        <v>30</v>
      </c>
      <c r="D962" s="636">
        <v>0</v>
      </c>
      <c r="E962" s="563">
        <f t="shared" si="30"/>
        <v>0</v>
      </c>
      <c r="F962" s="1172"/>
    </row>
    <row r="963" spans="1:77" x14ac:dyDescent="0.2">
      <c r="A963" s="561" t="s">
        <v>883</v>
      </c>
      <c r="B963" s="562" t="s">
        <v>38</v>
      </c>
      <c r="C963" s="1276">
        <v>1</v>
      </c>
      <c r="D963" s="636">
        <v>0</v>
      </c>
      <c r="E963" s="563">
        <f t="shared" si="30"/>
        <v>0</v>
      </c>
    </row>
    <row r="964" spans="1:77" x14ac:dyDescent="0.2">
      <c r="A964" s="561" t="s">
        <v>538</v>
      </c>
      <c r="B964" s="562" t="s">
        <v>38</v>
      </c>
      <c r="C964" s="1276">
        <v>1</v>
      </c>
      <c r="D964" s="636">
        <v>0</v>
      </c>
      <c r="E964" s="563">
        <f t="shared" si="30"/>
        <v>0</v>
      </c>
    </row>
    <row r="965" spans="1:77" ht="25.5" x14ac:dyDescent="0.2">
      <c r="A965" s="561" t="s">
        <v>539</v>
      </c>
      <c r="B965" s="562" t="s">
        <v>38</v>
      </c>
      <c r="C965" s="1276">
        <v>1</v>
      </c>
      <c r="D965" s="636">
        <v>0</v>
      </c>
      <c r="E965" s="563">
        <f t="shared" si="30"/>
        <v>0</v>
      </c>
    </row>
    <row r="966" spans="1:77" s="627" customFormat="1" x14ac:dyDescent="0.2">
      <c r="A966" s="595"/>
      <c r="B966" s="596"/>
      <c r="C966" s="597"/>
      <c r="D966" s="646"/>
      <c r="E966" s="597"/>
      <c r="F966" s="1174"/>
      <c r="G966" s="1174"/>
      <c r="H966" s="1174"/>
      <c r="I966" s="1174"/>
      <c r="J966" s="1174"/>
      <c r="K966" s="1174"/>
      <c r="L966" s="1174"/>
      <c r="M966" s="1174"/>
      <c r="N966" s="1174"/>
      <c r="O966" s="1174"/>
      <c r="P966" s="1174"/>
      <c r="Q966" s="1174"/>
      <c r="R966" s="1174"/>
      <c r="S966" s="1174"/>
      <c r="T966" s="1174"/>
      <c r="U966" s="1174"/>
      <c r="V966" s="1174"/>
      <c r="W966" s="1174"/>
      <c r="X966" s="1174"/>
      <c r="Y966" s="1174"/>
      <c r="Z966" s="1174"/>
      <c r="AA966" s="1174"/>
      <c r="AB966" s="1174"/>
      <c r="AC966" s="1174"/>
      <c r="AD966" s="1174"/>
      <c r="AE966" s="1174"/>
      <c r="AF966" s="1174"/>
      <c r="AG966" s="1174"/>
      <c r="AH966" s="1174"/>
      <c r="AI966" s="1174"/>
      <c r="AJ966" s="1174"/>
      <c r="AK966" s="1174"/>
      <c r="AL966" s="1174"/>
      <c r="AM966" s="1174"/>
      <c r="AN966" s="1174"/>
      <c r="AO966" s="1174"/>
      <c r="AP966" s="1174"/>
      <c r="AQ966" s="1174"/>
      <c r="AR966" s="1174"/>
      <c r="AS966" s="1174"/>
      <c r="AT966" s="1174"/>
      <c r="AU966" s="1174"/>
      <c r="AV966" s="1174"/>
      <c r="AW966" s="1174"/>
      <c r="AX966" s="1174"/>
      <c r="AY966" s="1174"/>
      <c r="AZ966" s="1174"/>
      <c r="BA966" s="1174"/>
      <c r="BB966" s="1174"/>
      <c r="BC966" s="1174"/>
      <c r="BD966" s="1174"/>
      <c r="BE966" s="1174"/>
      <c r="BF966" s="1174"/>
      <c r="BG966" s="1174"/>
      <c r="BH966" s="1174"/>
      <c r="BI966" s="1174"/>
      <c r="BJ966" s="1174"/>
      <c r="BK966" s="1174"/>
      <c r="BL966" s="1174"/>
      <c r="BM966" s="1174"/>
      <c r="BN966" s="1174"/>
      <c r="BO966" s="1174"/>
      <c r="BP966" s="1174"/>
      <c r="BQ966" s="1174"/>
      <c r="BR966" s="1174"/>
      <c r="BS966" s="1174"/>
      <c r="BT966" s="1174"/>
      <c r="BU966" s="1174"/>
      <c r="BV966" s="1174"/>
      <c r="BW966" s="1174"/>
      <c r="BX966" s="1174"/>
      <c r="BY966" s="1174"/>
    </row>
    <row r="967" spans="1:77" x14ac:dyDescent="0.2">
      <c r="A967" s="600" t="s">
        <v>66</v>
      </c>
      <c r="B967" s="601"/>
      <c r="C967" s="602"/>
      <c r="D967" s="648"/>
      <c r="E967" s="602">
        <f>SUM(E938:E965)</f>
        <v>0</v>
      </c>
    </row>
  </sheetData>
  <pageMargins left="0.98425196850393704" right="0.39370078740157483" top="0.78740157480314965"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7"/>
  <sheetViews>
    <sheetView showZeros="0" zoomScaleNormal="100" workbookViewId="0"/>
  </sheetViews>
  <sheetFormatPr defaultRowHeight="14.25" x14ac:dyDescent="0.2"/>
  <cols>
    <col min="1" max="1" width="3.7109375" style="299" customWidth="1"/>
    <col min="2" max="2" width="47.7109375" style="308" customWidth="1"/>
    <col min="3" max="3" width="5.7109375" style="297" customWidth="1"/>
    <col min="4" max="4" width="7.7109375" style="691" customWidth="1"/>
    <col min="5" max="5" width="9.7109375" style="486" customWidth="1"/>
    <col min="6" max="6" width="12.7109375" style="299" customWidth="1"/>
    <col min="7" max="80" width="9.140625" style="306"/>
    <col min="81" max="16384" width="9.140625" style="299"/>
  </cols>
  <sheetData>
    <row r="1" spans="1:80" s="490" customFormat="1" ht="18" x14ac:dyDescent="0.25">
      <c r="A1" s="348" t="s">
        <v>1224</v>
      </c>
      <c r="B1" s="349"/>
      <c r="C1" s="658"/>
      <c r="D1" s="659"/>
      <c r="E1" s="692"/>
      <c r="F1" s="660"/>
      <c r="G1" s="1166"/>
      <c r="H1" s="1166"/>
      <c r="I1" s="1166"/>
      <c r="J1" s="1166"/>
      <c r="K1" s="1166"/>
      <c r="L1" s="1166"/>
      <c r="M1" s="1166"/>
      <c r="N1" s="1166"/>
      <c r="O1" s="1166"/>
      <c r="P1" s="1166"/>
      <c r="Q1" s="1166"/>
      <c r="R1" s="1166"/>
      <c r="S1" s="1166"/>
      <c r="T1" s="1166"/>
      <c r="U1" s="1166"/>
      <c r="V1" s="1166"/>
      <c r="W1" s="1166"/>
      <c r="X1" s="1166"/>
      <c r="Y1" s="1166"/>
      <c r="Z1" s="1166"/>
      <c r="AA1" s="1166"/>
      <c r="AB1" s="1166"/>
      <c r="AC1" s="1166"/>
      <c r="AD1" s="1166"/>
      <c r="AE1" s="1166"/>
      <c r="AF1" s="1166"/>
      <c r="AG1" s="1166"/>
      <c r="AH1" s="1166"/>
      <c r="AI1" s="1166"/>
      <c r="AJ1" s="1166"/>
      <c r="AK1" s="1166"/>
      <c r="AL1" s="1166"/>
      <c r="AM1" s="1166"/>
      <c r="AN1" s="1166"/>
      <c r="AO1" s="1166"/>
      <c r="AP1" s="1166"/>
      <c r="AQ1" s="1166"/>
      <c r="AR1" s="1166"/>
      <c r="AS1" s="1166"/>
      <c r="AT1" s="1166"/>
      <c r="AU1" s="1166"/>
      <c r="AV1" s="1166"/>
      <c r="AW1" s="1166"/>
      <c r="AX1" s="1166"/>
      <c r="AY1" s="1166"/>
      <c r="AZ1" s="1166"/>
      <c r="BA1" s="1166"/>
      <c r="BB1" s="1166"/>
      <c r="BC1" s="1166"/>
      <c r="BD1" s="1166"/>
      <c r="BE1" s="1166"/>
      <c r="BF1" s="1166"/>
      <c r="BG1" s="1166"/>
      <c r="BH1" s="1166"/>
      <c r="BI1" s="1166"/>
      <c r="BJ1" s="1166"/>
      <c r="BK1" s="1166"/>
      <c r="BL1" s="1166"/>
      <c r="BM1" s="1166"/>
      <c r="BN1" s="1166"/>
      <c r="BO1" s="1166"/>
      <c r="BP1" s="1166"/>
      <c r="BQ1" s="1166"/>
      <c r="BR1" s="1166"/>
      <c r="BS1" s="1166"/>
      <c r="BT1" s="1166"/>
      <c r="BU1" s="1166"/>
      <c r="BV1" s="1166"/>
      <c r="BW1" s="1166"/>
      <c r="BX1" s="1166"/>
      <c r="BY1" s="1166"/>
      <c r="BZ1" s="1166"/>
      <c r="CA1" s="1166"/>
      <c r="CB1" s="1166"/>
    </row>
    <row r="2" spans="1:80" ht="18" x14ac:dyDescent="0.2">
      <c r="A2" s="661"/>
      <c r="B2" s="662"/>
      <c r="C2" s="661"/>
      <c r="D2" s="663"/>
      <c r="E2" s="693"/>
      <c r="F2" s="664"/>
    </row>
    <row r="3" spans="1:80" s="666" customFormat="1" ht="12" x14ac:dyDescent="0.2">
      <c r="A3" s="357" t="s">
        <v>1212</v>
      </c>
      <c r="B3" s="357" t="s">
        <v>10</v>
      </c>
      <c r="C3" s="357" t="s">
        <v>277</v>
      </c>
      <c r="D3" s="665" t="s">
        <v>11</v>
      </c>
      <c r="E3" s="694" t="s">
        <v>13</v>
      </c>
      <c r="F3" s="357" t="s">
        <v>1175</v>
      </c>
      <c r="G3" s="1175"/>
      <c r="H3" s="1175"/>
      <c r="I3" s="1175"/>
      <c r="J3" s="1175"/>
      <c r="K3" s="1175"/>
      <c r="L3" s="1175"/>
      <c r="M3" s="1175"/>
      <c r="N3" s="1175"/>
      <c r="O3" s="1175"/>
      <c r="P3" s="1175"/>
      <c r="Q3" s="1175"/>
      <c r="R3" s="1175"/>
      <c r="S3" s="1175"/>
      <c r="T3" s="1175"/>
      <c r="U3" s="1175"/>
      <c r="V3" s="1175"/>
      <c r="W3" s="1175"/>
      <c r="X3" s="1175"/>
      <c r="Y3" s="1175"/>
      <c r="Z3" s="1175"/>
      <c r="AA3" s="1175"/>
      <c r="AB3" s="1175"/>
      <c r="AC3" s="1175"/>
      <c r="AD3" s="1175"/>
      <c r="AE3" s="1175"/>
      <c r="AF3" s="1175"/>
      <c r="AG3" s="1175"/>
      <c r="AH3" s="1175"/>
      <c r="AI3" s="1175"/>
      <c r="AJ3" s="1175"/>
      <c r="AK3" s="1175"/>
      <c r="AL3" s="1175"/>
      <c r="AM3" s="1175"/>
      <c r="AN3" s="1175"/>
      <c r="AO3" s="1175"/>
      <c r="AP3" s="1175"/>
      <c r="AQ3" s="1175"/>
      <c r="AR3" s="1175"/>
      <c r="AS3" s="1175"/>
      <c r="AT3" s="1175"/>
      <c r="AU3" s="1175"/>
      <c r="AV3" s="1175"/>
      <c r="AW3" s="1175"/>
      <c r="AX3" s="1175"/>
      <c r="AY3" s="1175"/>
      <c r="AZ3" s="1175"/>
      <c r="BA3" s="1175"/>
      <c r="BB3" s="1175"/>
      <c r="BC3" s="1175"/>
      <c r="BD3" s="1175"/>
      <c r="BE3" s="1175"/>
      <c r="BF3" s="1175"/>
      <c r="BG3" s="1175"/>
      <c r="BH3" s="1175"/>
      <c r="BI3" s="1175"/>
      <c r="BJ3" s="1175"/>
      <c r="BK3" s="1175"/>
      <c r="BL3" s="1175"/>
      <c r="BM3" s="1175"/>
      <c r="BN3" s="1175"/>
      <c r="BO3" s="1175"/>
      <c r="BP3" s="1175"/>
      <c r="BQ3" s="1175"/>
      <c r="BR3" s="1175"/>
      <c r="BS3" s="1175"/>
      <c r="BT3" s="1175"/>
      <c r="BU3" s="1175"/>
      <c r="BV3" s="1175"/>
      <c r="BW3" s="1175"/>
      <c r="BX3" s="1175"/>
      <c r="BY3" s="1175"/>
      <c r="BZ3" s="1175"/>
      <c r="CA3" s="1175"/>
      <c r="CB3" s="1175"/>
    </row>
    <row r="4" spans="1:80" x14ac:dyDescent="0.2">
      <c r="A4" s="496"/>
      <c r="B4" s="667"/>
      <c r="C4" s="496"/>
      <c r="D4" s="668"/>
      <c r="E4" s="475"/>
      <c r="F4" s="497"/>
    </row>
    <row r="5" spans="1:80" ht="15" x14ac:dyDescent="0.2">
      <c r="A5" s="366"/>
      <c r="B5" s="367" t="s">
        <v>765</v>
      </c>
      <c r="C5" s="669"/>
      <c r="D5" s="670"/>
      <c r="E5" s="695"/>
      <c r="F5" s="671"/>
    </row>
    <row r="6" spans="1:80" s="302" customFormat="1" ht="12.75" x14ac:dyDescent="0.2">
      <c r="A6" s="505">
        <v>1</v>
      </c>
      <c r="B6" s="377" t="s">
        <v>712</v>
      </c>
      <c r="C6" s="438" t="s">
        <v>38</v>
      </c>
      <c r="D6" s="506">
        <v>1</v>
      </c>
      <c r="E6" s="477"/>
      <c r="F6" s="672">
        <f>E6*D6</f>
        <v>0</v>
      </c>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c r="BW6" s="307"/>
      <c r="BX6" s="307"/>
      <c r="BY6" s="307"/>
      <c r="BZ6" s="307"/>
      <c r="CA6" s="307"/>
      <c r="CB6" s="307"/>
    </row>
    <row r="7" spans="1:80" s="302" customFormat="1" ht="12.75" x14ac:dyDescent="0.2">
      <c r="A7" s="505">
        <v>2</v>
      </c>
      <c r="B7" s="377" t="s">
        <v>713</v>
      </c>
      <c r="C7" s="438" t="s">
        <v>37</v>
      </c>
      <c r="D7" s="506">
        <v>1600</v>
      </c>
      <c r="E7" s="477"/>
      <c r="F7" s="672">
        <f t="shared" ref="F7:F16" si="0">E7*D7</f>
        <v>0</v>
      </c>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7"/>
      <c r="AP7" s="307"/>
      <c r="AQ7" s="307"/>
      <c r="AR7" s="307"/>
      <c r="AS7" s="307"/>
      <c r="AT7" s="307"/>
      <c r="AU7" s="307"/>
      <c r="AV7" s="307"/>
      <c r="AW7" s="307"/>
      <c r="AX7" s="307"/>
      <c r="AY7" s="307"/>
      <c r="AZ7" s="307"/>
      <c r="BA7" s="307"/>
      <c r="BB7" s="307"/>
      <c r="BC7" s="307"/>
      <c r="BD7" s="307"/>
      <c r="BE7" s="307"/>
      <c r="BF7" s="307"/>
      <c r="BG7" s="307"/>
      <c r="BH7" s="307"/>
      <c r="BI7" s="307"/>
      <c r="BJ7" s="307"/>
      <c r="BK7" s="307"/>
      <c r="BL7" s="307"/>
      <c r="BM7" s="307"/>
      <c r="BN7" s="307"/>
      <c r="BO7" s="307"/>
      <c r="BP7" s="307"/>
      <c r="BQ7" s="307"/>
      <c r="BR7" s="307"/>
      <c r="BS7" s="307"/>
      <c r="BT7" s="307"/>
      <c r="BU7" s="307"/>
      <c r="BV7" s="307"/>
      <c r="BW7" s="307"/>
      <c r="BX7" s="307"/>
      <c r="BY7" s="307"/>
      <c r="BZ7" s="307"/>
      <c r="CA7" s="307"/>
      <c r="CB7" s="307"/>
    </row>
    <row r="8" spans="1:80" s="302" customFormat="1" ht="38.25" x14ac:dyDescent="0.2">
      <c r="A8" s="505">
        <v>3</v>
      </c>
      <c r="B8" s="38" t="s">
        <v>849</v>
      </c>
      <c r="C8" s="438" t="s">
        <v>38</v>
      </c>
      <c r="D8" s="506">
        <v>12</v>
      </c>
      <c r="E8" s="477"/>
      <c r="F8" s="672">
        <f t="shared" si="0"/>
        <v>0</v>
      </c>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7"/>
      <c r="AY8" s="307"/>
      <c r="AZ8" s="307"/>
      <c r="BA8" s="307"/>
      <c r="BB8" s="307"/>
      <c r="BC8" s="307"/>
      <c r="BD8" s="307"/>
      <c r="BE8" s="307"/>
      <c r="BF8" s="307"/>
      <c r="BG8" s="307"/>
      <c r="BH8" s="307"/>
      <c r="BI8" s="307"/>
      <c r="BJ8" s="307"/>
      <c r="BK8" s="307"/>
      <c r="BL8" s="307"/>
      <c r="BM8" s="307"/>
      <c r="BN8" s="307"/>
      <c r="BO8" s="307"/>
      <c r="BP8" s="307"/>
      <c r="BQ8" s="307"/>
      <c r="BR8" s="307"/>
      <c r="BS8" s="307"/>
      <c r="BT8" s="307"/>
      <c r="BU8" s="307"/>
      <c r="BV8" s="307"/>
      <c r="BW8" s="307"/>
      <c r="BX8" s="307"/>
      <c r="BY8" s="307"/>
      <c r="BZ8" s="307"/>
      <c r="CA8" s="307"/>
      <c r="CB8" s="307"/>
    </row>
    <row r="9" spans="1:80" s="302" customFormat="1" ht="12.75" x14ac:dyDescent="0.2">
      <c r="A9" s="505">
        <v>4</v>
      </c>
      <c r="B9" s="377" t="s">
        <v>715</v>
      </c>
      <c r="C9" s="438" t="s">
        <v>38</v>
      </c>
      <c r="D9" s="506">
        <v>500</v>
      </c>
      <c r="E9" s="477"/>
      <c r="F9" s="672">
        <f t="shared" si="0"/>
        <v>0</v>
      </c>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7"/>
      <c r="AY9" s="307"/>
      <c r="AZ9" s="307"/>
      <c r="BA9" s="307"/>
      <c r="BB9" s="307"/>
      <c r="BC9" s="307"/>
      <c r="BD9" s="307"/>
      <c r="BE9" s="307"/>
      <c r="BF9" s="307"/>
      <c r="BG9" s="307"/>
      <c r="BH9" s="307"/>
      <c r="BI9" s="307"/>
      <c r="BJ9" s="307"/>
      <c r="BK9" s="307"/>
      <c r="BL9" s="307"/>
      <c r="BM9" s="307"/>
      <c r="BN9" s="307"/>
      <c r="BO9" s="307"/>
      <c r="BP9" s="307"/>
      <c r="BQ9" s="307"/>
      <c r="BR9" s="307"/>
      <c r="BS9" s="307"/>
      <c r="BT9" s="307"/>
      <c r="BU9" s="307"/>
      <c r="BV9" s="307"/>
      <c r="BW9" s="307"/>
      <c r="BX9" s="307"/>
      <c r="BY9" s="307"/>
      <c r="BZ9" s="307"/>
      <c r="CA9" s="307"/>
      <c r="CB9" s="307"/>
    </row>
    <row r="10" spans="1:80" s="302" customFormat="1" ht="12.75" x14ac:dyDescent="0.2">
      <c r="A10" s="505">
        <v>5</v>
      </c>
      <c r="B10" s="377" t="s">
        <v>766</v>
      </c>
      <c r="C10" s="438" t="s">
        <v>101</v>
      </c>
      <c r="D10" s="506">
        <v>5000</v>
      </c>
      <c r="E10" s="477"/>
      <c r="F10" s="672">
        <f t="shared" si="0"/>
        <v>0</v>
      </c>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7"/>
      <c r="AY10" s="307"/>
      <c r="AZ10" s="307"/>
      <c r="BA10" s="307"/>
      <c r="BB10" s="307"/>
      <c r="BC10" s="307"/>
      <c r="BD10" s="307"/>
      <c r="BE10" s="307"/>
      <c r="BF10" s="307"/>
      <c r="BG10" s="307"/>
      <c r="BH10" s="307"/>
      <c r="BI10" s="307"/>
      <c r="BJ10" s="307"/>
      <c r="BK10" s="307"/>
      <c r="BL10" s="307"/>
      <c r="BM10" s="307"/>
      <c r="BN10" s="307"/>
      <c r="BO10" s="307"/>
      <c r="BP10" s="307"/>
      <c r="BQ10" s="307"/>
      <c r="BR10" s="307"/>
      <c r="BS10" s="307"/>
      <c r="BT10" s="307"/>
      <c r="BU10" s="307"/>
      <c r="BV10" s="307"/>
      <c r="BW10" s="307"/>
      <c r="BX10" s="307"/>
      <c r="BY10" s="307"/>
      <c r="BZ10" s="307"/>
      <c r="CA10" s="307"/>
      <c r="CB10" s="307"/>
    </row>
    <row r="11" spans="1:80" s="302" customFormat="1" ht="12.75" x14ac:dyDescent="0.2">
      <c r="A11" s="505">
        <v>6</v>
      </c>
      <c r="B11" s="377" t="s">
        <v>767</v>
      </c>
      <c r="C11" s="438" t="s">
        <v>38</v>
      </c>
      <c r="D11" s="506">
        <v>200</v>
      </c>
      <c r="E11" s="477"/>
      <c r="F11" s="672">
        <f t="shared" si="0"/>
        <v>0</v>
      </c>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7"/>
      <c r="AL11" s="307"/>
      <c r="AM11" s="307"/>
      <c r="AN11" s="307"/>
      <c r="AO11" s="307"/>
      <c r="AP11" s="307"/>
      <c r="AQ11" s="307"/>
      <c r="AR11" s="307"/>
      <c r="AS11" s="307"/>
      <c r="AT11" s="307"/>
      <c r="AU11" s="307"/>
      <c r="AV11" s="307"/>
      <c r="AW11" s="307"/>
      <c r="AX11" s="307"/>
      <c r="AY11" s="307"/>
      <c r="AZ11" s="307"/>
      <c r="BA11" s="307"/>
      <c r="BB11" s="307"/>
      <c r="BC11" s="307"/>
      <c r="BD11" s="307"/>
      <c r="BE11" s="307"/>
      <c r="BF11" s="307"/>
      <c r="BG11" s="307"/>
      <c r="BH11" s="307"/>
      <c r="BI11" s="307"/>
      <c r="BJ11" s="307"/>
      <c r="BK11" s="307"/>
      <c r="BL11" s="307"/>
      <c r="BM11" s="307"/>
      <c r="BN11" s="307"/>
      <c r="BO11" s="307"/>
      <c r="BP11" s="307"/>
      <c r="BQ11" s="307"/>
      <c r="BR11" s="307"/>
      <c r="BS11" s="307"/>
      <c r="BT11" s="307"/>
      <c r="BU11" s="307"/>
      <c r="BV11" s="307"/>
      <c r="BW11" s="307"/>
      <c r="BX11" s="307"/>
      <c r="BY11" s="307"/>
      <c r="BZ11" s="307"/>
      <c r="CA11" s="307"/>
      <c r="CB11" s="307"/>
    </row>
    <row r="12" spans="1:80" s="302" customFormat="1" ht="12.75" x14ac:dyDescent="0.2">
      <c r="A12" s="505">
        <v>7</v>
      </c>
      <c r="B12" s="377" t="s">
        <v>718</v>
      </c>
      <c r="C12" s="438" t="s">
        <v>38</v>
      </c>
      <c r="D12" s="506">
        <v>1</v>
      </c>
      <c r="E12" s="477"/>
      <c r="F12" s="672">
        <f t="shared" si="0"/>
        <v>0</v>
      </c>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c r="AT12" s="307"/>
      <c r="AU12" s="307"/>
      <c r="AV12" s="307"/>
      <c r="AW12" s="307"/>
      <c r="AX12" s="307"/>
      <c r="AY12" s="307"/>
      <c r="AZ12" s="307"/>
      <c r="BA12" s="307"/>
      <c r="BB12" s="307"/>
      <c r="BC12" s="307"/>
      <c r="BD12" s="307"/>
      <c r="BE12" s="307"/>
      <c r="BF12" s="307"/>
      <c r="BG12" s="307"/>
      <c r="BH12" s="307"/>
      <c r="BI12" s="307"/>
      <c r="BJ12" s="307"/>
      <c r="BK12" s="307"/>
      <c r="BL12" s="307"/>
      <c r="BM12" s="307"/>
      <c r="BN12" s="307"/>
      <c r="BO12" s="307"/>
      <c r="BP12" s="307"/>
      <c r="BQ12" s="307"/>
      <c r="BR12" s="307"/>
      <c r="BS12" s="307"/>
      <c r="BT12" s="307"/>
      <c r="BU12" s="307"/>
      <c r="BV12" s="307"/>
      <c r="BW12" s="307"/>
      <c r="BX12" s="307"/>
      <c r="BY12" s="307"/>
      <c r="BZ12" s="307"/>
      <c r="CA12" s="307"/>
      <c r="CB12" s="307"/>
    </row>
    <row r="13" spans="1:80" s="302" customFormat="1" ht="12.75" x14ac:dyDescent="0.2">
      <c r="A13" s="505">
        <v>8</v>
      </c>
      <c r="B13" s="377" t="s">
        <v>768</v>
      </c>
      <c r="C13" s="438" t="s">
        <v>38</v>
      </c>
      <c r="D13" s="506">
        <v>1</v>
      </c>
      <c r="E13" s="478"/>
      <c r="F13" s="672">
        <f t="shared" si="0"/>
        <v>0</v>
      </c>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07"/>
      <c r="AV13" s="307"/>
      <c r="AW13" s="307"/>
      <c r="AX13" s="307"/>
      <c r="AY13" s="307"/>
      <c r="AZ13" s="307"/>
      <c r="BA13" s="307"/>
      <c r="BB13" s="307"/>
      <c r="BC13" s="307"/>
      <c r="BD13" s="307"/>
      <c r="BE13" s="307"/>
      <c r="BF13" s="307"/>
      <c r="BG13" s="307"/>
      <c r="BH13" s="307"/>
      <c r="BI13" s="307"/>
      <c r="BJ13" s="307"/>
      <c r="BK13" s="307"/>
      <c r="BL13" s="307"/>
      <c r="BM13" s="307"/>
      <c r="BN13" s="307"/>
      <c r="BO13" s="307"/>
      <c r="BP13" s="307"/>
      <c r="BQ13" s="307"/>
      <c r="BR13" s="307"/>
      <c r="BS13" s="307"/>
      <c r="BT13" s="307"/>
      <c r="BU13" s="307"/>
      <c r="BV13" s="307"/>
      <c r="BW13" s="307"/>
      <c r="BX13" s="307"/>
      <c r="BY13" s="307"/>
      <c r="BZ13" s="307"/>
      <c r="CA13" s="307"/>
      <c r="CB13" s="307"/>
    </row>
    <row r="14" spans="1:80" s="302" customFormat="1" ht="12.75" x14ac:dyDescent="0.2">
      <c r="A14" s="505">
        <v>9</v>
      </c>
      <c r="B14" s="377" t="s">
        <v>769</v>
      </c>
      <c r="C14" s="438" t="s">
        <v>721</v>
      </c>
      <c r="D14" s="506">
        <v>30</v>
      </c>
      <c r="E14" s="477"/>
      <c r="F14" s="672">
        <f t="shared" si="0"/>
        <v>0</v>
      </c>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7"/>
      <c r="AR14" s="307"/>
      <c r="AS14" s="307"/>
      <c r="AT14" s="307"/>
      <c r="AU14" s="307"/>
      <c r="AV14" s="307"/>
      <c r="AW14" s="307"/>
      <c r="AX14" s="307"/>
      <c r="AY14" s="307"/>
      <c r="AZ14" s="307"/>
      <c r="BA14" s="307"/>
      <c r="BB14" s="307"/>
      <c r="BC14" s="307"/>
      <c r="BD14" s="307"/>
      <c r="BE14" s="307"/>
      <c r="BF14" s="307"/>
      <c r="BG14" s="307"/>
      <c r="BH14" s="307"/>
      <c r="BI14" s="307"/>
      <c r="BJ14" s="307"/>
      <c r="BK14" s="307"/>
      <c r="BL14" s="307"/>
      <c r="BM14" s="307"/>
      <c r="BN14" s="307"/>
      <c r="BO14" s="307"/>
      <c r="BP14" s="307"/>
      <c r="BQ14" s="307"/>
      <c r="BR14" s="307"/>
      <c r="BS14" s="307"/>
      <c r="BT14" s="307"/>
      <c r="BU14" s="307"/>
      <c r="BV14" s="307"/>
      <c r="BW14" s="307"/>
      <c r="BX14" s="307"/>
      <c r="BY14" s="307"/>
      <c r="BZ14" s="307"/>
      <c r="CA14" s="307"/>
      <c r="CB14" s="307"/>
    </row>
    <row r="15" spans="1:80" s="302" customFormat="1" ht="12.75" x14ac:dyDescent="0.2">
      <c r="A15" s="505">
        <v>10</v>
      </c>
      <c r="B15" s="377" t="s">
        <v>722</v>
      </c>
      <c r="C15" s="438" t="s">
        <v>38</v>
      </c>
      <c r="D15" s="506">
        <v>1</v>
      </c>
      <c r="E15" s="478"/>
      <c r="F15" s="672">
        <f t="shared" si="0"/>
        <v>0</v>
      </c>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307"/>
      <c r="AX15" s="307"/>
      <c r="AY15" s="307"/>
      <c r="AZ15" s="307"/>
      <c r="BA15" s="307"/>
      <c r="BB15" s="307"/>
      <c r="BC15" s="307"/>
      <c r="BD15" s="307"/>
      <c r="BE15" s="307"/>
      <c r="BF15" s="307"/>
      <c r="BG15" s="307"/>
      <c r="BH15" s="307"/>
      <c r="BI15" s="307"/>
      <c r="BJ15" s="307"/>
      <c r="BK15" s="307"/>
      <c r="BL15" s="307"/>
      <c r="BM15" s="307"/>
      <c r="BN15" s="307"/>
      <c r="BO15" s="307"/>
      <c r="BP15" s="307"/>
      <c r="BQ15" s="307"/>
      <c r="BR15" s="307"/>
      <c r="BS15" s="307"/>
      <c r="BT15" s="307"/>
      <c r="BU15" s="307"/>
      <c r="BV15" s="307"/>
      <c r="BW15" s="307"/>
      <c r="BX15" s="307"/>
      <c r="BY15" s="307"/>
      <c r="BZ15" s="307"/>
      <c r="CA15" s="307"/>
      <c r="CB15" s="307"/>
    </row>
    <row r="16" spans="1:80" s="302" customFormat="1" ht="12.75" x14ac:dyDescent="0.2">
      <c r="A16" s="505">
        <v>11</v>
      </c>
      <c r="B16" s="377" t="s">
        <v>723</v>
      </c>
      <c r="C16" s="438" t="s">
        <v>38</v>
      </c>
      <c r="D16" s="506">
        <v>1</v>
      </c>
      <c r="E16" s="478"/>
      <c r="F16" s="672">
        <f t="shared" si="0"/>
        <v>0</v>
      </c>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c r="BW16" s="307"/>
      <c r="BX16" s="307"/>
      <c r="BY16" s="307"/>
      <c r="BZ16" s="307"/>
      <c r="CA16" s="307"/>
      <c r="CB16" s="307"/>
    </row>
    <row r="17" spans="1:80" ht="15" x14ac:dyDescent="0.2">
      <c r="A17" s="378"/>
      <c r="B17" s="439" t="s">
        <v>770</v>
      </c>
      <c r="C17" s="440"/>
      <c r="D17" s="673"/>
      <c r="E17" s="696"/>
      <c r="F17" s="674">
        <f>SUM(F6:F16)</f>
        <v>0</v>
      </c>
    </row>
    <row r="18" spans="1:80" x14ac:dyDescent="0.2">
      <c r="A18" s="510"/>
      <c r="B18" s="511"/>
      <c r="C18" s="510"/>
      <c r="D18" s="675"/>
      <c r="E18" s="697"/>
      <c r="F18" s="511"/>
    </row>
    <row r="19" spans="1:80" ht="15" x14ac:dyDescent="0.2">
      <c r="A19" s="388"/>
      <c r="B19" s="676" t="s">
        <v>724</v>
      </c>
      <c r="C19" s="677"/>
      <c r="D19" s="678"/>
      <c r="E19" s="698"/>
      <c r="F19" s="679"/>
    </row>
    <row r="20" spans="1:80" s="302" customFormat="1" ht="38.25" x14ac:dyDescent="0.2">
      <c r="A20" s="372">
        <v>1</v>
      </c>
      <c r="B20" s="336" t="s">
        <v>851</v>
      </c>
      <c r="C20" s="372" t="s">
        <v>101</v>
      </c>
      <c r="D20" s="506">
        <v>30000</v>
      </c>
      <c r="E20" s="477"/>
      <c r="F20" s="672">
        <f t="shared" ref="F20:F29" si="1">D20*E20</f>
        <v>0</v>
      </c>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7"/>
      <c r="AP20" s="307"/>
      <c r="AQ20" s="307"/>
      <c r="AR20" s="307"/>
      <c r="AS20" s="307"/>
      <c r="AT20" s="307"/>
      <c r="AU20" s="307"/>
      <c r="AV20" s="307"/>
      <c r="AW20" s="307"/>
      <c r="AX20" s="307"/>
      <c r="AY20" s="307"/>
      <c r="AZ20" s="307"/>
      <c r="BA20" s="307"/>
      <c r="BB20" s="307"/>
      <c r="BC20" s="307"/>
      <c r="BD20" s="307"/>
      <c r="BE20" s="307"/>
      <c r="BF20" s="307"/>
      <c r="BG20" s="307"/>
      <c r="BH20" s="307"/>
      <c r="BI20" s="307"/>
      <c r="BJ20" s="307"/>
      <c r="BK20" s="307"/>
      <c r="BL20" s="307"/>
      <c r="BM20" s="307"/>
      <c r="BN20" s="307"/>
      <c r="BO20" s="307"/>
      <c r="BP20" s="307"/>
      <c r="BQ20" s="307"/>
      <c r="BR20" s="307"/>
      <c r="BS20" s="307"/>
      <c r="BT20" s="307"/>
      <c r="BU20" s="307"/>
      <c r="BV20" s="307"/>
      <c r="BW20" s="307"/>
      <c r="BX20" s="307"/>
      <c r="BY20" s="307"/>
      <c r="BZ20" s="307"/>
      <c r="CA20" s="307"/>
      <c r="CB20" s="307"/>
    </row>
    <row r="21" spans="1:80" s="302" customFormat="1" ht="38.25" x14ac:dyDescent="0.2">
      <c r="A21" s="372">
        <v>2</v>
      </c>
      <c r="B21" s="336" t="s">
        <v>762</v>
      </c>
      <c r="C21" s="372" t="s">
        <v>37</v>
      </c>
      <c r="D21" s="506">
        <v>1400</v>
      </c>
      <c r="E21" s="477"/>
      <c r="F21" s="672">
        <f t="shared" si="1"/>
        <v>0</v>
      </c>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7"/>
      <c r="AN21" s="307"/>
      <c r="AO21" s="307"/>
      <c r="AP21" s="307"/>
      <c r="AQ21" s="307"/>
      <c r="AR21" s="307"/>
      <c r="AS21" s="307"/>
      <c r="AT21" s="307"/>
      <c r="AU21" s="307"/>
      <c r="AV21" s="307"/>
      <c r="AW21" s="307"/>
      <c r="AX21" s="307"/>
      <c r="AY21" s="307"/>
      <c r="AZ21" s="307"/>
      <c r="BA21" s="307"/>
      <c r="BB21" s="307"/>
      <c r="BC21" s="307"/>
      <c r="BD21" s="307"/>
      <c r="BE21" s="307"/>
      <c r="BF21" s="307"/>
      <c r="BG21" s="307"/>
      <c r="BH21" s="307"/>
      <c r="BI21" s="307"/>
      <c r="BJ21" s="307"/>
      <c r="BK21" s="307"/>
      <c r="BL21" s="307"/>
      <c r="BM21" s="307"/>
      <c r="BN21" s="307"/>
      <c r="BO21" s="307"/>
      <c r="BP21" s="307"/>
      <c r="BQ21" s="307"/>
      <c r="BR21" s="307"/>
      <c r="BS21" s="307"/>
      <c r="BT21" s="307"/>
      <c r="BU21" s="307"/>
      <c r="BV21" s="307"/>
      <c r="BW21" s="307"/>
      <c r="BX21" s="307"/>
      <c r="BY21" s="307"/>
      <c r="BZ21" s="307"/>
      <c r="CA21" s="307"/>
      <c r="CB21" s="307"/>
    </row>
    <row r="22" spans="1:80" s="302" customFormat="1" ht="12.75" x14ac:dyDescent="0.2">
      <c r="A22" s="372">
        <v>3</v>
      </c>
      <c r="B22" s="336" t="s">
        <v>844</v>
      </c>
      <c r="C22" s="372" t="s">
        <v>184</v>
      </c>
      <c r="D22" s="506">
        <v>47405</v>
      </c>
      <c r="E22" s="477"/>
      <c r="F22" s="672">
        <f t="shared" si="1"/>
        <v>0</v>
      </c>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7"/>
      <c r="AM22" s="307"/>
      <c r="AN22" s="307"/>
      <c r="AO22" s="307"/>
      <c r="AP22" s="307"/>
      <c r="AQ22" s="307"/>
      <c r="AR22" s="307"/>
      <c r="AS22" s="307"/>
      <c r="AT22" s="307"/>
      <c r="AU22" s="307"/>
      <c r="AV22" s="307"/>
      <c r="AW22" s="307"/>
      <c r="AX22" s="307"/>
      <c r="AY22" s="307"/>
      <c r="AZ22" s="307"/>
      <c r="BA22" s="307"/>
      <c r="BB22" s="307"/>
      <c r="BC22" s="307"/>
      <c r="BD22" s="307"/>
      <c r="BE22" s="307"/>
      <c r="BF22" s="307"/>
      <c r="BG22" s="307"/>
      <c r="BH22" s="307"/>
      <c r="BI22" s="307"/>
      <c r="BJ22" s="307"/>
      <c r="BK22" s="307"/>
      <c r="BL22" s="307"/>
      <c r="BM22" s="307"/>
      <c r="BN22" s="307"/>
      <c r="BO22" s="307"/>
      <c r="BP22" s="307"/>
      <c r="BQ22" s="307"/>
      <c r="BR22" s="307"/>
      <c r="BS22" s="307"/>
      <c r="BT22" s="307"/>
      <c r="BU22" s="307"/>
      <c r="BV22" s="307"/>
      <c r="BW22" s="307"/>
      <c r="BX22" s="307"/>
      <c r="BY22" s="307"/>
      <c r="BZ22" s="307"/>
      <c r="CA22" s="307"/>
      <c r="CB22" s="307"/>
    </row>
    <row r="23" spans="1:80" s="302" customFormat="1" ht="12.75" x14ac:dyDescent="0.2">
      <c r="A23" s="372">
        <v>4</v>
      </c>
      <c r="B23" s="336" t="s">
        <v>845</v>
      </c>
      <c r="C23" s="372" t="s">
        <v>184</v>
      </c>
      <c r="D23" s="506">
        <v>2000</v>
      </c>
      <c r="E23" s="477"/>
      <c r="F23" s="672">
        <f t="shared" si="1"/>
        <v>0</v>
      </c>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307"/>
      <c r="AP23" s="307"/>
      <c r="AQ23" s="307"/>
      <c r="AR23" s="307"/>
      <c r="AS23" s="307"/>
      <c r="AT23" s="307"/>
      <c r="AU23" s="307"/>
      <c r="AV23" s="307"/>
      <c r="AW23" s="307"/>
      <c r="AX23" s="307"/>
      <c r="AY23" s="307"/>
      <c r="AZ23" s="307"/>
      <c r="BA23" s="307"/>
      <c r="BB23" s="307"/>
      <c r="BC23" s="307"/>
      <c r="BD23" s="307"/>
      <c r="BE23" s="307"/>
      <c r="BF23" s="307"/>
      <c r="BG23" s="307"/>
      <c r="BH23" s="307"/>
      <c r="BI23" s="307"/>
      <c r="BJ23" s="307"/>
      <c r="BK23" s="307"/>
      <c r="BL23" s="307"/>
      <c r="BM23" s="307"/>
      <c r="BN23" s="307"/>
      <c r="BO23" s="307"/>
      <c r="BP23" s="307"/>
      <c r="BQ23" s="307"/>
      <c r="BR23" s="307"/>
      <c r="BS23" s="307"/>
      <c r="BT23" s="307"/>
      <c r="BU23" s="307"/>
      <c r="BV23" s="307"/>
      <c r="BW23" s="307"/>
      <c r="BX23" s="307"/>
      <c r="BY23" s="307"/>
      <c r="BZ23" s="307"/>
      <c r="CA23" s="307"/>
      <c r="CB23" s="307"/>
    </row>
    <row r="24" spans="1:80" s="302" customFormat="1" ht="12.75" x14ac:dyDescent="0.2">
      <c r="A24" s="372">
        <v>5</v>
      </c>
      <c r="B24" s="336" t="s">
        <v>846</v>
      </c>
      <c r="C24" s="372" t="s">
        <v>184</v>
      </c>
      <c r="D24" s="506">
        <v>1000</v>
      </c>
      <c r="E24" s="477"/>
      <c r="F24" s="672">
        <f t="shared" si="1"/>
        <v>0</v>
      </c>
      <c r="G24" s="307"/>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7"/>
      <c r="AM24" s="307"/>
      <c r="AN24" s="307"/>
      <c r="AO24" s="307"/>
      <c r="AP24" s="307"/>
      <c r="AQ24" s="307"/>
      <c r="AR24" s="307"/>
      <c r="AS24" s="307"/>
      <c r="AT24" s="307"/>
      <c r="AU24" s="307"/>
      <c r="AV24" s="307"/>
      <c r="AW24" s="307"/>
      <c r="AX24" s="307"/>
      <c r="AY24" s="307"/>
      <c r="AZ24" s="307"/>
      <c r="BA24" s="307"/>
      <c r="BB24" s="307"/>
      <c r="BC24" s="307"/>
      <c r="BD24" s="307"/>
      <c r="BE24" s="307"/>
      <c r="BF24" s="307"/>
      <c r="BG24" s="307"/>
      <c r="BH24" s="307"/>
      <c r="BI24" s="307"/>
      <c r="BJ24" s="307"/>
      <c r="BK24" s="307"/>
      <c r="BL24" s="307"/>
      <c r="BM24" s="307"/>
      <c r="BN24" s="307"/>
      <c r="BO24" s="307"/>
      <c r="BP24" s="307"/>
      <c r="BQ24" s="307"/>
      <c r="BR24" s="307"/>
      <c r="BS24" s="307"/>
      <c r="BT24" s="307"/>
      <c r="BU24" s="307"/>
      <c r="BV24" s="307"/>
      <c r="BW24" s="307"/>
      <c r="BX24" s="307"/>
      <c r="BY24" s="307"/>
      <c r="BZ24" s="307"/>
      <c r="CA24" s="307"/>
      <c r="CB24" s="307"/>
    </row>
    <row r="25" spans="1:80" s="302" customFormat="1" ht="25.5" x14ac:dyDescent="0.2">
      <c r="A25" s="372">
        <v>6</v>
      </c>
      <c r="B25" s="377" t="s">
        <v>847</v>
      </c>
      <c r="C25" s="372" t="s">
        <v>184</v>
      </c>
      <c r="D25" s="506">
        <v>9042</v>
      </c>
      <c r="E25" s="477"/>
      <c r="F25" s="672">
        <f t="shared" si="1"/>
        <v>0</v>
      </c>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7"/>
      <c r="AQ25" s="307"/>
      <c r="AR25" s="307"/>
      <c r="AS25" s="307"/>
      <c r="AT25" s="307"/>
      <c r="AU25" s="307"/>
      <c r="AV25" s="307"/>
      <c r="AW25" s="307"/>
      <c r="AX25" s="307"/>
      <c r="AY25" s="307"/>
      <c r="AZ25" s="307"/>
      <c r="BA25" s="307"/>
      <c r="BB25" s="307"/>
      <c r="BC25" s="307"/>
      <c r="BD25" s="307"/>
      <c r="BE25" s="307"/>
      <c r="BF25" s="307"/>
      <c r="BG25" s="307"/>
      <c r="BH25" s="307"/>
      <c r="BI25" s="307"/>
      <c r="BJ25" s="307"/>
      <c r="BK25" s="307"/>
      <c r="BL25" s="307"/>
      <c r="BM25" s="307"/>
      <c r="BN25" s="307"/>
      <c r="BO25" s="307"/>
      <c r="BP25" s="307"/>
      <c r="BQ25" s="307"/>
      <c r="BR25" s="307"/>
      <c r="BS25" s="307"/>
      <c r="BT25" s="307"/>
      <c r="BU25" s="307"/>
      <c r="BV25" s="307"/>
      <c r="BW25" s="307"/>
      <c r="BX25" s="307"/>
      <c r="BY25" s="307"/>
      <c r="BZ25" s="307"/>
      <c r="CA25" s="307"/>
      <c r="CB25" s="307"/>
    </row>
    <row r="26" spans="1:80" s="302" customFormat="1" ht="25.5" x14ac:dyDescent="0.2">
      <c r="A26" s="372">
        <v>7</v>
      </c>
      <c r="B26" s="377" t="s">
        <v>848</v>
      </c>
      <c r="C26" s="372" t="s">
        <v>184</v>
      </c>
      <c r="D26" s="506">
        <v>400</v>
      </c>
      <c r="E26" s="477"/>
      <c r="F26" s="672">
        <f t="shared" si="1"/>
        <v>0</v>
      </c>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307"/>
      <c r="AP26" s="307"/>
      <c r="AQ26" s="307"/>
      <c r="AR26" s="307"/>
      <c r="AS26" s="307"/>
      <c r="AT26" s="307"/>
      <c r="AU26" s="307"/>
      <c r="AV26" s="307"/>
      <c r="AW26" s="307"/>
      <c r="AX26" s="307"/>
      <c r="AY26" s="307"/>
      <c r="AZ26" s="307"/>
      <c r="BA26" s="307"/>
      <c r="BB26" s="307"/>
      <c r="BC26" s="307"/>
      <c r="BD26" s="307"/>
      <c r="BE26" s="307"/>
      <c r="BF26" s="307"/>
      <c r="BG26" s="307"/>
      <c r="BH26" s="307"/>
      <c r="BI26" s="307"/>
      <c r="BJ26" s="307"/>
      <c r="BK26" s="307"/>
      <c r="BL26" s="307"/>
      <c r="BM26" s="307"/>
      <c r="BN26" s="307"/>
      <c r="BO26" s="307"/>
      <c r="BP26" s="307"/>
      <c r="BQ26" s="307"/>
      <c r="BR26" s="307"/>
      <c r="BS26" s="307"/>
      <c r="BT26" s="307"/>
      <c r="BU26" s="307"/>
      <c r="BV26" s="307"/>
      <c r="BW26" s="307"/>
      <c r="BX26" s="307"/>
      <c r="BY26" s="307"/>
      <c r="BZ26" s="307"/>
      <c r="CA26" s="307"/>
      <c r="CB26" s="307"/>
    </row>
    <row r="27" spans="1:80" s="302" customFormat="1" ht="41.25" customHeight="1" x14ac:dyDescent="0.2">
      <c r="A27" s="372">
        <v>8</v>
      </c>
      <c r="B27" s="37" t="s">
        <v>853</v>
      </c>
      <c r="C27" s="372" t="s">
        <v>184</v>
      </c>
      <c r="D27" s="506">
        <f>(SUM(D22:D24)-SUM(D25:D26))</f>
        <v>40963</v>
      </c>
      <c r="E27" s="477"/>
      <c r="F27" s="672">
        <f t="shared" si="1"/>
        <v>0</v>
      </c>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7"/>
      <c r="AZ27" s="307"/>
      <c r="BA27" s="307"/>
      <c r="BB27" s="307"/>
      <c r="BC27" s="307"/>
      <c r="BD27" s="307"/>
      <c r="BE27" s="307"/>
      <c r="BF27" s="307"/>
      <c r="BG27" s="307"/>
      <c r="BH27" s="307"/>
      <c r="BI27" s="307"/>
      <c r="BJ27" s="307"/>
      <c r="BK27" s="307"/>
      <c r="BL27" s="307"/>
      <c r="BM27" s="307"/>
      <c r="BN27" s="307"/>
      <c r="BO27" s="307"/>
      <c r="BP27" s="307"/>
      <c r="BQ27" s="307"/>
      <c r="BR27" s="307"/>
      <c r="BS27" s="307"/>
      <c r="BT27" s="307"/>
      <c r="BU27" s="307"/>
      <c r="BV27" s="307"/>
      <c r="BW27" s="307"/>
      <c r="BX27" s="307"/>
      <c r="BY27" s="307"/>
      <c r="BZ27" s="307"/>
      <c r="CA27" s="307"/>
      <c r="CB27" s="307"/>
    </row>
    <row r="28" spans="1:80" s="302" customFormat="1" ht="12.75" x14ac:dyDescent="0.2">
      <c r="A28" s="372">
        <v>9</v>
      </c>
      <c r="B28" s="38" t="s">
        <v>855</v>
      </c>
      <c r="C28" s="372" t="s">
        <v>101</v>
      </c>
      <c r="D28" s="506">
        <v>24500</v>
      </c>
      <c r="E28" s="477"/>
      <c r="F28" s="672">
        <f t="shared" si="1"/>
        <v>0</v>
      </c>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7"/>
      <c r="BC28" s="307"/>
      <c r="BD28" s="307"/>
      <c r="BE28" s="307"/>
      <c r="BF28" s="307"/>
      <c r="BG28" s="307"/>
      <c r="BH28" s="307"/>
      <c r="BI28" s="307"/>
      <c r="BJ28" s="307"/>
      <c r="BK28" s="307"/>
      <c r="BL28" s="307"/>
      <c r="BM28" s="307"/>
      <c r="BN28" s="307"/>
      <c r="BO28" s="307"/>
      <c r="BP28" s="307"/>
      <c r="BQ28" s="307"/>
      <c r="BR28" s="307"/>
      <c r="BS28" s="307"/>
      <c r="BT28" s="307"/>
      <c r="BU28" s="307"/>
      <c r="BV28" s="307"/>
      <c r="BW28" s="307"/>
      <c r="BX28" s="307"/>
      <c r="BY28" s="307"/>
      <c r="BZ28" s="307"/>
      <c r="CA28" s="307"/>
      <c r="CB28" s="307"/>
    </row>
    <row r="29" spans="1:80" s="302" customFormat="1" ht="38.25" x14ac:dyDescent="0.2">
      <c r="A29" s="372">
        <v>10</v>
      </c>
      <c r="B29" s="377" t="s">
        <v>1213</v>
      </c>
      <c r="C29" s="372" t="s">
        <v>184</v>
      </c>
      <c r="D29" s="518">
        <v>10</v>
      </c>
      <c r="E29" s="477"/>
      <c r="F29" s="672">
        <f t="shared" si="1"/>
        <v>0</v>
      </c>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c r="BE29" s="307"/>
      <c r="BF29" s="307"/>
      <c r="BG29" s="307"/>
      <c r="BH29" s="307"/>
      <c r="BI29" s="307"/>
      <c r="BJ29" s="307"/>
      <c r="BK29" s="307"/>
      <c r="BL29" s="307"/>
      <c r="BM29" s="307"/>
      <c r="BN29" s="307"/>
      <c r="BO29" s="307"/>
      <c r="BP29" s="307"/>
      <c r="BQ29" s="307"/>
      <c r="BR29" s="307"/>
      <c r="BS29" s="307"/>
      <c r="BT29" s="307"/>
      <c r="BU29" s="307"/>
      <c r="BV29" s="307"/>
      <c r="BW29" s="307"/>
      <c r="BX29" s="307"/>
      <c r="BY29" s="307"/>
      <c r="BZ29" s="307"/>
      <c r="CA29" s="307"/>
      <c r="CB29" s="307"/>
    </row>
    <row r="30" spans="1:80" ht="15" x14ac:dyDescent="0.2">
      <c r="A30" s="519"/>
      <c r="B30" s="520" t="s">
        <v>735</v>
      </c>
      <c r="C30" s="680"/>
      <c r="D30" s="681"/>
      <c r="E30" s="699"/>
      <c r="F30" s="674">
        <f>SUM(F20:F29)</f>
        <v>0</v>
      </c>
    </row>
    <row r="31" spans="1:80" x14ac:dyDescent="0.2">
      <c r="A31" s="510"/>
      <c r="B31" s="511"/>
      <c r="C31" s="510"/>
      <c r="D31" s="675"/>
      <c r="E31" s="697"/>
      <c r="F31" s="511"/>
    </row>
    <row r="32" spans="1:80" ht="15" x14ac:dyDescent="0.2">
      <c r="A32" s="510"/>
      <c r="B32" s="523" t="s">
        <v>777</v>
      </c>
      <c r="C32" s="510"/>
      <c r="D32" s="675"/>
      <c r="E32" s="697"/>
      <c r="F32" s="511"/>
    </row>
    <row r="33" spans="1:80" s="302" customFormat="1" ht="12.75" x14ac:dyDescent="0.2">
      <c r="A33" s="524">
        <v>1</v>
      </c>
      <c r="B33" s="525" t="s">
        <v>797</v>
      </c>
      <c r="C33" s="453" t="s">
        <v>184</v>
      </c>
      <c r="D33" s="682">
        <v>830</v>
      </c>
      <c r="E33" s="700"/>
      <c r="F33" s="683">
        <f t="shared" ref="F33:F38" si="2">E33*D33</f>
        <v>0</v>
      </c>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7"/>
      <c r="BC33" s="307"/>
      <c r="BD33" s="307"/>
      <c r="BE33" s="307"/>
      <c r="BF33" s="307"/>
      <c r="BG33" s="307"/>
      <c r="BH33" s="307"/>
      <c r="BI33" s="307"/>
      <c r="BJ33" s="307"/>
      <c r="BK33" s="307"/>
      <c r="BL33" s="307"/>
      <c r="BM33" s="307"/>
      <c r="BN33" s="307"/>
      <c r="BO33" s="307"/>
      <c r="BP33" s="307"/>
      <c r="BQ33" s="307"/>
      <c r="BR33" s="307"/>
      <c r="BS33" s="307"/>
      <c r="BT33" s="307"/>
      <c r="BU33" s="307"/>
      <c r="BV33" s="307"/>
      <c r="BW33" s="307"/>
      <c r="BX33" s="307"/>
      <c r="BY33" s="307"/>
      <c r="BZ33" s="307"/>
      <c r="CA33" s="307"/>
      <c r="CB33" s="307"/>
    </row>
    <row r="34" spans="1:80" s="302" customFormat="1" ht="12.75" x14ac:dyDescent="0.2">
      <c r="A34" s="524">
        <v>2</v>
      </c>
      <c r="B34" s="525" t="s">
        <v>738</v>
      </c>
      <c r="C34" s="684" t="s">
        <v>184</v>
      </c>
      <c r="D34" s="682">
        <v>260</v>
      </c>
      <c r="E34" s="700"/>
      <c r="F34" s="683">
        <f t="shared" si="2"/>
        <v>0</v>
      </c>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7"/>
      <c r="BC34" s="307"/>
      <c r="BD34" s="307"/>
      <c r="BE34" s="307"/>
      <c r="BF34" s="307"/>
      <c r="BG34" s="307"/>
      <c r="BH34" s="307"/>
      <c r="BI34" s="307"/>
      <c r="BJ34" s="307"/>
      <c r="BK34" s="307"/>
      <c r="BL34" s="307"/>
      <c r="BM34" s="307"/>
      <c r="BN34" s="307"/>
      <c r="BO34" s="307"/>
      <c r="BP34" s="307"/>
      <c r="BQ34" s="307"/>
      <c r="BR34" s="307"/>
      <c r="BS34" s="307"/>
      <c r="BT34" s="307"/>
      <c r="BU34" s="307"/>
      <c r="BV34" s="307"/>
      <c r="BW34" s="307"/>
      <c r="BX34" s="307"/>
      <c r="BY34" s="307"/>
      <c r="BZ34" s="307"/>
      <c r="CA34" s="307"/>
      <c r="CB34" s="307"/>
    </row>
    <row r="35" spans="1:80" s="302" customFormat="1" ht="12.75" x14ac:dyDescent="0.2">
      <c r="A35" s="527">
        <v>3</v>
      </c>
      <c r="B35" s="377" t="s">
        <v>739</v>
      </c>
      <c r="C35" s="453" t="s">
        <v>184</v>
      </c>
      <c r="D35" s="685">
        <v>200</v>
      </c>
      <c r="E35" s="701"/>
      <c r="F35" s="683">
        <f t="shared" si="2"/>
        <v>0</v>
      </c>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7"/>
      <c r="AW35" s="307"/>
      <c r="AX35" s="307"/>
      <c r="AY35" s="307"/>
      <c r="AZ35" s="307"/>
      <c r="BA35" s="307"/>
      <c r="BB35" s="307"/>
      <c r="BC35" s="307"/>
      <c r="BD35" s="307"/>
      <c r="BE35" s="307"/>
      <c r="BF35" s="307"/>
      <c r="BG35" s="307"/>
      <c r="BH35" s="307"/>
      <c r="BI35" s="307"/>
      <c r="BJ35" s="307"/>
      <c r="BK35" s="307"/>
      <c r="BL35" s="307"/>
      <c r="BM35" s="307"/>
      <c r="BN35" s="307"/>
      <c r="BO35" s="307"/>
      <c r="BP35" s="307"/>
      <c r="BQ35" s="307"/>
      <c r="BR35" s="307"/>
      <c r="BS35" s="307"/>
      <c r="BT35" s="307"/>
      <c r="BU35" s="307"/>
      <c r="BV35" s="307"/>
      <c r="BW35" s="307"/>
      <c r="BX35" s="307"/>
      <c r="BY35" s="307"/>
      <c r="BZ35" s="307"/>
      <c r="CA35" s="307"/>
      <c r="CB35" s="307"/>
    </row>
    <row r="36" spans="1:80" s="302" customFormat="1" ht="12.75" x14ac:dyDescent="0.2">
      <c r="A36" s="524">
        <v>4</v>
      </c>
      <c r="B36" s="377" t="s">
        <v>740</v>
      </c>
      <c r="C36" s="438" t="s">
        <v>38</v>
      </c>
      <c r="D36" s="685">
        <v>500</v>
      </c>
      <c r="E36" s="702"/>
      <c r="F36" s="683">
        <f t="shared" si="2"/>
        <v>0</v>
      </c>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7"/>
      <c r="AZ36" s="307"/>
      <c r="BA36" s="307"/>
      <c r="BB36" s="307"/>
      <c r="BC36" s="307"/>
      <c r="BD36" s="307"/>
      <c r="BE36" s="307"/>
      <c r="BF36" s="307"/>
      <c r="BG36" s="307"/>
      <c r="BH36" s="307"/>
      <c r="BI36" s="307"/>
      <c r="BJ36" s="307"/>
      <c r="BK36" s="307"/>
      <c r="BL36" s="307"/>
      <c r="BM36" s="307"/>
      <c r="BN36" s="307"/>
      <c r="BO36" s="307"/>
      <c r="BP36" s="307"/>
      <c r="BQ36" s="307"/>
      <c r="BR36" s="307"/>
      <c r="BS36" s="307"/>
      <c r="BT36" s="307"/>
      <c r="BU36" s="307"/>
      <c r="BV36" s="307"/>
      <c r="BW36" s="307"/>
      <c r="BX36" s="307"/>
      <c r="BY36" s="307"/>
      <c r="BZ36" s="307"/>
      <c r="CA36" s="307"/>
      <c r="CB36" s="307"/>
    </row>
    <row r="37" spans="1:80" s="302" customFormat="1" ht="25.5" x14ac:dyDescent="0.2">
      <c r="A37" s="524">
        <v>5</v>
      </c>
      <c r="B37" s="38" t="s">
        <v>852</v>
      </c>
      <c r="C37" s="438" t="s">
        <v>101</v>
      </c>
      <c r="D37" s="685">
        <v>24500</v>
      </c>
      <c r="E37" s="702"/>
      <c r="F37" s="683">
        <f t="shared" si="2"/>
        <v>0</v>
      </c>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7"/>
      <c r="AY37" s="307"/>
      <c r="AZ37" s="307"/>
      <c r="BA37" s="307"/>
      <c r="BB37" s="307"/>
      <c r="BC37" s="307"/>
      <c r="BD37" s="307"/>
      <c r="BE37" s="307"/>
      <c r="BF37" s="307"/>
      <c r="BG37" s="307"/>
      <c r="BH37" s="307"/>
      <c r="BI37" s="307"/>
      <c r="BJ37" s="307"/>
      <c r="BK37" s="307"/>
      <c r="BL37" s="307"/>
      <c r="BM37" s="307"/>
      <c r="BN37" s="307"/>
      <c r="BO37" s="307"/>
      <c r="BP37" s="307"/>
      <c r="BQ37" s="307"/>
      <c r="BR37" s="307"/>
      <c r="BS37" s="307"/>
      <c r="BT37" s="307"/>
      <c r="BU37" s="307"/>
      <c r="BV37" s="307"/>
      <c r="BW37" s="307"/>
      <c r="BX37" s="307"/>
      <c r="BY37" s="307"/>
      <c r="BZ37" s="307"/>
      <c r="CA37" s="307"/>
      <c r="CB37" s="307"/>
    </row>
    <row r="38" spans="1:80" s="302" customFormat="1" ht="12.75" x14ac:dyDescent="0.2">
      <c r="A38" s="527">
        <v>6</v>
      </c>
      <c r="B38" s="377" t="s">
        <v>781</v>
      </c>
      <c r="C38" s="438" t="s">
        <v>101</v>
      </c>
      <c r="D38" s="685">
        <v>1000</v>
      </c>
      <c r="E38" s="702"/>
      <c r="F38" s="683">
        <f t="shared" si="2"/>
        <v>0</v>
      </c>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7"/>
      <c r="AQ38" s="307"/>
      <c r="AR38" s="307"/>
      <c r="AS38" s="307"/>
      <c r="AT38" s="307"/>
      <c r="AU38" s="307"/>
      <c r="AV38" s="307"/>
      <c r="AW38" s="307"/>
      <c r="AX38" s="307"/>
      <c r="AY38" s="307"/>
      <c r="AZ38" s="307"/>
      <c r="BA38" s="307"/>
      <c r="BB38" s="307"/>
      <c r="BC38" s="307"/>
      <c r="BD38" s="307"/>
      <c r="BE38" s="307"/>
      <c r="BF38" s="307"/>
      <c r="BG38" s="307"/>
      <c r="BH38" s="307"/>
      <c r="BI38" s="307"/>
      <c r="BJ38" s="307"/>
      <c r="BK38" s="307"/>
      <c r="BL38" s="307"/>
      <c r="BM38" s="307"/>
      <c r="BN38" s="307"/>
      <c r="BO38" s="307"/>
      <c r="BP38" s="307"/>
      <c r="BQ38" s="307"/>
      <c r="BR38" s="307"/>
      <c r="BS38" s="307"/>
      <c r="BT38" s="307"/>
      <c r="BU38" s="307"/>
      <c r="BV38" s="307"/>
      <c r="BW38" s="307"/>
      <c r="BX38" s="307"/>
      <c r="BY38" s="307"/>
      <c r="BZ38" s="307"/>
      <c r="CA38" s="307"/>
      <c r="CB38" s="307"/>
    </row>
    <row r="39" spans="1:80" ht="15" x14ac:dyDescent="0.2">
      <c r="A39" s="510"/>
      <c r="B39" s="523" t="s">
        <v>782</v>
      </c>
      <c r="C39" s="686"/>
      <c r="D39" s="687"/>
      <c r="E39" s="703"/>
      <c r="F39" s="688">
        <f>SUM(F33:F38)</f>
        <v>0</v>
      </c>
    </row>
    <row r="40" spans="1:80" x14ac:dyDescent="0.2">
      <c r="A40" s="510"/>
      <c r="B40" s="511"/>
      <c r="C40" s="510"/>
      <c r="D40" s="675"/>
      <c r="E40" s="704"/>
      <c r="F40" s="689"/>
    </row>
    <row r="41" spans="1:80" ht="15" x14ac:dyDescent="0.2">
      <c r="A41" s="510"/>
      <c r="B41" s="523" t="s">
        <v>745</v>
      </c>
      <c r="C41" s="510"/>
      <c r="D41" s="675"/>
      <c r="E41" s="697"/>
      <c r="F41" s="511"/>
    </row>
    <row r="42" spans="1:80" s="302" customFormat="1" ht="12.75" x14ac:dyDescent="0.2">
      <c r="A42" s="524">
        <v>1</v>
      </c>
      <c r="B42" s="525" t="s">
        <v>746</v>
      </c>
      <c r="C42" s="453" t="s">
        <v>184</v>
      </c>
      <c r="D42" s="682">
        <v>10</v>
      </c>
      <c r="E42" s="700"/>
      <c r="F42" s="683">
        <f t="shared" ref="F42:F44" si="3">E42*D42</f>
        <v>0</v>
      </c>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07"/>
      <c r="AL42" s="307"/>
      <c r="AM42" s="307"/>
      <c r="AN42" s="307"/>
      <c r="AO42" s="307"/>
      <c r="AP42" s="307"/>
      <c r="AQ42" s="307"/>
      <c r="AR42" s="307"/>
      <c r="AS42" s="307"/>
      <c r="AT42" s="307"/>
      <c r="AU42" s="307"/>
      <c r="AV42" s="307"/>
      <c r="AW42" s="307"/>
      <c r="AX42" s="307"/>
      <c r="AY42" s="307"/>
      <c r="AZ42" s="307"/>
      <c r="BA42" s="307"/>
      <c r="BB42" s="307"/>
      <c r="BC42" s="307"/>
      <c r="BD42" s="307"/>
      <c r="BE42" s="307"/>
      <c r="BF42" s="307"/>
      <c r="BG42" s="307"/>
      <c r="BH42" s="307"/>
      <c r="BI42" s="307"/>
      <c r="BJ42" s="307"/>
      <c r="BK42" s="307"/>
      <c r="BL42" s="307"/>
      <c r="BM42" s="307"/>
      <c r="BN42" s="307"/>
      <c r="BO42" s="307"/>
      <c r="BP42" s="307"/>
      <c r="BQ42" s="307"/>
      <c r="BR42" s="307"/>
      <c r="BS42" s="307"/>
      <c r="BT42" s="307"/>
      <c r="BU42" s="307"/>
      <c r="BV42" s="307"/>
      <c r="BW42" s="307"/>
      <c r="BX42" s="307"/>
      <c r="BY42" s="307"/>
      <c r="BZ42" s="307"/>
      <c r="CA42" s="307"/>
      <c r="CB42" s="307"/>
    </row>
    <row r="43" spans="1:80" s="302" customFormat="1" ht="12.75" x14ac:dyDescent="0.2">
      <c r="A43" s="524">
        <v>2</v>
      </c>
      <c r="B43" s="525" t="s">
        <v>783</v>
      </c>
      <c r="C43" s="684" t="s">
        <v>184</v>
      </c>
      <c r="D43" s="682">
        <v>500</v>
      </c>
      <c r="E43" s="700"/>
      <c r="F43" s="683">
        <f t="shared" si="3"/>
        <v>0</v>
      </c>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7"/>
      <c r="BH43" s="307"/>
      <c r="BI43" s="307"/>
      <c r="BJ43" s="307"/>
      <c r="BK43" s="307"/>
      <c r="BL43" s="307"/>
      <c r="BM43" s="307"/>
      <c r="BN43" s="307"/>
      <c r="BO43" s="307"/>
      <c r="BP43" s="307"/>
      <c r="BQ43" s="307"/>
      <c r="BR43" s="307"/>
      <c r="BS43" s="307"/>
      <c r="BT43" s="307"/>
      <c r="BU43" s="307"/>
      <c r="BV43" s="307"/>
      <c r="BW43" s="307"/>
      <c r="BX43" s="307"/>
      <c r="BY43" s="307"/>
      <c r="BZ43" s="307"/>
      <c r="CA43" s="307"/>
      <c r="CB43" s="307"/>
    </row>
    <row r="44" spans="1:80" s="302" customFormat="1" ht="12.75" x14ac:dyDescent="0.2">
      <c r="A44" s="527">
        <v>3</v>
      </c>
      <c r="B44" s="377" t="s">
        <v>798</v>
      </c>
      <c r="C44" s="453" t="s">
        <v>101</v>
      </c>
      <c r="D44" s="685">
        <v>1090</v>
      </c>
      <c r="E44" s="701"/>
      <c r="F44" s="683">
        <f t="shared" si="3"/>
        <v>0</v>
      </c>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07"/>
      <c r="AY44" s="307"/>
      <c r="AZ44" s="307"/>
      <c r="BA44" s="307"/>
      <c r="BB44" s="307"/>
      <c r="BC44" s="307"/>
      <c r="BD44" s="307"/>
      <c r="BE44" s="307"/>
      <c r="BF44" s="307"/>
      <c r="BG44" s="307"/>
      <c r="BH44" s="307"/>
      <c r="BI44" s="307"/>
      <c r="BJ44" s="307"/>
      <c r="BK44" s="307"/>
      <c r="BL44" s="307"/>
      <c r="BM44" s="307"/>
      <c r="BN44" s="307"/>
      <c r="BO44" s="307"/>
      <c r="BP44" s="307"/>
      <c r="BQ44" s="307"/>
      <c r="BR44" s="307"/>
      <c r="BS44" s="307"/>
      <c r="BT44" s="307"/>
      <c r="BU44" s="307"/>
      <c r="BV44" s="307"/>
      <c r="BW44" s="307"/>
      <c r="BX44" s="307"/>
      <c r="BY44" s="307"/>
      <c r="BZ44" s="307"/>
      <c r="CA44" s="307"/>
      <c r="CB44" s="307"/>
    </row>
    <row r="45" spans="1:80" ht="15" x14ac:dyDescent="0.2">
      <c r="A45" s="510"/>
      <c r="B45" s="523" t="s">
        <v>789</v>
      </c>
      <c r="C45" s="686"/>
      <c r="D45" s="687"/>
      <c r="E45" s="703"/>
      <c r="F45" s="688">
        <f>SUM(F42:F44)</f>
        <v>0</v>
      </c>
    </row>
    <row r="46" spans="1:80" ht="15" x14ac:dyDescent="0.2">
      <c r="A46" s="510"/>
      <c r="B46" s="523"/>
      <c r="C46" s="686"/>
      <c r="D46" s="687"/>
      <c r="E46" s="705"/>
      <c r="F46" s="523"/>
    </row>
    <row r="47" spans="1:80" ht="15" x14ac:dyDescent="0.25">
      <c r="A47" s="510"/>
      <c r="B47" s="523" t="s">
        <v>799</v>
      </c>
      <c r="C47" s="686"/>
      <c r="D47" s="687"/>
      <c r="E47" s="705"/>
      <c r="F47" s="690">
        <f>F17+F30+F39+F45</f>
        <v>0</v>
      </c>
    </row>
  </sheetData>
  <pageMargins left="0.98425196850393704" right="0.39370078740157483" top="0.78740157480314965" bottom="0.59055118110236227" header="0.31496062992125984" footer="0.31496062992125984"/>
  <pageSetup paperSize="9" orientation="portrait" r:id="rId1"/>
  <rowBreaks count="1" manualBreakCount="1">
    <brk id="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301"/>
  <sheetViews>
    <sheetView showZeros="0" zoomScaleNormal="100" zoomScaleSheetLayoutView="100" workbookViewId="0">
      <selection activeCell="A2" sqref="A2"/>
    </sheetView>
  </sheetViews>
  <sheetFormatPr defaultColWidth="9.140625" defaultRowHeight="14.25" x14ac:dyDescent="0.2"/>
  <cols>
    <col min="1" max="1" width="44.5703125" style="724" customWidth="1"/>
    <col min="2" max="2" width="5.7109375" style="460" customWidth="1"/>
    <col min="3" max="3" width="10.140625" style="351" bestFit="1" customWidth="1"/>
    <col min="4" max="4" width="11.7109375" style="737" bestFit="1" customWidth="1"/>
    <col min="5" max="5" width="12.7109375" style="351" customWidth="1"/>
    <col min="6" max="97" width="9.140625" style="737"/>
    <col min="98" max="16384" width="9.140625" style="351"/>
  </cols>
  <sheetData>
    <row r="1" spans="1:16382" ht="18" x14ac:dyDescent="0.2">
      <c r="A1" s="1057" t="s">
        <v>541</v>
      </c>
      <c r="B1" s="1058"/>
      <c r="C1" s="1059"/>
      <c r="D1" s="1060"/>
      <c r="E1" s="1059"/>
    </row>
    <row r="3" spans="1:16382" s="376" customFormat="1" ht="12.75" x14ac:dyDescent="0.2">
      <c r="A3" s="535" t="s">
        <v>557</v>
      </c>
      <c r="B3" s="410"/>
      <c r="D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c r="AK3" s="727"/>
      <c r="AL3" s="727"/>
      <c r="AM3" s="727"/>
      <c r="AN3" s="727"/>
      <c r="AO3" s="727"/>
      <c r="AP3" s="727"/>
      <c r="AQ3" s="727"/>
      <c r="AR3" s="727"/>
      <c r="AS3" s="727"/>
      <c r="AT3" s="727"/>
      <c r="AU3" s="727"/>
      <c r="AV3" s="727"/>
      <c r="AW3" s="727"/>
      <c r="AX3" s="727"/>
      <c r="AY3" s="727"/>
      <c r="AZ3" s="727"/>
      <c r="BA3" s="727"/>
      <c r="BB3" s="727"/>
      <c r="BC3" s="727"/>
      <c r="BD3" s="727"/>
      <c r="BE3" s="727"/>
      <c r="BF3" s="727"/>
      <c r="BG3" s="727"/>
      <c r="BH3" s="727"/>
      <c r="BI3" s="727"/>
      <c r="BJ3" s="727"/>
      <c r="BK3" s="727"/>
      <c r="BL3" s="727"/>
      <c r="BM3" s="727"/>
      <c r="BN3" s="727"/>
      <c r="BO3" s="727"/>
      <c r="BP3" s="727"/>
      <c r="BQ3" s="727"/>
      <c r="BR3" s="727"/>
      <c r="BS3" s="727"/>
      <c r="BT3" s="727"/>
      <c r="BU3" s="727"/>
      <c r="BV3" s="727"/>
      <c r="BW3" s="727"/>
      <c r="BX3" s="727"/>
      <c r="BY3" s="727"/>
      <c r="BZ3" s="727"/>
      <c r="CA3" s="727"/>
      <c r="CB3" s="727"/>
      <c r="CC3" s="727"/>
      <c r="CD3" s="727"/>
      <c r="CE3" s="727"/>
      <c r="CF3" s="727"/>
      <c r="CG3" s="727"/>
      <c r="CH3" s="727"/>
      <c r="CI3" s="727"/>
      <c r="CJ3" s="727"/>
      <c r="CK3" s="727"/>
      <c r="CL3" s="727"/>
      <c r="CM3" s="727"/>
      <c r="CN3" s="727"/>
      <c r="CO3" s="727"/>
      <c r="CP3" s="727"/>
      <c r="CQ3" s="727"/>
      <c r="CR3" s="727"/>
      <c r="CS3" s="727"/>
    </row>
    <row r="4" spans="1:16382" s="376" customFormat="1" ht="12.75" x14ac:dyDescent="0.2">
      <c r="A4" s="535" t="s">
        <v>558</v>
      </c>
      <c r="B4" s="410"/>
      <c r="D4" s="727"/>
      <c r="F4" s="727"/>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727"/>
      <c r="AL4" s="727"/>
      <c r="AM4" s="727"/>
      <c r="AN4" s="727"/>
      <c r="AO4" s="727"/>
      <c r="AP4" s="727"/>
      <c r="AQ4" s="727"/>
      <c r="AR4" s="727"/>
      <c r="AS4" s="727"/>
      <c r="AT4" s="727"/>
      <c r="AU4" s="727"/>
      <c r="AV4" s="727"/>
      <c r="AW4" s="727"/>
      <c r="AX4" s="727"/>
      <c r="AY4" s="727"/>
      <c r="AZ4" s="727"/>
      <c r="BA4" s="727"/>
      <c r="BB4" s="727"/>
      <c r="BC4" s="727"/>
      <c r="BD4" s="727"/>
      <c r="BE4" s="727"/>
      <c r="BF4" s="727"/>
      <c r="BG4" s="727"/>
      <c r="BH4" s="727"/>
      <c r="BI4" s="727"/>
      <c r="BJ4" s="727"/>
      <c r="BK4" s="727"/>
      <c r="BL4" s="727"/>
      <c r="BM4" s="727"/>
      <c r="BN4" s="727"/>
      <c r="BO4" s="727"/>
      <c r="BP4" s="727"/>
      <c r="BQ4" s="727"/>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row>
    <row r="5" spans="1:16382" s="376" customFormat="1" ht="12.75" x14ac:dyDescent="0.2">
      <c r="A5" s="535" t="s">
        <v>559</v>
      </c>
      <c r="B5" s="410"/>
      <c r="D5" s="727"/>
      <c r="F5" s="727"/>
      <c r="G5" s="727"/>
      <c r="H5" s="727"/>
      <c r="I5" s="727"/>
      <c r="J5" s="727"/>
      <c r="K5" s="727"/>
      <c r="L5" s="727"/>
      <c r="M5" s="727"/>
      <c r="N5" s="727"/>
      <c r="O5" s="727"/>
      <c r="P5" s="727"/>
      <c r="Q5" s="727"/>
      <c r="R5" s="727"/>
      <c r="S5" s="727"/>
      <c r="T5" s="727"/>
      <c r="U5" s="727"/>
      <c r="V5" s="727"/>
      <c r="W5" s="727"/>
      <c r="X5" s="727"/>
      <c r="Y5" s="727"/>
      <c r="Z5" s="727"/>
      <c r="AA5" s="727"/>
      <c r="AB5" s="727"/>
      <c r="AC5" s="727"/>
      <c r="AD5" s="727"/>
      <c r="AE5" s="727"/>
      <c r="AF5" s="727"/>
      <c r="AG5" s="727"/>
      <c r="AH5" s="727"/>
      <c r="AI5" s="727"/>
      <c r="AJ5" s="727"/>
      <c r="AK5" s="727"/>
      <c r="AL5" s="727"/>
      <c r="AM5" s="727"/>
      <c r="AN5" s="727"/>
      <c r="AO5" s="727"/>
      <c r="AP5" s="727"/>
      <c r="AQ5" s="727"/>
      <c r="AR5" s="727"/>
      <c r="AS5" s="727"/>
      <c r="AT5" s="727"/>
      <c r="AU5" s="727"/>
      <c r="AV5" s="727"/>
      <c r="AW5" s="727"/>
      <c r="AX5" s="727"/>
      <c r="AY5" s="727"/>
      <c r="AZ5" s="727"/>
      <c r="BA5" s="727"/>
      <c r="BB5" s="727"/>
      <c r="BC5" s="727"/>
      <c r="BD5" s="727"/>
      <c r="BE5" s="727"/>
      <c r="BF5" s="727"/>
      <c r="BG5" s="727"/>
      <c r="BH5" s="727"/>
      <c r="BI5" s="727"/>
      <c r="BJ5" s="727"/>
      <c r="BK5" s="727"/>
      <c r="BL5" s="727"/>
      <c r="BM5" s="727"/>
      <c r="BN5" s="727"/>
      <c r="BO5" s="727"/>
      <c r="BP5" s="727"/>
      <c r="BQ5" s="727"/>
      <c r="BR5" s="727"/>
      <c r="BS5" s="727"/>
      <c r="BT5" s="727"/>
      <c r="BU5" s="727"/>
      <c r="BV5" s="727"/>
      <c r="BW5" s="727"/>
      <c r="BX5" s="727"/>
      <c r="BY5" s="727"/>
      <c r="BZ5" s="727"/>
      <c r="CA5" s="727"/>
      <c r="CB5" s="727"/>
      <c r="CC5" s="727"/>
      <c r="CD5" s="727"/>
      <c r="CE5" s="727"/>
      <c r="CF5" s="727"/>
      <c r="CG5" s="727"/>
      <c r="CH5" s="727"/>
      <c r="CI5" s="727"/>
      <c r="CJ5" s="727"/>
      <c r="CK5" s="727"/>
      <c r="CL5" s="727"/>
      <c r="CM5" s="727"/>
      <c r="CN5" s="727"/>
      <c r="CO5" s="727"/>
      <c r="CP5" s="727"/>
      <c r="CQ5" s="727"/>
      <c r="CR5" s="727"/>
      <c r="CS5" s="727"/>
    </row>
    <row r="6" spans="1:16382" s="376" customFormat="1" ht="12.75" x14ac:dyDescent="0.2">
      <c r="A6" s="535" t="s">
        <v>560</v>
      </c>
      <c r="B6" s="410"/>
      <c r="D6" s="727"/>
      <c r="F6" s="727"/>
      <c r="G6" s="727"/>
      <c r="H6" s="727"/>
      <c r="I6" s="727"/>
      <c r="J6" s="727"/>
      <c r="K6" s="727"/>
      <c r="L6" s="727"/>
      <c r="M6" s="727"/>
      <c r="N6" s="727"/>
      <c r="O6" s="727"/>
      <c r="P6" s="727"/>
      <c r="Q6" s="727"/>
      <c r="R6" s="727"/>
      <c r="S6" s="727"/>
      <c r="T6" s="727"/>
      <c r="U6" s="727"/>
      <c r="V6" s="727"/>
      <c r="W6" s="727"/>
      <c r="X6" s="727"/>
      <c r="Y6" s="727"/>
      <c r="Z6" s="727"/>
      <c r="AA6" s="727"/>
      <c r="AB6" s="727"/>
      <c r="AC6" s="727"/>
      <c r="AD6" s="727"/>
      <c r="AE6" s="727"/>
      <c r="AF6" s="727"/>
      <c r="AG6" s="727"/>
      <c r="AH6" s="727"/>
      <c r="AI6" s="727"/>
      <c r="AJ6" s="727"/>
      <c r="AK6" s="727"/>
      <c r="AL6" s="727"/>
      <c r="AM6" s="727"/>
      <c r="AN6" s="727"/>
      <c r="AO6" s="727"/>
      <c r="AP6" s="727"/>
      <c r="AQ6" s="727"/>
      <c r="AR6" s="727"/>
      <c r="AS6" s="727"/>
      <c r="AT6" s="727"/>
      <c r="AU6" s="727"/>
      <c r="AV6" s="727"/>
      <c r="AW6" s="727"/>
      <c r="AX6" s="727"/>
      <c r="AY6" s="727"/>
      <c r="AZ6" s="727"/>
      <c r="BA6" s="727"/>
      <c r="BB6" s="727"/>
      <c r="BC6" s="727"/>
      <c r="BD6" s="727"/>
      <c r="BE6" s="727"/>
      <c r="BF6" s="727"/>
      <c r="BG6" s="727"/>
      <c r="BH6" s="727"/>
      <c r="BI6" s="727"/>
      <c r="BJ6" s="727"/>
      <c r="BK6" s="727"/>
      <c r="BL6" s="727"/>
      <c r="BM6" s="727"/>
      <c r="BN6" s="727"/>
      <c r="BO6" s="727"/>
      <c r="BP6" s="727"/>
      <c r="BQ6" s="727"/>
      <c r="BR6" s="727"/>
      <c r="BS6" s="727"/>
      <c r="BT6" s="727"/>
      <c r="BU6" s="727"/>
      <c r="BV6" s="727"/>
      <c r="BW6" s="727"/>
      <c r="BX6" s="727"/>
      <c r="BY6" s="727"/>
      <c r="BZ6" s="727"/>
      <c r="CA6" s="727"/>
      <c r="CB6" s="727"/>
      <c r="CC6" s="727"/>
      <c r="CD6" s="727"/>
      <c r="CE6" s="727"/>
      <c r="CF6" s="727"/>
      <c r="CG6" s="727"/>
      <c r="CH6" s="727"/>
      <c r="CI6" s="727"/>
      <c r="CJ6" s="727"/>
      <c r="CK6" s="727"/>
      <c r="CL6" s="727"/>
      <c r="CM6" s="727"/>
      <c r="CN6" s="727"/>
      <c r="CO6" s="727"/>
      <c r="CP6" s="727"/>
      <c r="CQ6" s="727"/>
      <c r="CR6" s="727"/>
      <c r="CS6" s="727"/>
    </row>
    <row r="7" spans="1:16382" s="376" customFormat="1" ht="12.75" x14ac:dyDescent="0.2">
      <c r="A7" s="535" t="s">
        <v>561</v>
      </c>
      <c r="B7" s="410"/>
      <c r="D7" s="727"/>
      <c r="F7" s="727"/>
      <c r="G7" s="727"/>
      <c r="H7" s="727"/>
      <c r="I7" s="727"/>
      <c r="J7" s="727"/>
      <c r="K7" s="727"/>
      <c r="L7" s="727"/>
      <c r="M7" s="727"/>
      <c r="N7" s="727"/>
      <c r="O7" s="727"/>
      <c r="P7" s="727"/>
      <c r="Q7" s="727"/>
      <c r="R7" s="727"/>
      <c r="S7" s="727"/>
      <c r="T7" s="727"/>
      <c r="U7" s="727"/>
      <c r="V7" s="727"/>
      <c r="W7" s="727"/>
      <c r="X7" s="727"/>
      <c r="Y7" s="727"/>
      <c r="Z7" s="727"/>
      <c r="AA7" s="727"/>
      <c r="AB7" s="727"/>
      <c r="AC7" s="727"/>
      <c r="AD7" s="727"/>
      <c r="AE7" s="727"/>
      <c r="AF7" s="727"/>
      <c r="AG7" s="727"/>
      <c r="AH7" s="727"/>
      <c r="AI7" s="727"/>
      <c r="AJ7" s="727"/>
      <c r="AK7" s="727"/>
      <c r="AL7" s="727"/>
      <c r="AM7" s="727"/>
      <c r="AN7" s="727"/>
      <c r="AO7" s="727"/>
      <c r="AP7" s="727"/>
      <c r="AQ7" s="727"/>
      <c r="AR7" s="727"/>
      <c r="AS7" s="727"/>
      <c r="AT7" s="727"/>
      <c r="AU7" s="727"/>
      <c r="AV7" s="727"/>
      <c r="AW7" s="727"/>
      <c r="AX7" s="727"/>
      <c r="AY7" s="727"/>
      <c r="AZ7" s="727"/>
      <c r="BA7" s="727"/>
      <c r="BB7" s="727"/>
      <c r="BC7" s="727"/>
      <c r="BD7" s="727"/>
      <c r="BE7" s="727"/>
      <c r="BF7" s="727"/>
      <c r="BG7" s="727"/>
      <c r="BH7" s="727"/>
      <c r="BI7" s="727"/>
      <c r="BJ7" s="727"/>
      <c r="BK7" s="727"/>
      <c r="BL7" s="727"/>
      <c r="BM7" s="727"/>
      <c r="BN7" s="727"/>
      <c r="BO7" s="727"/>
      <c r="BP7" s="727"/>
      <c r="BQ7" s="727"/>
      <c r="BR7" s="727"/>
      <c r="BS7" s="727"/>
      <c r="BT7" s="727"/>
      <c r="BU7" s="727"/>
      <c r="BV7" s="727"/>
      <c r="BW7" s="727"/>
      <c r="BX7" s="727"/>
      <c r="BY7" s="727"/>
      <c r="BZ7" s="727"/>
      <c r="CA7" s="727"/>
      <c r="CB7" s="727"/>
      <c r="CC7" s="727"/>
      <c r="CD7" s="727"/>
      <c r="CE7" s="727"/>
      <c r="CF7" s="727"/>
      <c r="CG7" s="727"/>
      <c r="CH7" s="727"/>
      <c r="CI7" s="727"/>
      <c r="CJ7" s="727"/>
      <c r="CK7" s="727"/>
      <c r="CL7" s="727"/>
      <c r="CM7" s="727"/>
      <c r="CN7" s="727"/>
      <c r="CO7" s="727"/>
      <c r="CP7" s="727"/>
      <c r="CQ7" s="727"/>
      <c r="CR7" s="727"/>
      <c r="CS7" s="727"/>
    </row>
    <row r="8" spans="1:16382" s="376" customFormat="1" ht="12.75" x14ac:dyDescent="0.2">
      <c r="A8" s="535" t="s">
        <v>562</v>
      </c>
      <c r="B8" s="410"/>
      <c r="D8" s="727"/>
      <c r="F8" s="727"/>
      <c r="G8" s="727"/>
      <c r="H8" s="727"/>
      <c r="I8" s="727"/>
      <c r="J8" s="727"/>
      <c r="K8" s="727"/>
      <c r="L8" s="727"/>
      <c r="M8" s="727"/>
      <c r="N8" s="727"/>
      <c r="O8" s="727"/>
      <c r="P8" s="727"/>
      <c r="Q8" s="727"/>
      <c r="R8" s="727"/>
      <c r="S8" s="727"/>
      <c r="T8" s="727"/>
      <c r="U8" s="727"/>
      <c r="V8" s="727"/>
      <c r="W8" s="727"/>
      <c r="X8" s="727"/>
      <c r="Y8" s="727"/>
      <c r="Z8" s="727"/>
      <c r="AA8" s="727"/>
      <c r="AB8" s="727"/>
      <c r="AC8" s="727"/>
      <c r="AD8" s="727"/>
      <c r="AE8" s="727"/>
      <c r="AF8" s="727"/>
      <c r="AG8" s="727"/>
      <c r="AH8" s="727"/>
      <c r="AI8" s="727"/>
      <c r="AJ8" s="727"/>
      <c r="AK8" s="727"/>
      <c r="AL8" s="727"/>
      <c r="AM8" s="727"/>
      <c r="AN8" s="727"/>
      <c r="AO8" s="727"/>
      <c r="AP8" s="727"/>
      <c r="AQ8" s="727"/>
      <c r="AR8" s="727"/>
      <c r="AS8" s="727"/>
      <c r="AT8" s="727"/>
      <c r="AU8" s="727"/>
      <c r="AV8" s="727"/>
      <c r="AW8" s="727"/>
      <c r="AX8" s="727"/>
      <c r="AY8" s="727"/>
      <c r="AZ8" s="727"/>
      <c r="BA8" s="727"/>
      <c r="BB8" s="727"/>
      <c r="BC8" s="727"/>
      <c r="BD8" s="727"/>
      <c r="BE8" s="727"/>
      <c r="BF8" s="727"/>
      <c r="BG8" s="727"/>
      <c r="BH8" s="727"/>
      <c r="BI8" s="727"/>
      <c r="BJ8" s="727"/>
      <c r="BK8" s="727"/>
      <c r="BL8" s="727"/>
      <c r="BM8" s="727"/>
      <c r="BN8" s="727"/>
      <c r="BO8" s="727"/>
      <c r="BP8" s="727"/>
      <c r="BQ8" s="727"/>
      <c r="BR8" s="727"/>
      <c r="BS8" s="727"/>
      <c r="BT8" s="727"/>
      <c r="BU8" s="727"/>
      <c r="BV8" s="727"/>
      <c r="BW8" s="727"/>
      <c r="BX8" s="727"/>
      <c r="BY8" s="727"/>
      <c r="BZ8" s="727"/>
      <c r="CA8" s="727"/>
      <c r="CB8" s="727"/>
      <c r="CC8" s="727"/>
      <c r="CD8" s="727"/>
      <c r="CE8" s="727"/>
      <c r="CF8" s="727"/>
      <c r="CG8" s="727"/>
      <c r="CH8" s="727"/>
      <c r="CI8" s="727"/>
      <c r="CJ8" s="727"/>
      <c r="CK8" s="727"/>
      <c r="CL8" s="727"/>
      <c r="CM8" s="727"/>
      <c r="CN8" s="727"/>
      <c r="CO8" s="727"/>
      <c r="CP8" s="727"/>
      <c r="CQ8" s="727"/>
      <c r="CR8" s="727"/>
      <c r="CS8" s="727"/>
    </row>
    <row r="9" spans="1:16382" s="376" customFormat="1" ht="12.75" x14ac:dyDescent="0.2">
      <c r="A9" s="535" t="s">
        <v>563</v>
      </c>
      <c r="B9" s="410"/>
      <c r="D9" s="727"/>
      <c r="F9" s="727"/>
      <c r="G9" s="727"/>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7"/>
      <c r="AY9" s="727"/>
      <c r="AZ9" s="727"/>
      <c r="BA9" s="727"/>
      <c r="BB9" s="727"/>
      <c r="BC9" s="727"/>
      <c r="BD9" s="727"/>
      <c r="BE9" s="727"/>
      <c r="BF9" s="727"/>
      <c r="BG9" s="727"/>
      <c r="BH9" s="727"/>
      <c r="BI9" s="727"/>
      <c r="BJ9" s="727"/>
      <c r="BK9" s="727"/>
      <c r="BL9" s="727"/>
      <c r="BM9" s="727"/>
      <c r="BN9" s="727"/>
      <c r="BO9" s="727"/>
      <c r="BP9" s="727"/>
      <c r="BQ9" s="727"/>
      <c r="BR9" s="727"/>
      <c r="BS9" s="727"/>
      <c r="BT9" s="727"/>
      <c r="BU9" s="727"/>
      <c r="BV9" s="727"/>
      <c r="BW9" s="727"/>
      <c r="BX9" s="727"/>
      <c r="BY9" s="727"/>
      <c r="BZ9" s="727"/>
      <c r="CA9" s="727"/>
      <c r="CB9" s="727"/>
      <c r="CC9" s="727"/>
      <c r="CD9" s="727"/>
      <c r="CE9" s="727"/>
      <c r="CF9" s="727"/>
      <c r="CG9" s="727"/>
      <c r="CH9" s="727"/>
      <c r="CI9" s="727"/>
      <c r="CJ9" s="727"/>
      <c r="CK9" s="727"/>
      <c r="CL9" s="727"/>
      <c r="CM9" s="727"/>
      <c r="CN9" s="727"/>
      <c r="CO9" s="727"/>
      <c r="CP9" s="727"/>
      <c r="CQ9" s="727"/>
      <c r="CR9" s="727"/>
      <c r="CS9" s="727"/>
    </row>
    <row r="10" spans="1:16382" s="376" customFormat="1" ht="12.75" x14ac:dyDescent="0.2">
      <c r="A10" s="535"/>
      <c r="B10" s="410"/>
      <c r="D10" s="727"/>
      <c r="F10" s="727"/>
      <c r="G10" s="727"/>
      <c r="H10" s="727"/>
      <c r="I10" s="727"/>
      <c r="J10" s="727"/>
      <c r="K10" s="727"/>
      <c r="L10" s="727"/>
      <c r="M10" s="727"/>
      <c r="N10" s="727"/>
      <c r="O10" s="727"/>
      <c r="P10" s="727"/>
      <c r="Q10" s="727"/>
      <c r="R10" s="727"/>
      <c r="S10" s="727"/>
      <c r="T10" s="727"/>
      <c r="U10" s="727"/>
      <c r="V10" s="727"/>
      <c r="W10" s="727"/>
      <c r="X10" s="727"/>
      <c r="Y10" s="727"/>
      <c r="Z10" s="727"/>
      <c r="AA10" s="727"/>
      <c r="AB10" s="727"/>
      <c r="AC10" s="727"/>
      <c r="AD10" s="727"/>
      <c r="AE10" s="727"/>
      <c r="AF10" s="727"/>
      <c r="AG10" s="727"/>
      <c r="AH10" s="727"/>
      <c r="AI10" s="727"/>
      <c r="AJ10" s="727"/>
      <c r="AK10" s="727"/>
      <c r="AL10" s="727"/>
      <c r="AM10" s="727"/>
      <c r="AN10" s="727"/>
      <c r="AO10" s="727"/>
      <c r="AP10" s="727"/>
      <c r="AQ10" s="727"/>
      <c r="AR10" s="727"/>
      <c r="AS10" s="727"/>
      <c r="AT10" s="727"/>
      <c r="AU10" s="727"/>
      <c r="AV10" s="727"/>
      <c r="AW10" s="727"/>
      <c r="AX10" s="727"/>
      <c r="AY10" s="727"/>
      <c r="AZ10" s="727"/>
      <c r="BA10" s="727"/>
      <c r="BB10" s="727"/>
      <c r="BC10" s="727"/>
      <c r="BD10" s="727"/>
      <c r="BE10" s="727"/>
      <c r="BF10" s="727"/>
      <c r="BG10" s="727"/>
      <c r="BH10" s="727"/>
      <c r="BI10" s="727"/>
      <c r="BJ10" s="727"/>
      <c r="BK10" s="727"/>
      <c r="BL10" s="727"/>
      <c r="BM10" s="727"/>
      <c r="BN10" s="727"/>
      <c r="BO10" s="727"/>
      <c r="BP10" s="727"/>
      <c r="BQ10" s="727"/>
      <c r="BR10" s="727"/>
      <c r="BS10" s="727"/>
      <c r="BT10" s="727"/>
      <c r="BU10" s="727"/>
      <c r="BV10" s="727"/>
      <c r="BW10" s="727"/>
      <c r="BX10" s="727"/>
      <c r="BY10" s="727"/>
      <c r="BZ10" s="727"/>
      <c r="CA10" s="727"/>
      <c r="CB10" s="727"/>
      <c r="CC10" s="727"/>
      <c r="CD10" s="727"/>
      <c r="CE10" s="727"/>
      <c r="CF10" s="727"/>
      <c r="CG10" s="727"/>
      <c r="CH10" s="727"/>
      <c r="CI10" s="727"/>
      <c r="CJ10" s="727"/>
      <c r="CK10" s="727"/>
      <c r="CL10" s="727"/>
      <c r="CM10" s="727"/>
      <c r="CN10" s="727"/>
      <c r="CO10" s="727"/>
      <c r="CP10" s="727"/>
      <c r="CQ10" s="727"/>
      <c r="CR10" s="727"/>
      <c r="CS10" s="727"/>
    </row>
    <row r="11" spans="1:16382" s="376" customFormat="1" ht="12.75" x14ac:dyDescent="0.2">
      <c r="A11" s="535"/>
      <c r="B11" s="410"/>
      <c r="D11" s="727"/>
      <c r="F11" s="727"/>
      <c r="G11" s="727"/>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7"/>
      <c r="AY11" s="727"/>
      <c r="AZ11" s="727"/>
      <c r="BA11" s="727"/>
      <c r="BB11" s="727"/>
      <c r="BC11" s="727"/>
      <c r="BD11" s="727"/>
      <c r="BE11" s="727"/>
      <c r="BF11" s="727"/>
      <c r="BG11" s="727"/>
      <c r="BH11" s="727"/>
      <c r="BI11" s="727"/>
      <c r="BJ11" s="727"/>
      <c r="BK11" s="727"/>
      <c r="BL11" s="727"/>
      <c r="BM11" s="727"/>
      <c r="BN11" s="727"/>
      <c r="BO11" s="727"/>
      <c r="BP11" s="727"/>
      <c r="BQ11" s="727"/>
      <c r="BR11" s="727"/>
      <c r="BS11" s="727"/>
      <c r="BT11" s="727"/>
      <c r="BU11" s="727"/>
      <c r="BV11" s="727"/>
      <c r="BW11" s="727"/>
      <c r="BX11" s="727"/>
      <c r="BY11" s="727"/>
      <c r="BZ11" s="727"/>
      <c r="CA11" s="727"/>
      <c r="CB11" s="727"/>
      <c r="CC11" s="727"/>
      <c r="CD11" s="727"/>
      <c r="CE11" s="727"/>
      <c r="CF11" s="727"/>
      <c r="CG11" s="727"/>
      <c r="CH11" s="727"/>
      <c r="CI11" s="727"/>
      <c r="CJ11" s="727"/>
      <c r="CK11" s="727"/>
      <c r="CL11" s="727"/>
      <c r="CM11" s="727"/>
      <c r="CN11" s="727"/>
      <c r="CO11" s="727"/>
      <c r="CP11" s="727"/>
      <c r="CQ11" s="727"/>
      <c r="CR11" s="727"/>
      <c r="CS11" s="727"/>
    </row>
    <row r="12" spans="1:16382" s="376" customFormat="1" ht="12.75" x14ac:dyDescent="0.2">
      <c r="A12" s="535"/>
      <c r="B12" s="410"/>
      <c r="D12" s="727"/>
      <c r="F12" s="727"/>
      <c r="G12" s="727"/>
      <c r="H12" s="727"/>
      <c r="I12" s="727"/>
      <c r="J12" s="727"/>
      <c r="K12" s="727"/>
      <c r="L12" s="727"/>
      <c r="M12" s="727"/>
      <c r="N12" s="727"/>
      <c r="O12" s="727"/>
      <c r="P12" s="727"/>
      <c r="Q12" s="727"/>
      <c r="R12" s="727"/>
      <c r="S12" s="727"/>
      <c r="T12" s="727"/>
      <c r="U12" s="727"/>
      <c r="V12" s="727"/>
      <c r="W12" s="727"/>
      <c r="X12" s="727"/>
      <c r="Y12" s="727"/>
      <c r="Z12" s="727"/>
      <c r="AA12" s="727"/>
      <c r="AB12" s="727"/>
      <c r="AC12" s="727"/>
      <c r="AD12" s="727"/>
      <c r="AE12" s="727"/>
      <c r="AF12" s="727"/>
      <c r="AG12" s="727"/>
      <c r="AH12" s="727"/>
      <c r="AI12" s="727"/>
      <c r="AJ12" s="727"/>
      <c r="AK12" s="727"/>
      <c r="AL12" s="727"/>
      <c r="AM12" s="727"/>
      <c r="AN12" s="727"/>
      <c r="AO12" s="727"/>
      <c r="AP12" s="727"/>
      <c r="AQ12" s="727"/>
      <c r="AR12" s="727"/>
      <c r="AS12" s="727"/>
      <c r="AT12" s="727"/>
      <c r="AU12" s="727"/>
      <c r="AV12" s="727"/>
      <c r="AW12" s="727"/>
      <c r="AX12" s="727"/>
      <c r="AY12" s="727"/>
      <c r="AZ12" s="727"/>
      <c r="BA12" s="727"/>
      <c r="BB12" s="727"/>
      <c r="BC12" s="727"/>
      <c r="BD12" s="727"/>
      <c r="BE12" s="727"/>
      <c r="BF12" s="727"/>
      <c r="BG12" s="727"/>
      <c r="BH12" s="727"/>
      <c r="BI12" s="727"/>
      <c r="BJ12" s="727"/>
      <c r="BK12" s="727"/>
      <c r="BL12" s="727"/>
      <c r="BM12" s="727"/>
      <c r="BN12" s="727"/>
      <c r="BO12" s="727"/>
      <c r="BP12" s="727"/>
      <c r="BQ12" s="727"/>
      <c r="BR12" s="727"/>
      <c r="BS12" s="727"/>
      <c r="BT12" s="727"/>
      <c r="BU12" s="727"/>
      <c r="BV12" s="727"/>
      <c r="BW12" s="727"/>
      <c r="BX12" s="727"/>
      <c r="BY12" s="727"/>
      <c r="BZ12" s="727"/>
      <c r="CA12" s="727"/>
      <c r="CB12" s="727"/>
      <c r="CC12" s="727"/>
      <c r="CD12" s="727"/>
      <c r="CE12" s="727"/>
      <c r="CF12" s="727"/>
      <c r="CG12" s="727"/>
      <c r="CH12" s="727"/>
      <c r="CI12" s="727"/>
      <c r="CJ12" s="727"/>
      <c r="CK12" s="727"/>
      <c r="CL12" s="727"/>
      <c r="CM12" s="727"/>
      <c r="CN12" s="727"/>
      <c r="CO12" s="727"/>
      <c r="CP12" s="727"/>
      <c r="CQ12" s="727"/>
      <c r="CR12" s="727"/>
      <c r="CS12" s="727"/>
    </row>
    <row r="13" spans="1:16382" s="376" customFormat="1" ht="15.75" x14ac:dyDescent="0.2">
      <c r="A13" s="537" t="s">
        <v>540</v>
      </c>
      <c r="B13" s="706"/>
      <c r="C13" s="541"/>
      <c r="D13" s="728"/>
      <c r="E13" s="541"/>
      <c r="F13" s="728"/>
      <c r="G13" s="728"/>
      <c r="H13" s="728"/>
      <c r="I13" s="728"/>
      <c r="J13" s="728"/>
      <c r="K13" s="728"/>
      <c r="L13" s="728"/>
      <c r="M13" s="728"/>
      <c r="N13" s="728"/>
      <c r="O13" s="728"/>
      <c r="P13" s="728"/>
      <c r="Q13" s="728"/>
      <c r="R13" s="728"/>
      <c r="S13" s="728"/>
      <c r="T13" s="728"/>
      <c r="U13" s="728"/>
      <c r="V13" s="728"/>
      <c r="W13" s="728"/>
      <c r="X13" s="728"/>
      <c r="Y13" s="728"/>
      <c r="Z13" s="728"/>
      <c r="AA13" s="728"/>
      <c r="AB13" s="728"/>
      <c r="AC13" s="728"/>
      <c r="AD13" s="728"/>
      <c r="AE13" s="728"/>
      <c r="AF13" s="728"/>
      <c r="AG13" s="728"/>
      <c r="AH13" s="728"/>
      <c r="AI13" s="728"/>
      <c r="AJ13" s="728"/>
      <c r="AK13" s="728"/>
      <c r="AL13" s="728"/>
      <c r="AM13" s="728"/>
      <c r="AN13" s="728"/>
      <c r="AO13" s="728"/>
      <c r="AP13" s="728"/>
      <c r="AQ13" s="728"/>
      <c r="AR13" s="728"/>
      <c r="AS13" s="728"/>
      <c r="AT13" s="728"/>
      <c r="AU13" s="728"/>
      <c r="AV13" s="728"/>
      <c r="AW13" s="728"/>
      <c r="AX13" s="728"/>
      <c r="AY13" s="728"/>
      <c r="AZ13" s="728"/>
      <c r="BA13" s="728"/>
      <c r="BB13" s="728"/>
      <c r="BC13" s="728"/>
      <c r="BD13" s="728"/>
      <c r="BE13" s="728"/>
      <c r="BF13" s="728"/>
      <c r="BG13" s="728"/>
      <c r="BH13" s="728"/>
      <c r="BI13" s="728"/>
      <c r="BJ13" s="728"/>
      <c r="BK13" s="728"/>
      <c r="BL13" s="728"/>
      <c r="BM13" s="728"/>
      <c r="BN13" s="728"/>
      <c r="BO13" s="728"/>
      <c r="BP13" s="728"/>
      <c r="BQ13" s="728"/>
      <c r="BR13" s="728"/>
      <c r="BS13" s="728"/>
      <c r="BT13" s="728"/>
      <c r="BU13" s="728"/>
      <c r="BV13" s="728"/>
      <c r="BW13" s="728"/>
      <c r="BX13" s="728"/>
      <c r="BY13" s="728"/>
      <c r="BZ13" s="728"/>
      <c r="CA13" s="728"/>
      <c r="CB13" s="728"/>
      <c r="CC13" s="728"/>
      <c r="CD13" s="728"/>
      <c r="CE13" s="728"/>
      <c r="CF13" s="728"/>
      <c r="CG13" s="728"/>
      <c r="CH13" s="728"/>
      <c r="CI13" s="728"/>
      <c r="CJ13" s="728"/>
      <c r="CK13" s="728"/>
      <c r="CL13" s="728"/>
      <c r="CM13" s="728"/>
      <c r="CN13" s="728"/>
      <c r="CO13" s="728"/>
      <c r="CP13" s="728"/>
      <c r="CQ13" s="728"/>
      <c r="CR13" s="728"/>
      <c r="CS13" s="728"/>
      <c r="CT13" s="541"/>
      <c r="CU13" s="541"/>
      <c r="CV13" s="541"/>
      <c r="CW13" s="541"/>
      <c r="CX13" s="541"/>
      <c r="CY13" s="541"/>
      <c r="CZ13" s="541"/>
      <c r="DA13" s="541"/>
      <c r="DB13" s="541"/>
      <c r="DC13" s="541"/>
      <c r="DD13" s="541"/>
      <c r="DE13" s="541"/>
      <c r="DF13" s="541"/>
      <c r="DG13" s="541"/>
      <c r="DH13" s="541"/>
      <c r="DI13" s="541"/>
      <c r="DJ13" s="541"/>
      <c r="DK13" s="541"/>
      <c r="DL13" s="541"/>
      <c r="DM13" s="541"/>
      <c r="DN13" s="541"/>
      <c r="DO13" s="541"/>
      <c r="DP13" s="541"/>
      <c r="DQ13" s="541"/>
      <c r="DR13" s="541"/>
      <c r="DS13" s="541"/>
      <c r="DT13" s="541"/>
      <c r="DU13" s="541"/>
      <c r="DV13" s="541"/>
      <c r="DW13" s="541"/>
      <c r="DX13" s="541"/>
      <c r="DY13" s="541"/>
      <c r="DZ13" s="541"/>
      <c r="EA13" s="541"/>
      <c r="EB13" s="541"/>
      <c r="EC13" s="541"/>
      <c r="ED13" s="541"/>
      <c r="EE13" s="541"/>
      <c r="EF13" s="541"/>
      <c r="EG13" s="541"/>
      <c r="EH13" s="541"/>
      <c r="EI13" s="541"/>
      <c r="EJ13" s="541"/>
      <c r="EK13" s="541"/>
      <c r="EL13" s="541"/>
      <c r="EM13" s="541"/>
      <c r="EN13" s="541"/>
      <c r="EO13" s="541"/>
      <c r="EP13" s="541"/>
      <c r="EQ13" s="541"/>
      <c r="ER13" s="541"/>
      <c r="ES13" s="541"/>
      <c r="ET13" s="541"/>
      <c r="EU13" s="541"/>
      <c r="EV13" s="541"/>
      <c r="EW13" s="541"/>
      <c r="EX13" s="541"/>
      <c r="EY13" s="541"/>
      <c r="EZ13" s="541"/>
      <c r="FA13" s="541"/>
      <c r="FB13" s="541"/>
      <c r="FC13" s="541"/>
      <c r="FD13" s="541"/>
      <c r="FE13" s="541"/>
      <c r="FF13" s="541"/>
      <c r="FG13" s="541"/>
      <c r="FH13" s="541"/>
      <c r="FI13" s="541"/>
      <c r="FJ13" s="541"/>
      <c r="FK13" s="541"/>
      <c r="FL13" s="541"/>
      <c r="FM13" s="541"/>
      <c r="FN13" s="541"/>
      <c r="FO13" s="541"/>
      <c r="FP13" s="541"/>
      <c r="FQ13" s="541"/>
      <c r="FR13" s="541"/>
      <c r="FS13" s="541"/>
      <c r="FT13" s="541"/>
      <c r="FU13" s="541"/>
      <c r="FV13" s="541"/>
      <c r="FW13" s="541"/>
      <c r="FX13" s="541"/>
      <c r="FY13" s="541"/>
      <c r="FZ13" s="541"/>
      <c r="GA13" s="541"/>
      <c r="GB13" s="541"/>
      <c r="GC13" s="541"/>
      <c r="GD13" s="541"/>
      <c r="GE13" s="541"/>
      <c r="GF13" s="541"/>
      <c r="GG13" s="541"/>
      <c r="GH13" s="541"/>
      <c r="GI13" s="541"/>
      <c r="GJ13" s="541"/>
      <c r="GK13" s="541"/>
      <c r="GL13" s="541"/>
      <c r="GM13" s="541"/>
      <c r="GN13" s="541"/>
      <c r="GO13" s="541"/>
      <c r="GP13" s="541"/>
      <c r="GQ13" s="541"/>
      <c r="GR13" s="541"/>
      <c r="GS13" s="541"/>
      <c r="GT13" s="541"/>
      <c r="GU13" s="541"/>
      <c r="GV13" s="541"/>
      <c r="GW13" s="541"/>
      <c r="GX13" s="541"/>
      <c r="GY13" s="541"/>
      <c r="GZ13" s="541"/>
      <c r="HA13" s="541"/>
      <c r="HB13" s="541"/>
      <c r="HC13" s="541"/>
      <c r="HD13" s="541"/>
      <c r="HE13" s="541"/>
      <c r="HF13" s="541"/>
      <c r="HG13" s="541"/>
      <c r="HH13" s="541"/>
      <c r="HI13" s="541"/>
      <c r="HJ13" s="541"/>
      <c r="HK13" s="541"/>
      <c r="HL13" s="541"/>
      <c r="HM13" s="541"/>
      <c r="HN13" s="541"/>
      <c r="HO13" s="541"/>
      <c r="HP13" s="541"/>
      <c r="HQ13" s="541"/>
      <c r="HR13" s="541"/>
      <c r="HS13" s="541"/>
      <c r="HT13" s="541"/>
      <c r="HU13" s="541"/>
      <c r="HV13" s="541"/>
      <c r="HW13" s="541"/>
      <c r="HX13" s="541"/>
      <c r="HY13" s="541"/>
      <c r="HZ13" s="541"/>
      <c r="IA13" s="541"/>
      <c r="IB13" s="541"/>
      <c r="IC13" s="541"/>
      <c r="ID13" s="541"/>
      <c r="IE13" s="541"/>
      <c r="IF13" s="541"/>
      <c r="IG13" s="541"/>
      <c r="IH13" s="541"/>
      <c r="II13" s="541"/>
      <c r="IJ13" s="541"/>
      <c r="IK13" s="541"/>
      <c r="IL13" s="541"/>
      <c r="IM13" s="541"/>
      <c r="IN13" s="541"/>
      <c r="IO13" s="541"/>
      <c r="IP13" s="541"/>
      <c r="IQ13" s="541"/>
      <c r="IR13" s="541"/>
      <c r="IS13" s="541"/>
      <c r="IT13" s="541"/>
      <c r="IU13" s="541"/>
      <c r="IV13" s="541"/>
      <c r="IW13" s="541"/>
      <c r="IX13" s="541"/>
      <c r="IY13" s="541"/>
      <c r="IZ13" s="541"/>
      <c r="JA13" s="541"/>
      <c r="JB13" s="541"/>
      <c r="JC13" s="541"/>
      <c r="JD13" s="541"/>
      <c r="JE13" s="541"/>
      <c r="JF13" s="541"/>
      <c r="JG13" s="541"/>
      <c r="JH13" s="541"/>
      <c r="JI13" s="541"/>
      <c r="JJ13" s="541"/>
      <c r="JK13" s="541"/>
      <c r="JL13" s="541"/>
      <c r="JM13" s="541"/>
      <c r="JN13" s="541"/>
      <c r="JO13" s="541"/>
      <c r="JP13" s="541"/>
      <c r="JQ13" s="541"/>
      <c r="JR13" s="541"/>
      <c r="JS13" s="541"/>
      <c r="JT13" s="541"/>
      <c r="JU13" s="541"/>
      <c r="JV13" s="541"/>
      <c r="JW13" s="541"/>
      <c r="JX13" s="541"/>
      <c r="JY13" s="541"/>
      <c r="JZ13" s="541"/>
      <c r="KA13" s="541"/>
      <c r="KB13" s="541"/>
      <c r="KC13" s="541"/>
      <c r="KD13" s="541"/>
      <c r="KE13" s="541"/>
      <c r="KF13" s="541"/>
      <c r="KG13" s="541"/>
      <c r="KH13" s="541"/>
      <c r="KI13" s="541"/>
      <c r="KJ13" s="541"/>
      <c r="KK13" s="541"/>
      <c r="KL13" s="541"/>
      <c r="KM13" s="541"/>
      <c r="KN13" s="541"/>
      <c r="KO13" s="541"/>
      <c r="KP13" s="541"/>
      <c r="KQ13" s="541"/>
      <c r="KR13" s="541"/>
      <c r="KS13" s="541"/>
      <c r="KT13" s="541"/>
      <c r="KU13" s="541"/>
      <c r="KV13" s="541"/>
      <c r="KW13" s="541"/>
      <c r="KX13" s="541"/>
      <c r="KY13" s="541"/>
      <c r="KZ13" s="541"/>
      <c r="LA13" s="541"/>
      <c r="LB13" s="541"/>
      <c r="LC13" s="541"/>
      <c r="LD13" s="541"/>
      <c r="LE13" s="541"/>
      <c r="LF13" s="541"/>
      <c r="LG13" s="541"/>
      <c r="LH13" s="541"/>
      <c r="LI13" s="541"/>
      <c r="LJ13" s="541"/>
      <c r="LK13" s="541"/>
      <c r="LL13" s="541"/>
      <c r="LM13" s="541"/>
      <c r="LN13" s="541"/>
      <c r="LO13" s="541"/>
      <c r="LP13" s="541"/>
      <c r="LQ13" s="541"/>
      <c r="LR13" s="541"/>
      <c r="LS13" s="541"/>
      <c r="LT13" s="541"/>
      <c r="LU13" s="541"/>
      <c r="LV13" s="541"/>
      <c r="LW13" s="541"/>
      <c r="LX13" s="541"/>
      <c r="LY13" s="541"/>
      <c r="LZ13" s="541"/>
      <c r="MA13" s="541"/>
      <c r="MB13" s="541"/>
      <c r="MC13" s="541"/>
      <c r="MD13" s="541"/>
      <c r="ME13" s="541"/>
      <c r="MF13" s="541"/>
      <c r="MG13" s="541"/>
      <c r="MH13" s="541"/>
      <c r="MI13" s="541"/>
      <c r="MJ13" s="541"/>
      <c r="MK13" s="541"/>
      <c r="ML13" s="541"/>
      <c r="MM13" s="541"/>
      <c r="MN13" s="541"/>
      <c r="MO13" s="541"/>
      <c r="MP13" s="541"/>
      <c r="MQ13" s="541"/>
      <c r="MR13" s="541"/>
      <c r="MS13" s="541"/>
      <c r="MT13" s="541"/>
      <c r="MU13" s="541"/>
      <c r="MV13" s="541"/>
      <c r="MW13" s="541"/>
      <c r="MX13" s="541"/>
      <c r="MY13" s="541"/>
      <c r="MZ13" s="541"/>
      <c r="NA13" s="541"/>
      <c r="NB13" s="541"/>
      <c r="NC13" s="541"/>
      <c r="ND13" s="541"/>
      <c r="NE13" s="541"/>
      <c r="NF13" s="541"/>
      <c r="NG13" s="541"/>
      <c r="NH13" s="541"/>
      <c r="NI13" s="541"/>
      <c r="NJ13" s="541"/>
      <c r="NK13" s="541"/>
      <c r="NL13" s="541"/>
      <c r="NM13" s="541"/>
      <c r="NN13" s="541"/>
      <c r="NO13" s="541"/>
      <c r="NP13" s="541"/>
      <c r="NQ13" s="541"/>
      <c r="NR13" s="541"/>
      <c r="NS13" s="541"/>
      <c r="NT13" s="541"/>
      <c r="NU13" s="541"/>
      <c r="NV13" s="541"/>
      <c r="NW13" s="541"/>
      <c r="NX13" s="541"/>
      <c r="NY13" s="541"/>
      <c r="NZ13" s="541"/>
      <c r="OA13" s="541"/>
      <c r="OB13" s="541"/>
      <c r="OC13" s="541"/>
      <c r="OD13" s="541"/>
      <c r="OE13" s="541"/>
      <c r="OF13" s="541"/>
      <c r="OG13" s="541"/>
      <c r="OH13" s="541"/>
      <c r="OI13" s="541"/>
      <c r="OJ13" s="541"/>
      <c r="OK13" s="541"/>
      <c r="OL13" s="541"/>
      <c r="OM13" s="541"/>
      <c r="ON13" s="541"/>
      <c r="OO13" s="541"/>
      <c r="OP13" s="541"/>
      <c r="OQ13" s="541"/>
      <c r="OR13" s="541"/>
      <c r="OS13" s="541"/>
      <c r="OT13" s="541"/>
      <c r="OU13" s="541"/>
      <c r="OV13" s="541"/>
      <c r="OW13" s="541"/>
      <c r="OX13" s="541"/>
      <c r="OY13" s="541"/>
      <c r="OZ13" s="541"/>
      <c r="PA13" s="541"/>
      <c r="PB13" s="541"/>
      <c r="PC13" s="541"/>
      <c r="PD13" s="541"/>
      <c r="PE13" s="541"/>
      <c r="PF13" s="541"/>
      <c r="PG13" s="541"/>
      <c r="PH13" s="541"/>
      <c r="PI13" s="541"/>
      <c r="PJ13" s="541"/>
      <c r="PK13" s="541"/>
      <c r="PL13" s="541"/>
      <c r="PM13" s="541"/>
      <c r="PN13" s="541"/>
      <c r="PO13" s="541"/>
      <c r="PP13" s="541"/>
      <c r="PQ13" s="541"/>
      <c r="PR13" s="541"/>
      <c r="PS13" s="541"/>
      <c r="PT13" s="541"/>
      <c r="PU13" s="541"/>
      <c r="PV13" s="541"/>
      <c r="PW13" s="541"/>
      <c r="PX13" s="541"/>
      <c r="PY13" s="541"/>
      <c r="PZ13" s="541"/>
      <c r="QA13" s="541"/>
      <c r="QB13" s="541"/>
      <c r="QC13" s="541"/>
      <c r="QD13" s="541"/>
      <c r="QE13" s="541"/>
      <c r="QF13" s="541"/>
      <c r="QG13" s="541"/>
      <c r="QH13" s="541"/>
      <c r="QI13" s="541"/>
      <c r="QJ13" s="541"/>
      <c r="QK13" s="541"/>
      <c r="QL13" s="541"/>
      <c r="QM13" s="541"/>
      <c r="QN13" s="541"/>
      <c r="QO13" s="541"/>
      <c r="QP13" s="541"/>
      <c r="QQ13" s="541"/>
      <c r="QR13" s="541"/>
      <c r="QS13" s="541"/>
      <c r="QT13" s="541"/>
      <c r="QU13" s="541"/>
      <c r="QV13" s="541"/>
      <c r="QW13" s="541"/>
      <c r="QX13" s="541"/>
      <c r="QY13" s="541"/>
      <c r="QZ13" s="541"/>
      <c r="RA13" s="541"/>
      <c r="RB13" s="541"/>
      <c r="RC13" s="541"/>
      <c r="RD13" s="541"/>
      <c r="RE13" s="541"/>
      <c r="RF13" s="541"/>
      <c r="RG13" s="541"/>
      <c r="RH13" s="541"/>
      <c r="RI13" s="541"/>
      <c r="RJ13" s="541"/>
      <c r="RK13" s="541"/>
      <c r="RL13" s="541"/>
      <c r="RM13" s="541"/>
      <c r="RN13" s="541"/>
      <c r="RO13" s="541"/>
      <c r="RP13" s="541"/>
      <c r="RQ13" s="541"/>
      <c r="RR13" s="541"/>
      <c r="RS13" s="541"/>
      <c r="RT13" s="541"/>
      <c r="RU13" s="541"/>
      <c r="RV13" s="541"/>
      <c r="RW13" s="541"/>
      <c r="RX13" s="541"/>
      <c r="RY13" s="541"/>
      <c r="RZ13" s="541"/>
      <c r="SA13" s="541"/>
      <c r="SB13" s="541"/>
      <c r="SC13" s="541"/>
      <c r="SD13" s="541"/>
      <c r="SE13" s="541"/>
      <c r="SF13" s="541"/>
      <c r="SG13" s="541"/>
      <c r="SH13" s="541"/>
      <c r="SI13" s="541"/>
      <c r="SJ13" s="541"/>
      <c r="SK13" s="541"/>
      <c r="SL13" s="541"/>
      <c r="SM13" s="541"/>
      <c r="SN13" s="541"/>
      <c r="SO13" s="541"/>
      <c r="SP13" s="541"/>
      <c r="SQ13" s="541"/>
      <c r="SR13" s="541"/>
      <c r="SS13" s="541"/>
      <c r="ST13" s="541"/>
      <c r="SU13" s="541"/>
      <c r="SV13" s="541"/>
      <c r="SW13" s="541"/>
      <c r="SX13" s="541"/>
      <c r="SY13" s="541"/>
      <c r="SZ13" s="541"/>
      <c r="TA13" s="541"/>
      <c r="TB13" s="541"/>
      <c r="TC13" s="541"/>
      <c r="TD13" s="541"/>
      <c r="TE13" s="541"/>
      <c r="TF13" s="541"/>
      <c r="TG13" s="541"/>
      <c r="TH13" s="541"/>
      <c r="TI13" s="541"/>
      <c r="TJ13" s="541"/>
      <c r="TK13" s="541"/>
      <c r="TL13" s="541"/>
      <c r="TM13" s="541"/>
      <c r="TN13" s="541"/>
      <c r="TO13" s="541"/>
      <c r="TP13" s="541"/>
      <c r="TQ13" s="541"/>
      <c r="TR13" s="541"/>
      <c r="TS13" s="541"/>
      <c r="TT13" s="541"/>
      <c r="TU13" s="541"/>
      <c r="TV13" s="541"/>
      <c r="TW13" s="541"/>
      <c r="TX13" s="541"/>
      <c r="TY13" s="541"/>
      <c r="TZ13" s="541"/>
      <c r="UA13" s="541"/>
      <c r="UB13" s="541"/>
      <c r="UC13" s="541"/>
      <c r="UD13" s="541"/>
      <c r="UE13" s="541"/>
      <c r="UF13" s="541"/>
      <c r="UG13" s="541"/>
      <c r="UH13" s="541"/>
      <c r="UI13" s="541"/>
      <c r="UJ13" s="541"/>
      <c r="UK13" s="541"/>
      <c r="UL13" s="541"/>
      <c r="UM13" s="541"/>
      <c r="UN13" s="541"/>
      <c r="UO13" s="541"/>
      <c r="UP13" s="541"/>
      <c r="UQ13" s="541"/>
      <c r="UR13" s="541"/>
      <c r="US13" s="541"/>
      <c r="UT13" s="541"/>
      <c r="UU13" s="541"/>
      <c r="UV13" s="541"/>
      <c r="UW13" s="541"/>
      <c r="UX13" s="541"/>
      <c r="UY13" s="541"/>
      <c r="UZ13" s="541"/>
      <c r="VA13" s="541"/>
      <c r="VB13" s="541"/>
      <c r="VC13" s="541"/>
      <c r="VD13" s="541"/>
      <c r="VE13" s="541"/>
      <c r="VF13" s="541"/>
      <c r="VG13" s="541"/>
      <c r="VH13" s="541"/>
      <c r="VI13" s="541"/>
      <c r="VJ13" s="541"/>
      <c r="VK13" s="541"/>
      <c r="VL13" s="541"/>
      <c r="VM13" s="541"/>
      <c r="VN13" s="541"/>
      <c r="VO13" s="541"/>
      <c r="VP13" s="541"/>
      <c r="VQ13" s="541"/>
      <c r="VR13" s="541"/>
      <c r="VS13" s="541"/>
      <c r="VT13" s="541"/>
      <c r="VU13" s="541"/>
      <c r="VV13" s="541"/>
      <c r="VW13" s="541"/>
      <c r="VX13" s="541"/>
      <c r="VY13" s="541"/>
      <c r="VZ13" s="541"/>
      <c r="WA13" s="541"/>
      <c r="WB13" s="541"/>
      <c r="WC13" s="541"/>
      <c r="WD13" s="541"/>
      <c r="WE13" s="541"/>
      <c r="WF13" s="541"/>
      <c r="WG13" s="541"/>
      <c r="WH13" s="541"/>
      <c r="WI13" s="541"/>
      <c r="WJ13" s="541"/>
      <c r="WK13" s="541"/>
      <c r="WL13" s="541"/>
      <c r="WM13" s="541"/>
      <c r="WN13" s="541"/>
      <c r="WO13" s="541"/>
      <c r="WP13" s="541"/>
      <c r="WQ13" s="541"/>
      <c r="WR13" s="541"/>
      <c r="WS13" s="541"/>
      <c r="WT13" s="541"/>
      <c r="WU13" s="541"/>
      <c r="WV13" s="541"/>
      <c r="WW13" s="541"/>
      <c r="WX13" s="541"/>
      <c r="WY13" s="541"/>
      <c r="WZ13" s="541"/>
      <c r="XA13" s="541"/>
      <c r="XB13" s="541"/>
      <c r="XC13" s="541"/>
      <c r="XD13" s="541"/>
      <c r="XE13" s="541"/>
      <c r="XF13" s="541"/>
      <c r="XG13" s="541"/>
      <c r="XH13" s="541"/>
      <c r="XI13" s="541"/>
      <c r="XJ13" s="541"/>
      <c r="XK13" s="541"/>
      <c r="XL13" s="541"/>
      <c r="XM13" s="541"/>
      <c r="XN13" s="541"/>
      <c r="XO13" s="541"/>
      <c r="XP13" s="541"/>
      <c r="XQ13" s="541"/>
      <c r="XR13" s="541"/>
      <c r="XS13" s="541"/>
      <c r="XT13" s="541"/>
      <c r="XU13" s="541"/>
      <c r="XV13" s="541"/>
      <c r="XW13" s="541"/>
      <c r="XX13" s="541"/>
      <c r="XY13" s="541"/>
      <c r="XZ13" s="541"/>
      <c r="YA13" s="541"/>
      <c r="YB13" s="541"/>
      <c r="YC13" s="541"/>
      <c r="YD13" s="541"/>
      <c r="YE13" s="541"/>
      <c r="YF13" s="541"/>
      <c r="YG13" s="541"/>
      <c r="YH13" s="541"/>
      <c r="YI13" s="541"/>
      <c r="YJ13" s="541"/>
      <c r="YK13" s="541"/>
      <c r="YL13" s="541"/>
      <c r="YM13" s="541"/>
      <c r="YN13" s="541"/>
      <c r="YO13" s="541"/>
      <c r="YP13" s="541"/>
      <c r="YQ13" s="541"/>
      <c r="YR13" s="541"/>
      <c r="YS13" s="541"/>
      <c r="YT13" s="541"/>
      <c r="YU13" s="541"/>
      <c r="YV13" s="541"/>
      <c r="YW13" s="541"/>
      <c r="YX13" s="541"/>
      <c r="YY13" s="541"/>
      <c r="YZ13" s="541"/>
      <c r="ZA13" s="541"/>
      <c r="ZB13" s="541"/>
      <c r="ZC13" s="541"/>
      <c r="ZD13" s="541"/>
      <c r="ZE13" s="541"/>
      <c r="ZF13" s="541"/>
      <c r="ZG13" s="541"/>
      <c r="ZH13" s="541"/>
      <c r="ZI13" s="541"/>
      <c r="ZJ13" s="541"/>
      <c r="ZK13" s="541"/>
      <c r="ZL13" s="541"/>
      <c r="ZM13" s="541"/>
      <c r="ZN13" s="541"/>
      <c r="ZO13" s="541"/>
      <c r="ZP13" s="541"/>
      <c r="ZQ13" s="541"/>
      <c r="ZR13" s="541"/>
      <c r="ZS13" s="541"/>
      <c r="ZT13" s="541"/>
      <c r="ZU13" s="541"/>
      <c r="ZV13" s="541"/>
      <c r="ZW13" s="541"/>
      <c r="ZX13" s="541"/>
      <c r="ZY13" s="541"/>
      <c r="ZZ13" s="541"/>
      <c r="AAA13" s="541"/>
      <c r="AAB13" s="541"/>
      <c r="AAC13" s="541"/>
      <c r="AAD13" s="541"/>
      <c r="AAE13" s="541"/>
      <c r="AAF13" s="541"/>
      <c r="AAG13" s="541"/>
      <c r="AAH13" s="541"/>
      <c r="AAI13" s="541"/>
      <c r="AAJ13" s="541"/>
      <c r="AAK13" s="541"/>
      <c r="AAL13" s="541"/>
      <c r="AAM13" s="541"/>
      <c r="AAN13" s="541"/>
      <c r="AAO13" s="541"/>
      <c r="AAP13" s="541"/>
      <c r="AAQ13" s="541"/>
      <c r="AAR13" s="541"/>
      <c r="AAS13" s="541"/>
      <c r="AAT13" s="541"/>
      <c r="AAU13" s="541"/>
      <c r="AAV13" s="541"/>
      <c r="AAW13" s="541"/>
      <c r="AAX13" s="541"/>
      <c r="AAY13" s="541"/>
      <c r="AAZ13" s="541"/>
      <c r="ABA13" s="541"/>
      <c r="ABB13" s="541"/>
      <c r="ABC13" s="541"/>
      <c r="ABD13" s="541"/>
      <c r="ABE13" s="541"/>
      <c r="ABF13" s="541"/>
      <c r="ABG13" s="541"/>
      <c r="ABH13" s="541"/>
      <c r="ABI13" s="541"/>
      <c r="ABJ13" s="541"/>
      <c r="ABK13" s="541"/>
      <c r="ABL13" s="541"/>
      <c r="ABM13" s="541"/>
      <c r="ABN13" s="541"/>
      <c r="ABO13" s="541"/>
      <c r="ABP13" s="541"/>
      <c r="ABQ13" s="541"/>
      <c r="ABR13" s="541"/>
      <c r="ABS13" s="541"/>
      <c r="ABT13" s="541"/>
      <c r="ABU13" s="541"/>
      <c r="ABV13" s="541"/>
      <c r="ABW13" s="541"/>
      <c r="ABX13" s="541"/>
      <c r="ABY13" s="541"/>
      <c r="ABZ13" s="541"/>
      <c r="ACA13" s="541"/>
      <c r="ACB13" s="541"/>
      <c r="ACC13" s="541"/>
      <c r="ACD13" s="541"/>
      <c r="ACE13" s="541"/>
      <c r="ACF13" s="541"/>
      <c r="ACG13" s="541"/>
      <c r="ACH13" s="541"/>
      <c r="ACI13" s="541"/>
      <c r="ACJ13" s="541"/>
      <c r="ACK13" s="541"/>
      <c r="ACL13" s="541"/>
      <c r="ACM13" s="541"/>
      <c r="ACN13" s="541"/>
      <c r="ACO13" s="541"/>
      <c r="ACP13" s="541"/>
      <c r="ACQ13" s="541"/>
      <c r="ACR13" s="541"/>
      <c r="ACS13" s="541"/>
      <c r="ACT13" s="541"/>
      <c r="ACU13" s="541"/>
      <c r="ACV13" s="541"/>
      <c r="ACW13" s="541"/>
      <c r="ACX13" s="541"/>
      <c r="ACY13" s="541"/>
      <c r="ACZ13" s="541"/>
      <c r="ADA13" s="541"/>
      <c r="ADB13" s="541"/>
      <c r="ADC13" s="541"/>
      <c r="ADD13" s="541"/>
      <c r="ADE13" s="541"/>
      <c r="ADF13" s="541"/>
      <c r="ADG13" s="541"/>
      <c r="ADH13" s="541"/>
      <c r="ADI13" s="541"/>
      <c r="ADJ13" s="541"/>
      <c r="ADK13" s="541"/>
      <c r="ADL13" s="541"/>
      <c r="ADM13" s="541"/>
      <c r="ADN13" s="541"/>
      <c r="ADO13" s="541"/>
      <c r="ADP13" s="541"/>
      <c r="ADQ13" s="541"/>
      <c r="ADR13" s="541"/>
      <c r="ADS13" s="541"/>
      <c r="ADT13" s="541"/>
      <c r="ADU13" s="541"/>
      <c r="ADV13" s="541"/>
      <c r="ADW13" s="541"/>
      <c r="ADX13" s="541"/>
      <c r="ADY13" s="541"/>
      <c r="ADZ13" s="541"/>
      <c r="AEA13" s="541"/>
      <c r="AEB13" s="541"/>
      <c r="AEC13" s="541"/>
      <c r="AED13" s="541"/>
      <c r="AEE13" s="541"/>
      <c r="AEF13" s="541"/>
      <c r="AEG13" s="541"/>
      <c r="AEH13" s="541"/>
      <c r="AEI13" s="541"/>
      <c r="AEJ13" s="541"/>
      <c r="AEK13" s="541"/>
      <c r="AEL13" s="541"/>
      <c r="AEM13" s="541"/>
      <c r="AEN13" s="541"/>
      <c r="AEO13" s="541"/>
      <c r="AEP13" s="541"/>
      <c r="AEQ13" s="541"/>
      <c r="AER13" s="541"/>
      <c r="AES13" s="541"/>
      <c r="AET13" s="541"/>
      <c r="AEU13" s="541"/>
      <c r="AEV13" s="541"/>
      <c r="AEW13" s="541"/>
      <c r="AEX13" s="541"/>
      <c r="AEY13" s="541"/>
      <c r="AEZ13" s="541"/>
      <c r="AFA13" s="541"/>
      <c r="AFB13" s="541"/>
      <c r="AFC13" s="541"/>
      <c r="AFD13" s="541"/>
      <c r="AFE13" s="541"/>
      <c r="AFF13" s="541"/>
      <c r="AFG13" s="541"/>
      <c r="AFH13" s="541"/>
      <c r="AFI13" s="541"/>
      <c r="AFJ13" s="541"/>
      <c r="AFK13" s="541"/>
      <c r="AFL13" s="541"/>
      <c r="AFM13" s="541"/>
      <c r="AFN13" s="541"/>
      <c r="AFO13" s="541"/>
      <c r="AFP13" s="541"/>
      <c r="AFQ13" s="541"/>
      <c r="AFR13" s="541"/>
      <c r="AFS13" s="541"/>
      <c r="AFT13" s="541"/>
      <c r="AFU13" s="541"/>
      <c r="AFV13" s="541"/>
      <c r="AFW13" s="541"/>
      <c r="AFX13" s="541"/>
      <c r="AFY13" s="541"/>
      <c r="AFZ13" s="541"/>
      <c r="AGA13" s="541"/>
      <c r="AGB13" s="541"/>
      <c r="AGC13" s="541"/>
      <c r="AGD13" s="541"/>
      <c r="AGE13" s="541"/>
      <c r="AGF13" s="541"/>
      <c r="AGG13" s="541"/>
      <c r="AGH13" s="541"/>
      <c r="AGI13" s="541"/>
      <c r="AGJ13" s="541"/>
      <c r="AGK13" s="541"/>
      <c r="AGL13" s="541"/>
      <c r="AGM13" s="541"/>
      <c r="AGN13" s="541"/>
      <c r="AGO13" s="541"/>
      <c r="AGP13" s="541"/>
      <c r="AGQ13" s="541"/>
      <c r="AGR13" s="541"/>
      <c r="AGS13" s="541"/>
      <c r="AGT13" s="541"/>
      <c r="AGU13" s="541"/>
      <c r="AGV13" s="541"/>
      <c r="AGW13" s="541"/>
      <c r="AGX13" s="541"/>
      <c r="AGY13" s="541"/>
      <c r="AGZ13" s="541"/>
      <c r="AHA13" s="541"/>
      <c r="AHB13" s="541"/>
      <c r="AHC13" s="541"/>
      <c r="AHD13" s="541"/>
      <c r="AHE13" s="541"/>
      <c r="AHF13" s="541"/>
      <c r="AHG13" s="541"/>
      <c r="AHH13" s="541"/>
      <c r="AHI13" s="541"/>
      <c r="AHJ13" s="541"/>
      <c r="AHK13" s="541"/>
      <c r="AHL13" s="541"/>
      <c r="AHM13" s="541"/>
      <c r="AHN13" s="541"/>
      <c r="AHO13" s="541"/>
      <c r="AHP13" s="541"/>
      <c r="AHQ13" s="541"/>
      <c r="AHR13" s="541"/>
      <c r="AHS13" s="541"/>
      <c r="AHT13" s="541"/>
      <c r="AHU13" s="541"/>
      <c r="AHV13" s="541"/>
      <c r="AHW13" s="541"/>
      <c r="AHX13" s="541"/>
      <c r="AHY13" s="541"/>
      <c r="AHZ13" s="541"/>
      <c r="AIA13" s="541"/>
      <c r="AIB13" s="541"/>
      <c r="AIC13" s="541"/>
      <c r="AID13" s="541"/>
      <c r="AIE13" s="541"/>
      <c r="AIF13" s="541"/>
      <c r="AIG13" s="541"/>
      <c r="AIH13" s="541"/>
      <c r="AII13" s="541"/>
      <c r="AIJ13" s="541"/>
      <c r="AIK13" s="541"/>
      <c r="AIL13" s="541"/>
      <c r="AIM13" s="541"/>
      <c r="AIN13" s="541"/>
      <c r="AIO13" s="541"/>
      <c r="AIP13" s="541"/>
      <c r="AIQ13" s="541"/>
      <c r="AIR13" s="541"/>
      <c r="AIS13" s="541"/>
      <c r="AIT13" s="541"/>
      <c r="AIU13" s="541"/>
      <c r="AIV13" s="541"/>
      <c r="AIW13" s="541"/>
      <c r="AIX13" s="541"/>
      <c r="AIY13" s="541"/>
      <c r="AIZ13" s="541"/>
      <c r="AJA13" s="541"/>
      <c r="AJB13" s="541"/>
      <c r="AJC13" s="541"/>
      <c r="AJD13" s="541"/>
      <c r="AJE13" s="541"/>
      <c r="AJF13" s="541"/>
      <c r="AJG13" s="541"/>
      <c r="AJH13" s="541"/>
      <c r="AJI13" s="541"/>
      <c r="AJJ13" s="541"/>
      <c r="AJK13" s="541"/>
      <c r="AJL13" s="541"/>
      <c r="AJM13" s="541"/>
      <c r="AJN13" s="541"/>
      <c r="AJO13" s="541"/>
      <c r="AJP13" s="541"/>
      <c r="AJQ13" s="541"/>
      <c r="AJR13" s="541"/>
      <c r="AJS13" s="541"/>
      <c r="AJT13" s="541"/>
      <c r="AJU13" s="541"/>
      <c r="AJV13" s="541"/>
      <c r="AJW13" s="541"/>
      <c r="AJX13" s="541"/>
      <c r="AJY13" s="541"/>
      <c r="AJZ13" s="541"/>
      <c r="AKA13" s="541"/>
      <c r="AKB13" s="541"/>
      <c r="AKC13" s="541"/>
      <c r="AKD13" s="541"/>
      <c r="AKE13" s="541"/>
      <c r="AKF13" s="541"/>
      <c r="AKG13" s="541"/>
      <c r="AKH13" s="541"/>
      <c r="AKI13" s="541"/>
      <c r="AKJ13" s="541"/>
      <c r="AKK13" s="541"/>
      <c r="AKL13" s="541"/>
      <c r="AKM13" s="541"/>
      <c r="AKN13" s="541"/>
      <c r="AKO13" s="541"/>
      <c r="AKP13" s="541"/>
      <c r="AKQ13" s="541"/>
      <c r="AKR13" s="541"/>
      <c r="AKS13" s="541"/>
      <c r="AKT13" s="541"/>
      <c r="AKU13" s="541"/>
      <c r="AKV13" s="541"/>
      <c r="AKW13" s="541"/>
      <c r="AKX13" s="541"/>
      <c r="AKY13" s="541"/>
      <c r="AKZ13" s="541"/>
      <c r="ALA13" s="541"/>
      <c r="ALB13" s="541"/>
      <c r="ALC13" s="541"/>
      <c r="ALD13" s="541"/>
      <c r="ALE13" s="541"/>
      <c r="ALF13" s="541"/>
      <c r="ALG13" s="541"/>
      <c r="ALH13" s="541"/>
      <c r="ALI13" s="541"/>
      <c r="ALJ13" s="541"/>
      <c r="ALK13" s="541"/>
      <c r="ALL13" s="541"/>
      <c r="ALM13" s="541"/>
      <c r="ALN13" s="541"/>
      <c r="ALO13" s="541"/>
      <c r="ALP13" s="541"/>
      <c r="ALQ13" s="541"/>
      <c r="ALR13" s="541"/>
      <c r="ALS13" s="541"/>
      <c r="ALT13" s="541"/>
      <c r="ALU13" s="541"/>
      <c r="ALV13" s="541"/>
      <c r="ALW13" s="541"/>
      <c r="ALX13" s="541"/>
      <c r="ALY13" s="541"/>
      <c r="ALZ13" s="541"/>
      <c r="AMA13" s="541"/>
      <c r="AMB13" s="541"/>
      <c r="AMC13" s="541"/>
      <c r="AMD13" s="541"/>
      <c r="AME13" s="541"/>
      <c r="AMF13" s="541"/>
      <c r="AMG13" s="541"/>
      <c r="AMH13" s="541"/>
      <c r="AMI13" s="541"/>
      <c r="AMJ13" s="541"/>
      <c r="AMK13" s="541"/>
      <c r="AML13" s="541"/>
      <c r="AMM13" s="541"/>
      <c r="AMN13" s="541"/>
      <c r="AMO13" s="541"/>
      <c r="AMP13" s="541"/>
      <c r="AMQ13" s="541"/>
      <c r="AMR13" s="541"/>
      <c r="AMS13" s="541"/>
      <c r="AMT13" s="541"/>
      <c r="AMU13" s="541"/>
      <c r="AMV13" s="541"/>
      <c r="AMW13" s="541"/>
      <c r="AMX13" s="541"/>
      <c r="AMY13" s="541"/>
      <c r="AMZ13" s="541"/>
      <c r="ANA13" s="541"/>
      <c r="ANB13" s="541"/>
      <c r="ANC13" s="541"/>
      <c r="AND13" s="541"/>
      <c r="ANE13" s="541"/>
      <c r="ANF13" s="541"/>
      <c r="ANG13" s="541"/>
      <c r="ANH13" s="541"/>
      <c r="ANI13" s="541"/>
      <c r="ANJ13" s="541"/>
      <c r="ANK13" s="541"/>
      <c r="ANL13" s="541"/>
      <c r="ANM13" s="541"/>
      <c r="ANN13" s="541"/>
      <c r="ANO13" s="541"/>
      <c r="ANP13" s="541"/>
      <c r="ANQ13" s="541"/>
      <c r="ANR13" s="541"/>
      <c r="ANS13" s="541"/>
      <c r="ANT13" s="541"/>
      <c r="ANU13" s="541"/>
      <c r="ANV13" s="541"/>
      <c r="ANW13" s="541"/>
      <c r="ANX13" s="541"/>
      <c r="ANY13" s="541"/>
      <c r="ANZ13" s="541"/>
      <c r="AOA13" s="541"/>
      <c r="AOB13" s="541"/>
      <c r="AOC13" s="541"/>
      <c r="AOD13" s="541"/>
      <c r="AOE13" s="541"/>
      <c r="AOF13" s="541"/>
      <c r="AOG13" s="541"/>
      <c r="AOH13" s="541"/>
      <c r="AOI13" s="541"/>
      <c r="AOJ13" s="541"/>
      <c r="AOK13" s="541"/>
      <c r="AOL13" s="541"/>
      <c r="AOM13" s="541"/>
      <c r="AON13" s="541"/>
      <c r="AOO13" s="541"/>
      <c r="AOP13" s="541"/>
      <c r="AOQ13" s="541"/>
      <c r="AOR13" s="541"/>
      <c r="AOS13" s="541"/>
      <c r="AOT13" s="541"/>
      <c r="AOU13" s="541"/>
      <c r="AOV13" s="541"/>
      <c r="AOW13" s="541"/>
      <c r="AOX13" s="541"/>
      <c r="AOY13" s="541"/>
      <c r="AOZ13" s="541"/>
      <c r="APA13" s="541"/>
      <c r="APB13" s="541"/>
      <c r="APC13" s="541"/>
      <c r="APD13" s="541"/>
      <c r="APE13" s="541"/>
      <c r="APF13" s="541"/>
      <c r="APG13" s="541"/>
      <c r="APH13" s="541"/>
      <c r="API13" s="541"/>
      <c r="APJ13" s="541"/>
      <c r="APK13" s="541"/>
      <c r="APL13" s="541"/>
      <c r="APM13" s="541"/>
      <c r="APN13" s="541"/>
      <c r="APO13" s="541"/>
      <c r="APP13" s="541"/>
      <c r="APQ13" s="541"/>
      <c r="APR13" s="541"/>
      <c r="APS13" s="541"/>
      <c r="APT13" s="541"/>
      <c r="APU13" s="541"/>
      <c r="APV13" s="541"/>
      <c r="APW13" s="541"/>
      <c r="APX13" s="541"/>
      <c r="APY13" s="541"/>
      <c r="APZ13" s="541"/>
      <c r="AQA13" s="541"/>
      <c r="AQB13" s="541"/>
      <c r="AQC13" s="541"/>
      <c r="AQD13" s="541"/>
      <c r="AQE13" s="541"/>
      <c r="AQF13" s="541"/>
      <c r="AQG13" s="541"/>
      <c r="AQH13" s="541"/>
      <c r="AQI13" s="541"/>
      <c r="AQJ13" s="541"/>
      <c r="AQK13" s="541"/>
      <c r="AQL13" s="541"/>
      <c r="AQM13" s="541"/>
      <c r="AQN13" s="541"/>
      <c r="AQO13" s="541"/>
      <c r="AQP13" s="541"/>
      <c r="AQQ13" s="541"/>
      <c r="AQR13" s="541"/>
      <c r="AQS13" s="541"/>
      <c r="AQT13" s="541"/>
      <c r="AQU13" s="541"/>
      <c r="AQV13" s="541"/>
      <c r="AQW13" s="541"/>
      <c r="AQX13" s="541"/>
      <c r="AQY13" s="541"/>
      <c r="AQZ13" s="541"/>
      <c r="ARA13" s="541"/>
      <c r="ARB13" s="541"/>
      <c r="ARC13" s="541"/>
      <c r="ARD13" s="541"/>
      <c r="ARE13" s="541"/>
      <c r="ARF13" s="541"/>
      <c r="ARG13" s="541"/>
      <c r="ARH13" s="541"/>
      <c r="ARI13" s="541"/>
      <c r="ARJ13" s="541"/>
      <c r="ARK13" s="541"/>
      <c r="ARL13" s="541"/>
      <c r="ARM13" s="541"/>
      <c r="ARN13" s="541"/>
      <c r="ARO13" s="541"/>
      <c r="ARP13" s="541"/>
      <c r="ARQ13" s="541"/>
      <c r="ARR13" s="541"/>
      <c r="ARS13" s="541"/>
      <c r="ART13" s="541"/>
      <c r="ARU13" s="541"/>
      <c r="ARV13" s="541"/>
      <c r="ARW13" s="541"/>
      <c r="ARX13" s="541"/>
      <c r="ARY13" s="541"/>
      <c r="ARZ13" s="541"/>
      <c r="ASA13" s="541"/>
      <c r="ASB13" s="541"/>
      <c r="ASC13" s="541"/>
      <c r="ASD13" s="541"/>
      <c r="ASE13" s="541"/>
      <c r="ASF13" s="541"/>
      <c r="ASG13" s="541"/>
      <c r="ASH13" s="541"/>
      <c r="ASI13" s="541"/>
      <c r="ASJ13" s="541"/>
      <c r="ASK13" s="541"/>
      <c r="ASL13" s="541"/>
      <c r="ASM13" s="541"/>
      <c r="ASN13" s="541"/>
      <c r="ASO13" s="541"/>
      <c r="ASP13" s="541"/>
      <c r="ASQ13" s="541"/>
      <c r="ASR13" s="541"/>
      <c r="ASS13" s="541"/>
      <c r="AST13" s="541"/>
      <c r="ASU13" s="541"/>
      <c r="ASV13" s="541"/>
      <c r="ASW13" s="541"/>
      <c r="ASX13" s="541"/>
      <c r="ASY13" s="541"/>
      <c r="ASZ13" s="541"/>
      <c r="ATA13" s="541"/>
      <c r="ATB13" s="541"/>
      <c r="ATC13" s="541"/>
      <c r="ATD13" s="541"/>
      <c r="ATE13" s="541"/>
      <c r="ATF13" s="541"/>
      <c r="ATG13" s="541"/>
      <c r="ATH13" s="541"/>
      <c r="ATI13" s="541"/>
      <c r="ATJ13" s="541"/>
      <c r="ATK13" s="541"/>
      <c r="ATL13" s="541"/>
      <c r="ATM13" s="541"/>
      <c r="ATN13" s="541"/>
      <c r="ATO13" s="541"/>
      <c r="ATP13" s="541"/>
      <c r="ATQ13" s="541"/>
      <c r="ATR13" s="541"/>
      <c r="ATS13" s="541"/>
      <c r="ATT13" s="541"/>
      <c r="ATU13" s="541"/>
      <c r="ATV13" s="541"/>
      <c r="ATW13" s="541"/>
      <c r="ATX13" s="541"/>
      <c r="ATY13" s="541"/>
      <c r="ATZ13" s="541"/>
      <c r="AUA13" s="541"/>
      <c r="AUB13" s="541"/>
      <c r="AUC13" s="541"/>
      <c r="AUD13" s="541"/>
      <c r="AUE13" s="541"/>
      <c r="AUF13" s="541"/>
      <c r="AUG13" s="541"/>
      <c r="AUH13" s="541"/>
      <c r="AUI13" s="541"/>
      <c r="AUJ13" s="541"/>
      <c r="AUK13" s="541"/>
      <c r="AUL13" s="541"/>
      <c r="AUM13" s="541"/>
      <c r="AUN13" s="541"/>
      <c r="AUO13" s="541"/>
      <c r="AUP13" s="541"/>
      <c r="AUQ13" s="541"/>
      <c r="AUR13" s="541"/>
      <c r="AUS13" s="541"/>
      <c r="AUT13" s="541"/>
      <c r="AUU13" s="541"/>
      <c r="AUV13" s="541"/>
      <c r="AUW13" s="541"/>
      <c r="AUX13" s="541"/>
      <c r="AUY13" s="541"/>
      <c r="AUZ13" s="541"/>
      <c r="AVA13" s="541"/>
      <c r="AVB13" s="541"/>
      <c r="AVC13" s="541"/>
      <c r="AVD13" s="541"/>
      <c r="AVE13" s="541"/>
      <c r="AVF13" s="541"/>
      <c r="AVG13" s="541"/>
      <c r="AVH13" s="541"/>
      <c r="AVI13" s="541"/>
      <c r="AVJ13" s="541"/>
      <c r="AVK13" s="541"/>
      <c r="AVL13" s="541"/>
      <c r="AVM13" s="541"/>
      <c r="AVN13" s="541"/>
      <c r="AVO13" s="541"/>
      <c r="AVP13" s="541"/>
      <c r="AVQ13" s="541"/>
      <c r="AVR13" s="541"/>
      <c r="AVS13" s="541"/>
      <c r="AVT13" s="541"/>
      <c r="AVU13" s="541"/>
      <c r="AVV13" s="541"/>
      <c r="AVW13" s="541"/>
      <c r="AVX13" s="541"/>
      <c r="AVY13" s="541"/>
      <c r="AVZ13" s="541"/>
      <c r="AWA13" s="541"/>
      <c r="AWB13" s="541"/>
      <c r="AWC13" s="541"/>
      <c r="AWD13" s="541"/>
      <c r="AWE13" s="541"/>
      <c r="AWF13" s="541"/>
      <c r="AWG13" s="541"/>
      <c r="AWH13" s="541"/>
      <c r="AWI13" s="541"/>
      <c r="AWJ13" s="541"/>
      <c r="AWK13" s="541"/>
      <c r="AWL13" s="541"/>
      <c r="AWM13" s="541"/>
      <c r="AWN13" s="541"/>
      <c r="AWO13" s="541"/>
      <c r="AWP13" s="541"/>
      <c r="AWQ13" s="541"/>
      <c r="AWR13" s="541"/>
      <c r="AWS13" s="541"/>
      <c r="AWT13" s="541"/>
      <c r="AWU13" s="541"/>
      <c r="AWV13" s="541"/>
      <c r="AWW13" s="541"/>
      <c r="AWX13" s="541"/>
      <c r="AWY13" s="541"/>
      <c r="AWZ13" s="541"/>
      <c r="AXA13" s="541"/>
      <c r="AXB13" s="541"/>
      <c r="AXC13" s="541"/>
      <c r="AXD13" s="541"/>
      <c r="AXE13" s="541"/>
      <c r="AXF13" s="541"/>
      <c r="AXG13" s="541"/>
      <c r="AXH13" s="541"/>
      <c r="AXI13" s="541"/>
      <c r="AXJ13" s="541"/>
      <c r="AXK13" s="541"/>
      <c r="AXL13" s="541"/>
      <c r="AXM13" s="541"/>
      <c r="AXN13" s="541"/>
      <c r="AXO13" s="541"/>
      <c r="AXP13" s="541"/>
      <c r="AXQ13" s="541"/>
      <c r="AXR13" s="541"/>
      <c r="AXS13" s="541"/>
      <c r="AXT13" s="541"/>
      <c r="AXU13" s="541"/>
      <c r="AXV13" s="541"/>
      <c r="AXW13" s="541"/>
      <c r="AXX13" s="541"/>
      <c r="AXY13" s="541"/>
      <c r="AXZ13" s="541"/>
      <c r="AYA13" s="541"/>
      <c r="AYB13" s="541"/>
      <c r="AYC13" s="541"/>
      <c r="AYD13" s="541"/>
      <c r="AYE13" s="541"/>
      <c r="AYF13" s="541"/>
      <c r="AYG13" s="541"/>
      <c r="AYH13" s="541"/>
      <c r="AYI13" s="541"/>
      <c r="AYJ13" s="541"/>
      <c r="AYK13" s="541"/>
      <c r="AYL13" s="541"/>
      <c r="AYM13" s="541"/>
      <c r="AYN13" s="541"/>
      <c r="AYO13" s="541"/>
      <c r="AYP13" s="541"/>
      <c r="AYQ13" s="541"/>
      <c r="AYR13" s="541"/>
      <c r="AYS13" s="541"/>
      <c r="AYT13" s="541"/>
      <c r="AYU13" s="541"/>
      <c r="AYV13" s="541"/>
      <c r="AYW13" s="541"/>
      <c r="AYX13" s="541"/>
      <c r="AYY13" s="541"/>
      <c r="AYZ13" s="541"/>
      <c r="AZA13" s="541"/>
      <c r="AZB13" s="541"/>
      <c r="AZC13" s="541"/>
      <c r="AZD13" s="541"/>
      <c r="AZE13" s="541"/>
      <c r="AZF13" s="541"/>
      <c r="AZG13" s="541"/>
      <c r="AZH13" s="541"/>
      <c r="AZI13" s="541"/>
      <c r="AZJ13" s="541"/>
      <c r="AZK13" s="541"/>
      <c r="AZL13" s="541"/>
      <c r="AZM13" s="541"/>
      <c r="AZN13" s="541"/>
      <c r="AZO13" s="541"/>
      <c r="AZP13" s="541"/>
      <c r="AZQ13" s="541"/>
      <c r="AZR13" s="541"/>
      <c r="AZS13" s="541"/>
      <c r="AZT13" s="541"/>
      <c r="AZU13" s="541"/>
      <c r="AZV13" s="541"/>
      <c r="AZW13" s="541"/>
      <c r="AZX13" s="541"/>
      <c r="AZY13" s="541"/>
      <c r="AZZ13" s="541"/>
      <c r="BAA13" s="541"/>
      <c r="BAB13" s="541"/>
      <c r="BAC13" s="541"/>
      <c r="BAD13" s="541"/>
      <c r="BAE13" s="541"/>
      <c r="BAF13" s="541"/>
      <c r="BAG13" s="541"/>
      <c r="BAH13" s="541"/>
      <c r="BAI13" s="541"/>
      <c r="BAJ13" s="541"/>
      <c r="BAK13" s="541"/>
      <c r="BAL13" s="541"/>
      <c r="BAM13" s="541"/>
      <c r="BAN13" s="541"/>
      <c r="BAO13" s="541"/>
      <c r="BAP13" s="541"/>
      <c r="BAQ13" s="541"/>
      <c r="BAR13" s="541"/>
      <c r="BAS13" s="541"/>
      <c r="BAT13" s="541"/>
      <c r="BAU13" s="541"/>
      <c r="BAV13" s="541"/>
      <c r="BAW13" s="541"/>
      <c r="BAX13" s="541"/>
      <c r="BAY13" s="541"/>
      <c r="BAZ13" s="541"/>
      <c r="BBA13" s="541"/>
      <c r="BBB13" s="541"/>
      <c r="BBC13" s="541"/>
      <c r="BBD13" s="541"/>
      <c r="BBE13" s="541"/>
      <c r="BBF13" s="541"/>
      <c r="BBG13" s="541"/>
      <c r="BBH13" s="541"/>
      <c r="BBI13" s="541"/>
      <c r="BBJ13" s="541"/>
      <c r="BBK13" s="541"/>
      <c r="BBL13" s="541"/>
      <c r="BBM13" s="541"/>
      <c r="BBN13" s="541"/>
      <c r="BBO13" s="541"/>
      <c r="BBP13" s="541"/>
      <c r="BBQ13" s="541"/>
      <c r="BBR13" s="541"/>
      <c r="BBS13" s="541"/>
      <c r="BBT13" s="541"/>
      <c r="BBU13" s="541"/>
      <c r="BBV13" s="541"/>
      <c r="BBW13" s="541"/>
      <c r="BBX13" s="541"/>
      <c r="BBY13" s="541"/>
      <c r="BBZ13" s="541"/>
      <c r="BCA13" s="541"/>
      <c r="BCB13" s="541"/>
      <c r="BCC13" s="541"/>
      <c r="BCD13" s="541"/>
      <c r="BCE13" s="541"/>
      <c r="BCF13" s="541"/>
      <c r="BCG13" s="541"/>
      <c r="BCH13" s="541"/>
      <c r="BCI13" s="541"/>
      <c r="BCJ13" s="541"/>
      <c r="BCK13" s="541"/>
      <c r="BCL13" s="541"/>
      <c r="BCM13" s="541"/>
      <c r="BCN13" s="541"/>
      <c r="BCO13" s="541"/>
      <c r="BCP13" s="541"/>
      <c r="BCQ13" s="541"/>
      <c r="BCR13" s="541"/>
      <c r="BCS13" s="541"/>
      <c r="BCT13" s="541"/>
      <c r="BCU13" s="541"/>
      <c r="BCV13" s="541"/>
      <c r="BCW13" s="541"/>
      <c r="BCX13" s="541"/>
      <c r="BCY13" s="541"/>
      <c r="BCZ13" s="541"/>
      <c r="BDA13" s="541"/>
      <c r="BDB13" s="541"/>
      <c r="BDC13" s="541"/>
      <c r="BDD13" s="541"/>
      <c r="BDE13" s="541"/>
      <c r="BDF13" s="541"/>
      <c r="BDG13" s="541"/>
      <c r="BDH13" s="541"/>
      <c r="BDI13" s="541"/>
      <c r="BDJ13" s="541"/>
      <c r="BDK13" s="541"/>
      <c r="BDL13" s="541"/>
      <c r="BDM13" s="541"/>
      <c r="BDN13" s="541"/>
      <c r="BDO13" s="541"/>
      <c r="BDP13" s="541"/>
      <c r="BDQ13" s="541"/>
      <c r="BDR13" s="541"/>
      <c r="BDS13" s="541"/>
      <c r="BDT13" s="541"/>
      <c r="BDU13" s="541"/>
      <c r="BDV13" s="541"/>
      <c r="BDW13" s="541"/>
      <c r="BDX13" s="541"/>
      <c r="BDY13" s="541"/>
      <c r="BDZ13" s="541"/>
      <c r="BEA13" s="541"/>
      <c r="BEB13" s="541"/>
      <c r="BEC13" s="541"/>
      <c r="BED13" s="541"/>
      <c r="BEE13" s="541"/>
      <c r="BEF13" s="541"/>
      <c r="BEG13" s="541"/>
      <c r="BEH13" s="541"/>
      <c r="BEI13" s="541"/>
      <c r="BEJ13" s="541"/>
      <c r="BEK13" s="541"/>
      <c r="BEL13" s="541"/>
      <c r="BEM13" s="541"/>
      <c r="BEN13" s="541"/>
      <c r="BEO13" s="541"/>
      <c r="BEP13" s="541"/>
      <c r="BEQ13" s="541"/>
      <c r="BER13" s="541"/>
      <c r="BES13" s="541"/>
      <c r="BET13" s="541"/>
      <c r="BEU13" s="541"/>
      <c r="BEV13" s="541"/>
      <c r="BEW13" s="541"/>
      <c r="BEX13" s="541"/>
      <c r="BEY13" s="541"/>
      <c r="BEZ13" s="541"/>
      <c r="BFA13" s="541"/>
      <c r="BFB13" s="541"/>
      <c r="BFC13" s="541"/>
      <c r="BFD13" s="541"/>
      <c r="BFE13" s="541"/>
      <c r="BFF13" s="541"/>
      <c r="BFG13" s="541"/>
      <c r="BFH13" s="541"/>
      <c r="BFI13" s="541"/>
      <c r="BFJ13" s="541"/>
      <c r="BFK13" s="541"/>
      <c r="BFL13" s="541"/>
      <c r="BFM13" s="541"/>
      <c r="BFN13" s="541"/>
      <c r="BFO13" s="541"/>
      <c r="BFP13" s="541"/>
      <c r="BFQ13" s="541"/>
      <c r="BFR13" s="541"/>
      <c r="BFS13" s="541"/>
      <c r="BFT13" s="541"/>
      <c r="BFU13" s="541"/>
      <c r="BFV13" s="541"/>
      <c r="BFW13" s="541"/>
      <c r="BFX13" s="541"/>
      <c r="BFY13" s="541"/>
      <c r="BFZ13" s="541"/>
      <c r="BGA13" s="541"/>
      <c r="BGB13" s="541"/>
      <c r="BGC13" s="541"/>
      <c r="BGD13" s="541"/>
      <c r="BGE13" s="541"/>
      <c r="BGF13" s="541"/>
      <c r="BGG13" s="541"/>
      <c r="BGH13" s="541"/>
      <c r="BGI13" s="541"/>
      <c r="BGJ13" s="541"/>
      <c r="BGK13" s="541"/>
      <c r="BGL13" s="541"/>
      <c r="BGM13" s="541"/>
      <c r="BGN13" s="541"/>
      <c r="BGO13" s="541"/>
      <c r="BGP13" s="541"/>
      <c r="BGQ13" s="541"/>
      <c r="BGR13" s="541"/>
      <c r="BGS13" s="541"/>
      <c r="BGT13" s="541"/>
      <c r="BGU13" s="541"/>
      <c r="BGV13" s="541"/>
      <c r="BGW13" s="541"/>
      <c r="BGX13" s="541"/>
      <c r="BGY13" s="541"/>
      <c r="BGZ13" s="541"/>
      <c r="BHA13" s="541"/>
      <c r="BHB13" s="541"/>
      <c r="BHC13" s="541"/>
      <c r="BHD13" s="541"/>
      <c r="BHE13" s="541"/>
      <c r="BHF13" s="541"/>
      <c r="BHG13" s="541"/>
      <c r="BHH13" s="541"/>
      <c r="BHI13" s="541"/>
      <c r="BHJ13" s="541"/>
      <c r="BHK13" s="541"/>
      <c r="BHL13" s="541"/>
      <c r="BHM13" s="541"/>
      <c r="BHN13" s="541"/>
      <c r="BHO13" s="541"/>
      <c r="BHP13" s="541"/>
      <c r="BHQ13" s="541"/>
      <c r="BHR13" s="541"/>
      <c r="BHS13" s="541"/>
      <c r="BHT13" s="541"/>
      <c r="BHU13" s="541"/>
      <c r="BHV13" s="541"/>
      <c r="BHW13" s="541"/>
      <c r="BHX13" s="541"/>
      <c r="BHY13" s="541"/>
      <c r="BHZ13" s="541"/>
      <c r="BIA13" s="541"/>
      <c r="BIB13" s="541"/>
      <c r="BIC13" s="541"/>
      <c r="BID13" s="541"/>
      <c r="BIE13" s="541"/>
      <c r="BIF13" s="541"/>
      <c r="BIG13" s="541"/>
      <c r="BIH13" s="541"/>
      <c r="BII13" s="541"/>
      <c r="BIJ13" s="541"/>
      <c r="BIK13" s="541"/>
      <c r="BIL13" s="541"/>
      <c r="BIM13" s="541"/>
      <c r="BIN13" s="541"/>
      <c r="BIO13" s="541"/>
      <c r="BIP13" s="541"/>
      <c r="BIQ13" s="541"/>
      <c r="BIR13" s="541"/>
      <c r="BIS13" s="541"/>
      <c r="BIT13" s="541"/>
      <c r="BIU13" s="541"/>
      <c r="BIV13" s="541"/>
      <c r="BIW13" s="541"/>
      <c r="BIX13" s="541"/>
      <c r="BIY13" s="541"/>
      <c r="BIZ13" s="541"/>
      <c r="BJA13" s="541"/>
      <c r="BJB13" s="541"/>
      <c r="BJC13" s="541"/>
      <c r="BJD13" s="541"/>
      <c r="BJE13" s="541"/>
      <c r="BJF13" s="541"/>
      <c r="BJG13" s="541"/>
      <c r="BJH13" s="541"/>
      <c r="BJI13" s="541"/>
      <c r="BJJ13" s="541"/>
      <c r="BJK13" s="541"/>
      <c r="BJL13" s="541"/>
      <c r="BJM13" s="541"/>
      <c r="BJN13" s="541"/>
      <c r="BJO13" s="541"/>
      <c r="BJP13" s="541"/>
      <c r="BJQ13" s="541"/>
      <c r="BJR13" s="541"/>
      <c r="BJS13" s="541"/>
      <c r="BJT13" s="541"/>
      <c r="BJU13" s="541"/>
      <c r="BJV13" s="541"/>
      <c r="BJW13" s="541"/>
      <c r="BJX13" s="541"/>
      <c r="BJY13" s="541"/>
      <c r="BJZ13" s="541"/>
      <c r="BKA13" s="541"/>
      <c r="BKB13" s="541"/>
      <c r="BKC13" s="541"/>
      <c r="BKD13" s="541"/>
      <c r="BKE13" s="541"/>
      <c r="BKF13" s="541"/>
      <c r="BKG13" s="541"/>
      <c r="BKH13" s="541"/>
      <c r="BKI13" s="541"/>
      <c r="BKJ13" s="541"/>
      <c r="BKK13" s="541"/>
      <c r="BKL13" s="541"/>
      <c r="BKM13" s="541"/>
      <c r="BKN13" s="541"/>
      <c r="BKO13" s="541"/>
      <c r="BKP13" s="541"/>
      <c r="BKQ13" s="541"/>
      <c r="BKR13" s="541"/>
      <c r="BKS13" s="541"/>
      <c r="BKT13" s="541"/>
      <c r="BKU13" s="541"/>
      <c r="BKV13" s="541"/>
      <c r="BKW13" s="541"/>
      <c r="BKX13" s="541"/>
      <c r="BKY13" s="541"/>
      <c r="BKZ13" s="541"/>
      <c r="BLA13" s="541"/>
      <c r="BLB13" s="541"/>
      <c r="BLC13" s="541"/>
      <c r="BLD13" s="541"/>
      <c r="BLE13" s="541"/>
      <c r="BLF13" s="541"/>
      <c r="BLG13" s="541"/>
      <c r="BLH13" s="541"/>
      <c r="BLI13" s="541"/>
      <c r="BLJ13" s="541"/>
      <c r="BLK13" s="541"/>
      <c r="BLL13" s="541"/>
      <c r="BLM13" s="541"/>
      <c r="BLN13" s="541"/>
      <c r="BLO13" s="541"/>
      <c r="BLP13" s="541"/>
      <c r="BLQ13" s="541"/>
      <c r="BLR13" s="541"/>
      <c r="BLS13" s="541"/>
      <c r="BLT13" s="541"/>
      <c r="BLU13" s="541"/>
      <c r="BLV13" s="541"/>
      <c r="BLW13" s="541"/>
      <c r="BLX13" s="541"/>
      <c r="BLY13" s="541"/>
      <c r="BLZ13" s="541"/>
      <c r="BMA13" s="541"/>
      <c r="BMB13" s="541"/>
      <c r="BMC13" s="541"/>
      <c r="BMD13" s="541"/>
      <c r="BME13" s="541"/>
      <c r="BMF13" s="541"/>
      <c r="BMG13" s="541"/>
      <c r="BMH13" s="541"/>
      <c r="BMI13" s="541"/>
      <c r="BMJ13" s="541"/>
      <c r="BMK13" s="541"/>
      <c r="BML13" s="541"/>
      <c r="BMM13" s="541"/>
      <c r="BMN13" s="541"/>
      <c r="BMO13" s="541"/>
      <c r="BMP13" s="541"/>
      <c r="BMQ13" s="541"/>
      <c r="BMR13" s="541"/>
      <c r="BMS13" s="541"/>
      <c r="BMT13" s="541"/>
      <c r="BMU13" s="541"/>
      <c r="BMV13" s="541"/>
      <c r="BMW13" s="541"/>
      <c r="BMX13" s="541"/>
      <c r="BMY13" s="541"/>
      <c r="BMZ13" s="541"/>
      <c r="BNA13" s="541"/>
      <c r="BNB13" s="541"/>
      <c r="BNC13" s="541"/>
      <c r="BND13" s="541"/>
      <c r="BNE13" s="541"/>
      <c r="BNF13" s="541"/>
      <c r="BNG13" s="541"/>
      <c r="BNH13" s="541"/>
      <c r="BNI13" s="541"/>
      <c r="BNJ13" s="541"/>
      <c r="BNK13" s="541"/>
      <c r="BNL13" s="541"/>
      <c r="BNM13" s="541"/>
      <c r="BNN13" s="541"/>
      <c r="BNO13" s="541"/>
      <c r="BNP13" s="541"/>
      <c r="BNQ13" s="541"/>
      <c r="BNR13" s="541"/>
      <c r="BNS13" s="541"/>
      <c r="BNT13" s="541"/>
      <c r="BNU13" s="541"/>
      <c r="BNV13" s="541"/>
      <c r="BNW13" s="541"/>
      <c r="BNX13" s="541"/>
      <c r="BNY13" s="541"/>
      <c r="BNZ13" s="541"/>
      <c r="BOA13" s="541"/>
      <c r="BOB13" s="541"/>
      <c r="BOC13" s="541"/>
      <c r="BOD13" s="541"/>
      <c r="BOE13" s="541"/>
      <c r="BOF13" s="541"/>
      <c r="BOG13" s="541"/>
      <c r="BOH13" s="541"/>
      <c r="BOI13" s="541"/>
      <c r="BOJ13" s="541"/>
      <c r="BOK13" s="541"/>
      <c r="BOL13" s="541"/>
      <c r="BOM13" s="541"/>
      <c r="BON13" s="541"/>
      <c r="BOO13" s="541"/>
      <c r="BOP13" s="541"/>
      <c r="BOQ13" s="541"/>
      <c r="BOR13" s="541"/>
      <c r="BOS13" s="541"/>
      <c r="BOT13" s="541"/>
      <c r="BOU13" s="541"/>
      <c r="BOV13" s="541"/>
      <c r="BOW13" s="541"/>
      <c r="BOX13" s="541"/>
      <c r="BOY13" s="541"/>
      <c r="BOZ13" s="541"/>
      <c r="BPA13" s="541"/>
      <c r="BPB13" s="541"/>
      <c r="BPC13" s="541"/>
      <c r="BPD13" s="541"/>
      <c r="BPE13" s="541"/>
      <c r="BPF13" s="541"/>
      <c r="BPG13" s="541"/>
      <c r="BPH13" s="541"/>
      <c r="BPI13" s="541"/>
      <c r="BPJ13" s="541"/>
      <c r="BPK13" s="541"/>
      <c r="BPL13" s="541"/>
      <c r="BPM13" s="541"/>
      <c r="BPN13" s="541"/>
      <c r="BPO13" s="541"/>
      <c r="BPP13" s="541"/>
      <c r="BPQ13" s="541"/>
      <c r="BPR13" s="541"/>
      <c r="BPS13" s="541"/>
      <c r="BPT13" s="541"/>
      <c r="BPU13" s="541"/>
      <c r="BPV13" s="541"/>
      <c r="BPW13" s="541"/>
      <c r="BPX13" s="541"/>
      <c r="BPY13" s="541"/>
      <c r="BPZ13" s="541"/>
      <c r="BQA13" s="541"/>
      <c r="BQB13" s="541"/>
      <c r="BQC13" s="541"/>
      <c r="BQD13" s="541"/>
      <c r="BQE13" s="541"/>
      <c r="BQF13" s="541"/>
      <c r="BQG13" s="541"/>
      <c r="BQH13" s="541"/>
      <c r="BQI13" s="541"/>
      <c r="BQJ13" s="541"/>
      <c r="BQK13" s="541"/>
      <c r="BQL13" s="541"/>
      <c r="BQM13" s="541"/>
      <c r="BQN13" s="541"/>
      <c r="BQO13" s="541"/>
      <c r="BQP13" s="541"/>
      <c r="BQQ13" s="541"/>
      <c r="BQR13" s="541"/>
      <c r="BQS13" s="541"/>
      <c r="BQT13" s="541"/>
      <c r="BQU13" s="541"/>
      <c r="BQV13" s="541"/>
      <c r="BQW13" s="541"/>
      <c r="BQX13" s="541"/>
      <c r="BQY13" s="541"/>
      <c r="BQZ13" s="541"/>
      <c r="BRA13" s="541"/>
      <c r="BRB13" s="541"/>
      <c r="BRC13" s="541"/>
      <c r="BRD13" s="541"/>
      <c r="BRE13" s="541"/>
      <c r="BRF13" s="541"/>
      <c r="BRG13" s="541"/>
      <c r="BRH13" s="541"/>
      <c r="BRI13" s="541"/>
      <c r="BRJ13" s="541"/>
      <c r="BRK13" s="541"/>
      <c r="BRL13" s="541"/>
      <c r="BRM13" s="541"/>
      <c r="BRN13" s="541"/>
      <c r="BRO13" s="541"/>
      <c r="BRP13" s="541"/>
      <c r="BRQ13" s="541"/>
      <c r="BRR13" s="541"/>
      <c r="BRS13" s="541"/>
      <c r="BRT13" s="541"/>
      <c r="BRU13" s="541"/>
      <c r="BRV13" s="541"/>
      <c r="BRW13" s="541"/>
      <c r="BRX13" s="541"/>
      <c r="BRY13" s="541"/>
      <c r="BRZ13" s="541"/>
      <c r="BSA13" s="541"/>
      <c r="BSB13" s="541"/>
      <c r="BSC13" s="541"/>
      <c r="BSD13" s="541"/>
      <c r="BSE13" s="541"/>
      <c r="BSF13" s="541"/>
      <c r="BSG13" s="541"/>
      <c r="BSH13" s="541"/>
      <c r="BSI13" s="541"/>
      <c r="BSJ13" s="541"/>
      <c r="BSK13" s="541"/>
      <c r="BSL13" s="541"/>
      <c r="BSM13" s="541"/>
      <c r="BSN13" s="541"/>
      <c r="BSO13" s="541"/>
      <c r="BSP13" s="541"/>
      <c r="BSQ13" s="541"/>
      <c r="BSR13" s="541"/>
      <c r="BSS13" s="541"/>
      <c r="BST13" s="541"/>
      <c r="BSU13" s="541"/>
      <c r="BSV13" s="541"/>
      <c r="BSW13" s="541"/>
      <c r="BSX13" s="541"/>
      <c r="BSY13" s="541"/>
      <c r="BSZ13" s="541"/>
      <c r="BTA13" s="541"/>
      <c r="BTB13" s="541"/>
      <c r="BTC13" s="541"/>
      <c r="BTD13" s="541"/>
      <c r="BTE13" s="541"/>
      <c r="BTF13" s="541"/>
      <c r="BTG13" s="541"/>
      <c r="BTH13" s="541"/>
      <c r="BTI13" s="541"/>
      <c r="BTJ13" s="541"/>
      <c r="BTK13" s="541"/>
      <c r="BTL13" s="541"/>
      <c r="BTM13" s="541"/>
      <c r="BTN13" s="541"/>
      <c r="BTO13" s="541"/>
      <c r="BTP13" s="541"/>
      <c r="BTQ13" s="541"/>
      <c r="BTR13" s="541"/>
      <c r="BTS13" s="541"/>
      <c r="BTT13" s="541"/>
      <c r="BTU13" s="541"/>
      <c r="BTV13" s="541"/>
      <c r="BTW13" s="541"/>
      <c r="BTX13" s="541"/>
      <c r="BTY13" s="541"/>
      <c r="BTZ13" s="541"/>
      <c r="BUA13" s="541"/>
      <c r="BUB13" s="541"/>
      <c r="BUC13" s="541"/>
      <c r="BUD13" s="541"/>
      <c r="BUE13" s="541"/>
      <c r="BUF13" s="541"/>
      <c r="BUG13" s="541"/>
      <c r="BUH13" s="541"/>
      <c r="BUI13" s="541"/>
      <c r="BUJ13" s="541"/>
      <c r="BUK13" s="541"/>
      <c r="BUL13" s="541"/>
      <c r="BUM13" s="541"/>
      <c r="BUN13" s="541"/>
      <c r="BUO13" s="541"/>
      <c r="BUP13" s="541"/>
      <c r="BUQ13" s="541"/>
      <c r="BUR13" s="541"/>
      <c r="BUS13" s="541"/>
      <c r="BUT13" s="541"/>
      <c r="BUU13" s="541"/>
      <c r="BUV13" s="541"/>
      <c r="BUW13" s="541"/>
      <c r="BUX13" s="541"/>
      <c r="BUY13" s="541"/>
      <c r="BUZ13" s="541"/>
      <c r="BVA13" s="541"/>
      <c r="BVB13" s="541"/>
      <c r="BVC13" s="541"/>
      <c r="BVD13" s="541"/>
      <c r="BVE13" s="541"/>
      <c r="BVF13" s="541"/>
      <c r="BVG13" s="541"/>
      <c r="BVH13" s="541"/>
      <c r="BVI13" s="541"/>
      <c r="BVJ13" s="541"/>
      <c r="BVK13" s="541"/>
      <c r="BVL13" s="541"/>
      <c r="BVM13" s="541"/>
      <c r="BVN13" s="541"/>
      <c r="BVO13" s="541"/>
      <c r="BVP13" s="541"/>
      <c r="BVQ13" s="541"/>
      <c r="BVR13" s="541"/>
      <c r="BVS13" s="541"/>
      <c r="BVT13" s="541"/>
      <c r="BVU13" s="541"/>
      <c r="BVV13" s="541"/>
      <c r="BVW13" s="541"/>
      <c r="BVX13" s="541"/>
      <c r="BVY13" s="541"/>
      <c r="BVZ13" s="541"/>
      <c r="BWA13" s="541"/>
      <c r="BWB13" s="541"/>
      <c r="BWC13" s="541"/>
      <c r="BWD13" s="541"/>
      <c r="BWE13" s="541"/>
      <c r="BWF13" s="541"/>
      <c r="BWG13" s="541"/>
      <c r="BWH13" s="541"/>
      <c r="BWI13" s="541"/>
      <c r="BWJ13" s="541"/>
      <c r="BWK13" s="541"/>
      <c r="BWL13" s="541"/>
      <c r="BWM13" s="541"/>
      <c r="BWN13" s="541"/>
      <c r="BWO13" s="541"/>
      <c r="BWP13" s="541"/>
      <c r="BWQ13" s="541"/>
      <c r="BWR13" s="541"/>
      <c r="BWS13" s="541"/>
      <c r="BWT13" s="541"/>
      <c r="BWU13" s="541"/>
      <c r="BWV13" s="541"/>
      <c r="BWW13" s="541"/>
      <c r="BWX13" s="541"/>
      <c r="BWY13" s="541"/>
      <c r="BWZ13" s="541"/>
      <c r="BXA13" s="541"/>
      <c r="BXB13" s="541"/>
      <c r="BXC13" s="541"/>
      <c r="BXD13" s="541"/>
      <c r="BXE13" s="541"/>
      <c r="BXF13" s="541"/>
      <c r="BXG13" s="541"/>
      <c r="BXH13" s="541"/>
      <c r="BXI13" s="541"/>
      <c r="BXJ13" s="541"/>
      <c r="BXK13" s="541"/>
      <c r="BXL13" s="541"/>
      <c r="BXM13" s="541"/>
      <c r="BXN13" s="541"/>
      <c r="BXO13" s="541"/>
      <c r="BXP13" s="541"/>
      <c r="BXQ13" s="541"/>
      <c r="BXR13" s="541"/>
      <c r="BXS13" s="541"/>
      <c r="BXT13" s="541"/>
      <c r="BXU13" s="541"/>
      <c r="BXV13" s="541"/>
      <c r="BXW13" s="541"/>
      <c r="BXX13" s="541"/>
      <c r="BXY13" s="541"/>
      <c r="BXZ13" s="541"/>
      <c r="BYA13" s="541"/>
      <c r="BYB13" s="541"/>
      <c r="BYC13" s="541"/>
      <c r="BYD13" s="541"/>
      <c r="BYE13" s="541"/>
      <c r="BYF13" s="541"/>
      <c r="BYG13" s="541"/>
      <c r="BYH13" s="541"/>
      <c r="BYI13" s="541"/>
      <c r="BYJ13" s="541"/>
      <c r="BYK13" s="541"/>
      <c r="BYL13" s="541"/>
      <c r="BYM13" s="541"/>
      <c r="BYN13" s="541"/>
      <c r="BYO13" s="541"/>
      <c r="BYP13" s="541"/>
      <c r="BYQ13" s="541"/>
      <c r="BYR13" s="541"/>
      <c r="BYS13" s="541"/>
      <c r="BYT13" s="541"/>
      <c r="BYU13" s="541"/>
      <c r="BYV13" s="541"/>
      <c r="BYW13" s="541"/>
      <c r="BYX13" s="541"/>
      <c r="BYY13" s="541"/>
      <c r="BYZ13" s="541"/>
      <c r="BZA13" s="541"/>
      <c r="BZB13" s="541"/>
      <c r="BZC13" s="541"/>
      <c r="BZD13" s="541"/>
      <c r="BZE13" s="541"/>
      <c r="BZF13" s="541"/>
      <c r="BZG13" s="541"/>
      <c r="BZH13" s="541"/>
      <c r="BZI13" s="541"/>
      <c r="BZJ13" s="541"/>
      <c r="BZK13" s="541"/>
      <c r="BZL13" s="541"/>
      <c r="BZM13" s="541"/>
      <c r="BZN13" s="541"/>
      <c r="BZO13" s="541"/>
      <c r="BZP13" s="541"/>
      <c r="BZQ13" s="541"/>
      <c r="BZR13" s="541"/>
      <c r="BZS13" s="541"/>
      <c r="BZT13" s="541"/>
      <c r="BZU13" s="541"/>
      <c r="BZV13" s="541"/>
      <c r="BZW13" s="541"/>
      <c r="BZX13" s="541"/>
      <c r="BZY13" s="541"/>
      <c r="BZZ13" s="541"/>
      <c r="CAA13" s="541"/>
      <c r="CAB13" s="541"/>
      <c r="CAC13" s="541"/>
      <c r="CAD13" s="541"/>
      <c r="CAE13" s="541"/>
      <c r="CAF13" s="541"/>
      <c r="CAG13" s="541"/>
      <c r="CAH13" s="541"/>
      <c r="CAI13" s="541"/>
      <c r="CAJ13" s="541"/>
      <c r="CAK13" s="541"/>
      <c r="CAL13" s="541"/>
      <c r="CAM13" s="541"/>
      <c r="CAN13" s="541"/>
      <c r="CAO13" s="541"/>
      <c r="CAP13" s="541"/>
      <c r="CAQ13" s="541"/>
      <c r="CAR13" s="541"/>
      <c r="CAS13" s="541"/>
      <c r="CAT13" s="541"/>
      <c r="CAU13" s="541"/>
      <c r="CAV13" s="541"/>
      <c r="CAW13" s="541"/>
      <c r="CAX13" s="541"/>
      <c r="CAY13" s="541"/>
      <c r="CAZ13" s="541"/>
      <c r="CBA13" s="541"/>
      <c r="CBB13" s="541"/>
      <c r="CBC13" s="541"/>
      <c r="CBD13" s="541"/>
      <c r="CBE13" s="541"/>
      <c r="CBF13" s="541"/>
      <c r="CBG13" s="541"/>
      <c r="CBH13" s="541"/>
      <c r="CBI13" s="541"/>
      <c r="CBJ13" s="541"/>
      <c r="CBK13" s="541"/>
      <c r="CBL13" s="541"/>
      <c r="CBM13" s="541"/>
      <c r="CBN13" s="541"/>
      <c r="CBO13" s="541"/>
      <c r="CBP13" s="541"/>
      <c r="CBQ13" s="541"/>
      <c r="CBR13" s="541"/>
      <c r="CBS13" s="541"/>
      <c r="CBT13" s="541"/>
      <c r="CBU13" s="541"/>
      <c r="CBV13" s="541"/>
      <c r="CBW13" s="541"/>
      <c r="CBX13" s="541"/>
      <c r="CBY13" s="541"/>
      <c r="CBZ13" s="541"/>
      <c r="CCA13" s="541"/>
      <c r="CCB13" s="541"/>
      <c r="CCC13" s="541"/>
      <c r="CCD13" s="541"/>
      <c r="CCE13" s="541"/>
      <c r="CCF13" s="541"/>
      <c r="CCG13" s="541"/>
      <c r="CCH13" s="541"/>
      <c r="CCI13" s="541"/>
      <c r="CCJ13" s="541"/>
      <c r="CCK13" s="541"/>
      <c r="CCL13" s="541"/>
      <c r="CCM13" s="541"/>
      <c r="CCN13" s="541"/>
      <c r="CCO13" s="541"/>
      <c r="CCP13" s="541"/>
      <c r="CCQ13" s="541"/>
      <c r="CCR13" s="541"/>
      <c r="CCS13" s="541"/>
      <c r="CCT13" s="541"/>
      <c r="CCU13" s="541"/>
      <c r="CCV13" s="541"/>
      <c r="CCW13" s="541"/>
      <c r="CCX13" s="541"/>
      <c r="CCY13" s="541"/>
      <c r="CCZ13" s="541"/>
      <c r="CDA13" s="541"/>
      <c r="CDB13" s="541"/>
      <c r="CDC13" s="541"/>
      <c r="CDD13" s="541"/>
      <c r="CDE13" s="541"/>
      <c r="CDF13" s="541"/>
      <c r="CDG13" s="541"/>
      <c r="CDH13" s="541"/>
      <c r="CDI13" s="541"/>
      <c r="CDJ13" s="541"/>
      <c r="CDK13" s="541"/>
      <c r="CDL13" s="541"/>
      <c r="CDM13" s="541"/>
      <c r="CDN13" s="541"/>
      <c r="CDO13" s="541"/>
      <c r="CDP13" s="541"/>
      <c r="CDQ13" s="541"/>
      <c r="CDR13" s="541"/>
      <c r="CDS13" s="541"/>
      <c r="CDT13" s="541"/>
      <c r="CDU13" s="541"/>
      <c r="CDV13" s="541"/>
      <c r="CDW13" s="541"/>
      <c r="CDX13" s="541"/>
      <c r="CDY13" s="541"/>
      <c r="CDZ13" s="541"/>
      <c r="CEA13" s="541"/>
      <c r="CEB13" s="541"/>
      <c r="CEC13" s="541"/>
      <c r="CED13" s="541"/>
      <c r="CEE13" s="541"/>
      <c r="CEF13" s="541"/>
      <c r="CEG13" s="541"/>
      <c r="CEH13" s="541"/>
      <c r="CEI13" s="541"/>
      <c r="CEJ13" s="541"/>
      <c r="CEK13" s="541"/>
      <c r="CEL13" s="541"/>
      <c r="CEM13" s="541"/>
      <c r="CEN13" s="541"/>
      <c r="CEO13" s="541"/>
      <c r="CEP13" s="541"/>
      <c r="CEQ13" s="541"/>
      <c r="CER13" s="541"/>
      <c r="CES13" s="541"/>
      <c r="CET13" s="541"/>
      <c r="CEU13" s="541"/>
      <c r="CEV13" s="541"/>
      <c r="CEW13" s="541"/>
      <c r="CEX13" s="541"/>
      <c r="CEY13" s="541"/>
      <c r="CEZ13" s="541"/>
      <c r="CFA13" s="541"/>
      <c r="CFB13" s="541"/>
      <c r="CFC13" s="541"/>
      <c r="CFD13" s="541"/>
      <c r="CFE13" s="541"/>
      <c r="CFF13" s="541"/>
      <c r="CFG13" s="541"/>
      <c r="CFH13" s="541"/>
      <c r="CFI13" s="541"/>
      <c r="CFJ13" s="541"/>
      <c r="CFK13" s="541"/>
      <c r="CFL13" s="541"/>
      <c r="CFM13" s="541"/>
      <c r="CFN13" s="541"/>
      <c r="CFO13" s="541"/>
      <c r="CFP13" s="541"/>
      <c r="CFQ13" s="541"/>
      <c r="CFR13" s="541"/>
      <c r="CFS13" s="541"/>
      <c r="CFT13" s="541"/>
      <c r="CFU13" s="541"/>
      <c r="CFV13" s="541"/>
      <c r="CFW13" s="541"/>
      <c r="CFX13" s="541"/>
      <c r="CFY13" s="541"/>
      <c r="CFZ13" s="541"/>
      <c r="CGA13" s="541"/>
      <c r="CGB13" s="541"/>
      <c r="CGC13" s="541"/>
      <c r="CGD13" s="541"/>
      <c r="CGE13" s="541"/>
      <c r="CGF13" s="541"/>
      <c r="CGG13" s="541"/>
      <c r="CGH13" s="541"/>
      <c r="CGI13" s="541"/>
      <c r="CGJ13" s="541"/>
      <c r="CGK13" s="541"/>
      <c r="CGL13" s="541"/>
      <c r="CGM13" s="541"/>
      <c r="CGN13" s="541"/>
      <c r="CGO13" s="541"/>
      <c r="CGP13" s="541"/>
      <c r="CGQ13" s="541"/>
      <c r="CGR13" s="541"/>
      <c r="CGS13" s="541"/>
      <c r="CGT13" s="541"/>
      <c r="CGU13" s="541"/>
      <c r="CGV13" s="541"/>
      <c r="CGW13" s="541"/>
      <c r="CGX13" s="541"/>
      <c r="CGY13" s="541"/>
      <c r="CGZ13" s="541"/>
      <c r="CHA13" s="541"/>
      <c r="CHB13" s="541"/>
      <c r="CHC13" s="541"/>
      <c r="CHD13" s="541"/>
      <c r="CHE13" s="541"/>
      <c r="CHF13" s="541"/>
      <c r="CHG13" s="541"/>
      <c r="CHH13" s="541"/>
      <c r="CHI13" s="541"/>
      <c r="CHJ13" s="541"/>
      <c r="CHK13" s="541"/>
      <c r="CHL13" s="541"/>
      <c r="CHM13" s="541"/>
      <c r="CHN13" s="541"/>
      <c r="CHO13" s="541"/>
      <c r="CHP13" s="541"/>
      <c r="CHQ13" s="541"/>
      <c r="CHR13" s="541"/>
      <c r="CHS13" s="541"/>
      <c r="CHT13" s="541"/>
      <c r="CHU13" s="541"/>
      <c r="CHV13" s="541"/>
      <c r="CHW13" s="541"/>
      <c r="CHX13" s="541"/>
      <c r="CHY13" s="541"/>
      <c r="CHZ13" s="541"/>
      <c r="CIA13" s="541"/>
      <c r="CIB13" s="541"/>
      <c r="CIC13" s="541"/>
      <c r="CID13" s="541"/>
      <c r="CIE13" s="541"/>
      <c r="CIF13" s="541"/>
      <c r="CIG13" s="541"/>
      <c r="CIH13" s="541"/>
      <c r="CII13" s="541"/>
      <c r="CIJ13" s="541"/>
      <c r="CIK13" s="541"/>
      <c r="CIL13" s="541"/>
      <c r="CIM13" s="541"/>
      <c r="CIN13" s="541"/>
      <c r="CIO13" s="541"/>
      <c r="CIP13" s="541"/>
      <c r="CIQ13" s="541"/>
      <c r="CIR13" s="541"/>
      <c r="CIS13" s="541"/>
      <c r="CIT13" s="541"/>
      <c r="CIU13" s="541"/>
      <c r="CIV13" s="541"/>
      <c r="CIW13" s="541"/>
      <c r="CIX13" s="541"/>
      <c r="CIY13" s="541"/>
      <c r="CIZ13" s="541"/>
      <c r="CJA13" s="541"/>
      <c r="CJB13" s="541"/>
      <c r="CJC13" s="541"/>
      <c r="CJD13" s="541"/>
      <c r="CJE13" s="541"/>
      <c r="CJF13" s="541"/>
      <c r="CJG13" s="541"/>
      <c r="CJH13" s="541"/>
      <c r="CJI13" s="541"/>
      <c r="CJJ13" s="541"/>
      <c r="CJK13" s="541"/>
      <c r="CJL13" s="541"/>
      <c r="CJM13" s="541"/>
      <c r="CJN13" s="541"/>
      <c r="CJO13" s="541"/>
      <c r="CJP13" s="541"/>
      <c r="CJQ13" s="541"/>
      <c r="CJR13" s="541"/>
      <c r="CJS13" s="541"/>
      <c r="CJT13" s="541"/>
      <c r="CJU13" s="541"/>
      <c r="CJV13" s="541"/>
      <c r="CJW13" s="541"/>
      <c r="CJX13" s="541"/>
      <c r="CJY13" s="541"/>
      <c r="CJZ13" s="541"/>
      <c r="CKA13" s="541"/>
      <c r="CKB13" s="541"/>
      <c r="CKC13" s="541"/>
      <c r="CKD13" s="541"/>
      <c r="CKE13" s="541"/>
      <c r="CKF13" s="541"/>
      <c r="CKG13" s="541"/>
      <c r="CKH13" s="541"/>
      <c r="CKI13" s="541"/>
      <c r="CKJ13" s="541"/>
      <c r="CKK13" s="541"/>
      <c r="CKL13" s="541"/>
      <c r="CKM13" s="541"/>
      <c r="CKN13" s="541"/>
      <c r="CKO13" s="541"/>
      <c r="CKP13" s="541"/>
      <c r="CKQ13" s="541"/>
      <c r="CKR13" s="541"/>
      <c r="CKS13" s="541"/>
      <c r="CKT13" s="541"/>
      <c r="CKU13" s="541"/>
      <c r="CKV13" s="541"/>
      <c r="CKW13" s="541"/>
      <c r="CKX13" s="541"/>
      <c r="CKY13" s="541"/>
      <c r="CKZ13" s="541"/>
      <c r="CLA13" s="541"/>
      <c r="CLB13" s="541"/>
      <c r="CLC13" s="541"/>
      <c r="CLD13" s="541"/>
      <c r="CLE13" s="541"/>
      <c r="CLF13" s="541"/>
      <c r="CLG13" s="541"/>
      <c r="CLH13" s="541"/>
      <c r="CLI13" s="541"/>
      <c r="CLJ13" s="541"/>
      <c r="CLK13" s="541"/>
      <c r="CLL13" s="541"/>
      <c r="CLM13" s="541"/>
      <c r="CLN13" s="541"/>
      <c r="CLO13" s="541"/>
      <c r="CLP13" s="541"/>
      <c r="CLQ13" s="541"/>
      <c r="CLR13" s="541"/>
      <c r="CLS13" s="541"/>
      <c r="CLT13" s="541"/>
      <c r="CLU13" s="541"/>
      <c r="CLV13" s="541"/>
      <c r="CLW13" s="541"/>
      <c r="CLX13" s="541"/>
      <c r="CLY13" s="541"/>
      <c r="CLZ13" s="541"/>
      <c r="CMA13" s="541"/>
      <c r="CMB13" s="541"/>
      <c r="CMC13" s="541"/>
      <c r="CMD13" s="541"/>
      <c r="CME13" s="541"/>
      <c r="CMF13" s="541"/>
      <c r="CMG13" s="541"/>
      <c r="CMH13" s="541"/>
      <c r="CMI13" s="541"/>
      <c r="CMJ13" s="541"/>
      <c r="CMK13" s="541"/>
      <c r="CML13" s="541"/>
      <c r="CMM13" s="541"/>
      <c r="CMN13" s="541"/>
      <c r="CMO13" s="541"/>
      <c r="CMP13" s="541"/>
      <c r="CMQ13" s="541"/>
      <c r="CMR13" s="541"/>
      <c r="CMS13" s="541"/>
      <c r="CMT13" s="541"/>
      <c r="CMU13" s="541"/>
      <c r="CMV13" s="541"/>
      <c r="CMW13" s="541"/>
      <c r="CMX13" s="541"/>
      <c r="CMY13" s="541"/>
      <c r="CMZ13" s="541"/>
      <c r="CNA13" s="541"/>
      <c r="CNB13" s="541"/>
      <c r="CNC13" s="541"/>
      <c r="CND13" s="541"/>
      <c r="CNE13" s="541"/>
      <c r="CNF13" s="541"/>
      <c r="CNG13" s="541"/>
      <c r="CNH13" s="541"/>
      <c r="CNI13" s="541"/>
      <c r="CNJ13" s="541"/>
      <c r="CNK13" s="541"/>
      <c r="CNL13" s="541"/>
      <c r="CNM13" s="541"/>
      <c r="CNN13" s="541"/>
      <c r="CNO13" s="541"/>
      <c r="CNP13" s="541"/>
      <c r="CNQ13" s="541"/>
      <c r="CNR13" s="541"/>
      <c r="CNS13" s="541"/>
      <c r="CNT13" s="541"/>
      <c r="CNU13" s="541"/>
      <c r="CNV13" s="541"/>
      <c r="CNW13" s="541"/>
      <c r="CNX13" s="541"/>
      <c r="CNY13" s="541"/>
      <c r="CNZ13" s="541"/>
      <c r="COA13" s="541"/>
      <c r="COB13" s="541"/>
      <c r="COC13" s="541"/>
      <c r="COD13" s="541"/>
      <c r="COE13" s="541"/>
      <c r="COF13" s="541"/>
      <c r="COG13" s="541"/>
      <c r="COH13" s="541"/>
      <c r="COI13" s="541"/>
      <c r="COJ13" s="541"/>
      <c r="COK13" s="541"/>
      <c r="COL13" s="541"/>
      <c r="COM13" s="541"/>
      <c r="CON13" s="541"/>
      <c r="COO13" s="541"/>
      <c r="COP13" s="541"/>
      <c r="COQ13" s="541"/>
      <c r="COR13" s="541"/>
      <c r="COS13" s="541"/>
      <c r="COT13" s="541"/>
      <c r="COU13" s="541"/>
      <c r="COV13" s="541"/>
      <c r="COW13" s="541"/>
      <c r="COX13" s="541"/>
      <c r="COY13" s="541"/>
      <c r="COZ13" s="541"/>
      <c r="CPA13" s="541"/>
      <c r="CPB13" s="541"/>
      <c r="CPC13" s="541"/>
      <c r="CPD13" s="541"/>
      <c r="CPE13" s="541"/>
      <c r="CPF13" s="541"/>
      <c r="CPG13" s="541"/>
      <c r="CPH13" s="541"/>
      <c r="CPI13" s="541"/>
      <c r="CPJ13" s="541"/>
      <c r="CPK13" s="541"/>
      <c r="CPL13" s="541"/>
      <c r="CPM13" s="541"/>
      <c r="CPN13" s="541"/>
      <c r="CPO13" s="541"/>
      <c r="CPP13" s="541"/>
      <c r="CPQ13" s="541"/>
      <c r="CPR13" s="541"/>
      <c r="CPS13" s="541"/>
      <c r="CPT13" s="541"/>
      <c r="CPU13" s="541"/>
      <c r="CPV13" s="541"/>
      <c r="CPW13" s="541"/>
      <c r="CPX13" s="541"/>
      <c r="CPY13" s="541"/>
      <c r="CPZ13" s="541"/>
      <c r="CQA13" s="541"/>
      <c r="CQB13" s="541"/>
      <c r="CQC13" s="541"/>
      <c r="CQD13" s="541"/>
      <c r="CQE13" s="541"/>
      <c r="CQF13" s="541"/>
      <c r="CQG13" s="541"/>
      <c r="CQH13" s="541"/>
      <c r="CQI13" s="541"/>
      <c r="CQJ13" s="541"/>
      <c r="CQK13" s="541"/>
      <c r="CQL13" s="541"/>
      <c r="CQM13" s="541"/>
      <c r="CQN13" s="541"/>
      <c r="CQO13" s="541"/>
      <c r="CQP13" s="541"/>
      <c r="CQQ13" s="541"/>
      <c r="CQR13" s="541"/>
      <c r="CQS13" s="541"/>
      <c r="CQT13" s="541"/>
      <c r="CQU13" s="541"/>
      <c r="CQV13" s="541"/>
      <c r="CQW13" s="541"/>
      <c r="CQX13" s="541"/>
      <c r="CQY13" s="541"/>
      <c r="CQZ13" s="541"/>
      <c r="CRA13" s="541"/>
      <c r="CRB13" s="541"/>
      <c r="CRC13" s="541"/>
      <c r="CRD13" s="541"/>
      <c r="CRE13" s="541"/>
      <c r="CRF13" s="541"/>
      <c r="CRG13" s="541"/>
      <c r="CRH13" s="541"/>
      <c r="CRI13" s="541"/>
      <c r="CRJ13" s="541"/>
      <c r="CRK13" s="541"/>
      <c r="CRL13" s="541"/>
      <c r="CRM13" s="541"/>
      <c r="CRN13" s="541"/>
      <c r="CRO13" s="541"/>
      <c r="CRP13" s="541"/>
      <c r="CRQ13" s="541"/>
      <c r="CRR13" s="541"/>
      <c r="CRS13" s="541"/>
      <c r="CRT13" s="541"/>
      <c r="CRU13" s="541"/>
      <c r="CRV13" s="541"/>
      <c r="CRW13" s="541"/>
      <c r="CRX13" s="541"/>
      <c r="CRY13" s="541"/>
      <c r="CRZ13" s="541"/>
      <c r="CSA13" s="541"/>
      <c r="CSB13" s="541"/>
      <c r="CSC13" s="541"/>
      <c r="CSD13" s="541"/>
      <c r="CSE13" s="541"/>
      <c r="CSF13" s="541"/>
      <c r="CSG13" s="541"/>
      <c r="CSH13" s="541"/>
      <c r="CSI13" s="541"/>
      <c r="CSJ13" s="541"/>
      <c r="CSK13" s="541"/>
      <c r="CSL13" s="541"/>
      <c r="CSM13" s="541"/>
      <c r="CSN13" s="541"/>
      <c r="CSO13" s="541"/>
      <c r="CSP13" s="541"/>
      <c r="CSQ13" s="541"/>
      <c r="CSR13" s="541"/>
      <c r="CSS13" s="541"/>
      <c r="CST13" s="541"/>
      <c r="CSU13" s="541"/>
      <c r="CSV13" s="541"/>
      <c r="CSW13" s="541"/>
      <c r="CSX13" s="541"/>
      <c r="CSY13" s="541"/>
      <c r="CSZ13" s="541"/>
      <c r="CTA13" s="541"/>
      <c r="CTB13" s="541"/>
      <c r="CTC13" s="541"/>
      <c r="CTD13" s="541"/>
      <c r="CTE13" s="541"/>
      <c r="CTF13" s="541"/>
      <c r="CTG13" s="541"/>
      <c r="CTH13" s="541"/>
      <c r="CTI13" s="541"/>
      <c r="CTJ13" s="541"/>
      <c r="CTK13" s="541"/>
      <c r="CTL13" s="541"/>
      <c r="CTM13" s="541"/>
      <c r="CTN13" s="541"/>
      <c r="CTO13" s="541"/>
      <c r="CTP13" s="541"/>
      <c r="CTQ13" s="541"/>
      <c r="CTR13" s="541"/>
      <c r="CTS13" s="541"/>
      <c r="CTT13" s="541"/>
      <c r="CTU13" s="541"/>
      <c r="CTV13" s="541"/>
      <c r="CTW13" s="541"/>
      <c r="CTX13" s="541"/>
      <c r="CTY13" s="541"/>
      <c r="CTZ13" s="541"/>
      <c r="CUA13" s="541"/>
      <c r="CUB13" s="541"/>
      <c r="CUC13" s="541"/>
      <c r="CUD13" s="541"/>
      <c r="CUE13" s="541"/>
      <c r="CUF13" s="541"/>
      <c r="CUG13" s="541"/>
      <c r="CUH13" s="541"/>
      <c r="CUI13" s="541"/>
      <c r="CUJ13" s="541"/>
      <c r="CUK13" s="541"/>
      <c r="CUL13" s="541"/>
      <c r="CUM13" s="541"/>
      <c r="CUN13" s="541"/>
      <c r="CUO13" s="541"/>
      <c r="CUP13" s="541"/>
      <c r="CUQ13" s="541"/>
      <c r="CUR13" s="541"/>
      <c r="CUS13" s="541"/>
      <c r="CUT13" s="541"/>
      <c r="CUU13" s="541"/>
      <c r="CUV13" s="541"/>
      <c r="CUW13" s="541"/>
      <c r="CUX13" s="541"/>
      <c r="CUY13" s="541"/>
      <c r="CUZ13" s="541"/>
      <c r="CVA13" s="541"/>
      <c r="CVB13" s="541"/>
      <c r="CVC13" s="541"/>
      <c r="CVD13" s="541"/>
      <c r="CVE13" s="541"/>
      <c r="CVF13" s="541"/>
      <c r="CVG13" s="541"/>
      <c r="CVH13" s="541"/>
      <c r="CVI13" s="541"/>
      <c r="CVJ13" s="541"/>
      <c r="CVK13" s="541"/>
      <c r="CVL13" s="541"/>
      <c r="CVM13" s="541"/>
      <c r="CVN13" s="541"/>
      <c r="CVO13" s="541"/>
      <c r="CVP13" s="541"/>
      <c r="CVQ13" s="541"/>
      <c r="CVR13" s="541"/>
      <c r="CVS13" s="541"/>
      <c r="CVT13" s="541"/>
      <c r="CVU13" s="541"/>
      <c r="CVV13" s="541"/>
      <c r="CVW13" s="541"/>
      <c r="CVX13" s="541"/>
      <c r="CVY13" s="541"/>
      <c r="CVZ13" s="541"/>
      <c r="CWA13" s="541"/>
      <c r="CWB13" s="541"/>
      <c r="CWC13" s="541"/>
      <c r="CWD13" s="541"/>
      <c r="CWE13" s="541"/>
      <c r="CWF13" s="541"/>
      <c r="CWG13" s="541"/>
      <c r="CWH13" s="541"/>
      <c r="CWI13" s="541"/>
      <c r="CWJ13" s="541"/>
      <c r="CWK13" s="541"/>
      <c r="CWL13" s="541"/>
      <c r="CWM13" s="541"/>
      <c r="CWN13" s="541"/>
      <c r="CWO13" s="541"/>
      <c r="CWP13" s="541"/>
      <c r="CWQ13" s="541"/>
      <c r="CWR13" s="541"/>
      <c r="CWS13" s="541"/>
      <c r="CWT13" s="541"/>
      <c r="CWU13" s="541"/>
      <c r="CWV13" s="541"/>
      <c r="CWW13" s="541"/>
      <c r="CWX13" s="541"/>
      <c r="CWY13" s="541"/>
      <c r="CWZ13" s="541"/>
      <c r="CXA13" s="541"/>
      <c r="CXB13" s="541"/>
      <c r="CXC13" s="541"/>
      <c r="CXD13" s="541"/>
      <c r="CXE13" s="541"/>
      <c r="CXF13" s="541"/>
      <c r="CXG13" s="541"/>
      <c r="CXH13" s="541"/>
      <c r="CXI13" s="541"/>
      <c r="CXJ13" s="541"/>
      <c r="CXK13" s="541"/>
      <c r="CXL13" s="541"/>
      <c r="CXM13" s="541"/>
      <c r="CXN13" s="541"/>
      <c r="CXO13" s="541"/>
      <c r="CXP13" s="541"/>
      <c r="CXQ13" s="541"/>
      <c r="CXR13" s="541"/>
      <c r="CXS13" s="541"/>
      <c r="CXT13" s="541"/>
      <c r="CXU13" s="541"/>
      <c r="CXV13" s="541"/>
      <c r="CXW13" s="541"/>
      <c r="CXX13" s="541"/>
      <c r="CXY13" s="541"/>
      <c r="CXZ13" s="541"/>
      <c r="CYA13" s="541"/>
      <c r="CYB13" s="541"/>
      <c r="CYC13" s="541"/>
      <c r="CYD13" s="541"/>
      <c r="CYE13" s="541"/>
      <c r="CYF13" s="541"/>
      <c r="CYG13" s="541"/>
      <c r="CYH13" s="541"/>
      <c r="CYI13" s="541"/>
      <c r="CYJ13" s="541"/>
      <c r="CYK13" s="541"/>
      <c r="CYL13" s="541"/>
      <c r="CYM13" s="541"/>
      <c r="CYN13" s="541"/>
      <c r="CYO13" s="541"/>
      <c r="CYP13" s="541"/>
      <c r="CYQ13" s="541"/>
      <c r="CYR13" s="541"/>
      <c r="CYS13" s="541"/>
      <c r="CYT13" s="541"/>
      <c r="CYU13" s="541"/>
      <c r="CYV13" s="541"/>
      <c r="CYW13" s="541"/>
      <c r="CYX13" s="541"/>
      <c r="CYY13" s="541"/>
      <c r="CYZ13" s="541"/>
      <c r="CZA13" s="541"/>
      <c r="CZB13" s="541"/>
      <c r="CZC13" s="541"/>
      <c r="CZD13" s="541"/>
      <c r="CZE13" s="541"/>
      <c r="CZF13" s="541"/>
      <c r="CZG13" s="541"/>
      <c r="CZH13" s="541"/>
      <c r="CZI13" s="541"/>
      <c r="CZJ13" s="541"/>
      <c r="CZK13" s="541"/>
      <c r="CZL13" s="541"/>
      <c r="CZM13" s="541"/>
      <c r="CZN13" s="541"/>
      <c r="CZO13" s="541"/>
      <c r="CZP13" s="541"/>
      <c r="CZQ13" s="541"/>
      <c r="CZR13" s="541"/>
      <c r="CZS13" s="541"/>
      <c r="CZT13" s="541"/>
      <c r="CZU13" s="541"/>
      <c r="CZV13" s="541"/>
      <c r="CZW13" s="541"/>
      <c r="CZX13" s="541"/>
      <c r="CZY13" s="541"/>
      <c r="CZZ13" s="541"/>
      <c r="DAA13" s="541"/>
      <c r="DAB13" s="541"/>
      <c r="DAC13" s="541"/>
      <c r="DAD13" s="541"/>
      <c r="DAE13" s="541"/>
      <c r="DAF13" s="541"/>
      <c r="DAG13" s="541"/>
      <c r="DAH13" s="541"/>
      <c r="DAI13" s="541"/>
      <c r="DAJ13" s="541"/>
      <c r="DAK13" s="541"/>
      <c r="DAL13" s="541"/>
      <c r="DAM13" s="541"/>
      <c r="DAN13" s="541"/>
      <c r="DAO13" s="541"/>
      <c r="DAP13" s="541"/>
      <c r="DAQ13" s="541"/>
      <c r="DAR13" s="541"/>
      <c r="DAS13" s="541"/>
      <c r="DAT13" s="541"/>
      <c r="DAU13" s="541"/>
      <c r="DAV13" s="541"/>
      <c r="DAW13" s="541"/>
      <c r="DAX13" s="541"/>
      <c r="DAY13" s="541"/>
      <c r="DAZ13" s="541"/>
      <c r="DBA13" s="541"/>
      <c r="DBB13" s="541"/>
      <c r="DBC13" s="541"/>
      <c r="DBD13" s="541"/>
      <c r="DBE13" s="541"/>
      <c r="DBF13" s="541"/>
      <c r="DBG13" s="541"/>
      <c r="DBH13" s="541"/>
      <c r="DBI13" s="541"/>
      <c r="DBJ13" s="541"/>
      <c r="DBK13" s="541"/>
      <c r="DBL13" s="541"/>
      <c r="DBM13" s="541"/>
      <c r="DBN13" s="541"/>
      <c r="DBO13" s="541"/>
      <c r="DBP13" s="541"/>
      <c r="DBQ13" s="541"/>
      <c r="DBR13" s="541"/>
      <c r="DBS13" s="541"/>
      <c r="DBT13" s="541"/>
      <c r="DBU13" s="541"/>
      <c r="DBV13" s="541"/>
      <c r="DBW13" s="541"/>
      <c r="DBX13" s="541"/>
      <c r="DBY13" s="541"/>
      <c r="DBZ13" s="541"/>
      <c r="DCA13" s="541"/>
      <c r="DCB13" s="541"/>
      <c r="DCC13" s="541"/>
      <c r="DCD13" s="541"/>
      <c r="DCE13" s="541"/>
      <c r="DCF13" s="541"/>
      <c r="DCG13" s="541"/>
      <c r="DCH13" s="541"/>
      <c r="DCI13" s="541"/>
      <c r="DCJ13" s="541"/>
      <c r="DCK13" s="541"/>
      <c r="DCL13" s="541"/>
      <c r="DCM13" s="541"/>
      <c r="DCN13" s="541"/>
      <c r="DCO13" s="541"/>
      <c r="DCP13" s="541"/>
      <c r="DCQ13" s="541"/>
      <c r="DCR13" s="541"/>
      <c r="DCS13" s="541"/>
      <c r="DCT13" s="541"/>
      <c r="DCU13" s="541"/>
      <c r="DCV13" s="541"/>
      <c r="DCW13" s="541"/>
      <c r="DCX13" s="541"/>
      <c r="DCY13" s="541"/>
      <c r="DCZ13" s="541"/>
      <c r="DDA13" s="541"/>
      <c r="DDB13" s="541"/>
      <c r="DDC13" s="541"/>
      <c r="DDD13" s="541"/>
      <c r="DDE13" s="541"/>
      <c r="DDF13" s="541"/>
      <c r="DDG13" s="541"/>
      <c r="DDH13" s="541"/>
      <c r="DDI13" s="541"/>
      <c r="DDJ13" s="541"/>
      <c r="DDK13" s="541"/>
      <c r="DDL13" s="541"/>
      <c r="DDM13" s="541"/>
      <c r="DDN13" s="541"/>
      <c r="DDO13" s="541"/>
      <c r="DDP13" s="541"/>
      <c r="DDQ13" s="541"/>
      <c r="DDR13" s="541"/>
      <c r="DDS13" s="541"/>
      <c r="DDT13" s="541"/>
      <c r="DDU13" s="541"/>
      <c r="DDV13" s="541"/>
      <c r="DDW13" s="541"/>
      <c r="DDX13" s="541"/>
      <c r="DDY13" s="541"/>
      <c r="DDZ13" s="541"/>
      <c r="DEA13" s="541"/>
      <c r="DEB13" s="541"/>
      <c r="DEC13" s="541"/>
      <c r="DED13" s="541"/>
      <c r="DEE13" s="541"/>
      <c r="DEF13" s="541"/>
      <c r="DEG13" s="541"/>
      <c r="DEH13" s="541"/>
      <c r="DEI13" s="541"/>
      <c r="DEJ13" s="541"/>
      <c r="DEK13" s="541"/>
      <c r="DEL13" s="541"/>
      <c r="DEM13" s="541"/>
      <c r="DEN13" s="541"/>
      <c r="DEO13" s="541"/>
      <c r="DEP13" s="541"/>
      <c r="DEQ13" s="541"/>
      <c r="DER13" s="541"/>
      <c r="DES13" s="541"/>
      <c r="DET13" s="541"/>
      <c r="DEU13" s="541"/>
      <c r="DEV13" s="541"/>
      <c r="DEW13" s="541"/>
      <c r="DEX13" s="541"/>
      <c r="DEY13" s="541"/>
      <c r="DEZ13" s="541"/>
      <c r="DFA13" s="541"/>
      <c r="DFB13" s="541"/>
      <c r="DFC13" s="541"/>
      <c r="DFD13" s="541"/>
      <c r="DFE13" s="541"/>
      <c r="DFF13" s="541"/>
      <c r="DFG13" s="541"/>
      <c r="DFH13" s="541"/>
      <c r="DFI13" s="541"/>
      <c r="DFJ13" s="541"/>
      <c r="DFK13" s="541"/>
      <c r="DFL13" s="541"/>
      <c r="DFM13" s="541"/>
      <c r="DFN13" s="541"/>
      <c r="DFO13" s="541"/>
      <c r="DFP13" s="541"/>
      <c r="DFQ13" s="541"/>
      <c r="DFR13" s="541"/>
      <c r="DFS13" s="541"/>
      <c r="DFT13" s="541"/>
      <c r="DFU13" s="541"/>
      <c r="DFV13" s="541"/>
      <c r="DFW13" s="541"/>
      <c r="DFX13" s="541"/>
      <c r="DFY13" s="541"/>
      <c r="DFZ13" s="541"/>
      <c r="DGA13" s="541"/>
      <c r="DGB13" s="541"/>
      <c r="DGC13" s="541"/>
      <c r="DGD13" s="541"/>
      <c r="DGE13" s="541"/>
      <c r="DGF13" s="541"/>
      <c r="DGG13" s="541"/>
      <c r="DGH13" s="541"/>
      <c r="DGI13" s="541"/>
      <c r="DGJ13" s="541"/>
      <c r="DGK13" s="541"/>
      <c r="DGL13" s="541"/>
      <c r="DGM13" s="541"/>
      <c r="DGN13" s="541"/>
      <c r="DGO13" s="541"/>
      <c r="DGP13" s="541"/>
      <c r="DGQ13" s="541"/>
      <c r="DGR13" s="541"/>
      <c r="DGS13" s="541"/>
      <c r="DGT13" s="541"/>
      <c r="DGU13" s="541"/>
      <c r="DGV13" s="541"/>
      <c r="DGW13" s="541"/>
      <c r="DGX13" s="541"/>
      <c r="DGY13" s="541"/>
      <c r="DGZ13" s="541"/>
      <c r="DHA13" s="541"/>
      <c r="DHB13" s="541"/>
      <c r="DHC13" s="541"/>
      <c r="DHD13" s="541"/>
      <c r="DHE13" s="541"/>
      <c r="DHF13" s="541"/>
      <c r="DHG13" s="541"/>
      <c r="DHH13" s="541"/>
      <c r="DHI13" s="541"/>
      <c r="DHJ13" s="541"/>
      <c r="DHK13" s="541"/>
      <c r="DHL13" s="541"/>
      <c r="DHM13" s="541"/>
      <c r="DHN13" s="541"/>
      <c r="DHO13" s="541"/>
      <c r="DHP13" s="541"/>
      <c r="DHQ13" s="541"/>
      <c r="DHR13" s="541"/>
      <c r="DHS13" s="541"/>
      <c r="DHT13" s="541"/>
      <c r="DHU13" s="541"/>
      <c r="DHV13" s="541"/>
      <c r="DHW13" s="541"/>
      <c r="DHX13" s="541"/>
      <c r="DHY13" s="541"/>
      <c r="DHZ13" s="541"/>
      <c r="DIA13" s="541"/>
      <c r="DIB13" s="541"/>
      <c r="DIC13" s="541"/>
      <c r="DID13" s="541"/>
      <c r="DIE13" s="541"/>
      <c r="DIF13" s="541"/>
      <c r="DIG13" s="541"/>
      <c r="DIH13" s="541"/>
      <c r="DII13" s="541"/>
      <c r="DIJ13" s="541"/>
      <c r="DIK13" s="541"/>
      <c r="DIL13" s="541"/>
      <c r="DIM13" s="541"/>
      <c r="DIN13" s="541"/>
      <c r="DIO13" s="541"/>
      <c r="DIP13" s="541"/>
      <c r="DIQ13" s="541"/>
      <c r="DIR13" s="541"/>
      <c r="DIS13" s="541"/>
      <c r="DIT13" s="541"/>
      <c r="DIU13" s="541"/>
      <c r="DIV13" s="541"/>
      <c r="DIW13" s="541"/>
      <c r="DIX13" s="541"/>
      <c r="DIY13" s="541"/>
      <c r="DIZ13" s="541"/>
      <c r="DJA13" s="541"/>
      <c r="DJB13" s="541"/>
      <c r="DJC13" s="541"/>
      <c r="DJD13" s="541"/>
      <c r="DJE13" s="541"/>
      <c r="DJF13" s="541"/>
      <c r="DJG13" s="541"/>
      <c r="DJH13" s="541"/>
      <c r="DJI13" s="541"/>
      <c r="DJJ13" s="541"/>
      <c r="DJK13" s="541"/>
      <c r="DJL13" s="541"/>
      <c r="DJM13" s="541"/>
      <c r="DJN13" s="541"/>
      <c r="DJO13" s="541"/>
      <c r="DJP13" s="541"/>
      <c r="DJQ13" s="541"/>
      <c r="DJR13" s="541"/>
      <c r="DJS13" s="541"/>
      <c r="DJT13" s="541"/>
      <c r="DJU13" s="541"/>
      <c r="DJV13" s="541"/>
      <c r="DJW13" s="541"/>
      <c r="DJX13" s="541"/>
      <c r="DJY13" s="541"/>
      <c r="DJZ13" s="541"/>
      <c r="DKA13" s="541"/>
      <c r="DKB13" s="541"/>
      <c r="DKC13" s="541"/>
      <c r="DKD13" s="541"/>
      <c r="DKE13" s="541"/>
      <c r="DKF13" s="541"/>
      <c r="DKG13" s="541"/>
      <c r="DKH13" s="541"/>
      <c r="DKI13" s="541"/>
      <c r="DKJ13" s="541"/>
      <c r="DKK13" s="541"/>
      <c r="DKL13" s="541"/>
      <c r="DKM13" s="541"/>
      <c r="DKN13" s="541"/>
      <c r="DKO13" s="541"/>
      <c r="DKP13" s="541"/>
      <c r="DKQ13" s="541"/>
      <c r="DKR13" s="541"/>
      <c r="DKS13" s="541"/>
      <c r="DKT13" s="541"/>
      <c r="DKU13" s="541"/>
      <c r="DKV13" s="541"/>
      <c r="DKW13" s="541"/>
      <c r="DKX13" s="541"/>
      <c r="DKY13" s="541"/>
      <c r="DKZ13" s="541"/>
      <c r="DLA13" s="541"/>
      <c r="DLB13" s="541"/>
      <c r="DLC13" s="541"/>
      <c r="DLD13" s="541"/>
      <c r="DLE13" s="541"/>
      <c r="DLF13" s="541"/>
      <c r="DLG13" s="541"/>
      <c r="DLH13" s="541"/>
      <c r="DLI13" s="541"/>
      <c r="DLJ13" s="541"/>
      <c r="DLK13" s="541"/>
      <c r="DLL13" s="541"/>
      <c r="DLM13" s="541"/>
      <c r="DLN13" s="541"/>
      <c r="DLO13" s="541"/>
      <c r="DLP13" s="541"/>
      <c r="DLQ13" s="541"/>
      <c r="DLR13" s="541"/>
      <c r="DLS13" s="541"/>
      <c r="DLT13" s="541"/>
      <c r="DLU13" s="541"/>
      <c r="DLV13" s="541"/>
      <c r="DLW13" s="541"/>
      <c r="DLX13" s="541"/>
      <c r="DLY13" s="541"/>
      <c r="DLZ13" s="541"/>
      <c r="DMA13" s="541"/>
      <c r="DMB13" s="541"/>
      <c r="DMC13" s="541"/>
      <c r="DMD13" s="541"/>
      <c r="DME13" s="541"/>
      <c r="DMF13" s="541"/>
      <c r="DMG13" s="541"/>
      <c r="DMH13" s="541"/>
      <c r="DMI13" s="541"/>
      <c r="DMJ13" s="541"/>
      <c r="DMK13" s="541"/>
      <c r="DML13" s="541"/>
      <c r="DMM13" s="541"/>
      <c r="DMN13" s="541"/>
      <c r="DMO13" s="541"/>
      <c r="DMP13" s="541"/>
      <c r="DMQ13" s="541"/>
      <c r="DMR13" s="541"/>
      <c r="DMS13" s="541"/>
      <c r="DMT13" s="541"/>
      <c r="DMU13" s="541"/>
      <c r="DMV13" s="541"/>
      <c r="DMW13" s="541"/>
      <c r="DMX13" s="541"/>
      <c r="DMY13" s="541"/>
      <c r="DMZ13" s="541"/>
      <c r="DNA13" s="541"/>
      <c r="DNB13" s="541"/>
      <c r="DNC13" s="541"/>
      <c r="DND13" s="541"/>
      <c r="DNE13" s="541"/>
      <c r="DNF13" s="541"/>
      <c r="DNG13" s="541"/>
      <c r="DNH13" s="541"/>
      <c r="DNI13" s="541"/>
      <c r="DNJ13" s="541"/>
      <c r="DNK13" s="541"/>
      <c r="DNL13" s="541"/>
      <c r="DNM13" s="541"/>
      <c r="DNN13" s="541"/>
      <c r="DNO13" s="541"/>
      <c r="DNP13" s="541"/>
      <c r="DNQ13" s="541"/>
      <c r="DNR13" s="541"/>
      <c r="DNS13" s="541"/>
      <c r="DNT13" s="541"/>
      <c r="DNU13" s="541"/>
      <c r="DNV13" s="541"/>
      <c r="DNW13" s="541"/>
      <c r="DNX13" s="541"/>
      <c r="DNY13" s="541"/>
      <c r="DNZ13" s="541"/>
      <c r="DOA13" s="541"/>
      <c r="DOB13" s="541"/>
      <c r="DOC13" s="541"/>
      <c r="DOD13" s="541"/>
      <c r="DOE13" s="541"/>
      <c r="DOF13" s="541"/>
      <c r="DOG13" s="541"/>
      <c r="DOH13" s="541"/>
      <c r="DOI13" s="541"/>
      <c r="DOJ13" s="541"/>
      <c r="DOK13" s="541"/>
      <c r="DOL13" s="541"/>
      <c r="DOM13" s="541"/>
      <c r="DON13" s="541"/>
      <c r="DOO13" s="541"/>
      <c r="DOP13" s="541"/>
      <c r="DOQ13" s="541"/>
      <c r="DOR13" s="541"/>
      <c r="DOS13" s="541"/>
      <c r="DOT13" s="541"/>
      <c r="DOU13" s="541"/>
      <c r="DOV13" s="541"/>
      <c r="DOW13" s="541"/>
      <c r="DOX13" s="541"/>
      <c r="DOY13" s="541"/>
      <c r="DOZ13" s="541"/>
      <c r="DPA13" s="541"/>
      <c r="DPB13" s="541"/>
      <c r="DPC13" s="541"/>
      <c r="DPD13" s="541"/>
      <c r="DPE13" s="541"/>
      <c r="DPF13" s="541"/>
      <c r="DPG13" s="541"/>
      <c r="DPH13" s="541"/>
      <c r="DPI13" s="541"/>
      <c r="DPJ13" s="541"/>
      <c r="DPK13" s="541"/>
      <c r="DPL13" s="541"/>
      <c r="DPM13" s="541"/>
      <c r="DPN13" s="541"/>
      <c r="DPO13" s="541"/>
      <c r="DPP13" s="541"/>
      <c r="DPQ13" s="541"/>
      <c r="DPR13" s="541"/>
      <c r="DPS13" s="541"/>
      <c r="DPT13" s="541"/>
      <c r="DPU13" s="541"/>
      <c r="DPV13" s="541"/>
      <c r="DPW13" s="541"/>
      <c r="DPX13" s="541"/>
      <c r="DPY13" s="541"/>
      <c r="DPZ13" s="541"/>
      <c r="DQA13" s="541"/>
      <c r="DQB13" s="541"/>
      <c r="DQC13" s="541"/>
      <c r="DQD13" s="541"/>
      <c r="DQE13" s="541"/>
      <c r="DQF13" s="541"/>
      <c r="DQG13" s="541"/>
      <c r="DQH13" s="541"/>
      <c r="DQI13" s="541"/>
      <c r="DQJ13" s="541"/>
      <c r="DQK13" s="541"/>
      <c r="DQL13" s="541"/>
      <c r="DQM13" s="541"/>
      <c r="DQN13" s="541"/>
      <c r="DQO13" s="541"/>
      <c r="DQP13" s="541"/>
      <c r="DQQ13" s="541"/>
      <c r="DQR13" s="541"/>
      <c r="DQS13" s="541"/>
      <c r="DQT13" s="541"/>
      <c r="DQU13" s="541"/>
      <c r="DQV13" s="541"/>
      <c r="DQW13" s="541"/>
      <c r="DQX13" s="541"/>
      <c r="DQY13" s="541"/>
      <c r="DQZ13" s="541"/>
      <c r="DRA13" s="541"/>
      <c r="DRB13" s="541"/>
      <c r="DRC13" s="541"/>
      <c r="DRD13" s="541"/>
      <c r="DRE13" s="541"/>
      <c r="DRF13" s="541"/>
      <c r="DRG13" s="541"/>
      <c r="DRH13" s="541"/>
      <c r="DRI13" s="541"/>
      <c r="DRJ13" s="541"/>
      <c r="DRK13" s="541"/>
      <c r="DRL13" s="541"/>
      <c r="DRM13" s="541"/>
      <c r="DRN13" s="541"/>
      <c r="DRO13" s="541"/>
      <c r="DRP13" s="541"/>
      <c r="DRQ13" s="541"/>
      <c r="DRR13" s="541"/>
      <c r="DRS13" s="541"/>
      <c r="DRT13" s="541"/>
      <c r="DRU13" s="541"/>
      <c r="DRV13" s="541"/>
      <c r="DRW13" s="541"/>
      <c r="DRX13" s="541"/>
      <c r="DRY13" s="541"/>
      <c r="DRZ13" s="541"/>
      <c r="DSA13" s="541"/>
      <c r="DSB13" s="541"/>
      <c r="DSC13" s="541"/>
      <c r="DSD13" s="541"/>
      <c r="DSE13" s="541"/>
      <c r="DSF13" s="541"/>
      <c r="DSG13" s="541"/>
      <c r="DSH13" s="541"/>
      <c r="DSI13" s="541"/>
      <c r="DSJ13" s="541"/>
      <c r="DSK13" s="541"/>
      <c r="DSL13" s="541"/>
      <c r="DSM13" s="541"/>
      <c r="DSN13" s="541"/>
      <c r="DSO13" s="541"/>
      <c r="DSP13" s="541"/>
      <c r="DSQ13" s="541"/>
      <c r="DSR13" s="541"/>
      <c r="DSS13" s="541"/>
      <c r="DST13" s="541"/>
      <c r="DSU13" s="541"/>
      <c r="DSV13" s="541"/>
      <c r="DSW13" s="541"/>
      <c r="DSX13" s="541"/>
      <c r="DSY13" s="541"/>
      <c r="DSZ13" s="541"/>
      <c r="DTA13" s="541"/>
      <c r="DTB13" s="541"/>
      <c r="DTC13" s="541"/>
      <c r="DTD13" s="541"/>
      <c r="DTE13" s="541"/>
      <c r="DTF13" s="541"/>
      <c r="DTG13" s="541"/>
      <c r="DTH13" s="541"/>
      <c r="DTI13" s="541"/>
      <c r="DTJ13" s="541"/>
      <c r="DTK13" s="541"/>
      <c r="DTL13" s="541"/>
      <c r="DTM13" s="541"/>
      <c r="DTN13" s="541"/>
      <c r="DTO13" s="541"/>
      <c r="DTP13" s="541"/>
      <c r="DTQ13" s="541"/>
      <c r="DTR13" s="541"/>
      <c r="DTS13" s="541"/>
      <c r="DTT13" s="541"/>
      <c r="DTU13" s="541"/>
      <c r="DTV13" s="541"/>
      <c r="DTW13" s="541"/>
      <c r="DTX13" s="541"/>
      <c r="DTY13" s="541"/>
      <c r="DTZ13" s="541"/>
      <c r="DUA13" s="541"/>
      <c r="DUB13" s="541"/>
      <c r="DUC13" s="541"/>
      <c r="DUD13" s="541"/>
      <c r="DUE13" s="541"/>
      <c r="DUF13" s="541"/>
      <c r="DUG13" s="541"/>
      <c r="DUH13" s="541"/>
      <c r="DUI13" s="541"/>
      <c r="DUJ13" s="541"/>
      <c r="DUK13" s="541"/>
      <c r="DUL13" s="541"/>
      <c r="DUM13" s="541"/>
      <c r="DUN13" s="541"/>
      <c r="DUO13" s="541"/>
      <c r="DUP13" s="541"/>
      <c r="DUQ13" s="541"/>
      <c r="DUR13" s="541"/>
      <c r="DUS13" s="541"/>
      <c r="DUT13" s="541"/>
      <c r="DUU13" s="541"/>
      <c r="DUV13" s="541"/>
      <c r="DUW13" s="541"/>
      <c r="DUX13" s="541"/>
      <c r="DUY13" s="541"/>
      <c r="DUZ13" s="541"/>
      <c r="DVA13" s="541"/>
      <c r="DVB13" s="541"/>
      <c r="DVC13" s="541"/>
      <c r="DVD13" s="541"/>
      <c r="DVE13" s="541"/>
      <c r="DVF13" s="541"/>
      <c r="DVG13" s="541"/>
      <c r="DVH13" s="541"/>
      <c r="DVI13" s="541"/>
      <c r="DVJ13" s="541"/>
      <c r="DVK13" s="541"/>
      <c r="DVL13" s="541"/>
      <c r="DVM13" s="541"/>
      <c r="DVN13" s="541"/>
      <c r="DVO13" s="541"/>
      <c r="DVP13" s="541"/>
      <c r="DVQ13" s="541"/>
      <c r="DVR13" s="541"/>
      <c r="DVS13" s="541"/>
      <c r="DVT13" s="541"/>
      <c r="DVU13" s="541"/>
      <c r="DVV13" s="541"/>
      <c r="DVW13" s="541"/>
      <c r="DVX13" s="541"/>
      <c r="DVY13" s="541"/>
      <c r="DVZ13" s="541"/>
      <c r="DWA13" s="541"/>
      <c r="DWB13" s="541"/>
      <c r="DWC13" s="541"/>
      <c r="DWD13" s="541"/>
      <c r="DWE13" s="541"/>
      <c r="DWF13" s="541"/>
      <c r="DWG13" s="541"/>
      <c r="DWH13" s="541"/>
      <c r="DWI13" s="541"/>
      <c r="DWJ13" s="541"/>
      <c r="DWK13" s="541"/>
      <c r="DWL13" s="541"/>
      <c r="DWM13" s="541"/>
      <c r="DWN13" s="541"/>
      <c r="DWO13" s="541"/>
      <c r="DWP13" s="541"/>
      <c r="DWQ13" s="541"/>
      <c r="DWR13" s="541"/>
      <c r="DWS13" s="541"/>
      <c r="DWT13" s="541"/>
      <c r="DWU13" s="541"/>
      <c r="DWV13" s="541"/>
      <c r="DWW13" s="541"/>
      <c r="DWX13" s="541"/>
      <c r="DWY13" s="541"/>
      <c r="DWZ13" s="541"/>
      <c r="DXA13" s="541"/>
      <c r="DXB13" s="541"/>
      <c r="DXC13" s="541"/>
      <c r="DXD13" s="541"/>
      <c r="DXE13" s="541"/>
      <c r="DXF13" s="541"/>
      <c r="DXG13" s="541"/>
      <c r="DXH13" s="541"/>
      <c r="DXI13" s="541"/>
      <c r="DXJ13" s="541"/>
      <c r="DXK13" s="541"/>
      <c r="DXL13" s="541"/>
      <c r="DXM13" s="541"/>
      <c r="DXN13" s="541"/>
      <c r="DXO13" s="541"/>
      <c r="DXP13" s="541"/>
      <c r="DXQ13" s="541"/>
      <c r="DXR13" s="541"/>
      <c r="DXS13" s="541"/>
      <c r="DXT13" s="541"/>
      <c r="DXU13" s="541"/>
      <c r="DXV13" s="541"/>
      <c r="DXW13" s="541"/>
      <c r="DXX13" s="541"/>
      <c r="DXY13" s="541"/>
      <c r="DXZ13" s="541"/>
      <c r="DYA13" s="541"/>
      <c r="DYB13" s="541"/>
      <c r="DYC13" s="541"/>
      <c r="DYD13" s="541"/>
      <c r="DYE13" s="541"/>
      <c r="DYF13" s="541"/>
      <c r="DYG13" s="541"/>
      <c r="DYH13" s="541"/>
      <c r="DYI13" s="541"/>
      <c r="DYJ13" s="541"/>
      <c r="DYK13" s="541"/>
      <c r="DYL13" s="541"/>
      <c r="DYM13" s="541"/>
      <c r="DYN13" s="541"/>
      <c r="DYO13" s="541"/>
      <c r="DYP13" s="541"/>
      <c r="DYQ13" s="541"/>
      <c r="DYR13" s="541"/>
      <c r="DYS13" s="541"/>
      <c r="DYT13" s="541"/>
      <c r="DYU13" s="541"/>
      <c r="DYV13" s="541"/>
      <c r="DYW13" s="541"/>
      <c r="DYX13" s="541"/>
      <c r="DYY13" s="541"/>
      <c r="DYZ13" s="541"/>
      <c r="DZA13" s="541"/>
      <c r="DZB13" s="541"/>
      <c r="DZC13" s="541"/>
      <c r="DZD13" s="541"/>
      <c r="DZE13" s="541"/>
      <c r="DZF13" s="541"/>
      <c r="DZG13" s="541"/>
      <c r="DZH13" s="541"/>
      <c r="DZI13" s="541"/>
      <c r="DZJ13" s="541"/>
      <c r="DZK13" s="541"/>
      <c r="DZL13" s="541"/>
      <c r="DZM13" s="541"/>
      <c r="DZN13" s="541"/>
      <c r="DZO13" s="541"/>
      <c r="DZP13" s="541"/>
      <c r="DZQ13" s="541"/>
      <c r="DZR13" s="541"/>
      <c r="DZS13" s="541"/>
      <c r="DZT13" s="541"/>
      <c r="DZU13" s="541"/>
      <c r="DZV13" s="541"/>
      <c r="DZW13" s="541"/>
      <c r="DZX13" s="541"/>
      <c r="DZY13" s="541"/>
      <c r="DZZ13" s="541"/>
      <c r="EAA13" s="541"/>
      <c r="EAB13" s="541"/>
      <c r="EAC13" s="541"/>
      <c r="EAD13" s="541"/>
      <c r="EAE13" s="541"/>
      <c r="EAF13" s="541"/>
      <c r="EAG13" s="541"/>
      <c r="EAH13" s="541"/>
      <c r="EAI13" s="541"/>
      <c r="EAJ13" s="541"/>
      <c r="EAK13" s="541"/>
      <c r="EAL13" s="541"/>
      <c r="EAM13" s="541"/>
      <c r="EAN13" s="541"/>
      <c r="EAO13" s="541"/>
      <c r="EAP13" s="541"/>
      <c r="EAQ13" s="541"/>
      <c r="EAR13" s="541"/>
      <c r="EAS13" s="541"/>
      <c r="EAT13" s="541"/>
      <c r="EAU13" s="541"/>
      <c r="EAV13" s="541"/>
      <c r="EAW13" s="541"/>
      <c r="EAX13" s="541"/>
      <c r="EAY13" s="541"/>
      <c r="EAZ13" s="541"/>
      <c r="EBA13" s="541"/>
      <c r="EBB13" s="541"/>
      <c r="EBC13" s="541"/>
      <c r="EBD13" s="541"/>
      <c r="EBE13" s="541"/>
      <c r="EBF13" s="541"/>
      <c r="EBG13" s="541"/>
      <c r="EBH13" s="541"/>
      <c r="EBI13" s="541"/>
      <c r="EBJ13" s="541"/>
      <c r="EBK13" s="541"/>
      <c r="EBL13" s="541"/>
      <c r="EBM13" s="541"/>
      <c r="EBN13" s="541"/>
      <c r="EBO13" s="541"/>
      <c r="EBP13" s="541"/>
      <c r="EBQ13" s="541"/>
      <c r="EBR13" s="541"/>
      <c r="EBS13" s="541"/>
      <c r="EBT13" s="541"/>
      <c r="EBU13" s="541"/>
      <c r="EBV13" s="541"/>
      <c r="EBW13" s="541"/>
      <c r="EBX13" s="541"/>
      <c r="EBY13" s="541"/>
      <c r="EBZ13" s="541"/>
      <c r="ECA13" s="541"/>
      <c r="ECB13" s="541"/>
      <c r="ECC13" s="541"/>
      <c r="ECD13" s="541"/>
      <c r="ECE13" s="541"/>
      <c r="ECF13" s="541"/>
      <c r="ECG13" s="541"/>
      <c r="ECH13" s="541"/>
      <c r="ECI13" s="541"/>
      <c r="ECJ13" s="541"/>
      <c r="ECK13" s="541"/>
      <c r="ECL13" s="541"/>
      <c r="ECM13" s="541"/>
      <c r="ECN13" s="541"/>
      <c r="ECO13" s="541"/>
      <c r="ECP13" s="541"/>
      <c r="ECQ13" s="541"/>
      <c r="ECR13" s="541"/>
      <c r="ECS13" s="541"/>
      <c r="ECT13" s="541"/>
      <c r="ECU13" s="541"/>
      <c r="ECV13" s="541"/>
      <c r="ECW13" s="541"/>
      <c r="ECX13" s="541"/>
      <c r="ECY13" s="541"/>
      <c r="ECZ13" s="541"/>
      <c r="EDA13" s="541"/>
      <c r="EDB13" s="541"/>
      <c r="EDC13" s="541"/>
      <c r="EDD13" s="541"/>
      <c r="EDE13" s="541"/>
      <c r="EDF13" s="541"/>
      <c r="EDG13" s="541"/>
      <c r="EDH13" s="541"/>
      <c r="EDI13" s="541"/>
      <c r="EDJ13" s="541"/>
      <c r="EDK13" s="541"/>
      <c r="EDL13" s="541"/>
      <c r="EDM13" s="541"/>
      <c r="EDN13" s="541"/>
      <c r="EDO13" s="541"/>
      <c r="EDP13" s="541"/>
      <c r="EDQ13" s="541"/>
      <c r="EDR13" s="541"/>
      <c r="EDS13" s="541"/>
      <c r="EDT13" s="541"/>
      <c r="EDU13" s="541"/>
      <c r="EDV13" s="541"/>
      <c r="EDW13" s="541"/>
      <c r="EDX13" s="541"/>
      <c r="EDY13" s="541"/>
      <c r="EDZ13" s="541"/>
      <c r="EEA13" s="541"/>
      <c r="EEB13" s="541"/>
      <c r="EEC13" s="541"/>
      <c r="EED13" s="541"/>
      <c r="EEE13" s="541"/>
      <c r="EEF13" s="541"/>
      <c r="EEG13" s="541"/>
      <c r="EEH13" s="541"/>
      <c r="EEI13" s="541"/>
      <c r="EEJ13" s="541"/>
      <c r="EEK13" s="541"/>
      <c r="EEL13" s="541"/>
      <c r="EEM13" s="541"/>
      <c r="EEN13" s="541"/>
      <c r="EEO13" s="541"/>
      <c r="EEP13" s="541"/>
      <c r="EEQ13" s="541"/>
      <c r="EER13" s="541"/>
      <c r="EES13" s="541"/>
      <c r="EET13" s="541"/>
      <c r="EEU13" s="541"/>
      <c r="EEV13" s="541"/>
      <c r="EEW13" s="541"/>
      <c r="EEX13" s="541"/>
      <c r="EEY13" s="541"/>
      <c r="EEZ13" s="541"/>
      <c r="EFA13" s="541"/>
      <c r="EFB13" s="541"/>
      <c r="EFC13" s="541"/>
      <c r="EFD13" s="541"/>
      <c r="EFE13" s="541"/>
      <c r="EFF13" s="541"/>
      <c r="EFG13" s="541"/>
      <c r="EFH13" s="541"/>
      <c r="EFI13" s="541"/>
      <c r="EFJ13" s="541"/>
      <c r="EFK13" s="541"/>
      <c r="EFL13" s="541"/>
      <c r="EFM13" s="541"/>
      <c r="EFN13" s="541"/>
      <c r="EFO13" s="541"/>
      <c r="EFP13" s="541"/>
      <c r="EFQ13" s="541"/>
      <c r="EFR13" s="541"/>
      <c r="EFS13" s="541"/>
      <c r="EFT13" s="541"/>
      <c r="EFU13" s="541"/>
      <c r="EFV13" s="541"/>
      <c r="EFW13" s="541"/>
      <c r="EFX13" s="541"/>
      <c r="EFY13" s="541"/>
      <c r="EFZ13" s="541"/>
      <c r="EGA13" s="541"/>
      <c r="EGB13" s="541"/>
      <c r="EGC13" s="541"/>
      <c r="EGD13" s="541"/>
      <c r="EGE13" s="541"/>
      <c r="EGF13" s="541"/>
      <c r="EGG13" s="541"/>
      <c r="EGH13" s="541"/>
      <c r="EGI13" s="541"/>
      <c r="EGJ13" s="541"/>
      <c r="EGK13" s="541"/>
      <c r="EGL13" s="541"/>
      <c r="EGM13" s="541"/>
      <c r="EGN13" s="541"/>
      <c r="EGO13" s="541"/>
      <c r="EGP13" s="541"/>
      <c r="EGQ13" s="541"/>
      <c r="EGR13" s="541"/>
      <c r="EGS13" s="541"/>
      <c r="EGT13" s="541"/>
      <c r="EGU13" s="541"/>
      <c r="EGV13" s="541"/>
      <c r="EGW13" s="541"/>
      <c r="EGX13" s="541"/>
      <c r="EGY13" s="541"/>
      <c r="EGZ13" s="541"/>
      <c r="EHA13" s="541"/>
      <c r="EHB13" s="541"/>
      <c r="EHC13" s="541"/>
      <c r="EHD13" s="541"/>
      <c r="EHE13" s="541"/>
      <c r="EHF13" s="541"/>
      <c r="EHG13" s="541"/>
      <c r="EHH13" s="541"/>
      <c r="EHI13" s="541"/>
      <c r="EHJ13" s="541"/>
      <c r="EHK13" s="541"/>
      <c r="EHL13" s="541"/>
      <c r="EHM13" s="541"/>
      <c r="EHN13" s="541"/>
      <c r="EHO13" s="541"/>
      <c r="EHP13" s="541"/>
      <c r="EHQ13" s="541"/>
      <c r="EHR13" s="541"/>
      <c r="EHS13" s="541"/>
      <c r="EHT13" s="541"/>
      <c r="EHU13" s="541"/>
      <c r="EHV13" s="541"/>
      <c r="EHW13" s="541"/>
      <c r="EHX13" s="541"/>
      <c r="EHY13" s="541"/>
      <c r="EHZ13" s="541"/>
      <c r="EIA13" s="541"/>
      <c r="EIB13" s="541"/>
      <c r="EIC13" s="541"/>
      <c r="EID13" s="541"/>
      <c r="EIE13" s="541"/>
      <c r="EIF13" s="541"/>
      <c r="EIG13" s="541"/>
      <c r="EIH13" s="541"/>
      <c r="EII13" s="541"/>
      <c r="EIJ13" s="541"/>
      <c r="EIK13" s="541"/>
      <c r="EIL13" s="541"/>
      <c r="EIM13" s="541"/>
      <c r="EIN13" s="541"/>
      <c r="EIO13" s="541"/>
      <c r="EIP13" s="541"/>
      <c r="EIQ13" s="541"/>
      <c r="EIR13" s="541"/>
      <c r="EIS13" s="541"/>
      <c r="EIT13" s="541"/>
      <c r="EIU13" s="541"/>
      <c r="EIV13" s="541"/>
      <c r="EIW13" s="541"/>
      <c r="EIX13" s="541"/>
      <c r="EIY13" s="541"/>
      <c r="EIZ13" s="541"/>
      <c r="EJA13" s="541"/>
      <c r="EJB13" s="541"/>
      <c r="EJC13" s="541"/>
      <c r="EJD13" s="541"/>
      <c r="EJE13" s="541"/>
      <c r="EJF13" s="541"/>
      <c r="EJG13" s="541"/>
      <c r="EJH13" s="541"/>
      <c r="EJI13" s="541"/>
      <c r="EJJ13" s="541"/>
      <c r="EJK13" s="541"/>
      <c r="EJL13" s="541"/>
      <c r="EJM13" s="541"/>
      <c r="EJN13" s="541"/>
      <c r="EJO13" s="541"/>
      <c r="EJP13" s="541"/>
      <c r="EJQ13" s="541"/>
      <c r="EJR13" s="541"/>
      <c r="EJS13" s="541"/>
      <c r="EJT13" s="541"/>
      <c r="EJU13" s="541"/>
      <c r="EJV13" s="541"/>
      <c r="EJW13" s="541"/>
      <c r="EJX13" s="541"/>
      <c r="EJY13" s="541"/>
      <c r="EJZ13" s="541"/>
      <c r="EKA13" s="541"/>
      <c r="EKB13" s="541"/>
      <c r="EKC13" s="541"/>
      <c r="EKD13" s="541"/>
      <c r="EKE13" s="541"/>
      <c r="EKF13" s="541"/>
      <c r="EKG13" s="541"/>
      <c r="EKH13" s="541"/>
      <c r="EKI13" s="541"/>
      <c r="EKJ13" s="541"/>
      <c r="EKK13" s="541"/>
      <c r="EKL13" s="541"/>
      <c r="EKM13" s="541"/>
      <c r="EKN13" s="541"/>
      <c r="EKO13" s="541"/>
      <c r="EKP13" s="541"/>
      <c r="EKQ13" s="541"/>
      <c r="EKR13" s="541"/>
      <c r="EKS13" s="541"/>
      <c r="EKT13" s="541"/>
      <c r="EKU13" s="541"/>
      <c r="EKV13" s="541"/>
      <c r="EKW13" s="541"/>
      <c r="EKX13" s="541"/>
      <c r="EKY13" s="541"/>
      <c r="EKZ13" s="541"/>
      <c r="ELA13" s="541"/>
      <c r="ELB13" s="541"/>
      <c r="ELC13" s="541"/>
      <c r="ELD13" s="541"/>
      <c r="ELE13" s="541"/>
      <c r="ELF13" s="541"/>
      <c r="ELG13" s="541"/>
      <c r="ELH13" s="541"/>
      <c r="ELI13" s="541"/>
      <c r="ELJ13" s="541"/>
      <c r="ELK13" s="541"/>
      <c r="ELL13" s="541"/>
      <c r="ELM13" s="541"/>
      <c r="ELN13" s="541"/>
      <c r="ELO13" s="541"/>
      <c r="ELP13" s="541"/>
      <c r="ELQ13" s="541"/>
      <c r="ELR13" s="541"/>
      <c r="ELS13" s="541"/>
      <c r="ELT13" s="541"/>
      <c r="ELU13" s="541"/>
      <c r="ELV13" s="541"/>
      <c r="ELW13" s="541"/>
      <c r="ELX13" s="541"/>
      <c r="ELY13" s="541"/>
      <c r="ELZ13" s="541"/>
      <c r="EMA13" s="541"/>
      <c r="EMB13" s="541"/>
      <c r="EMC13" s="541"/>
      <c r="EMD13" s="541"/>
      <c r="EME13" s="541"/>
      <c r="EMF13" s="541"/>
      <c r="EMG13" s="541"/>
      <c r="EMH13" s="541"/>
      <c r="EMI13" s="541"/>
      <c r="EMJ13" s="541"/>
      <c r="EMK13" s="541"/>
      <c r="EML13" s="541"/>
      <c r="EMM13" s="541"/>
      <c r="EMN13" s="541"/>
      <c r="EMO13" s="541"/>
      <c r="EMP13" s="541"/>
      <c r="EMQ13" s="541"/>
      <c r="EMR13" s="541"/>
      <c r="EMS13" s="541"/>
      <c r="EMT13" s="541"/>
      <c r="EMU13" s="541"/>
      <c r="EMV13" s="541"/>
      <c r="EMW13" s="541"/>
      <c r="EMX13" s="541"/>
      <c r="EMY13" s="541"/>
      <c r="EMZ13" s="541"/>
      <c r="ENA13" s="541"/>
      <c r="ENB13" s="541"/>
      <c r="ENC13" s="541"/>
      <c r="END13" s="541"/>
      <c r="ENE13" s="541"/>
      <c r="ENF13" s="541"/>
      <c r="ENG13" s="541"/>
      <c r="ENH13" s="541"/>
      <c r="ENI13" s="541"/>
      <c r="ENJ13" s="541"/>
      <c r="ENK13" s="541"/>
      <c r="ENL13" s="541"/>
      <c r="ENM13" s="541"/>
      <c r="ENN13" s="541"/>
      <c r="ENO13" s="541"/>
      <c r="ENP13" s="541"/>
      <c r="ENQ13" s="541"/>
      <c r="ENR13" s="541"/>
      <c r="ENS13" s="541"/>
      <c r="ENT13" s="541"/>
      <c r="ENU13" s="541"/>
      <c r="ENV13" s="541"/>
      <c r="ENW13" s="541"/>
      <c r="ENX13" s="541"/>
      <c r="ENY13" s="541"/>
      <c r="ENZ13" s="541"/>
      <c r="EOA13" s="541"/>
      <c r="EOB13" s="541"/>
      <c r="EOC13" s="541"/>
      <c r="EOD13" s="541"/>
      <c r="EOE13" s="541"/>
      <c r="EOF13" s="541"/>
      <c r="EOG13" s="541"/>
      <c r="EOH13" s="541"/>
      <c r="EOI13" s="541"/>
      <c r="EOJ13" s="541"/>
      <c r="EOK13" s="541"/>
      <c r="EOL13" s="541"/>
      <c r="EOM13" s="541"/>
      <c r="EON13" s="541"/>
      <c r="EOO13" s="541"/>
      <c r="EOP13" s="541"/>
      <c r="EOQ13" s="541"/>
      <c r="EOR13" s="541"/>
      <c r="EOS13" s="541"/>
      <c r="EOT13" s="541"/>
      <c r="EOU13" s="541"/>
      <c r="EOV13" s="541"/>
      <c r="EOW13" s="541"/>
      <c r="EOX13" s="541"/>
      <c r="EOY13" s="541"/>
      <c r="EOZ13" s="541"/>
      <c r="EPA13" s="541"/>
      <c r="EPB13" s="541"/>
      <c r="EPC13" s="541"/>
      <c r="EPD13" s="541"/>
      <c r="EPE13" s="541"/>
      <c r="EPF13" s="541"/>
      <c r="EPG13" s="541"/>
      <c r="EPH13" s="541"/>
      <c r="EPI13" s="541"/>
      <c r="EPJ13" s="541"/>
      <c r="EPK13" s="541"/>
      <c r="EPL13" s="541"/>
      <c r="EPM13" s="541"/>
      <c r="EPN13" s="541"/>
      <c r="EPO13" s="541"/>
      <c r="EPP13" s="541"/>
      <c r="EPQ13" s="541"/>
      <c r="EPR13" s="541"/>
      <c r="EPS13" s="541"/>
      <c r="EPT13" s="541"/>
      <c r="EPU13" s="541"/>
      <c r="EPV13" s="541"/>
      <c r="EPW13" s="541"/>
      <c r="EPX13" s="541"/>
      <c r="EPY13" s="541"/>
      <c r="EPZ13" s="541"/>
      <c r="EQA13" s="541"/>
      <c r="EQB13" s="541"/>
      <c r="EQC13" s="541"/>
      <c r="EQD13" s="541"/>
      <c r="EQE13" s="541"/>
      <c r="EQF13" s="541"/>
      <c r="EQG13" s="541"/>
      <c r="EQH13" s="541"/>
      <c r="EQI13" s="541"/>
      <c r="EQJ13" s="541"/>
      <c r="EQK13" s="541"/>
      <c r="EQL13" s="541"/>
      <c r="EQM13" s="541"/>
      <c r="EQN13" s="541"/>
      <c r="EQO13" s="541"/>
      <c r="EQP13" s="541"/>
      <c r="EQQ13" s="541"/>
      <c r="EQR13" s="541"/>
      <c r="EQS13" s="541"/>
      <c r="EQT13" s="541"/>
      <c r="EQU13" s="541"/>
      <c r="EQV13" s="541"/>
      <c r="EQW13" s="541"/>
      <c r="EQX13" s="541"/>
      <c r="EQY13" s="541"/>
      <c r="EQZ13" s="541"/>
      <c r="ERA13" s="541"/>
      <c r="ERB13" s="541"/>
      <c r="ERC13" s="541"/>
      <c r="ERD13" s="541"/>
      <c r="ERE13" s="541"/>
      <c r="ERF13" s="541"/>
      <c r="ERG13" s="541"/>
      <c r="ERH13" s="541"/>
      <c r="ERI13" s="541"/>
      <c r="ERJ13" s="541"/>
      <c r="ERK13" s="541"/>
      <c r="ERL13" s="541"/>
      <c r="ERM13" s="541"/>
      <c r="ERN13" s="541"/>
      <c r="ERO13" s="541"/>
      <c r="ERP13" s="541"/>
      <c r="ERQ13" s="541"/>
      <c r="ERR13" s="541"/>
      <c r="ERS13" s="541"/>
      <c r="ERT13" s="541"/>
      <c r="ERU13" s="541"/>
      <c r="ERV13" s="541"/>
      <c r="ERW13" s="541"/>
      <c r="ERX13" s="541"/>
      <c r="ERY13" s="541"/>
      <c r="ERZ13" s="541"/>
      <c r="ESA13" s="541"/>
      <c r="ESB13" s="541"/>
      <c r="ESC13" s="541"/>
      <c r="ESD13" s="541"/>
      <c r="ESE13" s="541"/>
      <c r="ESF13" s="541"/>
      <c r="ESG13" s="541"/>
      <c r="ESH13" s="541"/>
      <c r="ESI13" s="541"/>
      <c r="ESJ13" s="541"/>
      <c r="ESK13" s="541"/>
      <c r="ESL13" s="541"/>
      <c r="ESM13" s="541"/>
      <c r="ESN13" s="541"/>
      <c r="ESO13" s="541"/>
      <c r="ESP13" s="541"/>
      <c r="ESQ13" s="541"/>
      <c r="ESR13" s="541"/>
      <c r="ESS13" s="541"/>
      <c r="EST13" s="541"/>
      <c r="ESU13" s="541"/>
      <c r="ESV13" s="541"/>
      <c r="ESW13" s="541"/>
      <c r="ESX13" s="541"/>
      <c r="ESY13" s="541"/>
      <c r="ESZ13" s="541"/>
      <c r="ETA13" s="541"/>
      <c r="ETB13" s="541"/>
      <c r="ETC13" s="541"/>
      <c r="ETD13" s="541"/>
      <c r="ETE13" s="541"/>
      <c r="ETF13" s="541"/>
      <c r="ETG13" s="541"/>
      <c r="ETH13" s="541"/>
      <c r="ETI13" s="541"/>
      <c r="ETJ13" s="541"/>
      <c r="ETK13" s="541"/>
      <c r="ETL13" s="541"/>
      <c r="ETM13" s="541"/>
      <c r="ETN13" s="541"/>
      <c r="ETO13" s="541"/>
      <c r="ETP13" s="541"/>
      <c r="ETQ13" s="541"/>
      <c r="ETR13" s="541"/>
      <c r="ETS13" s="541"/>
      <c r="ETT13" s="541"/>
      <c r="ETU13" s="541"/>
      <c r="ETV13" s="541"/>
      <c r="ETW13" s="541"/>
      <c r="ETX13" s="541"/>
      <c r="ETY13" s="541"/>
      <c r="ETZ13" s="541"/>
      <c r="EUA13" s="541"/>
      <c r="EUB13" s="541"/>
      <c r="EUC13" s="541"/>
      <c r="EUD13" s="541"/>
      <c r="EUE13" s="541"/>
      <c r="EUF13" s="541"/>
      <c r="EUG13" s="541"/>
      <c r="EUH13" s="541"/>
      <c r="EUI13" s="541"/>
      <c r="EUJ13" s="541"/>
      <c r="EUK13" s="541"/>
      <c r="EUL13" s="541"/>
      <c r="EUM13" s="541"/>
      <c r="EUN13" s="541"/>
      <c r="EUO13" s="541"/>
      <c r="EUP13" s="541"/>
      <c r="EUQ13" s="541"/>
      <c r="EUR13" s="541"/>
      <c r="EUS13" s="541"/>
      <c r="EUT13" s="541"/>
      <c r="EUU13" s="541"/>
      <c r="EUV13" s="541"/>
      <c r="EUW13" s="541"/>
      <c r="EUX13" s="541"/>
      <c r="EUY13" s="541"/>
      <c r="EUZ13" s="541"/>
      <c r="EVA13" s="541"/>
      <c r="EVB13" s="541"/>
      <c r="EVC13" s="541"/>
      <c r="EVD13" s="541"/>
      <c r="EVE13" s="541"/>
      <c r="EVF13" s="541"/>
      <c r="EVG13" s="541"/>
      <c r="EVH13" s="541"/>
      <c r="EVI13" s="541"/>
      <c r="EVJ13" s="541"/>
      <c r="EVK13" s="541"/>
      <c r="EVL13" s="541"/>
      <c r="EVM13" s="541"/>
      <c r="EVN13" s="541"/>
      <c r="EVO13" s="541"/>
      <c r="EVP13" s="541"/>
      <c r="EVQ13" s="541"/>
      <c r="EVR13" s="541"/>
      <c r="EVS13" s="541"/>
      <c r="EVT13" s="541"/>
      <c r="EVU13" s="541"/>
      <c r="EVV13" s="541"/>
      <c r="EVW13" s="541"/>
      <c r="EVX13" s="541"/>
      <c r="EVY13" s="541"/>
      <c r="EVZ13" s="541"/>
      <c r="EWA13" s="541"/>
      <c r="EWB13" s="541"/>
      <c r="EWC13" s="541"/>
      <c r="EWD13" s="541"/>
      <c r="EWE13" s="541"/>
      <c r="EWF13" s="541"/>
      <c r="EWG13" s="541"/>
      <c r="EWH13" s="541"/>
      <c r="EWI13" s="541"/>
      <c r="EWJ13" s="541"/>
      <c r="EWK13" s="541"/>
      <c r="EWL13" s="541"/>
      <c r="EWM13" s="541"/>
      <c r="EWN13" s="541"/>
      <c r="EWO13" s="541"/>
      <c r="EWP13" s="541"/>
      <c r="EWQ13" s="541"/>
      <c r="EWR13" s="541"/>
      <c r="EWS13" s="541"/>
      <c r="EWT13" s="541"/>
      <c r="EWU13" s="541"/>
      <c r="EWV13" s="541"/>
      <c r="EWW13" s="541"/>
      <c r="EWX13" s="541"/>
      <c r="EWY13" s="541"/>
      <c r="EWZ13" s="541"/>
      <c r="EXA13" s="541"/>
      <c r="EXB13" s="541"/>
      <c r="EXC13" s="541"/>
      <c r="EXD13" s="541"/>
      <c r="EXE13" s="541"/>
      <c r="EXF13" s="541"/>
      <c r="EXG13" s="541"/>
      <c r="EXH13" s="541"/>
      <c r="EXI13" s="541"/>
      <c r="EXJ13" s="541"/>
      <c r="EXK13" s="541"/>
      <c r="EXL13" s="541"/>
      <c r="EXM13" s="541"/>
      <c r="EXN13" s="541"/>
      <c r="EXO13" s="541"/>
      <c r="EXP13" s="541"/>
      <c r="EXQ13" s="541"/>
      <c r="EXR13" s="541"/>
      <c r="EXS13" s="541"/>
      <c r="EXT13" s="541"/>
      <c r="EXU13" s="541"/>
      <c r="EXV13" s="541"/>
      <c r="EXW13" s="541"/>
      <c r="EXX13" s="541"/>
      <c r="EXY13" s="541"/>
      <c r="EXZ13" s="541"/>
      <c r="EYA13" s="541"/>
      <c r="EYB13" s="541"/>
      <c r="EYC13" s="541"/>
      <c r="EYD13" s="541"/>
      <c r="EYE13" s="541"/>
      <c r="EYF13" s="541"/>
      <c r="EYG13" s="541"/>
      <c r="EYH13" s="541"/>
      <c r="EYI13" s="541"/>
      <c r="EYJ13" s="541"/>
      <c r="EYK13" s="541"/>
      <c r="EYL13" s="541"/>
      <c r="EYM13" s="541"/>
      <c r="EYN13" s="541"/>
      <c r="EYO13" s="541"/>
      <c r="EYP13" s="541"/>
      <c r="EYQ13" s="541"/>
      <c r="EYR13" s="541"/>
      <c r="EYS13" s="541"/>
      <c r="EYT13" s="541"/>
      <c r="EYU13" s="541"/>
      <c r="EYV13" s="541"/>
      <c r="EYW13" s="541"/>
      <c r="EYX13" s="541"/>
      <c r="EYY13" s="541"/>
      <c r="EYZ13" s="541"/>
      <c r="EZA13" s="541"/>
      <c r="EZB13" s="541"/>
      <c r="EZC13" s="541"/>
      <c r="EZD13" s="541"/>
      <c r="EZE13" s="541"/>
      <c r="EZF13" s="541"/>
      <c r="EZG13" s="541"/>
      <c r="EZH13" s="541"/>
      <c r="EZI13" s="541"/>
      <c r="EZJ13" s="541"/>
      <c r="EZK13" s="541"/>
      <c r="EZL13" s="541"/>
      <c r="EZM13" s="541"/>
      <c r="EZN13" s="541"/>
      <c r="EZO13" s="541"/>
      <c r="EZP13" s="541"/>
      <c r="EZQ13" s="541"/>
      <c r="EZR13" s="541"/>
      <c r="EZS13" s="541"/>
      <c r="EZT13" s="541"/>
      <c r="EZU13" s="541"/>
      <c r="EZV13" s="541"/>
      <c r="EZW13" s="541"/>
      <c r="EZX13" s="541"/>
      <c r="EZY13" s="541"/>
      <c r="EZZ13" s="541"/>
      <c r="FAA13" s="541"/>
      <c r="FAB13" s="541"/>
      <c r="FAC13" s="541"/>
      <c r="FAD13" s="541"/>
      <c r="FAE13" s="541"/>
      <c r="FAF13" s="541"/>
      <c r="FAG13" s="541"/>
      <c r="FAH13" s="541"/>
      <c r="FAI13" s="541"/>
      <c r="FAJ13" s="541"/>
      <c r="FAK13" s="541"/>
      <c r="FAL13" s="541"/>
      <c r="FAM13" s="541"/>
      <c r="FAN13" s="541"/>
      <c r="FAO13" s="541"/>
      <c r="FAP13" s="541"/>
      <c r="FAQ13" s="541"/>
      <c r="FAR13" s="541"/>
      <c r="FAS13" s="541"/>
      <c r="FAT13" s="541"/>
      <c r="FAU13" s="541"/>
      <c r="FAV13" s="541"/>
      <c r="FAW13" s="541"/>
      <c r="FAX13" s="541"/>
      <c r="FAY13" s="541"/>
      <c r="FAZ13" s="541"/>
      <c r="FBA13" s="541"/>
      <c r="FBB13" s="541"/>
      <c r="FBC13" s="541"/>
      <c r="FBD13" s="541"/>
      <c r="FBE13" s="541"/>
      <c r="FBF13" s="541"/>
      <c r="FBG13" s="541"/>
      <c r="FBH13" s="541"/>
      <c r="FBI13" s="541"/>
      <c r="FBJ13" s="541"/>
      <c r="FBK13" s="541"/>
      <c r="FBL13" s="541"/>
      <c r="FBM13" s="541"/>
      <c r="FBN13" s="541"/>
      <c r="FBO13" s="541"/>
      <c r="FBP13" s="541"/>
      <c r="FBQ13" s="541"/>
      <c r="FBR13" s="541"/>
      <c r="FBS13" s="541"/>
      <c r="FBT13" s="541"/>
      <c r="FBU13" s="541"/>
      <c r="FBV13" s="541"/>
      <c r="FBW13" s="541"/>
      <c r="FBX13" s="541"/>
      <c r="FBY13" s="541"/>
      <c r="FBZ13" s="541"/>
      <c r="FCA13" s="541"/>
      <c r="FCB13" s="541"/>
      <c r="FCC13" s="541"/>
      <c r="FCD13" s="541"/>
      <c r="FCE13" s="541"/>
      <c r="FCF13" s="541"/>
      <c r="FCG13" s="541"/>
      <c r="FCH13" s="541"/>
      <c r="FCI13" s="541"/>
      <c r="FCJ13" s="541"/>
      <c r="FCK13" s="541"/>
      <c r="FCL13" s="541"/>
      <c r="FCM13" s="541"/>
      <c r="FCN13" s="541"/>
      <c r="FCO13" s="541"/>
      <c r="FCP13" s="541"/>
      <c r="FCQ13" s="541"/>
      <c r="FCR13" s="541"/>
      <c r="FCS13" s="541"/>
      <c r="FCT13" s="541"/>
      <c r="FCU13" s="541"/>
      <c r="FCV13" s="541"/>
      <c r="FCW13" s="541"/>
      <c r="FCX13" s="541"/>
      <c r="FCY13" s="541"/>
      <c r="FCZ13" s="541"/>
      <c r="FDA13" s="541"/>
      <c r="FDB13" s="541"/>
      <c r="FDC13" s="541"/>
      <c r="FDD13" s="541"/>
      <c r="FDE13" s="541"/>
      <c r="FDF13" s="541"/>
      <c r="FDG13" s="541"/>
      <c r="FDH13" s="541"/>
      <c r="FDI13" s="541"/>
      <c r="FDJ13" s="541"/>
      <c r="FDK13" s="541"/>
      <c r="FDL13" s="541"/>
      <c r="FDM13" s="541"/>
      <c r="FDN13" s="541"/>
      <c r="FDO13" s="541"/>
      <c r="FDP13" s="541"/>
      <c r="FDQ13" s="541"/>
      <c r="FDR13" s="541"/>
      <c r="FDS13" s="541"/>
      <c r="FDT13" s="541"/>
      <c r="FDU13" s="541"/>
      <c r="FDV13" s="541"/>
      <c r="FDW13" s="541"/>
      <c r="FDX13" s="541"/>
      <c r="FDY13" s="541"/>
      <c r="FDZ13" s="541"/>
      <c r="FEA13" s="541"/>
      <c r="FEB13" s="541"/>
      <c r="FEC13" s="541"/>
      <c r="FED13" s="541"/>
      <c r="FEE13" s="541"/>
      <c r="FEF13" s="541"/>
      <c r="FEG13" s="541"/>
      <c r="FEH13" s="541"/>
      <c r="FEI13" s="541"/>
      <c r="FEJ13" s="541"/>
      <c r="FEK13" s="541"/>
      <c r="FEL13" s="541"/>
      <c r="FEM13" s="541"/>
      <c r="FEN13" s="541"/>
      <c r="FEO13" s="541"/>
      <c r="FEP13" s="541"/>
      <c r="FEQ13" s="541"/>
      <c r="FER13" s="541"/>
      <c r="FES13" s="541"/>
      <c r="FET13" s="541"/>
      <c r="FEU13" s="541"/>
      <c r="FEV13" s="541"/>
      <c r="FEW13" s="541"/>
      <c r="FEX13" s="541"/>
      <c r="FEY13" s="541"/>
      <c r="FEZ13" s="541"/>
      <c r="FFA13" s="541"/>
      <c r="FFB13" s="541"/>
      <c r="FFC13" s="541"/>
      <c r="FFD13" s="541"/>
      <c r="FFE13" s="541"/>
      <c r="FFF13" s="541"/>
      <c r="FFG13" s="541"/>
      <c r="FFH13" s="541"/>
      <c r="FFI13" s="541"/>
      <c r="FFJ13" s="541"/>
      <c r="FFK13" s="541"/>
      <c r="FFL13" s="541"/>
      <c r="FFM13" s="541"/>
      <c r="FFN13" s="541"/>
      <c r="FFO13" s="541"/>
      <c r="FFP13" s="541"/>
      <c r="FFQ13" s="541"/>
      <c r="FFR13" s="541"/>
      <c r="FFS13" s="541"/>
      <c r="FFT13" s="541"/>
      <c r="FFU13" s="541"/>
      <c r="FFV13" s="541"/>
      <c r="FFW13" s="541"/>
      <c r="FFX13" s="541"/>
      <c r="FFY13" s="541"/>
      <c r="FFZ13" s="541"/>
      <c r="FGA13" s="541"/>
      <c r="FGB13" s="541"/>
      <c r="FGC13" s="541"/>
      <c r="FGD13" s="541"/>
      <c r="FGE13" s="541"/>
      <c r="FGF13" s="541"/>
      <c r="FGG13" s="541"/>
      <c r="FGH13" s="541"/>
      <c r="FGI13" s="541"/>
      <c r="FGJ13" s="541"/>
      <c r="FGK13" s="541"/>
      <c r="FGL13" s="541"/>
      <c r="FGM13" s="541"/>
      <c r="FGN13" s="541"/>
      <c r="FGO13" s="541"/>
      <c r="FGP13" s="541"/>
      <c r="FGQ13" s="541"/>
      <c r="FGR13" s="541"/>
      <c r="FGS13" s="541"/>
      <c r="FGT13" s="541"/>
      <c r="FGU13" s="541"/>
      <c r="FGV13" s="541"/>
      <c r="FGW13" s="541"/>
      <c r="FGX13" s="541"/>
      <c r="FGY13" s="541"/>
      <c r="FGZ13" s="541"/>
      <c r="FHA13" s="541"/>
      <c r="FHB13" s="541"/>
      <c r="FHC13" s="541"/>
      <c r="FHD13" s="541"/>
      <c r="FHE13" s="541"/>
      <c r="FHF13" s="541"/>
      <c r="FHG13" s="541"/>
      <c r="FHH13" s="541"/>
      <c r="FHI13" s="541"/>
      <c r="FHJ13" s="541"/>
      <c r="FHK13" s="541"/>
      <c r="FHL13" s="541"/>
      <c r="FHM13" s="541"/>
      <c r="FHN13" s="541"/>
      <c r="FHO13" s="541"/>
      <c r="FHP13" s="541"/>
      <c r="FHQ13" s="541"/>
      <c r="FHR13" s="541"/>
      <c r="FHS13" s="541"/>
      <c r="FHT13" s="541"/>
      <c r="FHU13" s="541"/>
      <c r="FHV13" s="541"/>
      <c r="FHW13" s="541"/>
      <c r="FHX13" s="541"/>
      <c r="FHY13" s="541"/>
      <c r="FHZ13" s="541"/>
      <c r="FIA13" s="541"/>
      <c r="FIB13" s="541"/>
      <c r="FIC13" s="541"/>
      <c r="FID13" s="541"/>
      <c r="FIE13" s="541"/>
      <c r="FIF13" s="541"/>
      <c r="FIG13" s="541"/>
      <c r="FIH13" s="541"/>
      <c r="FII13" s="541"/>
      <c r="FIJ13" s="541"/>
      <c r="FIK13" s="541"/>
      <c r="FIL13" s="541"/>
      <c r="FIM13" s="541"/>
      <c r="FIN13" s="541"/>
      <c r="FIO13" s="541"/>
      <c r="FIP13" s="541"/>
      <c r="FIQ13" s="541"/>
      <c r="FIR13" s="541"/>
      <c r="FIS13" s="541"/>
      <c r="FIT13" s="541"/>
      <c r="FIU13" s="541"/>
      <c r="FIV13" s="541"/>
      <c r="FIW13" s="541"/>
      <c r="FIX13" s="541"/>
      <c r="FIY13" s="541"/>
      <c r="FIZ13" s="541"/>
      <c r="FJA13" s="541"/>
      <c r="FJB13" s="541"/>
      <c r="FJC13" s="541"/>
      <c r="FJD13" s="541"/>
      <c r="FJE13" s="541"/>
      <c r="FJF13" s="541"/>
      <c r="FJG13" s="541"/>
      <c r="FJH13" s="541"/>
      <c r="FJI13" s="541"/>
      <c r="FJJ13" s="541"/>
      <c r="FJK13" s="541"/>
      <c r="FJL13" s="541"/>
      <c r="FJM13" s="541"/>
      <c r="FJN13" s="541"/>
      <c r="FJO13" s="541"/>
      <c r="FJP13" s="541"/>
      <c r="FJQ13" s="541"/>
      <c r="FJR13" s="541"/>
      <c r="FJS13" s="541"/>
      <c r="FJT13" s="541"/>
      <c r="FJU13" s="541"/>
      <c r="FJV13" s="541"/>
      <c r="FJW13" s="541"/>
      <c r="FJX13" s="541"/>
      <c r="FJY13" s="541"/>
      <c r="FJZ13" s="541"/>
      <c r="FKA13" s="541"/>
      <c r="FKB13" s="541"/>
      <c r="FKC13" s="541"/>
      <c r="FKD13" s="541"/>
      <c r="FKE13" s="541"/>
      <c r="FKF13" s="541"/>
      <c r="FKG13" s="541"/>
      <c r="FKH13" s="541"/>
      <c r="FKI13" s="541"/>
      <c r="FKJ13" s="541"/>
      <c r="FKK13" s="541"/>
      <c r="FKL13" s="541"/>
      <c r="FKM13" s="541"/>
      <c r="FKN13" s="541"/>
      <c r="FKO13" s="541"/>
      <c r="FKP13" s="541"/>
      <c r="FKQ13" s="541"/>
      <c r="FKR13" s="541"/>
      <c r="FKS13" s="541"/>
      <c r="FKT13" s="541"/>
      <c r="FKU13" s="541"/>
      <c r="FKV13" s="541"/>
      <c r="FKW13" s="541"/>
      <c r="FKX13" s="541"/>
      <c r="FKY13" s="541"/>
      <c r="FKZ13" s="541"/>
      <c r="FLA13" s="541"/>
      <c r="FLB13" s="541"/>
      <c r="FLC13" s="541"/>
      <c r="FLD13" s="541"/>
      <c r="FLE13" s="541"/>
      <c r="FLF13" s="541"/>
      <c r="FLG13" s="541"/>
      <c r="FLH13" s="541"/>
      <c r="FLI13" s="541"/>
      <c r="FLJ13" s="541"/>
      <c r="FLK13" s="541"/>
      <c r="FLL13" s="541"/>
      <c r="FLM13" s="541"/>
      <c r="FLN13" s="541"/>
      <c r="FLO13" s="541"/>
      <c r="FLP13" s="541"/>
      <c r="FLQ13" s="541"/>
      <c r="FLR13" s="541"/>
      <c r="FLS13" s="541"/>
      <c r="FLT13" s="541"/>
      <c r="FLU13" s="541"/>
      <c r="FLV13" s="541"/>
      <c r="FLW13" s="541"/>
      <c r="FLX13" s="541"/>
      <c r="FLY13" s="541"/>
      <c r="FLZ13" s="541"/>
      <c r="FMA13" s="541"/>
      <c r="FMB13" s="541"/>
      <c r="FMC13" s="541"/>
      <c r="FMD13" s="541"/>
      <c r="FME13" s="541"/>
      <c r="FMF13" s="541"/>
      <c r="FMG13" s="541"/>
      <c r="FMH13" s="541"/>
      <c r="FMI13" s="541"/>
      <c r="FMJ13" s="541"/>
      <c r="FMK13" s="541"/>
      <c r="FML13" s="541"/>
      <c r="FMM13" s="541"/>
      <c r="FMN13" s="541"/>
      <c r="FMO13" s="541"/>
      <c r="FMP13" s="541"/>
      <c r="FMQ13" s="541"/>
      <c r="FMR13" s="541"/>
      <c r="FMS13" s="541"/>
      <c r="FMT13" s="541"/>
      <c r="FMU13" s="541"/>
      <c r="FMV13" s="541"/>
      <c r="FMW13" s="541"/>
      <c r="FMX13" s="541"/>
      <c r="FMY13" s="541"/>
      <c r="FMZ13" s="541"/>
      <c r="FNA13" s="541"/>
      <c r="FNB13" s="541"/>
      <c r="FNC13" s="541"/>
      <c r="FND13" s="541"/>
      <c r="FNE13" s="541"/>
      <c r="FNF13" s="541"/>
      <c r="FNG13" s="541"/>
      <c r="FNH13" s="541"/>
      <c r="FNI13" s="541"/>
      <c r="FNJ13" s="541"/>
      <c r="FNK13" s="541"/>
      <c r="FNL13" s="541"/>
      <c r="FNM13" s="541"/>
      <c r="FNN13" s="541"/>
      <c r="FNO13" s="541"/>
      <c r="FNP13" s="541"/>
      <c r="FNQ13" s="541"/>
      <c r="FNR13" s="541"/>
      <c r="FNS13" s="541"/>
      <c r="FNT13" s="541"/>
      <c r="FNU13" s="541"/>
      <c r="FNV13" s="541"/>
      <c r="FNW13" s="541"/>
      <c r="FNX13" s="541"/>
      <c r="FNY13" s="541"/>
      <c r="FNZ13" s="541"/>
      <c r="FOA13" s="541"/>
      <c r="FOB13" s="541"/>
      <c r="FOC13" s="541"/>
      <c r="FOD13" s="541"/>
      <c r="FOE13" s="541"/>
      <c r="FOF13" s="541"/>
      <c r="FOG13" s="541"/>
      <c r="FOH13" s="541"/>
      <c r="FOI13" s="541"/>
      <c r="FOJ13" s="541"/>
      <c r="FOK13" s="541"/>
      <c r="FOL13" s="541"/>
      <c r="FOM13" s="541"/>
      <c r="FON13" s="541"/>
      <c r="FOO13" s="541"/>
      <c r="FOP13" s="541"/>
      <c r="FOQ13" s="541"/>
      <c r="FOR13" s="541"/>
      <c r="FOS13" s="541"/>
      <c r="FOT13" s="541"/>
      <c r="FOU13" s="541"/>
      <c r="FOV13" s="541"/>
      <c r="FOW13" s="541"/>
      <c r="FOX13" s="541"/>
      <c r="FOY13" s="541"/>
      <c r="FOZ13" s="541"/>
      <c r="FPA13" s="541"/>
      <c r="FPB13" s="541"/>
      <c r="FPC13" s="541"/>
      <c r="FPD13" s="541"/>
      <c r="FPE13" s="541"/>
      <c r="FPF13" s="541"/>
      <c r="FPG13" s="541"/>
      <c r="FPH13" s="541"/>
      <c r="FPI13" s="541"/>
      <c r="FPJ13" s="541"/>
      <c r="FPK13" s="541"/>
      <c r="FPL13" s="541"/>
      <c r="FPM13" s="541"/>
      <c r="FPN13" s="541"/>
      <c r="FPO13" s="541"/>
      <c r="FPP13" s="541"/>
      <c r="FPQ13" s="541"/>
      <c r="FPR13" s="541"/>
      <c r="FPS13" s="541"/>
      <c r="FPT13" s="541"/>
      <c r="FPU13" s="541"/>
      <c r="FPV13" s="541"/>
      <c r="FPW13" s="541"/>
      <c r="FPX13" s="541"/>
      <c r="FPY13" s="541"/>
      <c r="FPZ13" s="541"/>
      <c r="FQA13" s="541"/>
      <c r="FQB13" s="541"/>
      <c r="FQC13" s="541"/>
      <c r="FQD13" s="541"/>
      <c r="FQE13" s="541"/>
      <c r="FQF13" s="541"/>
      <c r="FQG13" s="541"/>
      <c r="FQH13" s="541"/>
      <c r="FQI13" s="541"/>
      <c r="FQJ13" s="541"/>
      <c r="FQK13" s="541"/>
      <c r="FQL13" s="541"/>
      <c r="FQM13" s="541"/>
      <c r="FQN13" s="541"/>
      <c r="FQO13" s="541"/>
      <c r="FQP13" s="541"/>
      <c r="FQQ13" s="541"/>
      <c r="FQR13" s="541"/>
      <c r="FQS13" s="541"/>
      <c r="FQT13" s="541"/>
      <c r="FQU13" s="541"/>
      <c r="FQV13" s="541"/>
      <c r="FQW13" s="541"/>
      <c r="FQX13" s="541"/>
      <c r="FQY13" s="541"/>
      <c r="FQZ13" s="541"/>
      <c r="FRA13" s="541"/>
      <c r="FRB13" s="541"/>
      <c r="FRC13" s="541"/>
      <c r="FRD13" s="541"/>
      <c r="FRE13" s="541"/>
      <c r="FRF13" s="541"/>
      <c r="FRG13" s="541"/>
      <c r="FRH13" s="541"/>
      <c r="FRI13" s="541"/>
      <c r="FRJ13" s="541"/>
      <c r="FRK13" s="541"/>
      <c r="FRL13" s="541"/>
      <c r="FRM13" s="541"/>
      <c r="FRN13" s="541"/>
      <c r="FRO13" s="541"/>
      <c r="FRP13" s="541"/>
      <c r="FRQ13" s="541"/>
      <c r="FRR13" s="541"/>
      <c r="FRS13" s="541"/>
      <c r="FRT13" s="541"/>
      <c r="FRU13" s="541"/>
      <c r="FRV13" s="541"/>
      <c r="FRW13" s="541"/>
      <c r="FRX13" s="541"/>
      <c r="FRY13" s="541"/>
      <c r="FRZ13" s="541"/>
      <c r="FSA13" s="541"/>
      <c r="FSB13" s="541"/>
      <c r="FSC13" s="541"/>
      <c r="FSD13" s="541"/>
      <c r="FSE13" s="541"/>
      <c r="FSF13" s="541"/>
      <c r="FSG13" s="541"/>
      <c r="FSH13" s="541"/>
      <c r="FSI13" s="541"/>
      <c r="FSJ13" s="541"/>
      <c r="FSK13" s="541"/>
      <c r="FSL13" s="541"/>
      <c r="FSM13" s="541"/>
      <c r="FSN13" s="541"/>
      <c r="FSO13" s="541"/>
      <c r="FSP13" s="541"/>
      <c r="FSQ13" s="541"/>
      <c r="FSR13" s="541"/>
      <c r="FSS13" s="541"/>
      <c r="FST13" s="541"/>
      <c r="FSU13" s="541"/>
      <c r="FSV13" s="541"/>
      <c r="FSW13" s="541"/>
      <c r="FSX13" s="541"/>
      <c r="FSY13" s="541"/>
      <c r="FSZ13" s="541"/>
      <c r="FTA13" s="541"/>
      <c r="FTB13" s="541"/>
      <c r="FTC13" s="541"/>
      <c r="FTD13" s="541"/>
      <c r="FTE13" s="541"/>
      <c r="FTF13" s="541"/>
      <c r="FTG13" s="541"/>
      <c r="FTH13" s="541"/>
      <c r="FTI13" s="541"/>
      <c r="FTJ13" s="541"/>
      <c r="FTK13" s="541"/>
      <c r="FTL13" s="541"/>
      <c r="FTM13" s="541"/>
      <c r="FTN13" s="541"/>
      <c r="FTO13" s="541"/>
      <c r="FTP13" s="541"/>
      <c r="FTQ13" s="541"/>
      <c r="FTR13" s="541"/>
      <c r="FTS13" s="541"/>
      <c r="FTT13" s="541"/>
      <c r="FTU13" s="541"/>
      <c r="FTV13" s="541"/>
      <c r="FTW13" s="541"/>
      <c r="FTX13" s="541"/>
      <c r="FTY13" s="541"/>
      <c r="FTZ13" s="541"/>
      <c r="FUA13" s="541"/>
      <c r="FUB13" s="541"/>
      <c r="FUC13" s="541"/>
      <c r="FUD13" s="541"/>
      <c r="FUE13" s="541"/>
      <c r="FUF13" s="541"/>
      <c r="FUG13" s="541"/>
      <c r="FUH13" s="541"/>
      <c r="FUI13" s="541"/>
      <c r="FUJ13" s="541"/>
      <c r="FUK13" s="541"/>
      <c r="FUL13" s="541"/>
      <c r="FUM13" s="541"/>
      <c r="FUN13" s="541"/>
      <c r="FUO13" s="541"/>
      <c r="FUP13" s="541"/>
      <c r="FUQ13" s="541"/>
      <c r="FUR13" s="541"/>
      <c r="FUS13" s="541"/>
      <c r="FUT13" s="541"/>
      <c r="FUU13" s="541"/>
      <c r="FUV13" s="541"/>
      <c r="FUW13" s="541"/>
      <c r="FUX13" s="541"/>
      <c r="FUY13" s="541"/>
      <c r="FUZ13" s="541"/>
      <c r="FVA13" s="541"/>
      <c r="FVB13" s="541"/>
      <c r="FVC13" s="541"/>
      <c r="FVD13" s="541"/>
      <c r="FVE13" s="541"/>
      <c r="FVF13" s="541"/>
      <c r="FVG13" s="541"/>
      <c r="FVH13" s="541"/>
      <c r="FVI13" s="541"/>
      <c r="FVJ13" s="541"/>
      <c r="FVK13" s="541"/>
      <c r="FVL13" s="541"/>
      <c r="FVM13" s="541"/>
      <c r="FVN13" s="541"/>
      <c r="FVO13" s="541"/>
      <c r="FVP13" s="541"/>
      <c r="FVQ13" s="541"/>
      <c r="FVR13" s="541"/>
      <c r="FVS13" s="541"/>
      <c r="FVT13" s="541"/>
      <c r="FVU13" s="541"/>
      <c r="FVV13" s="541"/>
      <c r="FVW13" s="541"/>
      <c r="FVX13" s="541"/>
      <c r="FVY13" s="541"/>
      <c r="FVZ13" s="541"/>
      <c r="FWA13" s="541"/>
      <c r="FWB13" s="541"/>
      <c r="FWC13" s="541"/>
      <c r="FWD13" s="541"/>
      <c r="FWE13" s="541"/>
      <c r="FWF13" s="541"/>
      <c r="FWG13" s="541"/>
      <c r="FWH13" s="541"/>
      <c r="FWI13" s="541"/>
      <c r="FWJ13" s="541"/>
      <c r="FWK13" s="541"/>
      <c r="FWL13" s="541"/>
      <c r="FWM13" s="541"/>
      <c r="FWN13" s="541"/>
      <c r="FWO13" s="541"/>
      <c r="FWP13" s="541"/>
      <c r="FWQ13" s="541"/>
      <c r="FWR13" s="541"/>
      <c r="FWS13" s="541"/>
      <c r="FWT13" s="541"/>
      <c r="FWU13" s="541"/>
      <c r="FWV13" s="541"/>
      <c r="FWW13" s="541"/>
      <c r="FWX13" s="541"/>
      <c r="FWY13" s="541"/>
      <c r="FWZ13" s="541"/>
      <c r="FXA13" s="541"/>
      <c r="FXB13" s="541"/>
      <c r="FXC13" s="541"/>
      <c r="FXD13" s="541"/>
      <c r="FXE13" s="541"/>
      <c r="FXF13" s="541"/>
      <c r="FXG13" s="541"/>
      <c r="FXH13" s="541"/>
      <c r="FXI13" s="541"/>
      <c r="FXJ13" s="541"/>
      <c r="FXK13" s="541"/>
      <c r="FXL13" s="541"/>
      <c r="FXM13" s="541"/>
      <c r="FXN13" s="541"/>
      <c r="FXO13" s="541"/>
      <c r="FXP13" s="541"/>
      <c r="FXQ13" s="541"/>
      <c r="FXR13" s="541"/>
      <c r="FXS13" s="541"/>
      <c r="FXT13" s="541"/>
      <c r="FXU13" s="541"/>
      <c r="FXV13" s="541"/>
      <c r="FXW13" s="541"/>
      <c r="FXX13" s="541"/>
      <c r="FXY13" s="541"/>
      <c r="FXZ13" s="541"/>
      <c r="FYA13" s="541"/>
      <c r="FYB13" s="541"/>
      <c r="FYC13" s="541"/>
      <c r="FYD13" s="541"/>
      <c r="FYE13" s="541"/>
      <c r="FYF13" s="541"/>
      <c r="FYG13" s="541"/>
      <c r="FYH13" s="541"/>
      <c r="FYI13" s="541"/>
      <c r="FYJ13" s="541"/>
      <c r="FYK13" s="541"/>
      <c r="FYL13" s="541"/>
      <c r="FYM13" s="541"/>
      <c r="FYN13" s="541"/>
      <c r="FYO13" s="541"/>
      <c r="FYP13" s="541"/>
      <c r="FYQ13" s="541"/>
      <c r="FYR13" s="541"/>
      <c r="FYS13" s="541"/>
      <c r="FYT13" s="541"/>
      <c r="FYU13" s="541"/>
      <c r="FYV13" s="541"/>
      <c r="FYW13" s="541"/>
      <c r="FYX13" s="541"/>
      <c r="FYY13" s="541"/>
      <c r="FYZ13" s="541"/>
      <c r="FZA13" s="541"/>
      <c r="FZB13" s="541"/>
      <c r="FZC13" s="541"/>
      <c r="FZD13" s="541"/>
      <c r="FZE13" s="541"/>
      <c r="FZF13" s="541"/>
      <c r="FZG13" s="541"/>
      <c r="FZH13" s="541"/>
      <c r="FZI13" s="541"/>
      <c r="FZJ13" s="541"/>
      <c r="FZK13" s="541"/>
      <c r="FZL13" s="541"/>
      <c r="FZM13" s="541"/>
      <c r="FZN13" s="541"/>
      <c r="FZO13" s="541"/>
      <c r="FZP13" s="541"/>
      <c r="FZQ13" s="541"/>
      <c r="FZR13" s="541"/>
      <c r="FZS13" s="541"/>
      <c r="FZT13" s="541"/>
      <c r="FZU13" s="541"/>
      <c r="FZV13" s="541"/>
      <c r="FZW13" s="541"/>
      <c r="FZX13" s="541"/>
      <c r="FZY13" s="541"/>
      <c r="FZZ13" s="541"/>
      <c r="GAA13" s="541"/>
      <c r="GAB13" s="541"/>
      <c r="GAC13" s="541"/>
      <c r="GAD13" s="541"/>
      <c r="GAE13" s="541"/>
      <c r="GAF13" s="541"/>
      <c r="GAG13" s="541"/>
      <c r="GAH13" s="541"/>
      <c r="GAI13" s="541"/>
      <c r="GAJ13" s="541"/>
      <c r="GAK13" s="541"/>
      <c r="GAL13" s="541"/>
      <c r="GAM13" s="541"/>
      <c r="GAN13" s="541"/>
      <c r="GAO13" s="541"/>
      <c r="GAP13" s="541"/>
      <c r="GAQ13" s="541"/>
      <c r="GAR13" s="541"/>
      <c r="GAS13" s="541"/>
      <c r="GAT13" s="541"/>
      <c r="GAU13" s="541"/>
      <c r="GAV13" s="541"/>
      <c r="GAW13" s="541"/>
      <c r="GAX13" s="541"/>
      <c r="GAY13" s="541"/>
      <c r="GAZ13" s="541"/>
      <c r="GBA13" s="541"/>
      <c r="GBB13" s="541"/>
      <c r="GBC13" s="541"/>
      <c r="GBD13" s="541"/>
      <c r="GBE13" s="541"/>
      <c r="GBF13" s="541"/>
      <c r="GBG13" s="541"/>
      <c r="GBH13" s="541"/>
      <c r="GBI13" s="541"/>
      <c r="GBJ13" s="541"/>
      <c r="GBK13" s="541"/>
      <c r="GBL13" s="541"/>
      <c r="GBM13" s="541"/>
      <c r="GBN13" s="541"/>
      <c r="GBO13" s="541"/>
      <c r="GBP13" s="541"/>
      <c r="GBQ13" s="541"/>
      <c r="GBR13" s="541"/>
      <c r="GBS13" s="541"/>
      <c r="GBT13" s="541"/>
      <c r="GBU13" s="541"/>
      <c r="GBV13" s="541"/>
      <c r="GBW13" s="541"/>
      <c r="GBX13" s="541"/>
      <c r="GBY13" s="541"/>
      <c r="GBZ13" s="541"/>
      <c r="GCA13" s="541"/>
      <c r="GCB13" s="541"/>
      <c r="GCC13" s="541"/>
      <c r="GCD13" s="541"/>
      <c r="GCE13" s="541"/>
      <c r="GCF13" s="541"/>
      <c r="GCG13" s="541"/>
      <c r="GCH13" s="541"/>
      <c r="GCI13" s="541"/>
      <c r="GCJ13" s="541"/>
      <c r="GCK13" s="541"/>
      <c r="GCL13" s="541"/>
      <c r="GCM13" s="541"/>
      <c r="GCN13" s="541"/>
      <c r="GCO13" s="541"/>
      <c r="GCP13" s="541"/>
      <c r="GCQ13" s="541"/>
      <c r="GCR13" s="541"/>
      <c r="GCS13" s="541"/>
      <c r="GCT13" s="541"/>
      <c r="GCU13" s="541"/>
      <c r="GCV13" s="541"/>
      <c r="GCW13" s="541"/>
      <c r="GCX13" s="541"/>
      <c r="GCY13" s="541"/>
      <c r="GCZ13" s="541"/>
      <c r="GDA13" s="541"/>
      <c r="GDB13" s="541"/>
      <c r="GDC13" s="541"/>
      <c r="GDD13" s="541"/>
      <c r="GDE13" s="541"/>
      <c r="GDF13" s="541"/>
      <c r="GDG13" s="541"/>
      <c r="GDH13" s="541"/>
      <c r="GDI13" s="541"/>
      <c r="GDJ13" s="541"/>
      <c r="GDK13" s="541"/>
      <c r="GDL13" s="541"/>
      <c r="GDM13" s="541"/>
      <c r="GDN13" s="541"/>
      <c r="GDO13" s="541"/>
      <c r="GDP13" s="541"/>
      <c r="GDQ13" s="541"/>
      <c r="GDR13" s="541"/>
      <c r="GDS13" s="541"/>
      <c r="GDT13" s="541"/>
      <c r="GDU13" s="541"/>
      <c r="GDV13" s="541"/>
      <c r="GDW13" s="541"/>
      <c r="GDX13" s="541"/>
      <c r="GDY13" s="541"/>
      <c r="GDZ13" s="541"/>
      <c r="GEA13" s="541"/>
      <c r="GEB13" s="541"/>
      <c r="GEC13" s="541"/>
      <c r="GED13" s="541"/>
      <c r="GEE13" s="541"/>
      <c r="GEF13" s="541"/>
      <c r="GEG13" s="541"/>
      <c r="GEH13" s="541"/>
      <c r="GEI13" s="541"/>
      <c r="GEJ13" s="541"/>
      <c r="GEK13" s="541"/>
      <c r="GEL13" s="541"/>
      <c r="GEM13" s="541"/>
      <c r="GEN13" s="541"/>
      <c r="GEO13" s="541"/>
      <c r="GEP13" s="541"/>
      <c r="GEQ13" s="541"/>
      <c r="GER13" s="541"/>
      <c r="GES13" s="541"/>
      <c r="GET13" s="541"/>
      <c r="GEU13" s="541"/>
      <c r="GEV13" s="541"/>
      <c r="GEW13" s="541"/>
      <c r="GEX13" s="541"/>
      <c r="GEY13" s="541"/>
      <c r="GEZ13" s="541"/>
      <c r="GFA13" s="541"/>
      <c r="GFB13" s="541"/>
      <c r="GFC13" s="541"/>
      <c r="GFD13" s="541"/>
      <c r="GFE13" s="541"/>
      <c r="GFF13" s="541"/>
      <c r="GFG13" s="541"/>
      <c r="GFH13" s="541"/>
      <c r="GFI13" s="541"/>
      <c r="GFJ13" s="541"/>
      <c r="GFK13" s="541"/>
      <c r="GFL13" s="541"/>
      <c r="GFM13" s="541"/>
      <c r="GFN13" s="541"/>
      <c r="GFO13" s="541"/>
      <c r="GFP13" s="541"/>
      <c r="GFQ13" s="541"/>
      <c r="GFR13" s="541"/>
      <c r="GFS13" s="541"/>
      <c r="GFT13" s="541"/>
      <c r="GFU13" s="541"/>
      <c r="GFV13" s="541"/>
      <c r="GFW13" s="541"/>
      <c r="GFX13" s="541"/>
      <c r="GFY13" s="541"/>
      <c r="GFZ13" s="541"/>
      <c r="GGA13" s="541"/>
      <c r="GGB13" s="541"/>
      <c r="GGC13" s="541"/>
      <c r="GGD13" s="541"/>
      <c r="GGE13" s="541"/>
      <c r="GGF13" s="541"/>
      <c r="GGG13" s="541"/>
      <c r="GGH13" s="541"/>
      <c r="GGI13" s="541"/>
      <c r="GGJ13" s="541"/>
      <c r="GGK13" s="541"/>
      <c r="GGL13" s="541"/>
      <c r="GGM13" s="541"/>
      <c r="GGN13" s="541"/>
      <c r="GGO13" s="541"/>
      <c r="GGP13" s="541"/>
      <c r="GGQ13" s="541"/>
      <c r="GGR13" s="541"/>
      <c r="GGS13" s="541"/>
      <c r="GGT13" s="541"/>
      <c r="GGU13" s="541"/>
      <c r="GGV13" s="541"/>
      <c r="GGW13" s="541"/>
      <c r="GGX13" s="541"/>
      <c r="GGY13" s="541"/>
      <c r="GGZ13" s="541"/>
      <c r="GHA13" s="541"/>
      <c r="GHB13" s="541"/>
      <c r="GHC13" s="541"/>
      <c r="GHD13" s="541"/>
      <c r="GHE13" s="541"/>
      <c r="GHF13" s="541"/>
      <c r="GHG13" s="541"/>
      <c r="GHH13" s="541"/>
      <c r="GHI13" s="541"/>
      <c r="GHJ13" s="541"/>
      <c r="GHK13" s="541"/>
      <c r="GHL13" s="541"/>
      <c r="GHM13" s="541"/>
      <c r="GHN13" s="541"/>
      <c r="GHO13" s="541"/>
      <c r="GHP13" s="541"/>
      <c r="GHQ13" s="541"/>
      <c r="GHR13" s="541"/>
      <c r="GHS13" s="541"/>
      <c r="GHT13" s="541"/>
      <c r="GHU13" s="541"/>
      <c r="GHV13" s="541"/>
      <c r="GHW13" s="541"/>
      <c r="GHX13" s="541"/>
      <c r="GHY13" s="541"/>
      <c r="GHZ13" s="541"/>
      <c r="GIA13" s="541"/>
      <c r="GIB13" s="541"/>
      <c r="GIC13" s="541"/>
      <c r="GID13" s="541"/>
      <c r="GIE13" s="541"/>
      <c r="GIF13" s="541"/>
      <c r="GIG13" s="541"/>
      <c r="GIH13" s="541"/>
      <c r="GII13" s="541"/>
      <c r="GIJ13" s="541"/>
      <c r="GIK13" s="541"/>
      <c r="GIL13" s="541"/>
      <c r="GIM13" s="541"/>
      <c r="GIN13" s="541"/>
      <c r="GIO13" s="541"/>
      <c r="GIP13" s="541"/>
      <c r="GIQ13" s="541"/>
      <c r="GIR13" s="541"/>
      <c r="GIS13" s="541"/>
      <c r="GIT13" s="541"/>
      <c r="GIU13" s="541"/>
      <c r="GIV13" s="541"/>
      <c r="GIW13" s="541"/>
      <c r="GIX13" s="541"/>
      <c r="GIY13" s="541"/>
      <c r="GIZ13" s="541"/>
      <c r="GJA13" s="541"/>
      <c r="GJB13" s="541"/>
      <c r="GJC13" s="541"/>
      <c r="GJD13" s="541"/>
      <c r="GJE13" s="541"/>
      <c r="GJF13" s="541"/>
      <c r="GJG13" s="541"/>
      <c r="GJH13" s="541"/>
      <c r="GJI13" s="541"/>
      <c r="GJJ13" s="541"/>
      <c r="GJK13" s="541"/>
      <c r="GJL13" s="541"/>
      <c r="GJM13" s="541"/>
      <c r="GJN13" s="541"/>
      <c r="GJO13" s="541"/>
      <c r="GJP13" s="541"/>
      <c r="GJQ13" s="541"/>
      <c r="GJR13" s="541"/>
      <c r="GJS13" s="541"/>
      <c r="GJT13" s="541"/>
      <c r="GJU13" s="541"/>
      <c r="GJV13" s="541"/>
      <c r="GJW13" s="541"/>
      <c r="GJX13" s="541"/>
      <c r="GJY13" s="541"/>
      <c r="GJZ13" s="541"/>
      <c r="GKA13" s="541"/>
      <c r="GKB13" s="541"/>
      <c r="GKC13" s="541"/>
      <c r="GKD13" s="541"/>
      <c r="GKE13" s="541"/>
      <c r="GKF13" s="541"/>
      <c r="GKG13" s="541"/>
      <c r="GKH13" s="541"/>
      <c r="GKI13" s="541"/>
      <c r="GKJ13" s="541"/>
      <c r="GKK13" s="541"/>
      <c r="GKL13" s="541"/>
      <c r="GKM13" s="541"/>
      <c r="GKN13" s="541"/>
      <c r="GKO13" s="541"/>
      <c r="GKP13" s="541"/>
      <c r="GKQ13" s="541"/>
      <c r="GKR13" s="541"/>
      <c r="GKS13" s="541"/>
      <c r="GKT13" s="541"/>
      <c r="GKU13" s="541"/>
      <c r="GKV13" s="541"/>
      <c r="GKW13" s="541"/>
      <c r="GKX13" s="541"/>
      <c r="GKY13" s="541"/>
      <c r="GKZ13" s="541"/>
      <c r="GLA13" s="541"/>
      <c r="GLB13" s="541"/>
      <c r="GLC13" s="541"/>
      <c r="GLD13" s="541"/>
      <c r="GLE13" s="541"/>
      <c r="GLF13" s="541"/>
      <c r="GLG13" s="541"/>
      <c r="GLH13" s="541"/>
      <c r="GLI13" s="541"/>
      <c r="GLJ13" s="541"/>
      <c r="GLK13" s="541"/>
      <c r="GLL13" s="541"/>
      <c r="GLM13" s="541"/>
      <c r="GLN13" s="541"/>
      <c r="GLO13" s="541"/>
      <c r="GLP13" s="541"/>
      <c r="GLQ13" s="541"/>
      <c r="GLR13" s="541"/>
      <c r="GLS13" s="541"/>
      <c r="GLT13" s="541"/>
      <c r="GLU13" s="541"/>
      <c r="GLV13" s="541"/>
      <c r="GLW13" s="541"/>
      <c r="GLX13" s="541"/>
      <c r="GLY13" s="541"/>
      <c r="GLZ13" s="541"/>
      <c r="GMA13" s="541"/>
      <c r="GMB13" s="541"/>
      <c r="GMC13" s="541"/>
      <c r="GMD13" s="541"/>
      <c r="GME13" s="541"/>
      <c r="GMF13" s="541"/>
      <c r="GMG13" s="541"/>
      <c r="GMH13" s="541"/>
      <c r="GMI13" s="541"/>
      <c r="GMJ13" s="541"/>
      <c r="GMK13" s="541"/>
      <c r="GML13" s="541"/>
      <c r="GMM13" s="541"/>
      <c r="GMN13" s="541"/>
      <c r="GMO13" s="541"/>
      <c r="GMP13" s="541"/>
      <c r="GMQ13" s="541"/>
      <c r="GMR13" s="541"/>
      <c r="GMS13" s="541"/>
      <c r="GMT13" s="541"/>
      <c r="GMU13" s="541"/>
      <c r="GMV13" s="541"/>
      <c r="GMW13" s="541"/>
      <c r="GMX13" s="541"/>
      <c r="GMY13" s="541"/>
      <c r="GMZ13" s="541"/>
      <c r="GNA13" s="541"/>
      <c r="GNB13" s="541"/>
      <c r="GNC13" s="541"/>
      <c r="GND13" s="541"/>
      <c r="GNE13" s="541"/>
      <c r="GNF13" s="541"/>
      <c r="GNG13" s="541"/>
      <c r="GNH13" s="541"/>
      <c r="GNI13" s="541"/>
      <c r="GNJ13" s="541"/>
      <c r="GNK13" s="541"/>
      <c r="GNL13" s="541"/>
      <c r="GNM13" s="541"/>
      <c r="GNN13" s="541"/>
      <c r="GNO13" s="541"/>
      <c r="GNP13" s="541"/>
      <c r="GNQ13" s="541"/>
      <c r="GNR13" s="541"/>
      <c r="GNS13" s="541"/>
      <c r="GNT13" s="541"/>
      <c r="GNU13" s="541"/>
      <c r="GNV13" s="541"/>
      <c r="GNW13" s="541"/>
      <c r="GNX13" s="541"/>
      <c r="GNY13" s="541"/>
      <c r="GNZ13" s="541"/>
      <c r="GOA13" s="541"/>
      <c r="GOB13" s="541"/>
      <c r="GOC13" s="541"/>
      <c r="GOD13" s="541"/>
      <c r="GOE13" s="541"/>
      <c r="GOF13" s="541"/>
      <c r="GOG13" s="541"/>
      <c r="GOH13" s="541"/>
      <c r="GOI13" s="541"/>
      <c r="GOJ13" s="541"/>
      <c r="GOK13" s="541"/>
      <c r="GOL13" s="541"/>
      <c r="GOM13" s="541"/>
      <c r="GON13" s="541"/>
      <c r="GOO13" s="541"/>
      <c r="GOP13" s="541"/>
      <c r="GOQ13" s="541"/>
      <c r="GOR13" s="541"/>
      <c r="GOS13" s="541"/>
      <c r="GOT13" s="541"/>
      <c r="GOU13" s="541"/>
      <c r="GOV13" s="541"/>
      <c r="GOW13" s="541"/>
      <c r="GOX13" s="541"/>
      <c r="GOY13" s="541"/>
      <c r="GOZ13" s="541"/>
      <c r="GPA13" s="541"/>
      <c r="GPB13" s="541"/>
      <c r="GPC13" s="541"/>
      <c r="GPD13" s="541"/>
      <c r="GPE13" s="541"/>
      <c r="GPF13" s="541"/>
      <c r="GPG13" s="541"/>
      <c r="GPH13" s="541"/>
      <c r="GPI13" s="541"/>
      <c r="GPJ13" s="541"/>
      <c r="GPK13" s="541"/>
      <c r="GPL13" s="541"/>
      <c r="GPM13" s="541"/>
      <c r="GPN13" s="541"/>
      <c r="GPO13" s="541"/>
      <c r="GPP13" s="541"/>
      <c r="GPQ13" s="541"/>
      <c r="GPR13" s="541"/>
      <c r="GPS13" s="541"/>
      <c r="GPT13" s="541"/>
      <c r="GPU13" s="541"/>
      <c r="GPV13" s="541"/>
      <c r="GPW13" s="541"/>
      <c r="GPX13" s="541"/>
      <c r="GPY13" s="541"/>
      <c r="GPZ13" s="541"/>
      <c r="GQA13" s="541"/>
      <c r="GQB13" s="541"/>
      <c r="GQC13" s="541"/>
      <c r="GQD13" s="541"/>
      <c r="GQE13" s="541"/>
      <c r="GQF13" s="541"/>
      <c r="GQG13" s="541"/>
      <c r="GQH13" s="541"/>
      <c r="GQI13" s="541"/>
      <c r="GQJ13" s="541"/>
      <c r="GQK13" s="541"/>
      <c r="GQL13" s="541"/>
      <c r="GQM13" s="541"/>
      <c r="GQN13" s="541"/>
      <c r="GQO13" s="541"/>
      <c r="GQP13" s="541"/>
      <c r="GQQ13" s="541"/>
      <c r="GQR13" s="541"/>
      <c r="GQS13" s="541"/>
      <c r="GQT13" s="541"/>
      <c r="GQU13" s="541"/>
      <c r="GQV13" s="541"/>
      <c r="GQW13" s="541"/>
      <c r="GQX13" s="541"/>
      <c r="GQY13" s="541"/>
      <c r="GQZ13" s="541"/>
      <c r="GRA13" s="541"/>
      <c r="GRB13" s="541"/>
      <c r="GRC13" s="541"/>
      <c r="GRD13" s="541"/>
      <c r="GRE13" s="541"/>
      <c r="GRF13" s="541"/>
      <c r="GRG13" s="541"/>
      <c r="GRH13" s="541"/>
      <c r="GRI13" s="541"/>
      <c r="GRJ13" s="541"/>
      <c r="GRK13" s="541"/>
      <c r="GRL13" s="541"/>
      <c r="GRM13" s="541"/>
      <c r="GRN13" s="541"/>
      <c r="GRO13" s="541"/>
      <c r="GRP13" s="541"/>
      <c r="GRQ13" s="541"/>
      <c r="GRR13" s="541"/>
      <c r="GRS13" s="541"/>
      <c r="GRT13" s="541"/>
      <c r="GRU13" s="541"/>
      <c r="GRV13" s="541"/>
      <c r="GRW13" s="541"/>
      <c r="GRX13" s="541"/>
      <c r="GRY13" s="541"/>
      <c r="GRZ13" s="541"/>
      <c r="GSA13" s="541"/>
      <c r="GSB13" s="541"/>
      <c r="GSC13" s="541"/>
      <c r="GSD13" s="541"/>
      <c r="GSE13" s="541"/>
      <c r="GSF13" s="541"/>
      <c r="GSG13" s="541"/>
      <c r="GSH13" s="541"/>
      <c r="GSI13" s="541"/>
      <c r="GSJ13" s="541"/>
      <c r="GSK13" s="541"/>
      <c r="GSL13" s="541"/>
      <c r="GSM13" s="541"/>
      <c r="GSN13" s="541"/>
      <c r="GSO13" s="541"/>
      <c r="GSP13" s="541"/>
      <c r="GSQ13" s="541"/>
      <c r="GSR13" s="541"/>
      <c r="GSS13" s="541"/>
      <c r="GST13" s="541"/>
      <c r="GSU13" s="541"/>
      <c r="GSV13" s="541"/>
      <c r="GSW13" s="541"/>
      <c r="GSX13" s="541"/>
      <c r="GSY13" s="541"/>
      <c r="GSZ13" s="541"/>
      <c r="GTA13" s="541"/>
      <c r="GTB13" s="541"/>
      <c r="GTC13" s="541"/>
      <c r="GTD13" s="541"/>
      <c r="GTE13" s="541"/>
      <c r="GTF13" s="541"/>
      <c r="GTG13" s="541"/>
      <c r="GTH13" s="541"/>
      <c r="GTI13" s="541"/>
      <c r="GTJ13" s="541"/>
      <c r="GTK13" s="541"/>
      <c r="GTL13" s="541"/>
      <c r="GTM13" s="541"/>
      <c r="GTN13" s="541"/>
      <c r="GTO13" s="541"/>
      <c r="GTP13" s="541"/>
      <c r="GTQ13" s="541"/>
      <c r="GTR13" s="541"/>
      <c r="GTS13" s="541"/>
      <c r="GTT13" s="541"/>
      <c r="GTU13" s="541"/>
      <c r="GTV13" s="541"/>
      <c r="GTW13" s="541"/>
      <c r="GTX13" s="541"/>
      <c r="GTY13" s="541"/>
      <c r="GTZ13" s="541"/>
      <c r="GUA13" s="541"/>
      <c r="GUB13" s="541"/>
      <c r="GUC13" s="541"/>
      <c r="GUD13" s="541"/>
      <c r="GUE13" s="541"/>
      <c r="GUF13" s="541"/>
      <c r="GUG13" s="541"/>
      <c r="GUH13" s="541"/>
      <c r="GUI13" s="541"/>
      <c r="GUJ13" s="541"/>
      <c r="GUK13" s="541"/>
      <c r="GUL13" s="541"/>
      <c r="GUM13" s="541"/>
      <c r="GUN13" s="541"/>
      <c r="GUO13" s="541"/>
      <c r="GUP13" s="541"/>
      <c r="GUQ13" s="541"/>
      <c r="GUR13" s="541"/>
      <c r="GUS13" s="541"/>
      <c r="GUT13" s="541"/>
      <c r="GUU13" s="541"/>
      <c r="GUV13" s="541"/>
      <c r="GUW13" s="541"/>
      <c r="GUX13" s="541"/>
      <c r="GUY13" s="541"/>
      <c r="GUZ13" s="541"/>
      <c r="GVA13" s="541"/>
      <c r="GVB13" s="541"/>
      <c r="GVC13" s="541"/>
      <c r="GVD13" s="541"/>
      <c r="GVE13" s="541"/>
      <c r="GVF13" s="541"/>
      <c r="GVG13" s="541"/>
      <c r="GVH13" s="541"/>
      <c r="GVI13" s="541"/>
      <c r="GVJ13" s="541"/>
      <c r="GVK13" s="541"/>
      <c r="GVL13" s="541"/>
      <c r="GVM13" s="541"/>
      <c r="GVN13" s="541"/>
      <c r="GVO13" s="541"/>
      <c r="GVP13" s="541"/>
      <c r="GVQ13" s="541"/>
      <c r="GVR13" s="541"/>
      <c r="GVS13" s="541"/>
      <c r="GVT13" s="541"/>
      <c r="GVU13" s="541"/>
      <c r="GVV13" s="541"/>
      <c r="GVW13" s="541"/>
      <c r="GVX13" s="541"/>
      <c r="GVY13" s="541"/>
      <c r="GVZ13" s="541"/>
      <c r="GWA13" s="541"/>
      <c r="GWB13" s="541"/>
      <c r="GWC13" s="541"/>
      <c r="GWD13" s="541"/>
      <c r="GWE13" s="541"/>
      <c r="GWF13" s="541"/>
      <c r="GWG13" s="541"/>
      <c r="GWH13" s="541"/>
      <c r="GWI13" s="541"/>
      <c r="GWJ13" s="541"/>
      <c r="GWK13" s="541"/>
      <c r="GWL13" s="541"/>
      <c r="GWM13" s="541"/>
      <c r="GWN13" s="541"/>
      <c r="GWO13" s="541"/>
      <c r="GWP13" s="541"/>
      <c r="GWQ13" s="541"/>
      <c r="GWR13" s="541"/>
      <c r="GWS13" s="541"/>
      <c r="GWT13" s="541"/>
      <c r="GWU13" s="541"/>
      <c r="GWV13" s="541"/>
      <c r="GWW13" s="541"/>
      <c r="GWX13" s="541"/>
      <c r="GWY13" s="541"/>
      <c r="GWZ13" s="541"/>
      <c r="GXA13" s="541"/>
      <c r="GXB13" s="541"/>
      <c r="GXC13" s="541"/>
      <c r="GXD13" s="541"/>
      <c r="GXE13" s="541"/>
      <c r="GXF13" s="541"/>
      <c r="GXG13" s="541"/>
      <c r="GXH13" s="541"/>
      <c r="GXI13" s="541"/>
      <c r="GXJ13" s="541"/>
      <c r="GXK13" s="541"/>
      <c r="GXL13" s="541"/>
      <c r="GXM13" s="541"/>
      <c r="GXN13" s="541"/>
      <c r="GXO13" s="541"/>
      <c r="GXP13" s="541"/>
      <c r="GXQ13" s="541"/>
      <c r="GXR13" s="541"/>
      <c r="GXS13" s="541"/>
      <c r="GXT13" s="541"/>
      <c r="GXU13" s="541"/>
      <c r="GXV13" s="541"/>
      <c r="GXW13" s="541"/>
      <c r="GXX13" s="541"/>
      <c r="GXY13" s="541"/>
      <c r="GXZ13" s="541"/>
      <c r="GYA13" s="541"/>
      <c r="GYB13" s="541"/>
      <c r="GYC13" s="541"/>
      <c r="GYD13" s="541"/>
      <c r="GYE13" s="541"/>
      <c r="GYF13" s="541"/>
      <c r="GYG13" s="541"/>
      <c r="GYH13" s="541"/>
      <c r="GYI13" s="541"/>
      <c r="GYJ13" s="541"/>
      <c r="GYK13" s="541"/>
      <c r="GYL13" s="541"/>
      <c r="GYM13" s="541"/>
      <c r="GYN13" s="541"/>
      <c r="GYO13" s="541"/>
      <c r="GYP13" s="541"/>
      <c r="GYQ13" s="541"/>
      <c r="GYR13" s="541"/>
      <c r="GYS13" s="541"/>
      <c r="GYT13" s="541"/>
      <c r="GYU13" s="541"/>
      <c r="GYV13" s="541"/>
      <c r="GYW13" s="541"/>
      <c r="GYX13" s="541"/>
      <c r="GYY13" s="541"/>
      <c r="GYZ13" s="541"/>
      <c r="GZA13" s="541"/>
      <c r="GZB13" s="541"/>
      <c r="GZC13" s="541"/>
      <c r="GZD13" s="541"/>
      <c r="GZE13" s="541"/>
      <c r="GZF13" s="541"/>
      <c r="GZG13" s="541"/>
      <c r="GZH13" s="541"/>
      <c r="GZI13" s="541"/>
      <c r="GZJ13" s="541"/>
      <c r="GZK13" s="541"/>
      <c r="GZL13" s="541"/>
      <c r="GZM13" s="541"/>
      <c r="GZN13" s="541"/>
      <c r="GZO13" s="541"/>
      <c r="GZP13" s="541"/>
      <c r="GZQ13" s="541"/>
      <c r="GZR13" s="541"/>
      <c r="GZS13" s="541"/>
      <c r="GZT13" s="541"/>
      <c r="GZU13" s="541"/>
      <c r="GZV13" s="541"/>
      <c r="GZW13" s="541"/>
      <c r="GZX13" s="541"/>
      <c r="GZY13" s="541"/>
      <c r="GZZ13" s="541"/>
      <c r="HAA13" s="541"/>
      <c r="HAB13" s="541"/>
      <c r="HAC13" s="541"/>
      <c r="HAD13" s="541"/>
      <c r="HAE13" s="541"/>
      <c r="HAF13" s="541"/>
      <c r="HAG13" s="541"/>
      <c r="HAH13" s="541"/>
      <c r="HAI13" s="541"/>
      <c r="HAJ13" s="541"/>
      <c r="HAK13" s="541"/>
      <c r="HAL13" s="541"/>
      <c r="HAM13" s="541"/>
      <c r="HAN13" s="541"/>
      <c r="HAO13" s="541"/>
      <c r="HAP13" s="541"/>
      <c r="HAQ13" s="541"/>
      <c r="HAR13" s="541"/>
      <c r="HAS13" s="541"/>
      <c r="HAT13" s="541"/>
      <c r="HAU13" s="541"/>
      <c r="HAV13" s="541"/>
      <c r="HAW13" s="541"/>
      <c r="HAX13" s="541"/>
      <c r="HAY13" s="541"/>
      <c r="HAZ13" s="541"/>
      <c r="HBA13" s="541"/>
      <c r="HBB13" s="541"/>
      <c r="HBC13" s="541"/>
      <c r="HBD13" s="541"/>
      <c r="HBE13" s="541"/>
      <c r="HBF13" s="541"/>
      <c r="HBG13" s="541"/>
      <c r="HBH13" s="541"/>
      <c r="HBI13" s="541"/>
      <c r="HBJ13" s="541"/>
      <c r="HBK13" s="541"/>
      <c r="HBL13" s="541"/>
      <c r="HBM13" s="541"/>
      <c r="HBN13" s="541"/>
      <c r="HBO13" s="541"/>
      <c r="HBP13" s="541"/>
      <c r="HBQ13" s="541"/>
      <c r="HBR13" s="541"/>
      <c r="HBS13" s="541"/>
      <c r="HBT13" s="541"/>
      <c r="HBU13" s="541"/>
      <c r="HBV13" s="541"/>
      <c r="HBW13" s="541"/>
      <c r="HBX13" s="541"/>
      <c r="HBY13" s="541"/>
      <c r="HBZ13" s="541"/>
      <c r="HCA13" s="541"/>
      <c r="HCB13" s="541"/>
      <c r="HCC13" s="541"/>
      <c r="HCD13" s="541"/>
      <c r="HCE13" s="541"/>
      <c r="HCF13" s="541"/>
      <c r="HCG13" s="541"/>
      <c r="HCH13" s="541"/>
      <c r="HCI13" s="541"/>
      <c r="HCJ13" s="541"/>
      <c r="HCK13" s="541"/>
      <c r="HCL13" s="541"/>
      <c r="HCM13" s="541"/>
      <c r="HCN13" s="541"/>
      <c r="HCO13" s="541"/>
      <c r="HCP13" s="541"/>
      <c r="HCQ13" s="541"/>
      <c r="HCR13" s="541"/>
      <c r="HCS13" s="541"/>
      <c r="HCT13" s="541"/>
      <c r="HCU13" s="541"/>
      <c r="HCV13" s="541"/>
      <c r="HCW13" s="541"/>
      <c r="HCX13" s="541"/>
      <c r="HCY13" s="541"/>
      <c r="HCZ13" s="541"/>
      <c r="HDA13" s="541"/>
      <c r="HDB13" s="541"/>
      <c r="HDC13" s="541"/>
      <c r="HDD13" s="541"/>
      <c r="HDE13" s="541"/>
      <c r="HDF13" s="541"/>
      <c r="HDG13" s="541"/>
      <c r="HDH13" s="541"/>
      <c r="HDI13" s="541"/>
      <c r="HDJ13" s="541"/>
      <c r="HDK13" s="541"/>
      <c r="HDL13" s="541"/>
      <c r="HDM13" s="541"/>
      <c r="HDN13" s="541"/>
      <c r="HDO13" s="541"/>
      <c r="HDP13" s="541"/>
      <c r="HDQ13" s="541"/>
      <c r="HDR13" s="541"/>
      <c r="HDS13" s="541"/>
      <c r="HDT13" s="541"/>
      <c r="HDU13" s="541"/>
      <c r="HDV13" s="541"/>
      <c r="HDW13" s="541"/>
      <c r="HDX13" s="541"/>
      <c r="HDY13" s="541"/>
      <c r="HDZ13" s="541"/>
      <c r="HEA13" s="541"/>
      <c r="HEB13" s="541"/>
      <c r="HEC13" s="541"/>
      <c r="HED13" s="541"/>
      <c r="HEE13" s="541"/>
      <c r="HEF13" s="541"/>
      <c r="HEG13" s="541"/>
      <c r="HEH13" s="541"/>
      <c r="HEI13" s="541"/>
      <c r="HEJ13" s="541"/>
      <c r="HEK13" s="541"/>
      <c r="HEL13" s="541"/>
      <c r="HEM13" s="541"/>
      <c r="HEN13" s="541"/>
      <c r="HEO13" s="541"/>
      <c r="HEP13" s="541"/>
      <c r="HEQ13" s="541"/>
      <c r="HER13" s="541"/>
      <c r="HES13" s="541"/>
      <c r="HET13" s="541"/>
      <c r="HEU13" s="541"/>
      <c r="HEV13" s="541"/>
      <c r="HEW13" s="541"/>
      <c r="HEX13" s="541"/>
      <c r="HEY13" s="541"/>
      <c r="HEZ13" s="541"/>
      <c r="HFA13" s="541"/>
      <c r="HFB13" s="541"/>
      <c r="HFC13" s="541"/>
      <c r="HFD13" s="541"/>
      <c r="HFE13" s="541"/>
      <c r="HFF13" s="541"/>
      <c r="HFG13" s="541"/>
      <c r="HFH13" s="541"/>
      <c r="HFI13" s="541"/>
      <c r="HFJ13" s="541"/>
      <c r="HFK13" s="541"/>
      <c r="HFL13" s="541"/>
      <c r="HFM13" s="541"/>
      <c r="HFN13" s="541"/>
      <c r="HFO13" s="541"/>
      <c r="HFP13" s="541"/>
      <c r="HFQ13" s="541"/>
      <c r="HFR13" s="541"/>
      <c r="HFS13" s="541"/>
      <c r="HFT13" s="541"/>
      <c r="HFU13" s="541"/>
      <c r="HFV13" s="541"/>
      <c r="HFW13" s="541"/>
      <c r="HFX13" s="541"/>
      <c r="HFY13" s="541"/>
      <c r="HFZ13" s="541"/>
      <c r="HGA13" s="541"/>
      <c r="HGB13" s="541"/>
      <c r="HGC13" s="541"/>
      <c r="HGD13" s="541"/>
      <c r="HGE13" s="541"/>
      <c r="HGF13" s="541"/>
      <c r="HGG13" s="541"/>
      <c r="HGH13" s="541"/>
      <c r="HGI13" s="541"/>
      <c r="HGJ13" s="541"/>
      <c r="HGK13" s="541"/>
      <c r="HGL13" s="541"/>
      <c r="HGM13" s="541"/>
      <c r="HGN13" s="541"/>
      <c r="HGO13" s="541"/>
      <c r="HGP13" s="541"/>
      <c r="HGQ13" s="541"/>
      <c r="HGR13" s="541"/>
      <c r="HGS13" s="541"/>
      <c r="HGT13" s="541"/>
      <c r="HGU13" s="541"/>
      <c r="HGV13" s="541"/>
      <c r="HGW13" s="541"/>
      <c r="HGX13" s="541"/>
      <c r="HGY13" s="541"/>
      <c r="HGZ13" s="541"/>
      <c r="HHA13" s="541"/>
      <c r="HHB13" s="541"/>
      <c r="HHC13" s="541"/>
      <c r="HHD13" s="541"/>
      <c r="HHE13" s="541"/>
      <c r="HHF13" s="541"/>
      <c r="HHG13" s="541"/>
      <c r="HHH13" s="541"/>
      <c r="HHI13" s="541"/>
      <c r="HHJ13" s="541"/>
      <c r="HHK13" s="541"/>
      <c r="HHL13" s="541"/>
      <c r="HHM13" s="541"/>
      <c r="HHN13" s="541"/>
      <c r="HHO13" s="541"/>
      <c r="HHP13" s="541"/>
      <c r="HHQ13" s="541"/>
      <c r="HHR13" s="541"/>
      <c r="HHS13" s="541"/>
      <c r="HHT13" s="541"/>
      <c r="HHU13" s="541"/>
      <c r="HHV13" s="541"/>
      <c r="HHW13" s="541"/>
      <c r="HHX13" s="541"/>
      <c r="HHY13" s="541"/>
      <c r="HHZ13" s="541"/>
      <c r="HIA13" s="541"/>
      <c r="HIB13" s="541"/>
      <c r="HIC13" s="541"/>
      <c r="HID13" s="541"/>
      <c r="HIE13" s="541"/>
      <c r="HIF13" s="541"/>
      <c r="HIG13" s="541"/>
      <c r="HIH13" s="541"/>
      <c r="HII13" s="541"/>
      <c r="HIJ13" s="541"/>
      <c r="HIK13" s="541"/>
      <c r="HIL13" s="541"/>
      <c r="HIM13" s="541"/>
      <c r="HIN13" s="541"/>
      <c r="HIO13" s="541"/>
      <c r="HIP13" s="541"/>
      <c r="HIQ13" s="541"/>
      <c r="HIR13" s="541"/>
      <c r="HIS13" s="541"/>
      <c r="HIT13" s="541"/>
      <c r="HIU13" s="541"/>
      <c r="HIV13" s="541"/>
      <c r="HIW13" s="541"/>
      <c r="HIX13" s="541"/>
      <c r="HIY13" s="541"/>
      <c r="HIZ13" s="541"/>
      <c r="HJA13" s="541"/>
      <c r="HJB13" s="541"/>
      <c r="HJC13" s="541"/>
      <c r="HJD13" s="541"/>
      <c r="HJE13" s="541"/>
      <c r="HJF13" s="541"/>
      <c r="HJG13" s="541"/>
      <c r="HJH13" s="541"/>
      <c r="HJI13" s="541"/>
      <c r="HJJ13" s="541"/>
      <c r="HJK13" s="541"/>
      <c r="HJL13" s="541"/>
      <c r="HJM13" s="541"/>
      <c r="HJN13" s="541"/>
      <c r="HJO13" s="541"/>
      <c r="HJP13" s="541"/>
      <c r="HJQ13" s="541"/>
      <c r="HJR13" s="541"/>
      <c r="HJS13" s="541"/>
      <c r="HJT13" s="541"/>
      <c r="HJU13" s="541"/>
      <c r="HJV13" s="541"/>
      <c r="HJW13" s="541"/>
      <c r="HJX13" s="541"/>
      <c r="HJY13" s="541"/>
      <c r="HJZ13" s="541"/>
      <c r="HKA13" s="541"/>
      <c r="HKB13" s="541"/>
      <c r="HKC13" s="541"/>
      <c r="HKD13" s="541"/>
      <c r="HKE13" s="541"/>
      <c r="HKF13" s="541"/>
      <c r="HKG13" s="541"/>
      <c r="HKH13" s="541"/>
      <c r="HKI13" s="541"/>
      <c r="HKJ13" s="541"/>
      <c r="HKK13" s="541"/>
      <c r="HKL13" s="541"/>
      <c r="HKM13" s="541"/>
      <c r="HKN13" s="541"/>
      <c r="HKO13" s="541"/>
      <c r="HKP13" s="541"/>
      <c r="HKQ13" s="541"/>
      <c r="HKR13" s="541"/>
      <c r="HKS13" s="541"/>
      <c r="HKT13" s="541"/>
      <c r="HKU13" s="541"/>
      <c r="HKV13" s="541"/>
      <c r="HKW13" s="541"/>
      <c r="HKX13" s="541"/>
      <c r="HKY13" s="541"/>
      <c r="HKZ13" s="541"/>
      <c r="HLA13" s="541"/>
      <c r="HLB13" s="541"/>
      <c r="HLC13" s="541"/>
      <c r="HLD13" s="541"/>
      <c r="HLE13" s="541"/>
      <c r="HLF13" s="541"/>
      <c r="HLG13" s="541"/>
      <c r="HLH13" s="541"/>
      <c r="HLI13" s="541"/>
      <c r="HLJ13" s="541"/>
      <c r="HLK13" s="541"/>
      <c r="HLL13" s="541"/>
      <c r="HLM13" s="541"/>
      <c r="HLN13" s="541"/>
      <c r="HLO13" s="541"/>
      <c r="HLP13" s="541"/>
      <c r="HLQ13" s="541"/>
      <c r="HLR13" s="541"/>
      <c r="HLS13" s="541"/>
      <c r="HLT13" s="541"/>
      <c r="HLU13" s="541"/>
      <c r="HLV13" s="541"/>
      <c r="HLW13" s="541"/>
      <c r="HLX13" s="541"/>
      <c r="HLY13" s="541"/>
      <c r="HLZ13" s="541"/>
      <c r="HMA13" s="541"/>
      <c r="HMB13" s="541"/>
      <c r="HMC13" s="541"/>
      <c r="HMD13" s="541"/>
      <c r="HME13" s="541"/>
      <c r="HMF13" s="541"/>
      <c r="HMG13" s="541"/>
      <c r="HMH13" s="541"/>
      <c r="HMI13" s="541"/>
      <c r="HMJ13" s="541"/>
      <c r="HMK13" s="541"/>
      <c r="HML13" s="541"/>
      <c r="HMM13" s="541"/>
      <c r="HMN13" s="541"/>
      <c r="HMO13" s="541"/>
      <c r="HMP13" s="541"/>
      <c r="HMQ13" s="541"/>
      <c r="HMR13" s="541"/>
      <c r="HMS13" s="541"/>
      <c r="HMT13" s="541"/>
      <c r="HMU13" s="541"/>
      <c r="HMV13" s="541"/>
      <c r="HMW13" s="541"/>
      <c r="HMX13" s="541"/>
      <c r="HMY13" s="541"/>
      <c r="HMZ13" s="541"/>
      <c r="HNA13" s="541"/>
      <c r="HNB13" s="541"/>
      <c r="HNC13" s="541"/>
      <c r="HND13" s="541"/>
      <c r="HNE13" s="541"/>
      <c r="HNF13" s="541"/>
      <c r="HNG13" s="541"/>
      <c r="HNH13" s="541"/>
      <c r="HNI13" s="541"/>
      <c r="HNJ13" s="541"/>
      <c r="HNK13" s="541"/>
      <c r="HNL13" s="541"/>
      <c r="HNM13" s="541"/>
      <c r="HNN13" s="541"/>
      <c r="HNO13" s="541"/>
      <c r="HNP13" s="541"/>
      <c r="HNQ13" s="541"/>
      <c r="HNR13" s="541"/>
      <c r="HNS13" s="541"/>
      <c r="HNT13" s="541"/>
      <c r="HNU13" s="541"/>
      <c r="HNV13" s="541"/>
      <c r="HNW13" s="541"/>
      <c r="HNX13" s="541"/>
      <c r="HNY13" s="541"/>
      <c r="HNZ13" s="541"/>
      <c r="HOA13" s="541"/>
      <c r="HOB13" s="541"/>
      <c r="HOC13" s="541"/>
      <c r="HOD13" s="541"/>
      <c r="HOE13" s="541"/>
      <c r="HOF13" s="541"/>
      <c r="HOG13" s="541"/>
      <c r="HOH13" s="541"/>
      <c r="HOI13" s="541"/>
      <c r="HOJ13" s="541"/>
      <c r="HOK13" s="541"/>
      <c r="HOL13" s="541"/>
      <c r="HOM13" s="541"/>
      <c r="HON13" s="541"/>
      <c r="HOO13" s="541"/>
      <c r="HOP13" s="541"/>
      <c r="HOQ13" s="541"/>
      <c r="HOR13" s="541"/>
      <c r="HOS13" s="541"/>
      <c r="HOT13" s="541"/>
      <c r="HOU13" s="541"/>
      <c r="HOV13" s="541"/>
      <c r="HOW13" s="541"/>
      <c r="HOX13" s="541"/>
      <c r="HOY13" s="541"/>
      <c r="HOZ13" s="541"/>
      <c r="HPA13" s="541"/>
      <c r="HPB13" s="541"/>
      <c r="HPC13" s="541"/>
      <c r="HPD13" s="541"/>
      <c r="HPE13" s="541"/>
      <c r="HPF13" s="541"/>
      <c r="HPG13" s="541"/>
      <c r="HPH13" s="541"/>
      <c r="HPI13" s="541"/>
      <c r="HPJ13" s="541"/>
      <c r="HPK13" s="541"/>
      <c r="HPL13" s="541"/>
      <c r="HPM13" s="541"/>
      <c r="HPN13" s="541"/>
      <c r="HPO13" s="541"/>
      <c r="HPP13" s="541"/>
      <c r="HPQ13" s="541"/>
      <c r="HPR13" s="541"/>
      <c r="HPS13" s="541"/>
      <c r="HPT13" s="541"/>
      <c r="HPU13" s="541"/>
      <c r="HPV13" s="541"/>
      <c r="HPW13" s="541"/>
      <c r="HPX13" s="541"/>
      <c r="HPY13" s="541"/>
      <c r="HPZ13" s="541"/>
      <c r="HQA13" s="541"/>
      <c r="HQB13" s="541"/>
      <c r="HQC13" s="541"/>
      <c r="HQD13" s="541"/>
      <c r="HQE13" s="541"/>
      <c r="HQF13" s="541"/>
      <c r="HQG13" s="541"/>
      <c r="HQH13" s="541"/>
      <c r="HQI13" s="541"/>
      <c r="HQJ13" s="541"/>
      <c r="HQK13" s="541"/>
      <c r="HQL13" s="541"/>
      <c r="HQM13" s="541"/>
      <c r="HQN13" s="541"/>
      <c r="HQO13" s="541"/>
      <c r="HQP13" s="541"/>
      <c r="HQQ13" s="541"/>
      <c r="HQR13" s="541"/>
      <c r="HQS13" s="541"/>
      <c r="HQT13" s="541"/>
      <c r="HQU13" s="541"/>
      <c r="HQV13" s="541"/>
      <c r="HQW13" s="541"/>
      <c r="HQX13" s="541"/>
      <c r="HQY13" s="541"/>
      <c r="HQZ13" s="541"/>
      <c r="HRA13" s="541"/>
      <c r="HRB13" s="541"/>
      <c r="HRC13" s="541"/>
      <c r="HRD13" s="541"/>
      <c r="HRE13" s="541"/>
      <c r="HRF13" s="541"/>
      <c r="HRG13" s="541"/>
      <c r="HRH13" s="541"/>
      <c r="HRI13" s="541"/>
      <c r="HRJ13" s="541"/>
      <c r="HRK13" s="541"/>
      <c r="HRL13" s="541"/>
      <c r="HRM13" s="541"/>
      <c r="HRN13" s="541"/>
      <c r="HRO13" s="541"/>
      <c r="HRP13" s="541"/>
      <c r="HRQ13" s="541"/>
      <c r="HRR13" s="541"/>
      <c r="HRS13" s="541"/>
      <c r="HRT13" s="541"/>
      <c r="HRU13" s="541"/>
      <c r="HRV13" s="541"/>
      <c r="HRW13" s="541"/>
      <c r="HRX13" s="541"/>
      <c r="HRY13" s="541"/>
      <c r="HRZ13" s="541"/>
      <c r="HSA13" s="541"/>
      <c r="HSB13" s="541"/>
      <c r="HSC13" s="541"/>
      <c r="HSD13" s="541"/>
      <c r="HSE13" s="541"/>
      <c r="HSF13" s="541"/>
      <c r="HSG13" s="541"/>
      <c r="HSH13" s="541"/>
      <c r="HSI13" s="541"/>
      <c r="HSJ13" s="541"/>
      <c r="HSK13" s="541"/>
      <c r="HSL13" s="541"/>
      <c r="HSM13" s="541"/>
      <c r="HSN13" s="541"/>
      <c r="HSO13" s="541"/>
      <c r="HSP13" s="541"/>
      <c r="HSQ13" s="541"/>
      <c r="HSR13" s="541"/>
      <c r="HSS13" s="541"/>
      <c r="HST13" s="541"/>
      <c r="HSU13" s="541"/>
      <c r="HSV13" s="541"/>
      <c r="HSW13" s="541"/>
      <c r="HSX13" s="541"/>
      <c r="HSY13" s="541"/>
      <c r="HSZ13" s="541"/>
      <c r="HTA13" s="541"/>
      <c r="HTB13" s="541"/>
      <c r="HTC13" s="541"/>
      <c r="HTD13" s="541"/>
      <c r="HTE13" s="541"/>
      <c r="HTF13" s="541"/>
      <c r="HTG13" s="541"/>
      <c r="HTH13" s="541"/>
      <c r="HTI13" s="541"/>
      <c r="HTJ13" s="541"/>
      <c r="HTK13" s="541"/>
      <c r="HTL13" s="541"/>
      <c r="HTM13" s="541"/>
      <c r="HTN13" s="541"/>
      <c r="HTO13" s="541"/>
      <c r="HTP13" s="541"/>
      <c r="HTQ13" s="541"/>
      <c r="HTR13" s="541"/>
      <c r="HTS13" s="541"/>
      <c r="HTT13" s="541"/>
      <c r="HTU13" s="541"/>
      <c r="HTV13" s="541"/>
      <c r="HTW13" s="541"/>
      <c r="HTX13" s="541"/>
      <c r="HTY13" s="541"/>
      <c r="HTZ13" s="541"/>
      <c r="HUA13" s="541"/>
      <c r="HUB13" s="541"/>
      <c r="HUC13" s="541"/>
      <c r="HUD13" s="541"/>
      <c r="HUE13" s="541"/>
      <c r="HUF13" s="541"/>
      <c r="HUG13" s="541"/>
      <c r="HUH13" s="541"/>
      <c r="HUI13" s="541"/>
      <c r="HUJ13" s="541"/>
      <c r="HUK13" s="541"/>
      <c r="HUL13" s="541"/>
      <c r="HUM13" s="541"/>
      <c r="HUN13" s="541"/>
      <c r="HUO13" s="541"/>
      <c r="HUP13" s="541"/>
      <c r="HUQ13" s="541"/>
      <c r="HUR13" s="541"/>
      <c r="HUS13" s="541"/>
      <c r="HUT13" s="541"/>
      <c r="HUU13" s="541"/>
      <c r="HUV13" s="541"/>
      <c r="HUW13" s="541"/>
      <c r="HUX13" s="541"/>
      <c r="HUY13" s="541"/>
      <c r="HUZ13" s="541"/>
      <c r="HVA13" s="541"/>
      <c r="HVB13" s="541"/>
      <c r="HVC13" s="541"/>
      <c r="HVD13" s="541"/>
      <c r="HVE13" s="541"/>
      <c r="HVF13" s="541"/>
      <c r="HVG13" s="541"/>
      <c r="HVH13" s="541"/>
      <c r="HVI13" s="541"/>
      <c r="HVJ13" s="541"/>
      <c r="HVK13" s="541"/>
      <c r="HVL13" s="541"/>
      <c r="HVM13" s="541"/>
      <c r="HVN13" s="541"/>
      <c r="HVO13" s="541"/>
      <c r="HVP13" s="541"/>
      <c r="HVQ13" s="541"/>
      <c r="HVR13" s="541"/>
      <c r="HVS13" s="541"/>
      <c r="HVT13" s="541"/>
      <c r="HVU13" s="541"/>
      <c r="HVV13" s="541"/>
      <c r="HVW13" s="541"/>
      <c r="HVX13" s="541"/>
      <c r="HVY13" s="541"/>
      <c r="HVZ13" s="541"/>
      <c r="HWA13" s="541"/>
      <c r="HWB13" s="541"/>
      <c r="HWC13" s="541"/>
      <c r="HWD13" s="541"/>
      <c r="HWE13" s="541"/>
      <c r="HWF13" s="541"/>
      <c r="HWG13" s="541"/>
      <c r="HWH13" s="541"/>
      <c r="HWI13" s="541"/>
      <c r="HWJ13" s="541"/>
      <c r="HWK13" s="541"/>
      <c r="HWL13" s="541"/>
      <c r="HWM13" s="541"/>
      <c r="HWN13" s="541"/>
      <c r="HWO13" s="541"/>
      <c r="HWP13" s="541"/>
      <c r="HWQ13" s="541"/>
      <c r="HWR13" s="541"/>
      <c r="HWS13" s="541"/>
      <c r="HWT13" s="541"/>
      <c r="HWU13" s="541"/>
      <c r="HWV13" s="541"/>
      <c r="HWW13" s="541"/>
      <c r="HWX13" s="541"/>
      <c r="HWY13" s="541"/>
      <c r="HWZ13" s="541"/>
      <c r="HXA13" s="541"/>
      <c r="HXB13" s="541"/>
      <c r="HXC13" s="541"/>
      <c r="HXD13" s="541"/>
      <c r="HXE13" s="541"/>
      <c r="HXF13" s="541"/>
      <c r="HXG13" s="541"/>
      <c r="HXH13" s="541"/>
      <c r="HXI13" s="541"/>
      <c r="HXJ13" s="541"/>
      <c r="HXK13" s="541"/>
      <c r="HXL13" s="541"/>
      <c r="HXM13" s="541"/>
      <c r="HXN13" s="541"/>
      <c r="HXO13" s="541"/>
      <c r="HXP13" s="541"/>
      <c r="HXQ13" s="541"/>
      <c r="HXR13" s="541"/>
      <c r="HXS13" s="541"/>
      <c r="HXT13" s="541"/>
      <c r="HXU13" s="541"/>
      <c r="HXV13" s="541"/>
      <c r="HXW13" s="541"/>
      <c r="HXX13" s="541"/>
      <c r="HXY13" s="541"/>
      <c r="HXZ13" s="541"/>
      <c r="HYA13" s="541"/>
      <c r="HYB13" s="541"/>
      <c r="HYC13" s="541"/>
      <c r="HYD13" s="541"/>
      <c r="HYE13" s="541"/>
      <c r="HYF13" s="541"/>
      <c r="HYG13" s="541"/>
      <c r="HYH13" s="541"/>
      <c r="HYI13" s="541"/>
      <c r="HYJ13" s="541"/>
      <c r="HYK13" s="541"/>
      <c r="HYL13" s="541"/>
      <c r="HYM13" s="541"/>
      <c r="HYN13" s="541"/>
      <c r="HYO13" s="541"/>
      <c r="HYP13" s="541"/>
      <c r="HYQ13" s="541"/>
      <c r="HYR13" s="541"/>
      <c r="HYS13" s="541"/>
      <c r="HYT13" s="541"/>
      <c r="HYU13" s="541"/>
      <c r="HYV13" s="541"/>
      <c r="HYW13" s="541"/>
      <c r="HYX13" s="541"/>
      <c r="HYY13" s="541"/>
      <c r="HYZ13" s="541"/>
      <c r="HZA13" s="541"/>
      <c r="HZB13" s="541"/>
      <c r="HZC13" s="541"/>
      <c r="HZD13" s="541"/>
      <c r="HZE13" s="541"/>
      <c r="HZF13" s="541"/>
      <c r="HZG13" s="541"/>
      <c r="HZH13" s="541"/>
      <c r="HZI13" s="541"/>
      <c r="HZJ13" s="541"/>
      <c r="HZK13" s="541"/>
      <c r="HZL13" s="541"/>
      <c r="HZM13" s="541"/>
      <c r="HZN13" s="541"/>
      <c r="HZO13" s="541"/>
      <c r="HZP13" s="541"/>
      <c r="HZQ13" s="541"/>
      <c r="HZR13" s="541"/>
      <c r="HZS13" s="541"/>
      <c r="HZT13" s="541"/>
      <c r="HZU13" s="541"/>
      <c r="HZV13" s="541"/>
      <c r="HZW13" s="541"/>
      <c r="HZX13" s="541"/>
      <c r="HZY13" s="541"/>
      <c r="HZZ13" s="541"/>
      <c r="IAA13" s="541"/>
      <c r="IAB13" s="541"/>
      <c r="IAC13" s="541"/>
      <c r="IAD13" s="541"/>
      <c r="IAE13" s="541"/>
      <c r="IAF13" s="541"/>
      <c r="IAG13" s="541"/>
      <c r="IAH13" s="541"/>
      <c r="IAI13" s="541"/>
      <c r="IAJ13" s="541"/>
      <c r="IAK13" s="541"/>
      <c r="IAL13" s="541"/>
      <c r="IAM13" s="541"/>
      <c r="IAN13" s="541"/>
      <c r="IAO13" s="541"/>
      <c r="IAP13" s="541"/>
      <c r="IAQ13" s="541"/>
      <c r="IAR13" s="541"/>
      <c r="IAS13" s="541"/>
      <c r="IAT13" s="541"/>
      <c r="IAU13" s="541"/>
      <c r="IAV13" s="541"/>
      <c r="IAW13" s="541"/>
      <c r="IAX13" s="541"/>
      <c r="IAY13" s="541"/>
      <c r="IAZ13" s="541"/>
      <c r="IBA13" s="541"/>
      <c r="IBB13" s="541"/>
      <c r="IBC13" s="541"/>
      <c r="IBD13" s="541"/>
      <c r="IBE13" s="541"/>
      <c r="IBF13" s="541"/>
      <c r="IBG13" s="541"/>
      <c r="IBH13" s="541"/>
      <c r="IBI13" s="541"/>
      <c r="IBJ13" s="541"/>
      <c r="IBK13" s="541"/>
      <c r="IBL13" s="541"/>
      <c r="IBM13" s="541"/>
      <c r="IBN13" s="541"/>
      <c r="IBO13" s="541"/>
      <c r="IBP13" s="541"/>
      <c r="IBQ13" s="541"/>
      <c r="IBR13" s="541"/>
      <c r="IBS13" s="541"/>
      <c r="IBT13" s="541"/>
      <c r="IBU13" s="541"/>
      <c r="IBV13" s="541"/>
      <c r="IBW13" s="541"/>
      <c r="IBX13" s="541"/>
      <c r="IBY13" s="541"/>
      <c r="IBZ13" s="541"/>
      <c r="ICA13" s="541"/>
      <c r="ICB13" s="541"/>
      <c r="ICC13" s="541"/>
      <c r="ICD13" s="541"/>
      <c r="ICE13" s="541"/>
      <c r="ICF13" s="541"/>
      <c r="ICG13" s="541"/>
      <c r="ICH13" s="541"/>
      <c r="ICI13" s="541"/>
      <c r="ICJ13" s="541"/>
      <c r="ICK13" s="541"/>
      <c r="ICL13" s="541"/>
      <c r="ICM13" s="541"/>
      <c r="ICN13" s="541"/>
      <c r="ICO13" s="541"/>
      <c r="ICP13" s="541"/>
      <c r="ICQ13" s="541"/>
      <c r="ICR13" s="541"/>
      <c r="ICS13" s="541"/>
      <c r="ICT13" s="541"/>
      <c r="ICU13" s="541"/>
      <c r="ICV13" s="541"/>
      <c r="ICW13" s="541"/>
      <c r="ICX13" s="541"/>
      <c r="ICY13" s="541"/>
      <c r="ICZ13" s="541"/>
      <c r="IDA13" s="541"/>
      <c r="IDB13" s="541"/>
      <c r="IDC13" s="541"/>
      <c r="IDD13" s="541"/>
      <c r="IDE13" s="541"/>
      <c r="IDF13" s="541"/>
      <c r="IDG13" s="541"/>
      <c r="IDH13" s="541"/>
      <c r="IDI13" s="541"/>
      <c r="IDJ13" s="541"/>
      <c r="IDK13" s="541"/>
      <c r="IDL13" s="541"/>
      <c r="IDM13" s="541"/>
      <c r="IDN13" s="541"/>
      <c r="IDO13" s="541"/>
      <c r="IDP13" s="541"/>
      <c r="IDQ13" s="541"/>
      <c r="IDR13" s="541"/>
      <c r="IDS13" s="541"/>
      <c r="IDT13" s="541"/>
      <c r="IDU13" s="541"/>
      <c r="IDV13" s="541"/>
      <c r="IDW13" s="541"/>
      <c r="IDX13" s="541"/>
      <c r="IDY13" s="541"/>
      <c r="IDZ13" s="541"/>
      <c r="IEA13" s="541"/>
      <c r="IEB13" s="541"/>
      <c r="IEC13" s="541"/>
      <c r="IED13" s="541"/>
      <c r="IEE13" s="541"/>
      <c r="IEF13" s="541"/>
      <c r="IEG13" s="541"/>
      <c r="IEH13" s="541"/>
      <c r="IEI13" s="541"/>
      <c r="IEJ13" s="541"/>
      <c r="IEK13" s="541"/>
      <c r="IEL13" s="541"/>
      <c r="IEM13" s="541"/>
      <c r="IEN13" s="541"/>
      <c r="IEO13" s="541"/>
      <c r="IEP13" s="541"/>
      <c r="IEQ13" s="541"/>
      <c r="IER13" s="541"/>
      <c r="IES13" s="541"/>
      <c r="IET13" s="541"/>
      <c r="IEU13" s="541"/>
      <c r="IEV13" s="541"/>
      <c r="IEW13" s="541"/>
      <c r="IEX13" s="541"/>
      <c r="IEY13" s="541"/>
      <c r="IEZ13" s="541"/>
      <c r="IFA13" s="541"/>
      <c r="IFB13" s="541"/>
      <c r="IFC13" s="541"/>
      <c r="IFD13" s="541"/>
      <c r="IFE13" s="541"/>
      <c r="IFF13" s="541"/>
      <c r="IFG13" s="541"/>
      <c r="IFH13" s="541"/>
      <c r="IFI13" s="541"/>
      <c r="IFJ13" s="541"/>
      <c r="IFK13" s="541"/>
      <c r="IFL13" s="541"/>
      <c r="IFM13" s="541"/>
      <c r="IFN13" s="541"/>
      <c r="IFO13" s="541"/>
      <c r="IFP13" s="541"/>
      <c r="IFQ13" s="541"/>
      <c r="IFR13" s="541"/>
      <c r="IFS13" s="541"/>
      <c r="IFT13" s="541"/>
      <c r="IFU13" s="541"/>
      <c r="IFV13" s="541"/>
      <c r="IFW13" s="541"/>
      <c r="IFX13" s="541"/>
      <c r="IFY13" s="541"/>
      <c r="IFZ13" s="541"/>
      <c r="IGA13" s="541"/>
      <c r="IGB13" s="541"/>
      <c r="IGC13" s="541"/>
      <c r="IGD13" s="541"/>
      <c r="IGE13" s="541"/>
      <c r="IGF13" s="541"/>
      <c r="IGG13" s="541"/>
      <c r="IGH13" s="541"/>
      <c r="IGI13" s="541"/>
      <c r="IGJ13" s="541"/>
      <c r="IGK13" s="541"/>
      <c r="IGL13" s="541"/>
      <c r="IGM13" s="541"/>
      <c r="IGN13" s="541"/>
      <c r="IGO13" s="541"/>
      <c r="IGP13" s="541"/>
      <c r="IGQ13" s="541"/>
      <c r="IGR13" s="541"/>
      <c r="IGS13" s="541"/>
      <c r="IGT13" s="541"/>
      <c r="IGU13" s="541"/>
      <c r="IGV13" s="541"/>
      <c r="IGW13" s="541"/>
      <c r="IGX13" s="541"/>
      <c r="IGY13" s="541"/>
      <c r="IGZ13" s="541"/>
      <c r="IHA13" s="541"/>
      <c r="IHB13" s="541"/>
      <c r="IHC13" s="541"/>
      <c r="IHD13" s="541"/>
      <c r="IHE13" s="541"/>
      <c r="IHF13" s="541"/>
      <c r="IHG13" s="541"/>
      <c r="IHH13" s="541"/>
      <c r="IHI13" s="541"/>
      <c r="IHJ13" s="541"/>
      <c r="IHK13" s="541"/>
      <c r="IHL13" s="541"/>
      <c r="IHM13" s="541"/>
      <c r="IHN13" s="541"/>
      <c r="IHO13" s="541"/>
      <c r="IHP13" s="541"/>
      <c r="IHQ13" s="541"/>
      <c r="IHR13" s="541"/>
      <c r="IHS13" s="541"/>
      <c r="IHT13" s="541"/>
      <c r="IHU13" s="541"/>
      <c r="IHV13" s="541"/>
      <c r="IHW13" s="541"/>
      <c r="IHX13" s="541"/>
      <c r="IHY13" s="541"/>
      <c r="IHZ13" s="541"/>
      <c r="IIA13" s="541"/>
      <c r="IIB13" s="541"/>
      <c r="IIC13" s="541"/>
      <c r="IID13" s="541"/>
      <c r="IIE13" s="541"/>
      <c r="IIF13" s="541"/>
      <c r="IIG13" s="541"/>
      <c r="IIH13" s="541"/>
      <c r="III13" s="541"/>
      <c r="IIJ13" s="541"/>
      <c r="IIK13" s="541"/>
      <c r="IIL13" s="541"/>
      <c r="IIM13" s="541"/>
      <c r="IIN13" s="541"/>
      <c r="IIO13" s="541"/>
      <c r="IIP13" s="541"/>
      <c r="IIQ13" s="541"/>
      <c r="IIR13" s="541"/>
      <c r="IIS13" s="541"/>
      <c r="IIT13" s="541"/>
      <c r="IIU13" s="541"/>
      <c r="IIV13" s="541"/>
      <c r="IIW13" s="541"/>
      <c r="IIX13" s="541"/>
      <c r="IIY13" s="541"/>
      <c r="IIZ13" s="541"/>
      <c r="IJA13" s="541"/>
      <c r="IJB13" s="541"/>
      <c r="IJC13" s="541"/>
      <c r="IJD13" s="541"/>
      <c r="IJE13" s="541"/>
      <c r="IJF13" s="541"/>
      <c r="IJG13" s="541"/>
      <c r="IJH13" s="541"/>
      <c r="IJI13" s="541"/>
      <c r="IJJ13" s="541"/>
      <c r="IJK13" s="541"/>
      <c r="IJL13" s="541"/>
      <c r="IJM13" s="541"/>
      <c r="IJN13" s="541"/>
      <c r="IJO13" s="541"/>
      <c r="IJP13" s="541"/>
      <c r="IJQ13" s="541"/>
      <c r="IJR13" s="541"/>
      <c r="IJS13" s="541"/>
      <c r="IJT13" s="541"/>
      <c r="IJU13" s="541"/>
      <c r="IJV13" s="541"/>
      <c r="IJW13" s="541"/>
      <c r="IJX13" s="541"/>
      <c r="IJY13" s="541"/>
      <c r="IJZ13" s="541"/>
      <c r="IKA13" s="541"/>
      <c r="IKB13" s="541"/>
      <c r="IKC13" s="541"/>
      <c r="IKD13" s="541"/>
      <c r="IKE13" s="541"/>
      <c r="IKF13" s="541"/>
      <c r="IKG13" s="541"/>
      <c r="IKH13" s="541"/>
      <c r="IKI13" s="541"/>
      <c r="IKJ13" s="541"/>
      <c r="IKK13" s="541"/>
      <c r="IKL13" s="541"/>
      <c r="IKM13" s="541"/>
      <c r="IKN13" s="541"/>
      <c r="IKO13" s="541"/>
      <c r="IKP13" s="541"/>
      <c r="IKQ13" s="541"/>
      <c r="IKR13" s="541"/>
      <c r="IKS13" s="541"/>
      <c r="IKT13" s="541"/>
      <c r="IKU13" s="541"/>
      <c r="IKV13" s="541"/>
      <c r="IKW13" s="541"/>
      <c r="IKX13" s="541"/>
      <c r="IKY13" s="541"/>
      <c r="IKZ13" s="541"/>
      <c r="ILA13" s="541"/>
      <c r="ILB13" s="541"/>
      <c r="ILC13" s="541"/>
      <c r="ILD13" s="541"/>
      <c r="ILE13" s="541"/>
      <c r="ILF13" s="541"/>
      <c r="ILG13" s="541"/>
      <c r="ILH13" s="541"/>
      <c r="ILI13" s="541"/>
      <c r="ILJ13" s="541"/>
      <c r="ILK13" s="541"/>
      <c r="ILL13" s="541"/>
      <c r="ILM13" s="541"/>
      <c r="ILN13" s="541"/>
      <c r="ILO13" s="541"/>
      <c r="ILP13" s="541"/>
      <c r="ILQ13" s="541"/>
      <c r="ILR13" s="541"/>
      <c r="ILS13" s="541"/>
      <c r="ILT13" s="541"/>
      <c r="ILU13" s="541"/>
      <c r="ILV13" s="541"/>
      <c r="ILW13" s="541"/>
      <c r="ILX13" s="541"/>
      <c r="ILY13" s="541"/>
      <c r="ILZ13" s="541"/>
      <c r="IMA13" s="541"/>
      <c r="IMB13" s="541"/>
      <c r="IMC13" s="541"/>
      <c r="IMD13" s="541"/>
      <c r="IME13" s="541"/>
      <c r="IMF13" s="541"/>
      <c r="IMG13" s="541"/>
      <c r="IMH13" s="541"/>
      <c r="IMI13" s="541"/>
      <c r="IMJ13" s="541"/>
      <c r="IMK13" s="541"/>
      <c r="IML13" s="541"/>
      <c r="IMM13" s="541"/>
      <c r="IMN13" s="541"/>
      <c r="IMO13" s="541"/>
      <c r="IMP13" s="541"/>
      <c r="IMQ13" s="541"/>
      <c r="IMR13" s="541"/>
      <c r="IMS13" s="541"/>
      <c r="IMT13" s="541"/>
      <c r="IMU13" s="541"/>
      <c r="IMV13" s="541"/>
      <c r="IMW13" s="541"/>
      <c r="IMX13" s="541"/>
      <c r="IMY13" s="541"/>
      <c r="IMZ13" s="541"/>
      <c r="INA13" s="541"/>
      <c r="INB13" s="541"/>
      <c r="INC13" s="541"/>
      <c r="IND13" s="541"/>
      <c r="INE13" s="541"/>
      <c r="INF13" s="541"/>
      <c r="ING13" s="541"/>
      <c r="INH13" s="541"/>
      <c r="INI13" s="541"/>
      <c r="INJ13" s="541"/>
      <c r="INK13" s="541"/>
      <c r="INL13" s="541"/>
      <c r="INM13" s="541"/>
      <c r="INN13" s="541"/>
      <c r="INO13" s="541"/>
      <c r="INP13" s="541"/>
      <c r="INQ13" s="541"/>
      <c r="INR13" s="541"/>
      <c r="INS13" s="541"/>
      <c r="INT13" s="541"/>
      <c r="INU13" s="541"/>
      <c r="INV13" s="541"/>
      <c r="INW13" s="541"/>
      <c r="INX13" s="541"/>
      <c r="INY13" s="541"/>
      <c r="INZ13" s="541"/>
      <c r="IOA13" s="541"/>
      <c r="IOB13" s="541"/>
      <c r="IOC13" s="541"/>
      <c r="IOD13" s="541"/>
      <c r="IOE13" s="541"/>
      <c r="IOF13" s="541"/>
      <c r="IOG13" s="541"/>
      <c r="IOH13" s="541"/>
      <c r="IOI13" s="541"/>
      <c r="IOJ13" s="541"/>
      <c r="IOK13" s="541"/>
      <c r="IOL13" s="541"/>
      <c r="IOM13" s="541"/>
      <c r="ION13" s="541"/>
      <c r="IOO13" s="541"/>
      <c r="IOP13" s="541"/>
      <c r="IOQ13" s="541"/>
      <c r="IOR13" s="541"/>
      <c r="IOS13" s="541"/>
      <c r="IOT13" s="541"/>
      <c r="IOU13" s="541"/>
      <c r="IOV13" s="541"/>
      <c r="IOW13" s="541"/>
      <c r="IOX13" s="541"/>
      <c r="IOY13" s="541"/>
      <c r="IOZ13" s="541"/>
      <c r="IPA13" s="541"/>
      <c r="IPB13" s="541"/>
      <c r="IPC13" s="541"/>
      <c r="IPD13" s="541"/>
      <c r="IPE13" s="541"/>
      <c r="IPF13" s="541"/>
      <c r="IPG13" s="541"/>
      <c r="IPH13" s="541"/>
      <c r="IPI13" s="541"/>
      <c r="IPJ13" s="541"/>
      <c r="IPK13" s="541"/>
      <c r="IPL13" s="541"/>
      <c r="IPM13" s="541"/>
      <c r="IPN13" s="541"/>
      <c r="IPO13" s="541"/>
      <c r="IPP13" s="541"/>
      <c r="IPQ13" s="541"/>
      <c r="IPR13" s="541"/>
      <c r="IPS13" s="541"/>
      <c r="IPT13" s="541"/>
      <c r="IPU13" s="541"/>
      <c r="IPV13" s="541"/>
      <c r="IPW13" s="541"/>
      <c r="IPX13" s="541"/>
      <c r="IPY13" s="541"/>
      <c r="IPZ13" s="541"/>
      <c r="IQA13" s="541"/>
      <c r="IQB13" s="541"/>
      <c r="IQC13" s="541"/>
      <c r="IQD13" s="541"/>
      <c r="IQE13" s="541"/>
      <c r="IQF13" s="541"/>
      <c r="IQG13" s="541"/>
      <c r="IQH13" s="541"/>
      <c r="IQI13" s="541"/>
      <c r="IQJ13" s="541"/>
      <c r="IQK13" s="541"/>
      <c r="IQL13" s="541"/>
      <c r="IQM13" s="541"/>
      <c r="IQN13" s="541"/>
      <c r="IQO13" s="541"/>
      <c r="IQP13" s="541"/>
      <c r="IQQ13" s="541"/>
      <c r="IQR13" s="541"/>
      <c r="IQS13" s="541"/>
      <c r="IQT13" s="541"/>
      <c r="IQU13" s="541"/>
      <c r="IQV13" s="541"/>
      <c r="IQW13" s="541"/>
      <c r="IQX13" s="541"/>
      <c r="IQY13" s="541"/>
      <c r="IQZ13" s="541"/>
      <c r="IRA13" s="541"/>
      <c r="IRB13" s="541"/>
      <c r="IRC13" s="541"/>
      <c r="IRD13" s="541"/>
      <c r="IRE13" s="541"/>
      <c r="IRF13" s="541"/>
      <c r="IRG13" s="541"/>
      <c r="IRH13" s="541"/>
      <c r="IRI13" s="541"/>
      <c r="IRJ13" s="541"/>
      <c r="IRK13" s="541"/>
      <c r="IRL13" s="541"/>
      <c r="IRM13" s="541"/>
      <c r="IRN13" s="541"/>
      <c r="IRO13" s="541"/>
      <c r="IRP13" s="541"/>
      <c r="IRQ13" s="541"/>
      <c r="IRR13" s="541"/>
      <c r="IRS13" s="541"/>
      <c r="IRT13" s="541"/>
      <c r="IRU13" s="541"/>
      <c r="IRV13" s="541"/>
      <c r="IRW13" s="541"/>
      <c r="IRX13" s="541"/>
      <c r="IRY13" s="541"/>
      <c r="IRZ13" s="541"/>
      <c r="ISA13" s="541"/>
      <c r="ISB13" s="541"/>
      <c r="ISC13" s="541"/>
      <c r="ISD13" s="541"/>
      <c r="ISE13" s="541"/>
      <c r="ISF13" s="541"/>
      <c r="ISG13" s="541"/>
      <c r="ISH13" s="541"/>
      <c r="ISI13" s="541"/>
      <c r="ISJ13" s="541"/>
      <c r="ISK13" s="541"/>
      <c r="ISL13" s="541"/>
      <c r="ISM13" s="541"/>
      <c r="ISN13" s="541"/>
      <c r="ISO13" s="541"/>
      <c r="ISP13" s="541"/>
      <c r="ISQ13" s="541"/>
      <c r="ISR13" s="541"/>
      <c r="ISS13" s="541"/>
      <c r="IST13" s="541"/>
      <c r="ISU13" s="541"/>
      <c r="ISV13" s="541"/>
      <c r="ISW13" s="541"/>
      <c r="ISX13" s="541"/>
      <c r="ISY13" s="541"/>
      <c r="ISZ13" s="541"/>
      <c r="ITA13" s="541"/>
      <c r="ITB13" s="541"/>
      <c r="ITC13" s="541"/>
      <c r="ITD13" s="541"/>
      <c r="ITE13" s="541"/>
      <c r="ITF13" s="541"/>
      <c r="ITG13" s="541"/>
      <c r="ITH13" s="541"/>
      <c r="ITI13" s="541"/>
      <c r="ITJ13" s="541"/>
      <c r="ITK13" s="541"/>
      <c r="ITL13" s="541"/>
      <c r="ITM13" s="541"/>
      <c r="ITN13" s="541"/>
      <c r="ITO13" s="541"/>
      <c r="ITP13" s="541"/>
      <c r="ITQ13" s="541"/>
      <c r="ITR13" s="541"/>
      <c r="ITS13" s="541"/>
      <c r="ITT13" s="541"/>
      <c r="ITU13" s="541"/>
      <c r="ITV13" s="541"/>
      <c r="ITW13" s="541"/>
      <c r="ITX13" s="541"/>
      <c r="ITY13" s="541"/>
      <c r="ITZ13" s="541"/>
      <c r="IUA13" s="541"/>
      <c r="IUB13" s="541"/>
      <c r="IUC13" s="541"/>
      <c r="IUD13" s="541"/>
      <c r="IUE13" s="541"/>
      <c r="IUF13" s="541"/>
      <c r="IUG13" s="541"/>
      <c r="IUH13" s="541"/>
      <c r="IUI13" s="541"/>
      <c r="IUJ13" s="541"/>
      <c r="IUK13" s="541"/>
      <c r="IUL13" s="541"/>
      <c r="IUM13" s="541"/>
      <c r="IUN13" s="541"/>
      <c r="IUO13" s="541"/>
      <c r="IUP13" s="541"/>
      <c r="IUQ13" s="541"/>
      <c r="IUR13" s="541"/>
      <c r="IUS13" s="541"/>
      <c r="IUT13" s="541"/>
      <c r="IUU13" s="541"/>
      <c r="IUV13" s="541"/>
      <c r="IUW13" s="541"/>
      <c r="IUX13" s="541"/>
      <c r="IUY13" s="541"/>
      <c r="IUZ13" s="541"/>
      <c r="IVA13" s="541"/>
      <c r="IVB13" s="541"/>
      <c r="IVC13" s="541"/>
      <c r="IVD13" s="541"/>
      <c r="IVE13" s="541"/>
      <c r="IVF13" s="541"/>
      <c r="IVG13" s="541"/>
      <c r="IVH13" s="541"/>
      <c r="IVI13" s="541"/>
      <c r="IVJ13" s="541"/>
      <c r="IVK13" s="541"/>
      <c r="IVL13" s="541"/>
      <c r="IVM13" s="541"/>
      <c r="IVN13" s="541"/>
      <c r="IVO13" s="541"/>
      <c r="IVP13" s="541"/>
      <c r="IVQ13" s="541"/>
      <c r="IVR13" s="541"/>
      <c r="IVS13" s="541"/>
      <c r="IVT13" s="541"/>
      <c r="IVU13" s="541"/>
      <c r="IVV13" s="541"/>
      <c r="IVW13" s="541"/>
      <c r="IVX13" s="541"/>
      <c r="IVY13" s="541"/>
      <c r="IVZ13" s="541"/>
      <c r="IWA13" s="541"/>
      <c r="IWB13" s="541"/>
      <c r="IWC13" s="541"/>
      <c r="IWD13" s="541"/>
      <c r="IWE13" s="541"/>
      <c r="IWF13" s="541"/>
      <c r="IWG13" s="541"/>
      <c r="IWH13" s="541"/>
      <c r="IWI13" s="541"/>
      <c r="IWJ13" s="541"/>
      <c r="IWK13" s="541"/>
      <c r="IWL13" s="541"/>
      <c r="IWM13" s="541"/>
      <c r="IWN13" s="541"/>
      <c r="IWO13" s="541"/>
      <c r="IWP13" s="541"/>
      <c r="IWQ13" s="541"/>
      <c r="IWR13" s="541"/>
      <c r="IWS13" s="541"/>
      <c r="IWT13" s="541"/>
      <c r="IWU13" s="541"/>
      <c r="IWV13" s="541"/>
      <c r="IWW13" s="541"/>
      <c r="IWX13" s="541"/>
      <c r="IWY13" s="541"/>
      <c r="IWZ13" s="541"/>
      <c r="IXA13" s="541"/>
      <c r="IXB13" s="541"/>
      <c r="IXC13" s="541"/>
      <c r="IXD13" s="541"/>
      <c r="IXE13" s="541"/>
      <c r="IXF13" s="541"/>
      <c r="IXG13" s="541"/>
      <c r="IXH13" s="541"/>
      <c r="IXI13" s="541"/>
      <c r="IXJ13" s="541"/>
      <c r="IXK13" s="541"/>
      <c r="IXL13" s="541"/>
      <c r="IXM13" s="541"/>
      <c r="IXN13" s="541"/>
      <c r="IXO13" s="541"/>
      <c r="IXP13" s="541"/>
      <c r="IXQ13" s="541"/>
      <c r="IXR13" s="541"/>
      <c r="IXS13" s="541"/>
      <c r="IXT13" s="541"/>
      <c r="IXU13" s="541"/>
      <c r="IXV13" s="541"/>
      <c r="IXW13" s="541"/>
      <c r="IXX13" s="541"/>
      <c r="IXY13" s="541"/>
      <c r="IXZ13" s="541"/>
      <c r="IYA13" s="541"/>
      <c r="IYB13" s="541"/>
      <c r="IYC13" s="541"/>
      <c r="IYD13" s="541"/>
      <c r="IYE13" s="541"/>
      <c r="IYF13" s="541"/>
      <c r="IYG13" s="541"/>
      <c r="IYH13" s="541"/>
      <c r="IYI13" s="541"/>
      <c r="IYJ13" s="541"/>
      <c r="IYK13" s="541"/>
      <c r="IYL13" s="541"/>
      <c r="IYM13" s="541"/>
      <c r="IYN13" s="541"/>
      <c r="IYO13" s="541"/>
      <c r="IYP13" s="541"/>
      <c r="IYQ13" s="541"/>
      <c r="IYR13" s="541"/>
      <c r="IYS13" s="541"/>
      <c r="IYT13" s="541"/>
      <c r="IYU13" s="541"/>
      <c r="IYV13" s="541"/>
      <c r="IYW13" s="541"/>
      <c r="IYX13" s="541"/>
      <c r="IYY13" s="541"/>
      <c r="IYZ13" s="541"/>
      <c r="IZA13" s="541"/>
      <c r="IZB13" s="541"/>
      <c r="IZC13" s="541"/>
      <c r="IZD13" s="541"/>
      <c r="IZE13" s="541"/>
      <c r="IZF13" s="541"/>
      <c r="IZG13" s="541"/>
      <c r="IZH13" s="541"/>
      <c r="IZI13" s="541"/>
      <c r="IZJ13" s="541"/>
      <c r="IZK13" s="541"/>
      <c r="IZL13" s="541"/>
      <c r="IZM13" s="541"/>
      <c r="IZN13" s="541"/>
      <c r="IZO13" s="541"/>
      <c r="IZP13" s="541"/>
      <c r="IZQ13" s="541"/>
      <c r="IZR13" s="541"/>
      <c r="IZS13" s="541"/>
      <c r="IZT13" s="541"/>
      <c r="IZU13" s="541"/>
      <c r="IZV13" s="541"/>
      <c r="IZW13" s="541"/>
      <c r="IZX13" s="541"/>
      <c r="IZY13" s="541"/>
      <c r="IZZ13" s="541"/>
      <c r="JAA13" s="541"/>
      <c r="JAB13" s="541"/>
      <c r="JAC13" s="541"/>
      <c r="JAD13" s="541"/>
      <c r="JAE13" s="541"/>
      <c r="JAF13" s="541"/>
      <c r="JAG13" s="541"/>
      <c r="JAH13" s="541"/>
      <c r="JAI13" s="541"/>
      <c r="JAJ13" s="541"/>
      <c r="JAK13" s="541"/>
      <c r="JAL13" s="541"/>
      <c r="JAM13" s="541"/>
      <c r="JAN13" s="541"/>
      <c r="JAO13" s="541"/>
      <c r="JAP13" s="541"/>
      <c r="JAQ13" s="541"/>
      <c r="JAR13" s="541"/>
      <c r="JAS13" s="541"/>
      <c r="JAT13" s="541"/>
      <c r="JAU13" s="541"/>
      <c r="JAV13" s="541"/>
      <c r="JAW13" s="541"/>
      <c r="JAX13" s="541"/>
      <c r="JAY13" s="541"/>
      <c r="JAZ13" s="541"/>
      <c r="JBA13" s="541"/>
      <c r="JBB13" s="541"/>
      <c r="JBC13" s="541"/>
      <c r="JBD13" s="541"/>
      <c r="JBE13" s="541"/>
      <c r="JBF13" s="541"/>
      <c r="JBG13" s="541"/>
      <c r="JBH13" s="541"/>
      <c r="JBI13" s="541"/>
      <c r="JBJ13" s="541"/>
      <c r="JBK13" s="541"/>
      <c r="JBL13" s="541"/>
      <c r="JBM13" s="541"/>
      <c r="JBN13" s="541"/>
      <c r="JBO13" s="541"/>
      <c r="JBP13" s="541"/>
      <c r="JBQ13" s="541"/>
      <c r="JBR13" s="541"/>
      <c r="JBS13" s="541"/>
      <c r="JBT13" s="541"/>
      <c r="JBU13" s="541"/>
      <c r="JBV13" s="541"/>
      <c r="JBW13" s="541"/>
      <c r="JBX13" s="541"/>
      <c r="JBY13" s="541"/>
      <c r="JBZ13" s="541"/>
      <c r="JCA13" s="541"/>
      <c r="JCB13" s="541"/>
      <c r="JCC13" s="541"/>
      <c r="JCD13" s="541"/>
      <c r="JCE13" s="541"/>
      <c r="JCF13" s="541"/>
      <c r="JCG13" s="541"/>
      <c r="JCH13" s="541"/>
      <c r="JCI13" s="541"/>
      <c r="JCJ13" s="541"/>
      <c r="JCK13" s="541"/>
      <c r="JCL13" s="541"/>
      <c r="JCM13" s="541"/>
      <c r="JCN13" s="541"/>
      <c r="JCO13" s="541"/>
      <c r="JCP13" s="541"/>
      <c r="JCQ13" s="541"/>
      <c r="JCR13" s="541"/>
      <c r="JCS13" s="541"/>
      <c r="JCT13" s="541"/>
      <c r="JCU13" s="541"/>
      <c r="JCV13" s="541"/>
      <c r="JCW13" s="541"/>
      <c r="JCX13" s="541"/>
      <c r="JCY13" s="541"/>
      <c r="JCZ13" s="541"/>
      <c r="JDA13" s="541"/>
      <c r="JDB13" s="541"/>
      <c r="JDC13" s="541"/>
      <c r="JDD13" s="541"/>
      <c r="JDE13" s="541"/>
      <c r="JDF13" s="541"/>
      <c r="JDG13" s="541"/>
      <c r="JDH13" s="541"/>
      <c r="JDI13" s="541"/>
      <c r="JDJ13" s="541"/>
      <c r="JDK13" s="541"/>
      <c r="JDL13" s="541"/>
      <c r="JDM13" s="541"/>
      <c r="JDN13" s="541"/>
      <c r="JDO13" s="541"/>
      <c r="JDP13" s="541"/>
      <c r="JDQ13" s="541"/>
      <c r="JDR13" s="541"/>
      <c r="JDS13" s="541"/>
      <c r="JDT13" s="541"/>
      <c r="JDU13" s="541"/>
      <c r="JDV13" s="541"/>
      <c r="JDW13" s="541"/>
      <c r="JDX13" s="541"/>
      <c r="JDY13" s="541"/>
      <c r="JDZ13" s="541"/>
      <c r="JEA13" s="541"/>
      <c r="JEB13" s="541"/>
      <c r="JEC13" s="541"/>
      <c r="JED13" s="541"/>
      <c r="JEE13" s="541"/>
      <c r="JEF13" s="541"/>
      <c r="JEG13" s="541"/>
      <c r="JEH13" s="541"/>
      <c r="JEI13" s="541"/>
      <c r="JEJ13" s="541"/>
      <c r="JEK13" s="541"/>
      <c r="JEL13" s="541"/>
      <c r="JEM13" s="541"/>
      <c r="JEN13" s="541"/>
      <c r="JEO13" s="541"/>
      <c r="JEP13" s="541"/>
      <c r="JEQ13" s="541"/>
      <c r="JER13" s="541"/>
      <c r="JES13" s="541"/>
      <c r="JET13" s="541"/>
      <c r="JEU13" s="541"/>
      <c r="JEV13" s="541"/>
      <c r="JEW13" s="541"/>
      <c r="JEX13" s="541"/>
      <c r="JEY13" s="541"/>
      <c r="JEZ13" s="541"/>
      <c r="JFA13" s="541"/>
      <c r="JFB13" s="541"/>
      <c r="JFC13" s="541"/>
      <c r="JFD13" s="541"/>
      <c r="JFE13" s="541"/>
      <c r="JFF13" s="541"/>
      <c r="JFG13" s="541"/>
      <c r="JFH13" s="541"/>
      <c r="JFI13" s="541"/>
      <c r="JFJ13" s="541"/>
      <c r="JFK13" s="541"/>
      <c r="JFL13" s="541"/>
      <c r="JFM13" s="541"/>
      <c r="JFN13" s="541"/>
      <c r="JFO13" s="541"/>
      <c r="JFP13" s="541"/>
      <c r="JFQ13" s="541"/>
      <c r="JFR13" s="541"/>
      <c r="JFS13" s="541"/>
      <c r="JFT13" s="541"/>
      <c r="JFU13" s="541"/>
      <c r="JFV13" s="541"/>
      <c r="JFW13" s="541"/>
      <c r="JFX13" s="541"/>
      <c r="JFY13" s="541"/>
      <c r="JFZ13" s="541"/>
      <c r="JGA13" s="541"/>
      <c r="JGB13" s="541"/>
      <c r="JGC13" s="541"/>
      <c r="JGD13" s="541"/>
      <c r="JGE13" s="541"/>
      <c r="JGF13" s="541"/>
      <c r="JGG13" s="541"/>
      <c r="JGH13" s="541"/>
      <c r="JGI13" s="541"/>
      <c r="JGJ13" s="541"/>
      <c r="JGK13" s="541"/>
      <c r="JGL13" s="541"/>
      <c r="JGM13" s="541"/>
      <c r="JGN13" s="541"/>
      <c r="JGO13" s="541"/>
      <c r="JGP13" s="541"/>
      <c r="JGQ13" s="541"/>
      <c r="JGR13" s="541"/>
      <c r="JGS13" s="541"/>
      <c r="JGT13" s="541"/>
      <c r="JGU13" s="541"/>
      <c r="JGV13" s="541"/>
      <c r="JGW13" s="541"/>
      <c r="JGX13" s="541"/>
      <c r="JGY13" s="541"/>
      <c r="JGZ13" s="541"/>
      <c r="JHA13" s="541"/>
      <c r="JHB13" s="541"/>
      <c r="JHC13" s="541"/>
      <c r="JHD13" s="541"/>
      <c r="JHE13" s="541"/>
      <c r="JHF13" s="541"/>
      <c r="JHG13" s="541"/>
      <c r="JHH13" s="541"/>
      <c r="JHI13" s="541"/>
      <c r="JHJ13" s="541"/>
      <c r="JHK13" s="541"/>
      <c r="JHL13" s="541"/>
      <c r="JHM13" s="541"/>
      <c r="JHN13" s="541"/>
      <c r="JHO13" s="541"/>
      <c r="JHP13" s="541"/>
      <c r="JHQ13" s="541"/>
      <c r="JHR13" s="541"/>
      <c r="JHS13" s="541"/>
      <c r="JHT13" s="541"/>
      <c r="JHU13" s="541"/>
      <c r="JHV13" s="541"/>
      <c r="JHW13" s="541"/>
      <c r="JHX13" s="541"/>
      <c r="JHY13" s="541"/>
      <c r="JHZ13" s="541"/>
      <c r="JIA13" s="541"/>
      <c r="JIB13" s="541"/>
      <c r="JIC13" s="541"/>
      <c r="JID13" s="541"/>
      <c r="JIE13" s="541"/>
      <c r="JIF13" s="541"/>
      <c r="JIG13" s="541"/>
      <c r="JIH13" s="541"/>
      <c r="JII13" s="541"/>
      <c r="JIJ13" s="541"/>
      <c r="JIK13" s="541"/>
      <c r="JIL13" s="541"/>
      <c r="JIM13" s="541"/>
      <c r="JIN13" s="541"/>
      <c r="JIO13" s="541"/>
      <c r="JIP13" s="541"/>
      <c r="JIQ13" s="541"/>
      <c r="JIR13" s="541"/>
      <c r="JIS13" s="541"/>
      <c r="JIT13" s="541"/>
      <c r="JIU13" s="541"/>
      <c r="JIV13" s="541"/>
      <c r="JIW13" s="541"/>
      <c r="JIX13" s="541"/>
      <c r="JIY13" s="541"/>
      <c r="JIZ13" s="541"/>
      <c r="JJA13" s="541"/>
      <c r="JJB13" s="541"/>
      <c r="JJC13" s="541"/>
      <c r="JJD13" s="541"/>
      <c r="JJE13" s="541"/>
      <c r="JJF13" s="541"/>
      <c r="JJG13" s="541"/>
      <c r="JJH13" s="541"/>
      <c r="JJI13" s="541"/>
      <c r="JJJ13" s="541"/>
      <c r="JJK13" s="541"/>
      <c r="JJL13" s="541"/>
      <c r="JJM13" s="541"/>
      <c r="JJN13" s="541"/>
      <c r="JJO13" s="541"/>
      <c r="JJP13" s="541"/>
      <c r="JJQ13" s="541"/>
      <c r="JJR13" s="541"/>
      <c r="JJS13" s="541"/>
      <c r="JJT13" s="541"/>
      <c r="JJU13" s="541"/>
      <c r="JJV13" s="541"/>
      <c r="JJW13" s="541"/>
      <c r="JJX13" s="541"/>
      <c r="JJY13" s="541"/>
      <c r="JJZ13" s="541"/>
      <c r="JKA13" s="541"/>
      <c r="JKB13" s="541"/>
      <c r="JKC13" s="541"/>
      <c r="JKD13" s="541"/>
      <c r="JKE13" s="541"/>
      <c r="JKF13" s="541"/>
      <c r="JKG13" s="541"/>
      <c r="JKH13" s="541"/>
      <c r="JKI13" s="541"/>
      <c r="JKJ13" s="541"/>
      <c r="JKK13" s="541"/>
      <c r="JKL13" s="541"/>
      <c r="JKM13" s="541"/>
      <c r="JKN13" s="541"/>
      <c r="JKO13" s="541"/>
      <c r="JKP13" s="541"/>
      <c r="JKQ13" s="541"/>
      <c r="JKR13" s="541"/>
      <c r="JKS13" s="541"/>
      <c r="JKT13" s="541"/>
      <c r="JKU13" s="541"/>
      <c r="JKV13" s="541"/>
      <c r="JKW13" s="541"/>
      <c r="JKX13" s="541"/>
      <c r="JKY13" s="541"/>
      <c r="JKZ13" s="541"/>
      <c r="JLA13" s="541"/>
      <c r="JLB13" s="541"/>
      <c r="JLC13" s="541"/>
      <c r="JLD13" s="541"/>
      <c r="JLE13" s="541"/>
      <c r="JLF13" s="541"/>
      <c r="JLG13" s="541"/>
      <c r="JLH13" s="541"/>
      <c r="JLI13" s="541"/>
      <c r="JLJ13" s="541"/>
      <c r="JLK13" s="541"/>
      <c r="JLL13" s="541"/>
      <c r="JLM13" s="541"/>
      <c r="JLN13" s="541"/>
      <c r="JLO13" s="541"/>
      <c r="JLP13" s="541"/>
      <c r="JLQ13" s="541"/>
      <c r="JLR13" s="541"/>
      <c r="JLS13" s="541"/>
      <c r="JLT13" s="541"/>
      <c r="JLU13" s="541"/>
      <c r="JLV13" s="541"/>
      <c r="JLW13" s="541"/>
      <c r="JLX13" s="541"/>
      <c r="JLY13" s="541"/>
      <c r="JLZ13" s="541"/>
      <c r="JMA13" s="541"/>
      <c r="JMB13" s="541"/>
      <c r="JMC13" s="541"/>
      <c r="JMD13" s="541"/>
      <c r="JME13" s="541"/>
      <c r="JMF13" s="541"/>
      <c r="JMG13" s="541"/>
      <c r="JMH13" s="541"/>
      <c r="JMI13" s="541"/>
      <c r="JMJ13" s="541"/>
      <c r="JMK13" s="541"/>
      <c r="JML13" s="541"/>
      <c r="JMM13" s="541"/>
      <c r="JMN13" s="541"/>
      <c r="JMO13" s="541"/>
      <c r="JMP13" s="541"/>
      <c r="JMQ13" s="541"/>
      <c r="JMR13" s="541"/>
      <c r="JMS13" s="541"/>
      <c r="JMT13" s="541"/>
      <c r="JMU13" s="541"/>
      <c r="JMV13" s="541"/>
      <c r="JMW13" s="541"/>
      <c r="JMX13" s="541"/>
      <c r="JMY13" s="541"/>
      <c r="JMZ13" s="541"/>
      <c r="JNA13" s="541"/>
      <c r="JNB13" s="541"/>
      <c r="JNC13" s="541"/>
      <c r="JND13" s="541"/>
      <c r="JNE13" s="541"/>
      <c r="JNF13" s="541"/>
      <c r="JNG13" s="541"/>
      <c r="JNH13" s="541"/>
      <c r="JNI13" s="541"/>
      <c r="JNJ13" s="541"/>
      <c r="JNK13" s="541"/>
      <c r="JNL13" s="541"/>
      <c r="JNM13" s="541"/>
      <c r="JNN13" s="541"/>
      <c r="JNO13" s="541"/>
      <c r="JNP13" s="541"/>
      <c r="JNQ13" s="541"/>
      <c r="JNR13" s="541"/>
      <c r="JNS13" s="541"/>
      <c r="JNT13" s="541"/>
      <c r="JNU13" s="541"/>
      <c r="JNV13" s="541"/>
      <c r="JNW13" s="541"/>
      <c r="JNX13" s="541"/>
      <c r="JNY13" s="541"/>
      <c r="JNZ13" s="541"/>
      <c r="JOA13" s="541"/>
      <c r="JOB13" s="541"/>
      <c r="JOC13" s="541"/>
      <c r="JOD13" s="541"/>
      <c r="JOE13" s="541"/>
      <c r="JOF13" s="541"/>
      <c r="JOG13" s="541"/>
      <c r="JOH13" s="541"/>
      <c r="JOI13" s="541"/>
      <c r="JOJ13" s="541"/>
      <c r="JOK13" s="541"/>
      <c r="JOL13" s="541"/>
      <c r="JOM13" s="541"/>
      <c r="JON13" s="541"/>
      <c r="JOO13" s="541"/>
      <c r="JOP13" s="541"/>
      <c r="JOQ13" s="541"/>
      <c r="JOR13" s="541"/>
      <c r="JOS13" s="541"/>
      <c r="JOT13" s="541"/>
      <c r="JOU13" s="541"/>
      <c r="JOV13" s="541"/>
      <c r="JOW13" s="541"/>
      <c r="JOX13" s="541"/>
      <c r="JOY13" s="541"/>
      <c r="JOZ13" s="541"/>
      <c r="JPA13" s="541"/>
      <c r="JPB13" s="541"/>
      <c r="JPC13" s="541"/>
      <c r="JPD13" s="541"/>
      <c r="JPE13" s="541"/>
      <c r="JPF13" s="541"/>
      <c r="JPG13" s="541"/>
      <c r="JPH13" s="541"/>
      <c r="JPI13" s="541"/>
      <c r="JPJ13" s="541"/>
      <c r="JPK13" s="541"/>
      <c r="JPL13" s="541"/>
      <c r="JPM13" s="541"/>
      <c r="JPN13" s="541"/>
      <c r="JPO13" s="541"/>
      <c r="JPP13" s="541"/>
      <c r="JPQ13" s="541"/>
      <c r="JPR13" s="541"/>
      <c r="JPS13" s="541"/>
      <c r="JPT13" s="541"/>
      <c r="JPU13" s="541"/>
      <c r="JPV13" s="541"/>
      <c r="JPW13" s="541"/>
      <c r="JPX13" s="541"/>
      <c r="JPY13" s="541"/>
      <c r="JPZ13" s="541"/>
      <c r="JQA13" s="541"/>
      <c r="JQB13" s="541"/>
      <c r="JQC13" s="541"/>
      <c r="JQD13" s="541"/>
      <c r="JQE13" s="541"/>
      <c r="JQF13" s="541"/>
      <c r="JQG13" s="541"/>
      <c r="JQH13" s="541"/>
      <c r="JQI13" s="541"/>
      <c r="JQJ13" s="541"/>
      <c r="JQK13" s="541"/>
      <c r="JQL13" s="541"/>
      <c r="JQM13" s="541"/>
      <c r="JQN13" s="541"/>
      <c r="JQO13" s="541"/>
      <c r="JQP13" s="541"/>
      <c r="JQQ13" s="541"/>
      <c r="JQR13" s="541"/>
      <c r="JQS13" s="541"/>
      <c r="JQT13" s="541"/>
      <c r="JQU13" s="541"/>
      <c r="JQV13" s="541"/>
      <c r="JQW13" s="541"/>
      <c r="JQX13" s="541"/>
      <c r="JQY13" s="541"/>
      <c r="JQZ13" s="541"/>
      <c r="JRA13" s="541"/>
      <c r="JRB13" s="541"/>
      <c r="JRC13" s="541"/>
      <c r="JRD13" s="541"/>
      <c r="JRE13" s="541"/>
      <c r="JRF13" s="541"/>
      <c r="JRG13" s="541"/>
      <c r="JRH13" s="541"/>
      <c r="JRI13" s="541"/>
      <c r="JRJ13" s="541"/>
      <c r="JRK13" s="541"/>
      <c r="JRL13" s="541"/>
      <c r="JRM13" s="541"/>
      <c r="JRN13" s="541"/>
      <c r="JRO13" s="541"/>
      <c r="JRP13" s="541"/>
      <c r="JRQ13" s="541"/>
      <c r="JRR13" s="541"/>
      <c r="JRS13" s="541"/>
      <c r="JRT13" s="541"/>
      <c r="JRU13" s="541"/>
      <c r="JRV13" s="541"/>
      <c r="JRW13" s="541"/>
      <c r="JRX13" s="541"/>
      <c r="JRY13" s="541"/>
      <c r="JRZ13" s="541"/>
      <c r="JSA13" s="541"/>
      <c r="JSB13" s="541"/>
      <c r="JSC13" s="541"/>
      <c r="JSD13" s="541"/>
      <c r="JSE13" s="541"/>
      <c r="JSF13" s="541"/>
      <c r="JSG13" s="541"/>
      <c r="JSH13" s="541"/>
      <c r="JSI13" s="541"/>
      <c r="JSJ13" s="541"/>
      <c r="JSK13" s="541"/>
      <c r="JSL13" s="541"/>
      <c r="JSM13" s="541"/>
      <c r="JSN13" s="541"/>
      <c r="JSO13" s="541"/>
      <c r="JSP13" s="541"/>
      <c r="JSQ13" s="541"/>
      <c r="JSR13" s="541"/>
      <c r="JSS13" s="541"/>
      <c r="JST13" s="541"/>
      <c r="JSU13" s="541"/>
      <c r="JSV13" s="541"/>
      <c r="JSW13" s="541"/>
      <c r="JSX13" s="541"/>
      <c r="JSY13" s="541"/>
      <c r="JSZ13" s="541"/>
      <c r="JTA13" s="541"/>
      <c r="JTB13" s="541"/>
      <c r="JTC13" s="541"/>
      <c r="JTD13" s="541"/>
      <c r="JTE13" s="541"/>
      <c r="JTF13" s="541"/>
      <c r="JTG13" s="541"/>
      <c r="JTH13" s="541"/>
      <c r="JTI13" s="541"/>
      <c r="JTJ13" s="541"/>
      <c r="JTK13" s="541"/>
      <c r="JTL13" s="541"/>
      <c r="JTM13" s="541"/>
      <c r="JTN13" s="541"/>
      <c r="JTO13" s="541"/>
      <c r="JTP13" s="541"/>
      <c r="JTQ13" s="541"/>
      <c r="JTR13" s="541"/>
      <c r="JTS13" s="541"/>
      <c r="JTT13" s="541"/>
      <c r="JTU13" s="541"/>
      <c r="JTV13" s="541"/>
      <c r="JTW13" s="541"/>
      <c r="JTX13" s="541"/>
      <c r="JTY13" s="541"/>
      <c r="JTZ13" s="541"/>
      <c r="JUA13" s="541"/>
      <c r="JUB13" s="541"/>
      <c r="JUC13" s="541"/>
      <c r="JUD13" s="541"/>
      <c r="JUE13" s="541"/>
      <c r="JUF13" s="541"/>
      <c r="JUG13" s="541"/>
      <c r="JUH13" s="541"/>
      <c r="JUI13" s="541"/>
      <c r="JUJ13" s="541"/>
      <c r="JUK13" s="541"/>
      <c r="JUL13" s="541"/>
      <c r="JUM13" s="541"/>
      <c r="JUN13" s="541"/>
      <c r="JUO13" s="541"/>
      <c r="JUP13" s="541"/>
      <c r="JUQ13" s="541"/>
      <c r="JUR13" s="541"/>
      <c r="JUS13" s="541"/>
      <c r="JUT13" s="541"/>
      <c r="JUU13" s="541"/>
      <c r="JUV13" s="541"/>
      <c r="JUW13" s="541"/>
      <c r="JUX13" s="541"/>
      <c r="JUY13" s="541"/>
      <c r="JUZ13" s="541"/>
      <c r="JVA13" s="541"/>
      <c r="JVB13" s="541"/>
      <c r="JVC13" s="541"/>
      <c r="JVD13" s="541"/>
      <c r="JVE13" s="541"/>
      <c r="JVF13" s="541"/>
      <c r="JVG13" s="541"/>
      <c r="JVH13" s="541"/>
      <c r="JVI13" s="541"/>
      <c r="JVJ13" s="541"/>
      <c r="JVK13" s="541"/>
      <c r="JVL13" s="541"/>
      <c r="JVM13" s="541"/>
      <c r="JVN13" s="541"/>
      <c r="JVO13" s="541"/>
      <c r="JVP13" s="541"/>
      <c r="JVQ13" s="541"/>
      <c r="JVR13" s="541"/>
      <c r="JVS13" s="541"/>
      <c r="JVT13" s="541"/>
      <c r="JVU13" s="541"/>
      <c r="JVV13" s="541"/>
      <c r="JVW13" s="541"/>
      <c r="JVX13" s="541"/>
      <c r="JVY13" s="541"/>
      <c r="JVZ13" s="541"/>
      <c r="JWA13" s="541"/>
      <c r="JWB13" s="541"/>
      <c r="JWC13" s="541"/>
      <c r="JWD13" s="541"/>
      <c r="JWE13" s="541"/>
      <c r="JWF13" s="541"/>
      <c r="JWG13" s="541"/>
      <c r="JWH13" s="541"/>
      <c r="JWI13" s="541"/>
      <c r="JWJ13" s="541"/>
      <c r="JWK13" s="541"/>
      <c r="JWL13" s="541"/>
      <c r="JWM13" s="541"/>
      <c r="JWN13" s="541"/>
      <c r="JWO13" s="541"/>
      <c r="JWP13" s="541"/>
      <c r="JWQ13" s="541"/>
      <c r="JWR13" s="541"/>
      <c r="JWS13" s="541"/>
      <c r="JWT13" s="541"/>
      <c r="JWU13" s="541"/>
      <c r="JWV13" s="541"/>
      <c r="JWW13" s="541"/>
      <c r="JWX13" s="541"/>
      <c r="JWY13" s="541"/>
      <c r="JWZ13" s="541"/>
      <c r="JXA13" s="541"/>
      <c r="JXB13" s="541"/>
      <c r="JXC13" s="541"/>
      <c r="JXD13" s="541"/>
      <c r="JXE13" s="541"/>
      <c r="JXF13" s="541"/>
      <c r="JXG13" s="541"/>
      <c r="JXH13" s="541"/>
      <c r="JXI13" s="541"/>
      <c r="JXJ13" s="541"/>
      <c r="JXK13" s="541"/>
      <c r="JXL13" s="541"/>
      <c r="JXM13" s="541"/>
      <c r="JXN13" s="541"/>
      <c r="JXO13" s="541"/>
      <c r="JXP13" s="541"/>
      <c r="JXQ13" s="541"/>
      <c r="JXR13" s="541"/>
      <c r="JXS13" s="541"/>
      <c r="JXT13" s="541"/>
      <c r="JXU13" s="541"/>
      <c r="JXV13" s="541"/>
      <c r="JXW13" s="541"/>
      <c r="JXX13" s="541"/>
      <c r="JXY13" s="541"/>
      <c r="JXZ13" s="541"/>
      <c r="JYA13" s="541"/>
      <c r="JYB13" s="541"/>
      <c r="JYC13" s="541"/>
      <c r="JYD13" s="541"/>
      <c r="JYE13" s="541"/>
      <c r="JYF13" s="541"/>
      <c r="JYG13" s="541"/>
      <c r="JYH13" s="541"/>
      <c r="JYI13" s="541"/>
      <c r="JYJ13" s="541"/>
      <c r="JYK13" s="541"/>
      <c r="JYL13" s="541"/>
      <c r="JYM13" s="541"/>
      <c r="JYN13" s="541"/>
      <c r="JYO13" s="541"/>
      <c r="JYP13" s="541"/>
      <c r="JYQ13" s="541"/>
      <c r="JYR13" s="541"/>
      <c r="JYS13" s="541"/>
      <c r="JYT13" s="541"/>
      <c r="JYU13" s="541"/>
      <c r="JYV13" s="541"/>
      <c r="JYW13" s="541"/>
      <c r="JYX13" s="541"/>
      <c r="JYY13" s="541"/>
      <c r="JYZ13" s="541"/>
      <c r="JZA13" s="541"/>
      <c r="JZB13" s="541"/>
      <c r="JZC13" s="541"/>
      <c r="JZD13" s="541"/>
      <c r="JZE13" s="541"/>
      <c r="JZF13" s="541"/>
      <c r="JZG13" s="541"/>
      <c r="JZH13" s="541"/>
      <c r="JZI13" s="541"/>
      <c r="JZJ13" s="541"/>
      <c r="JZK13" s="541"/>
      <c r="JZL13" s="541"/>
      <c r="JZM13" s="541"/>
      <c r="JZN13" s="541"/>
      <c r="JZO13" s="541"/>
      <c r="JZP13" s="541"/>
      <c r="JZQ13" s="541"/>
      <c r="JZR13" s="541"/>
      <c r="JZS13" s="541"/>
      <c r="JZT13" s="541"/>
      <c r="JZU13" s="541"/>
      <c r="JZV13" s="541"/>
      <c r="JZW13" s="541"/>
      <c r="JZX13" s="541"/>
      <c r="JZY13" s="541"/>
      <c r="JZZ13" s="541"/>
      <c r="KAA13" s="541"/>
      <c r="KAB13" s="541"/>
      <c r="KAC13" s="541"/>
      <c r="KAD13" s="541"/>
      <c r="KAE13" s="541"/>
      <c r="KAF13" s="541"/>
      <c r="KAG13" s="541"/>
      <c r="KAH13" s="541"/>
      <c r="KAI13" s="541"/>
      <c r="KAJ13" s="541"/>
      <c r="KAK13" s="541"/>
      <c r="KAL13" s="541"/>
      <c r="KAM13" s="541"/>
      <c r="KAN13" s="541"/>
      <c r="KAO13" s="541"/>
      <c r="KAP13" s="541"/>
      <c r="KAQ13" s="541"/>
      <c r="KAR13" s="541"/>
      <c r="KAS13" s="541"/>
      <c r="KAT13" s="541"/>
      <c r="KAU13" s="541"/>
      <c r="KAV13" s="541"/>
      <c r="KAW13" s="541"/>
      <c r="KAX13" s="541"/>
      <c r="KAY13" s="541"/>
      <c r="KAZ13" s="541"/>
      <c r="KBA13" s="541"/>
      <c r="KBB13" s="541"/>
      <c r="KBC13" s="541"/>
      <c r="KBD13" s="541"/>
      <c r="KBE13" s="541"/>
      <c r="KBF13" s="541"/>
      <c r="KBG13" s="541"/>
      <c r="KBH13" s="541"/>
      <c r="KBI13" s="541"/>
      <c r="KBJ13" s="541"/>
      <c r="KBK13" s="541"/>
      <c r="KBL13" s="541"/>
      <c r="KBM13" s="541"/>
      <c r="KBN13" s="541"/>
      <c r="KBO13" s="541"/>
      <c r="KBP13" s="541"/>
      <c r="KBQ13" s="541"/>
      <c r="KBR13" s="541"/>
      <c r="KBS13" s="541"/>
      <c r="KBT13" s="541"/>
      <c r="KBU13" s="541"/>
      <c r="KBV13" s="541"/>
      <c r="KBW13" s="541"/>
      <c r="KBX13" s="541"/>
      <c r="KBY13" s="541"/>
      <c r="KBZ13" s="541"/>
      <c r="KCA13" s="541"/>
      <c r="KCB13" s="541"/>
      <c r="KCC13" s="541"/>
      <c r="KCD13" s="541"/>
      <c r="KCE13" s="541"/>
      <c r="KCF13" s="541"/>
      <c r="KCG13" s="541"/>
      <c r="KCH13" s="541"/>
      <c r="KCI13" s="541"/>
      <c r="KCJ13" s="541"/>
      <c r="KCK13" s="541"/>
      <c r="KCL13" s="541"/>
      <c r="KCM13" s="541"/>
      <c r="KCN13" s="541"/>
      <c r="KCO13" s="541"/>
      <c r="KCP13" s="541"/>
      <c r="KCQ13" s="541"/>
      <c r="KCR13" s="541"/>
      <c r="KCS13" s="541"/>
      <c r="KCT13" s="541"/>
      <c r="KCU13" s="541"/>
      <c r="KCV13" s="541"/>
      <c r="KCW13" s="541"/>
      <c r="KCX13" s="541"/>
      <c r="KCY13" s="541"/>
      <c r="KCZ13" s="541"/>
      <c r="KDA13" s="541"/>
      <c r="KDB13" s="541"/>
      <c r="KDC13" s="541"/>
      <c r="KDD13" s="541"/>
      <c r="KDE13" s="541"/>
      <c r="KDF13" s="541"/>
      <c r="KDG13" s="541"/>
      <c r="KDH13" s="541"/>
      <c r="KDI13" s="541"/>
      <c r="KDJ13" s="541"/>
      <c r="KDK13" s="541"/>
      <c r="KDL13" s="541"/>
      <c r="KDM13" s="541"/>
      <c r="KDN13" s="541"/>
      <c r="KDO13" s="541"/>
      <c r="KDP13" s="541"/>
      <c r="KDQ13" s="541"/>
      <c r="KDR13" s="541"/>
      <c r="KDS13" s="541"/>
      <c r="KDT13" s="541"/>
      <c r="KDU13" s="541"/>
      <c r="KDV13" s="541"/>
      <c r="KDW13" s="541"/>
      <c r="KDX13" s="541"/>
      <c r="KDY13" s="541"/>
      <c r="KDZ13" s="541"/>
      <c r="KEA13" s="541"/>
      <c r="KEB13" s="541"/>
      <c r="KEC13" s="541"/>
      <c r="KED13" s="541"/>
      <c r="KEE13" s="541"/>
      <c r="KEF13" s="541"/>
      <c r="KEG13" s="541"/>
      <c r="KEH13" s="541"/>
      <c r="KEI13" s="541"/>
      <c r="KEJ13" s="541"/>
      <c r="KEK13" s="541"/>
      <c r="KEL13" s="541"/>
      <c r="KEM13" s="541"/>
      <c r="KEN13" s="541"/>
      <c r="KEO13" s="541"/>
      <c r="KEP13" s="541"/>
      <c r="KEQ13" s="541"/>
      <c r="KER13" s="541"/>
      <c r="KES13" s="541"/>
      <c r="KET13" s="541"/>
      <c r="KEU13" s="541"/>
      <c r="KEV13" s="541"/>
      <c r="KEW13" s="541"/>
      <c r="KEX13" s="541"/>
      <c r="KEY13" s="541"/>
      <c r="KEZ13" s="541"/>
      <c r="KFA13" s="541"/>
      <c r="KFB13" s="541"/>
      <c r="KFC13" s="541"/>
      <c r="KFD13" s="541"/>
      <c r="KFE13" s="541"/>
      <c r="KFF13" s="541"/>
      <c r="KFG13" s="541"/>
      <c r="KFH13" s="541"/>
      <c r="KFI13" s="541"/>
      <c r="KFJ13" s="541"/>
      <c r="KFK13" s="541"/>
      <c r="KFL13" s="541"/>
      <c r="KFM13" s="541"/>
      <c r="KFN13" s="541"/>
      <c r="KFO13" s="541"/>
      <c r="KFP13" s="541"/>
      <c r="KFQ13" s="541"/>
      <c r="KFR13" s="541"/>
      <c r="KFS13" s="541"/>
      <c r="KFT13" s="541"/>
      <c r="KFU13" s="541"/>
      <c r="KFV13" s="541"/>
      <c r="KFW13" s="541"/>
      <c r="KFX13" s="541"/>
      <c r="KFY13" s="541"/>
      <c r="KFZ13" s="541"/>
      <c r="KGA13" s="541"/>
      <c r="KGB13" s="541"/>
      <c r="KGC13" s="541"/>
      <c r="KGD13" s="541"/>
      <c r="KGE13" s="541"/>
      <c r="KGF13" s="541"/>
      <c r="KGG13" s="541"/>
      <c r="KGH13" s="541"/>
      <c r="KGI13" s="541"/>
      <c r="KGJ13" s="541"/>
      <c r="KGK13" s="541"/>
      <c r="KGL13" s="541"/>
      <c r="KGM13" s="541"/>
      <c r="KGN13" s="541"/>
      <c r="KGO13" s="541"/>
      <c r="KGP13" s="541"/>
      <c r="KGQ13" s="541"/>
      <c r="KGR13" s="541"/>
      <c r="KGS13" s="541"/>
      <c r="KGT13" s="541"/>
      <c r="KGU13" s="541"/>
      <c r="KGV13" s="541"/>
      <c r="KGW13" s="541"/>
      <c r="KGX13" s="541"/>
      <c r="KGY13" s="541"/>
      <c r="KGZ13" s="541"/>
      <c r="KHA13" s="541"/>
      <c r="KHB13" s="541"/>
      <c r="KHC13" s="541"/>
      <c r="KHD13" s="541"/>
      <c r="KHE13" s="541"/>
      <c r="KHF13" s="541"/>
      <c r="KHG13" s="541"/>
      <c r="KHH13" s="541"/>
      <c r="KHI13" s="541"/>
      <c r="KHJ13" s="541"/>
      <c r="KHK13" s="541"/>
      <c r="KHL13" s="541"/>
      <c r="KHM13" s="541"/>
      <c r="KHN13" s="541"/>
      <c r="KHO13" s="541"/>
      <c r="KHP13" s="541"/>
      <c r="KHQ13" s="541"/>
      <c r="KHR13" s="541"/>
      <c r="KHS13" s="541"/>
      <c r="KHT13" s="541"/>
      <c r="KHU13" s="541"/>
      <c r="KHV13" s="541"/>
      <c r="KHW13" s="541"/>
      <c r="KHX13" s="541"/>
      <c r="KHY13" s="541"/>
      <c r="KHZ13" s="541"/>
      <c r="KIA13" s="541"/>
      <c r="KIB13" s="541"/>
      <c r="KIC13" s="541"/>
      <c r="KID13" s="541"/>
      <c r="KIE13" s="541"/>
      <c r="KIF13" s="541"/>
      <c r="KIG13" s="541"/>
      <c r="KIH13" s="541"/>
      <c r="KII13" s="541"/>
      <c r="KIJ13" s="541"/>
      <c r="KIK13" s="541"/>
      <c r="KIL13" s="541"/>
      <c r="KIM13" s="541"/>
      <c r="KIN13" s="541"/>
      <c r="KIO13" s="541"/>
      <c r="KIP13" s="541"/>
      <c r="KIQ13" s="541"/>
      <c r="KIR13" s="541"/>
      <c r="KIS13" s="541"/>
      <c r="KIT13" s="541"/>
      <c r="KIU13" s="541"/>
      <c r="KIV13" s="541"/>
      <c r="KIW13" s="541"/>
      <c r="KIX13" s="541"/>
      <c r="KIY13" s="541"/>
      <c r="KIZ13" s="541"/>
      <c r="KJA13" s="541"/>
      <c r="KJB13" s="541"/>
      <c r="KJC13" s="541"/>
      <c r="KJD13" s="541"/>
      <c r="KJE13" s="541"/>
      <c r="KJF13" s="541"/>
      <c r="KJG13" s="541"/>
      <c r="KJH13" s="541"/>
      <c r="KJI13" s="541"/>
      <c r="KJJ13" s="541"/>
      <c r="KJK13" s="541"/>
      <c r="KJL13" s="541"/>
      <c r="KJM13" s="541"/>
      <c r="KJN13" s="541"/>
      <c r="KJO13" s="541"/>
      <c r="KJP13" s="541"/>
      <c r="KJQ13" s="541"/>
      <c r="KJR13" s="541"/>
      <c r="KJS13" s="541"/>
      <c r="KJT13" s="541"/>
      <c r="KJU13" s="541"/>
      <c r="KJV13" s="541"/>
      <c r="KJW13" s="541"/>
      <c r="KJX13" s="541"/>
      <c r="KJY13" s="541"/>
      <c r="KJZ13" s="541"/>
      <c r="KKA13" s="541"/>
      <c r="KKB13" s="541"/>
      <c r="KKC13" s="541"/>
      <c r="KKD13" s="541"/>
      <c r="KKE13" s="541"/>
      <c r="KKF13" s="541"/>
      <c r="KKG13" s="541"/>
      <c r="KKH13" s="541"/>
      <c r="KKI13" s="541"/>
      <c r="KKJ13" s="541"/>
      <c r="KKK13" s="541"/>
      <c r="KKL13" s="541"/>
      <c r="KKM13" s="541"/>
      <c r="KKN13" s="541"/>
      <c r="KKO13" s="541"/>
      <c r="KKP13" s="541"/>
      <c r="KKQ13" s="541"/>
      <c r="KKR13" s="541"/>
      <c r="KKS13" s="541"/>
      <c r="KKT13" s="541"/>
      <c r="KKU13" s="541"/>
      <c r="KKV13" s="541"/>
      <c r="KKW13" s="541"/>
      <c r="KKX13" s="541"/>
      <c r="KKY13" s="541"/>
      <c r="KKZ13" s="541"/>
      <c r="KLA13" s="541"/>
      <c r="KLB13" s="541"/>
      <c r="KLC13" s="541"/>
      <c r="KLD13" s="541"/>
      <c r="KLE13" s="541"/>
      <c r="KLF13" s="541"/>
      <c r="KLG13" s="541"/>
      <c r="KLH13" s="541"/>
      <c r="KLI13" s="541"/>
      <c r="KLJ13" s="541"/>
      <c r="KLK13" s="541"/>
      <c r="KLL13" s="541"/>
      <c r="KLM13" s="541"/>
      <c r="KLN13" s="541"/>
      <c r="KLO13" s="541"/>
      <c r="KLP13" s="541"/>
      <c r="KLQ13" s="541"/>
      <c r="KLR13" s="541"/>
      <c r="KLS13" s="541"/>
      <c r="KLT13" s="541"/>
      <c r="KLU13" s="541"/>
      <c r="KLV13" s="541"/>
      <c r="KLW13" s="541"/>
      <c r="KLX13" s="541"/>
      <c r="KLY13" s="541"/>
      <c r="KLZ13" s="541"/>
      <c r="KMA13" s="541"/>
      <c r="KMB13" s="541"/>
      <c r="KMC13" s="541"/>
      <c r="KMD13" s="541"/>
      <c r="KME13" s="541"/>
      <c r="KMF13" s="541"/>
      <c r="KMG13" s="541"/>
      <c r="KMH13" s="541"/>
      <c r="KMI13" s="541"/>
      <c r="KMJ13" s="541"/>
      <c r="KMK13" s="541"/>
      <c r="KML13" s="541"/>
      <c r="KMM13" s="541"/>
      <c r="KMN13" s="541"/>
      <c r="KMO13" s="541"/>
      <c r="KMP13" s="541"/>
      <c r="KMQ13" s="541"/>
      <c r="KMR13" s="541"/>
      <c r="KMS13" s="541"/>
      <c r="KMT13" s="541"/>
      <c r="KMU13" s="541"/>
      <c r="KMV13" s="541"/>
      <c r="KMW13" s="541"/>
      <c r="KMX13" s="541"/>
      <c r="KMY13" s="541"/>
      <c r="KMZ13" s="541"/>
      <c r="KNA13" s="541"/>
      <c r="KNB13" s="541"/>
      <c r="KNC13" s="541"/>
      <c r="KND13" s="541"/>
      <c r="KNE13" s="541"/>
      <c r="KNF13" s="541"/>
      <c r="KNG13" s="541"/>
      <c r="KNH13" s="541"/>
      <c r="KNI13" s="541"/>
      <c r="KNJ13" s="541"/>
      <c r="KNK13" s="541"/>
      <c r="KNL13" s="541"/>
      <c r="KNM13" s="541"/>
      <c r="KNN13" s="541"/>
      <c r="KNO13" s="541"/>
      <c r="KNP13" s="541"/>
      <c r="KNQ13" s="541"/>
      <c r="KNR13" s="541"/>
      <c r="KNS13" s="541"/>
      <c r="KNT13" s="541"/>
      <c r="KNU13" s="541"/>
      <c r="KNV13" s="541"/>
      <c r="KNW13" s="541"/>
      <c r="KNX13" s="541"/>
      <c r="KNY13" s="541"/>
      <c r="KNZ13" s="541"/>
      <c r="KOA13" s="541"/>
      <c r="KOB13" s="541"/>
      <c r="KOC13" s="541"/>
      <c r="KOD13" s="541"/>
      <c r="KOE13" s="541"/>
      <c r="KOF13" s="541"/>
      <c r="KOG13" s="541"/>
      <c r="KOH13" s="541"/>
      <c r="KOI13" s="541"/>
      <c r="KOJ13" s="541"/>
      <c r="KOK13" s="541"/>
      <c r="KOL13" s="541"/>
      <c r="KOM13" s="541"/>
      <c r="KON13" s="541"/>
      <c r="KOO13" s="541"/>
      <c r="KOP13" s="541"/>
      <c r="KOQ13" s="541"/>
      <c r="KOR13" s="541"/>
      <c r="KOS13" s="541"/>
      <c r="KOT13" s="541"/>
      <c r="KOU13" s="541"/>
      <c r="KOV13" s="541"/>
      <c r="KOW13" s="541"/>
      <c r="KOX13" s="541"/>
      <c r="KOY13" s="541"/>
      <c r="KOZ13" s="541"/>
      <c r="KPA13" s="541"/>
      <c r="KPB13" s="541"/>
      <c r="KPC13" s="541"/>
      <c r="KPD13" s="541"/>
      <c r="KPE13" s="541"/>
      <c r="KPF13" s="541"/>
      <c r="KPG13" s="541"/>
      <c r="KPH13" s="541"/>
      <c r="KPI13" s="541"/>
      <c r="KPJ13" s="541"/>
      <c r="KPK13" s="541"/>
      <c r="KPL13" s="541"/>
      <c r="KPM13" s="541"/>
      <c r="KPN13" s="541"/>
      <c r="KPO13" s="541"/>
      <c r="KPP13" s="541"/>
      <c r="KPQ13" s="541"/>
      <c r="KPR13" s="541"/>
      <c r="KPS13" s="541"/>
      <c r="KPT13" s="541"/>
      <c r="KPU13" s="541"/>
      <c r="KPV13" s="541"/>
      <c r="KPW13" s="541"/>
      <c r="KPX13" s="541"/>
      <c r="KPY13" s="541"/>
      <c r="KPZ13" s="541"/>
      <c r="KQA13" s="541"/>
      <c r="KQB13" s="541"/>
      <c r="KQC13" s="541"/>
      <c r="KQD13" s="541"/>
      <c r="KQE13" s="541"/>
      <c r="KQF13" s="541"/>
      <c r="KQG13" s="541"/>
      <c r="KQH13" s="541"/>
      <c r="KQI13" s="541"/>
      <c r="KQJ13" s="541"/>
      <c r="KQK13" s="541"/>
      <c r="KQL13" s="541"/>
      <c r="KQM13" s="541"/>
      <c r="KQN13" s="541"/>
      <c r="KQO13" s="541"/>
      <c r="KQP13" s="541"/>
      <c r="KQQ13" s="541"/>
      <c r="KQR13" s="541"/>
      <c r="KQS13" s="541"/>
      <c r="KQT13" s="541"/>
      <c r="KQU13" s="541"/>
      <c r="KQV13" s="541"/>
      <c r="KQW13" s="541"/>
      <c r="KQX13" s="541"/>
      <c r="KQY13" s="541"/>
      <c r="KQZ13" s="541"/>
      <c r="KRA13" s="541"/>
      <c r="KRB13" s="541"/>
      <c r="KRC13" s="541"/>
      <c r="KRD13" s="541"/>
      <c r="KRE13" s="541"/>
      <c r="KRF13" s="541"/>
      <c r="KRG13" s="541"/>
      <c r="KRH13" s="541"/>
      <c r="KRI13" s="541"/>
      <c r="KRJ13" s="541"/>
      <c r="KRK13" s="541"/>
      <c r="KRL13" s="541"/>
      <c r="KRM13" s="541"/>
      <c r="KRN13" s="541"/>
      <c r="KRO13" s="541"/>
      <c r="KRP13" s="541"/>
      <c r="KRQ13" s="541"/>
      <c r="KRR13" s="541"/>
      <c r="KRS13" s="541"/>
      <c r="KRT13" s="541"/>
      <c r="KRU13" s="541"/>
      <c r="KRV13" s="541"/>
      <c r="KRW13" s="541"/>
      <c r="KRX13" s="541"/>
      <c r="KRY13" s="541"/>
      <c r="KRZ13" s="541"/>
      <c r="KSA13" s="541"/>
      <c r="KSB13" s="541"/>
      <c r="KSC13" s="541"/>
      <c r="KSD13" s="541"/>
      <c r="KSE13" s="541"/>
      <c r="KSF13" s="541"/>
      <c r="KSG13" s="541"/>
      <c r="KSH13" s="541"/>
      <c r="KSI13" s="541"/>
      <c r="KSJ13" s="541"/>
      <c r="KSK13" s="541"/>
      <c r="KSL13" s="541"/>
      <c r="KSM13" s="541"/>
      <c r="KSN13" s="541"/>
      <c r="KSO13" s="541"/>
      <c r="KSP13" s="541"/>
      <c r="KSQ13" s="541"/>
      <c r="KSR13" s="541"/>
      <c r="KSS13" s="541"/>
      <c r="KST13" s="541"/>
      <c r="KSU13" s="541"/>
      <c r="KSV13" s="541"/>
      <c r="KSW13" s="541"/>
      <c r="KSX13" s="541"/>
      <c r="KSY13" s="541"/>
      <c r="KSZ13" s="541"/>
      <c r="KTA13" s="541"/>
      <c r="KTB13" s="541"/>
      <c r="KTC13" s="541"/>
      <c r="KTD13" s="541"/>
      <c r="KTE13" s="541"/>
      <c r="KTF13" s="541"/>
      <c r="KTG13" s="541"/>
      <c r="KTH13" s="541"/>
      <c r="KTI13" s="541"/>
      <c r="KTJ13" s="541"/>
      <c r="KTK13" s="541"/>
      <c r="KTL13" s="541"/>
      <c r="KTM13" s="541"/>
      <c r="KTN13" s="541"/>
      <c r="KTO13" s="541"/>
      <c r="KTP13" s="541"/>
      <c r="KTQ13" s="541"/>
      <c r="KTR13" s="541"/>
      <c r="KTS13" s="541"/>
      <c r="KTT13" s="541"/>
      <c r="KTU13" s="541"/>
      <c r="KTV13" s="541"/>
      <c r="KTW13" s="541"/>
      <c r="KTX13" s="541"/>
      <c r="KTY13" s="541"/>
      <c r="KTZ13" s="541"/>
      <c r="KUA13" s="541"/>
      <c r="KUB13" s="541"/>
      <c r="KUC13" s="541"/>
      <c r="KUD13" s="541"/>
      <c r="KUE13" s="541"/>
      <c r="KUF13" s="541"/>
      <c r="KUG13" s="541"/>
      <c r="KUH13" s="541"/>
      <c r="KUI13" s="541"/>
      <c r="KUJ13" s="541"/>
      <c r="KUK13" s="541"/>
      <c r="KUL13" s="541"/>
      <c r="KUM13" s="541"/>
      <c r="KUN13" s="541"/>
      <c r="KUO13" s="541"/>
      <c r="KUP13" s="541"/>
      <c r="KUQ13" s="541"/>
      <c r="KUR13" s="541"/>
      <c r="KUS13" s="541"/>
      <c r="KUT13" s="541"/>
      <c r="KUU13" s="541"/>
      <c r="KUV13" s="541"/>
      <c r="KUW13" s="541"/>
      <c r="KUX13" s="541"/>
      <c r="KUY13" s="541"/>
      <c r="KUZ13" s="541"/>
      <c r="KVA13" s="541"/>
      <c r="KVB13" s="541"/>
      <c r="KVC13" s="541"/>
      <c r="KVD13" s="541"/>
      <c r="KVE13" s="541"/>
      <c r="KVF13" s="541"/>
      <c r="KVG13" s="541"/>
      <c r="KVH13" s="541"/>
      <c r="KVI13" s="541"/>
      <c r="KVJ13" s="541"/>
      <c r="KVK13" s="541"/>
      <c r="KVL13" s="541"/>
      <c r="KVM13" s="541"/>
      <c r="KVN13" s="541"/>
      <c r="KVO13" s="541"/>
      <c r="KVP13" s="541"/>
      <c r="KVQ13" s="541"/>
      <c r="KVR13" s="541"/>
      <c r="KVS13" s="541"/>
      <c r="KVT13" s="541"/>
      <c r="KVU13" s="541"/>
      <c r="KVV13" s="541"/>
      <c r="KVW13" s="541"/>
      <c r="KVX13" s="541"/>
      <c r="KVY13" s="541"/>
      <c r="KVZ13" s="541"/>
      <c r="KWA13" s="541"/>
      <c r="KWB13" s="541"/>
      <c r="KWC13" s="541"/>
      <c r="KWD13" s="541"/>
      <c r="KWE13" s="541"/>
      <c r="KWF13" s="541"/>
      <c r="KWG13" s="541"/>
      <c r="KWH13" s="541"/>
      <c r="KWI13" s="541"/>
      <c r="KWJ13" s="541"/>
      <c r="KWK13" s="541"/>
      <c r="KWL13" s="541"/>
      <c r="KWM13" s="541"/>
      <c r="KWN13" s="541"/>
      <c r="KWO13" s="541"/>
      <c r="KWP13" s="541"/>
      <c r="KWQ13" s="541"/>
      <c r="KWR13" s="541"/>
      <c r="KWS13" s="541"/>
      <c r="KWT13" s="541"/>
      <c r="KWU13" s="541"/>
      <c r="KWV13" s="541"/>
      <c r="KWW13" s="541"/>
      <c r="KWX13" s="541"/>
      <c r="KWY13" s="541"/>
      <c r="KWZ13" s="541"/>
      <c r="KXA13" s="541"/>
      <c r="KXB13" s="541"/>
      <c r="KXC13" s="541"/>
      <c r="KXD13" s="541"/>
      <c r="KXE13" s="541"/>
      <c r="KXF13" s="541"/>
      <c r="KXG13" s="541"/>
      <c r="KXH13" s="541"/>
      <c r="KXI13" s="541"/>
      <c r="KXJ13" s="541"/>
      <c r="KXK13" s="541"/>
      <c r="KXL13" s="541"/>
      <c r="KXM13" s="541"/>
      <c r="KXN13" s="541"/>
      <c r="KXO13" s="541"/>
      <c r="KXP13" s="541"/>
      <c r="KXQ13" s="541"/>
      <c r="KXR13" s="541"/>
      <c r="KXS13" s="541"/>
      <c r="KXT13" s="541"/>
      <c r="KXU13" s="541"/>
      <c r="KXV13" s="541"/>
      <c r="KXW13" s="541"/>
      <c r="KXX13" s="541"/>
      <c r="KXY13" s="541"/>
      <c r="KXZ13" s="541"/>
      <c r="KYA13" s="541"/>
      <c r="KYB13" s="541"/>
      <c r="KYC13" s="541"/>
      <c r="KYD13" s="541"/>
      <c r="KYE13" s="541"/>
      <c r="KYF13" s="541"/>
      <c r="KYG13" s="541"/>
      <c r="KYH13" s="541"/>
      <c r="KYI13" s="541"/>
      <c r="KYJ13" s="541"/>
      <c r="KYK13" s="541"/>
      <c r="KYL13" s="541"/>
      <c r="KYM13" s="541"/>
      <c r="KYN13" s="541"/>
      <c r="KYO13" s="541"/>
      <c r="KYP13" s="541"/>
      <c r="KYQ13" s="541"/>
      <c r="KYR13" s="541"/>
      <c r="KYS13" s="541"/>
      <c r="KYT13" s="541"/>
      <c r="KYU13" s="541"/>
      <c r="KYV13" s="541"/>
      <c r="KYW13" s="541"/>
      <c r="KYX13" s="541"/>
      <c r="KYY13" s="541"/>
      <c r="KYZ13" s="541"/>
      <c r="KZA13" s="541"/>
      <c r="KZB13" s="541"/>
      <c r="KZC13" s="541"/>
      <c r="KZD13" s="541"/>
      <c r="KZE13" s="541"/>
      <c r="KZF13" s="541"/>
      <c r="KZG13" s="541"/>
      <c r="KZH13" s="541"/>
      <c r="KZI13" s="541"/>
      <c r="KZJ13" s="541"/>
      <c r="KZK13" s="541"/>
      <c r="KZL13" s="541"/>
      <c r="KZM13" s="541"/>
      <c r="KZN13" s="541"/>
      <c r="KZO13" s="541"/>
      <c r="KZP13" s="541"/>
      <c r="KZQ13" s="541"/>
      <c r="KZR13" s="541"/>
      <c r="KZS13" s="541"/>
      <c r="KZT13" s="541"/>
      <c r="KZU13" s="541"/>
      <c r="KZV13" s="541"/>
      <c r="KZW13" s="541"/>
      <c r="KZX13" s="541"/>
      <c r="KZY13" s="541"/>
      <c r="KZZ13" s="541"/>
      <c r="LAA13" s="541"/>
      <c r="LAB13" s="541"/>
      <c r="LAC13" s="541"/>
      <c r="LAD13" s="541"/>
      <c r="LAE13" s="541"/>
      <c r="LAF13" s="541"/>
      <c r="LAG13" s="541"/>
      <c r="LAH13" s="541"/>
      <c r="LAI13" s="541"/>
      <c r="LAJ13" s="541"/>
      <c r="LAK13" s="541"/>
      <c r="LAL13" s="541"/>
      <c r="LAM13" s="541"/>
      <c r="LAN13" s="541"/>
      <c r="LAO13" s="541"/>
      <c r="LAP13" s="541"/>
      <c r="LAQ13" s="541"/>
      <c r="LAR13" s="541"/>
      <c r="LAS13" s="541"/>
      <c r="LAT13" s="541"/>
      <c r="LAU13" s="541"/>
      <c r="LAV13" s="541"/>
      <c r="LAW13" s="541"/>
      <c r="LAX13" s="541"/>
      <c r="LAY13" s="541"/>
      <c r="LAZ13" s="541"/>
      <c r="LBA13" s="541"/>
      <c r="LBB13" s="541"/>
      <c r="LBC13" s="541"/>
      <c r="LBD13" s="541"/>
      <c r="LBE13" s="541"/>
      <c r="LBF13" s="541"/>
      <c r="LBG13" s="541"/>
      <c r="LBH13" s="541"/>
      <c r="LBI13" s="541"/>
      <c r="LBJ13" s="541"/>
      <c r="LBK13" s="541"/>
      <c r="LBL13" s="541"/>
      <c r="LBM13" s="541"/>
      <c r="LBN13" s="541"/>
      <c r="LBO13" s="541"/>
      <c r="LBP13" s="541"/>
      <c r="LBQ13" s="541"/>
      <c r="LBR13" s="541"/>
      <c r="LBS13" s="541"/>
      <c r="LBT13" s="541"/>
      <c r="LBU13" s="541"/>
      <c r="LBV13" s="541"/>
      <c r="LBW13" s="541"/>
      <c r="LBX13" s="541"/>
      <c r="LBY13" s="541"/>
      <c r="LBZ13" s="541"/>
      <c r="LCA13" s="541"/>
      <c r="LCB13" s="541"/>
      <c r="LCC13" s="541"/>
      <c r="LCD13" s="541"/>
      <c r="LCE13" s="541"/>
      <c r="LCF13" s="541"/>
      <c r="LCG13" s="541"/>
      <c r="LCH13" s="541"/>
      <c r="LCI13" s="541"/>
      <c r="LCJ13" s="541"/>
      <c r="LCK13" s="541"/>
      <c r="LCL13" s="541"/>
      <c r="LCM13" s="541"/>
      <c r="LCN13" s="541"/>
      <c r="LCO13" s="541"/>
      <c r="LCP13" s="541"/>
      <c r="LCQ13" s="541"/>
      <c r="LCR13" s="541"/>
      <c r="LCS13" s="541"/>
      <c r="LCT13" s="541"/>
      <c r="LCU13" s="541"/>
      <c r="LCV13" s="541"/>
      <c r="LCW13" s="541"/>
      <c r="LCX13" s="541"/>
      <c r="LCY13" s="541"/>
      <c r="LCZ13" s="541"/>
      <c r="LDA13" s="541"/>
      <c r="LDB13" s="541"/>
      <c r="LDC13" s="541"/>
      <c r="LDD13" s="541"/>
      <c r="LDE13" s="541"/>
      <c r="LDF13" s="541"/>
      <c r="LDG13" s="541"/>
      <c r="LDH13" s="541"/>
      <c r="LDI13" s="541"/>
      <c r="LDJ13" s="541"/>
      <c r="LDK13" s="541"/>
      <c r="LDL13" s="541"/>
      <c r="LDM13" s="541"/>
      <c r="LDN13" s="541"/>
      <c r="LDO13" s="541"/>
      <c r="LDP13" s="541"/>
      <c r="LDQ13" s="541"/>
      <c r="LDR13" s="541"/>
      <c r="LDS13" s="541"/>
      <c r="LDT13" s="541"/>
      <c r="LDU13" s="541"/>
      <c r="LDV13" s="541"/>
      <c r="LDW13" s="541"/>
      <c r="LDX13" s="541"/>
      <c r="LDY13" s="541"/>
      <c r="LDZ13" s="541"/>
      <c r="LEA13" s="541"/>
      <c r="LEB13" s="541"/>
      <c r="LEC13" s="541"/>
      <c r="LED13" s="541"/>
      <c r="LEE13" s="541"/>
      <c r="LEF13" s="541"/>
      <c r="LEG13" s="541"/>
      <c r="LEH13" s="541"/>
      <c r="LEI13" s="541"/>
      <c r="LEJ13" s="541"/>
      <c r="LEK13" s="541"/>
      <c r="LEL13" s="541"/>
      <c r="LEM13" s="541"/>
      <c r="LEN13" s="541"/>
      <c r="LEO13" s="541"/>
      <c r="LEP13" s="541"/>
      <c r="LEQ13" s="541"/>
      <c r="LER13" s="541"/>
      <c r="LES13" s="541"/>
      <c r="LET13" s="541"/>
      <c r="LEU13" s="541"/>
      <c r="LEV13" s="541"/>
      <c r="LEW13" s="541"/>
      <c r="LEX13" s="541"/>
      <c r="LEY13" s="541"/>
      <c r="LEZ13" s="541"/>
      <c r="LFA13" s="541"/>
      <c r="LFB13" s="541"/>
      <c r="LFC13" s="541"/>
      <c r="LFD13" s="541"/>
      <c r="LFE13" s="541"/>
      <c r="LFF13" s="541"/>
      <c r="LFG13" s="541"/>
      <c r="LFH13" s="541"/>
      <c r="LFI13" s="541"/>
      <c r="LFJ13" s="541"/>
      <c r="LFK13" s="541"/>
      <c r="LFL13" s="541"/>
      <c r="LFM13" s="541"/>
      <c r="LFN13" s="541"/>
      <c r="LFO13" s="541"/>
      <c r="LFP13" s="541"/>
      <c r="LFQ13" s="541"/>
      <c r="LFR13" s="541"/>
      <c r="LFS13" s="541"/>
      <c r="LFT13" s="541"/>
      <c r="LFU13" s="541"/>
      <c r="LFV13" s="541"/>
      <c r="LFW13" s="541"/>
      <c r="LFX13" s="541"/>
      <c r="LFY13" s="541"/>
      <c r="LFZ13" s="541"/>
      <c r="LGA13" s="541"/>
      <c r="LGB13" s="541"/>
      <c r="LGC13" s="541"/>
      <c r="LGD13" s="541"/>
      <c r="LGE13" s="541"/>
      <c r="LGF13" s="541"/>
      <c r="LGG13" s="541"/>
      <c r="LGH13" s="541"/>
      <c r="LGI13" s="541"/>
      <c r="LGJ13" s="541"/>
      <c r="LGK13" s="541"/>
      <c r="LGL13" s="541"/>
      <c r="LGM13" s="541"/>
      <c r="LGN13" s="541"/>
      <c r="LGO13" s="541"/>
      <c r="LGP13" s="541"/>
      <c r="LGQ13" s="541"/>
      <c r="LGR13" s="541"/>
      <c r="LGS13" s="541"/>
      <c r="LGT13" s="541"/>
      <c r="LGU13" s="541"/>
      <c r="LGV13" s="541"/>
      <c r="LGW13" s="541"/>
      <c r="LGX13" s="541"/>
      <c r="LGY13" s="541"/>
      <c r="LGZ13" s="541"/>
      <c r="LHA13" s="541"/>
      <c r="LHB13" s="541"/>
      <c r="LHC13" s="541"/>
      <c r="LHD13" s="541"/>
      <c r="LHE13" s="541"/>
      <c r="LHF13" s="541"/>
      <c r="LHG13" s="541"/>
      <c r="LHH13" s="541"/>
      <c r="LHI13" s="541"/>
      <c r="LHJ13" s="541"/>
      <c r="LHK13" s="541"/>
      <c r="LHL13" s="541"/>
      <c r="LHM13" s="541"/>
      <c r="LHN13" s="541"/>
      <c r="LHO13" s="541"/>
      <c r="LHP13" s="541"/>
      <c r="LHQ13" s="541"/>
      <c r="LHR13" s="541"/>
      <c r="LHS13" s="541"/>
      <c r="LHT13" s="541"/>
      <c r="LHU13" s="541"/>
      <c r="LHV13" s="541"/>
      <c r="LHW13" s="541"/>
      <c r="LHX13" s="541"/>
      <c r="LHY13" s="541"/>
      <c r="LHZ13" s="541"/>
      <c r="LIA13" s="541"/>
      <c r="LIB13" s="541"/>
      <c r="LIC13" s="541"/>
      <c r="LID13" s="541"/>
      <c r="LIE13" s="541"/>
      <c r="LIF13" s="541"/>
      <c r="LIG13" s="541"/>
      <c r="LIH13" s="541"/>
      <c r="LII13" s="541"/>
      <c r="LIJ13" s="541"/>
      <c r="LIK13" s="541"/>
      <c r="LIL13" s="541"/>
      <c r="LIM13" s="541"/>
      <c r="LIN13" s="541"/>
      <c r="LIO13" s="541"/>
      <c r="LIP13" s="541"/>
      <c r="LIQ13" s="541"/>
      <c r="LIR13" s="541"/>
      <c r="LIS13" s="541"/>
      <c r="LIT13" s="541"/>
      <c r="LIU13" s="541"/>
      <c r="LIV13" s="541"/>
      <c r="LIW13" s="541"/>
      <c r="LIX13" s="541"/>
      <c r="LIY13" s="541"/>
      <c r="LIZ13" s="541"/>
      <c r="LJA13" s="541"/>
      <c r="LJB13" s="541"/>
      <c r="LJC13" s="541"/>
      <c r="LJD13" s="541"/>
      <c r="LJE13" s="541"/>
      <c r="LJF13" s="541"/>
      <c r="LJG13" s="541"/>
      <c r="LJH13" s="541"/>
      <c r="LJI13" s="541"/>
      <c r="LJJ13" s="541"/>
      <c r="LJK13" s="541"/>
      <c r="LJL13" s="541"/>
      <c r="LJM13" s="541"/>
      <c r="LJN13" s="541"/>
      <c r="LJO13" s="541"/>
      <c r="LJP13" s="541"/>
      <c r="LJQ13" s="541"/>
      <c r="LJR13" s="541"/>
      <c r="LJS13" s="541"/>
      <c r="LJT13" s="541"/>
      <c r="LJU13" s="541"/>
      <c r="LJV13" s="541"/>
      <c r="LJW13" s="541"/>
      <c r="LJX13" s="541"/>
      <c r="LJY13" s="541"/>
      <c r="LJZ13" s="541"/>
      <c r="LKA13" s="541"/>
      <c r="LKB13" s="541"/>
      <c r="LKC13" s="541"/>
      <c r="LKD13" s="541"/>
      <c r="LKE13" s="541"/>
      <c r="LKF13" s="541"/>
      <c r="LKG13" s="541"/>
      <c r="LKH13" s="541"/>
      <c r="LKI13" s="541"/>
      <c r="LKJ13" s="541"/>
      <c r="LKK13" s="541"/>
      <c r="LKL13" s="541"/>
      <c r="LKM13" s="541"/>
      <c r="LKN13" s="541"/>
      <c r="LKO13" s="541"/>
      <c r="LKP13" s="541"/>
      <c r="LKQ13" s="541"/>
      <c r="LKR13" s="541"/>
      <c r="LKS13" s="541"/>
      <c r="LKT13" s="541"/>
      <c r="LKU13" s="541"/>
      <c r="LKV13" s="541"/>
      <c r="LKW13" s="541"/>
      <c r="LKX13" s="541"/>
      <c r="LKY13" s="541"/>
      <c r="LKZ13" s="541"/>
      <c r="LLA13" s="541"/>
      <c r="LLB13" s="541"/>
      <c r="LLC13" s="541"/>
      <c r="LLD13" s="541"/>
      <c r="LLE13" s="541"/>
      <c r="LLF13" s="541"/>
      <c r="LLG13" s="541"/>
      <c r="LLH13" s="541"/>
      <c r="LLI13" s="541"/>
      <c r="LLJ13" s="541"/>
      <c r="LLK13" s="541"/>
      <c r="LLL13" s="541"/>
      <c r="LLM13" s="541"/>
      <c r="LLN13" s="541"/>
      <c r="LLO13" s="541"/>
      <c r="LLP13" s="541"/>
      <c r="LLQ13" s="541"/>
      <c r="LLR13" s="541"/>
      <c r="LLS13" s="541"/>
      <c r="LLT13" s="541"/>
      <c r="LLU13" s="541"/>
      <c r="LLV13" s="541"/>
      <c r="LLW13" s="541"/>
      <c r="LLX13" s="541"/>
      <c r="LLY13" s="541"/>
      <c r="LLZ13" s="541"/>
      <c r="LMA13" s="541"/>
      <c r="LMB13" s="541"/>
      <c r="LMC13" s="541"/>
      <c r="LMD13" s="541"/>
      <c r="LME13" s="541"/>
      <c r="LMF13" s="541"/>
      <c r="LMG13" s="541"/>
      <c r="LMH13" s="541"/>
      <c r="LMI13" s="541"/>
      <c r="LMJ13" s="541"/>
      <c r="LMK13" s="541"/>
      <c r="LML13" s="541"/>
      <c r="LMM13" s="541"/>
      <c r="LMN13" s="541"/>
      <c r="LMO13" s="541"/>
      <c r="LMP13" s="541"/>
      <c r="LMQ13" s="541"/>
      <c r="LMR13" s="541"/>
      <c r="LMS13" s="541"/>
      <c r="LMT13" s="541"/>
      <c r="LMU13" s="541"/>
      <c r="LMV13" s="541"/>
      <c r="LMW13" s="541"/>
      <c r="LMX13" s="541"/>
      <c r="LMY13" s="541"/>
      <c r="LMZ13" s="541"/>
      <c r="LNA13" s="541"/>
      <c r="LNB13" s="541"/>
      <c r="LNC13" s="541"/>
      <c r="LND13" s="541"/>
      <c r="LNE13" s="541"/>
      <c r="LNF13" s="541"/>
      <c r="LNG13" s="541"/>
      <c r="LNH13" s="541"/>
      <c r="LNI13" s="541"/>
      <c r="LNJ13" s="541"/>
      <c r="LNK13" s="541"/>
      <c r="LNL13" s="541"/>
      <c r="LNM13" s="541"/>
      <c r="LNN13" s="541"/>
      <c r="LNO13" s="541"/>
      <c r="LNP13" s="541"/>
      <c r="LNQ13" s="541"/>
      <c r="LNR13" s="541"/>
      <c r="LNS13" s="541"/>
      <c r="LNT13" s="541"/>
      <c r="LNU13" s="541"/>
      <c r="LNV13" s="541"/>
      <c r="LNW13" s="541"/>
      <c r="LNX13" s="541"/>
      <c r="LNY13" s="541"/>
      <c r="LNZ13" s="541"/>
      <c r="LOA13" s="541"/>
      <c r="LOB13" s="541"/>
      <c r="LOC13" s="541"/>
      <c r="LOD13" s="541"/>
      <c r="LOE13" s="541"/>
      <c r="LOF13" s="541"/>
      <c r="LOG13" s="541"/>
      <c r="LOH13" s="541"/>
      <c r="LOI13" s="541"/>
      <c r="LOJ13" s="541"/>
      <c r="LOK13" s="541"/>
      <c r="LOL13" s="541"/>
      <c r="LOM13" s="541"/>
      <c r="LON13" s="541"/>
      <c r="LOO13" s="541"/>
      <c r="LOP13" s="541"/>
      <c r="LOQ13" s="541"/>
      <c r="LOR13" s="541"/>
      <c r="LOS13" s="541"/>
      <c r="LOT13" s="541"/>
      <c r="LOU13" s="541"/>
      <c r="LOV13" s="541"/>
      <c r="LOW13" s="541"/>
      <c r="LOX13" s="541"/>
      <c r="LOY13" s="541"/>
      <c r="LOZ13" s="541"/>
      <c r="LPA13" s="541"/>
      <c r="LPB13" s="541"/>
      <c r="LPC13" s="541"/>
      <c r="LPD13" s="541"/>
      <c r="LPE13" s="541"/>
      <c r="LPF13" s="541"/>
      <c r="LPG13" s="541"/>
      <c r="LPH13" s="541"/>
      <c r="LPI13" s="541"/>
      <c r="LPJ13" s="541"/>
      <c r="LPK13" s="541"/>
      <c r="LPL13" s="541"/>
      <c r="LPM13" s="541"/>
      <c r="LPN13" s="541"/>
      <c r="LPO13" s="541"/>
      <c r="LPP13" s="541"/>
      <c r="LPQ13" s="541"/>
      <c r="LPR13" s="541"/>
      <c r="LPS13" s="541"/>
      <c r="LPT13" s="541"/>
      <c r="LPU13" s="541"/>
      <c r="LPV13" s="541"/>
      <c r="LPW13" s="541"/>
      <c r="LPX13" s="541"/>
      <c r="LPY13" s="541"/>
      <c r="LPZ13" s="541"/>
      <c r="LQA13" s="541"/>
      <c r="LQB13" s="541"/>
      <c r="LQC13" s="541"/>
      <c r="LQD13" s="541"/>
      <c r="LQE13" s="541"/>
      <c r="LQF13" s="541"/>
      <c r="LQG13" s="541"/>
      <c r="LQH13" s="541"/>
      <c r="LQI13" s="541"/>
      <c r="LQJ13" s="541"/>
      <c r="LQK13" s="541"/>
      <c r="LQL13" s="541"/>
      <c r="LQM13" s="541"/>
      <c r="LQN13" s="541"/>
      <c r="LQO13" s="541"/>
      <c r="LQP13" s="541"/>
      <c r="LQQ13" s="541"/>
      <c r="LQR13" s="541"/>
      <c r="LQS13" s="541"/>
      <c r="LQT13" s="541"/>
      <c r="LQU13" s="541"/>
      <c r="LQV13" s="541"/>
      <c r="LQW13" s="541"/>
      <c r="LQX13" s="541"/>
      <c r="LQY13" s="541"/>
      <c r="LQZ13" s="541"/>
      <c r="LRA13" s="541"/>
      <c r="LRB13" s="541"/>
      <c r="LRC13" s="541"/>
      <c r="LRD13" s="541"/>
      <c r="LRE13" s="541"/>
      <c r="LRF13" s="541"/>
      <c r="LRG13" s="541"/>
      <c r="LRH13" s="541"/>
      <c r="LRI13" s="541"/>
      <c r="LRJ13" s="541"/>
      <c r="LRK13" s="541"/>
      <c r="LRL13" s="541"/>
      <c r="LRM13" s="541"/>
      <c r="LRN13" s="541"/>
      <c r="LRO13" s="541"/>
      <c r="LRP13" s="541"/>
      <c r="LRQ13" s="541"/>
      <c r="LRR13" s="541"/>
      <c r="LRS13" s="541"/>
      <c r="LRT13" s="541"/>
      <c r="LRU13" s="541"/>
      <c r="LRV13" s="541"/>
      <c r="LRW13" s="541"/>
      <c r="LRX13" s="541"/>
      <c r="LRY13" s="541"/>
      <c r="LRZ13" s="541"/>
      <c r="LSA13" s="541"/>
      <c r="LSB13" s="541"/>
      <c r="LSC13" s="541"/>
      <c r="LSD13" s="541"/>
      <c r="LSE13" s="541"/>
      <c r="LSF13" s="541"/>
      <c r="LSG13" s="541"/>
      <c r="LSH13" s="541"/>
      <c r="LSI13" s="541"/>
      <c r="LSJ13" s="541"/>
      <c r="LSK13" s="541"/>
      <c r="LSL13" s="541"/>
      <c r="LSM13" s="541"/>
      <c r="LSN13" s="541"/>
      <c r="LSO13" s="541"/>
      <c r="LSP13" s="541"/>
      <c r="LSQ13" s="541"/>
      <c r="LSR13" s="541"/>
      <c r="LSS13" s="541"/>
      <c r="LST13" s="541"/>
      <c r="LSU13" s="541"/>
      <c r="LSV13" s="541"/>
      <c r="LSW13" s="541"/>
      <c r="LSX13" s="541"/>
      <c r="LSY13" s="541"/>
      <c r="LSZ13" s="541"/>
      <c r="LTA13" s="541"/>
      <c r="LTB13" s="541"/>
      <c r="LTC13" s="541"/>
      <c r="LTD13" s="541"/>
      <c r="LTE13" s="541"/>
      <c r="LTF13" s="541"/>
      <c r="LTG13" s="541"/>
      <c r="LTH13" s="541"/>
      <c r="LTI13" s="541"/>
      <c r="LTJ13" s="541"/>
      <c r="LTK13" s="541"/>
      <c r="LTL13" s="541"/>
      <c r="LTM13" s="541"/>
      <c r="LTN13" s="541"/>
      <c r="LTO13" s="541"/>
      <c r="LTP13" s="541"/>
      <c r="LTQ13" s="541"/>
      <c r="LTR13" s="541"/>
      <c r="LTS13" s="541"/>
      <c r="LTT13" s="541"/>
      <c r="LTU13" s="541"/>
      <c r="LTV13" s="541"/>
      <c r="LTW13" s="541"/>
      <c r="LTX13" s="541"/>
      <c r="LTY13" s="541"/>
      <c r="LTZ13" s="541"/>
      <c r="LUA13" s="541"/>
      <c r="LUB13" s="541"/>
      <c r="LUC13" s="541"/>
      <c r="LUD13" s="541"/>
      <c r="LUE13" s="541"/>
      <c r="LUF13" s="541"/>
      <c r="LUG13" s="541"/>
      <c r="LUH13" s="541"/>
      <c r="LUI13" s="541"/>
      <c r="LUJ13" s="541"/>
      <c r="LUK13" s="541"/>
      <c r="LUL13" s="541"/>
      <c r="LUM13" s="541"/>
      <c r="LUN13" s="541"/>
      <c r="LUO13" s="541"/>
      <c r="LUP13" s="541"/>
      <c r="LUQ13" s="541"/>
      <c r="LUR13" s="541"/>
      <c r="LUS13" s="541"/>
      <c r="LUT13" s="541"/>
      <c r="LUU13" s="541"/>
      <c r="LUV13" s="541"/>
      <c r="LUW13" s="541"/>
      <c r="LUX13" s="541"/>
      <c r="LUY13" s="541"/>
      <c r="LUZ13" s="541"/>
      <c r="LVA13" s="541"/>
      <c r="LVB13" s="541"/>
      <c r="LVC13" s="541"/>
      <c r="LVD13" s="541"/>
      <c r="LVE13" s="541"/>
      <c r="LVF13" s="541"/>
      <c r="LVG13" s="541"/>
      <c r="LVH13" s="541"/>
      <c r="LVI13" s="541"/>
      <c r="LVJ13" s="541"/>
      <c r="LVK13" s="541"/>
      <c r="LVL13" s="541"/>
      <c r="LVM13" s="541"/>
      <c r="LVN13" s="541"/>
      <c r="LVO13" s="541"/>
      <c r="LVP13" s="541"/>
      <c r="LVQ13" s="541"/>
      <c r="LVR13" s="541"/>
      <c r="LVS13" s="541"/>
      <c r="LVT13" s="541"/>
      <c r="LVU13" s="541"/>
      <c r="LVV13" s="541"/>
      <c r="LVW13" s="541"/>
      <c r="LVX13" s="541"/>
      <c r="LVY13" s="541"/>
      <c r="LVZ13" s="541"/>
      <c r="LWA13" s="541"/>
      <c r="LWB13" s="541"/>
      <c r="LWC13" s="541"/>
      <c r="LWD13" s="541"/>
      <c r="LWE13" s="541"/>
      <c r="LWF13" s="541"/>
      <c r="LWG13" s="541"/>
      <c r="LWH13" s="541"/>
      <c r="LWI13" s="541"/>
      <c r="LWJ13" s="541"/>
      <c r="LWK13" s="541"/>
      <c r="LWL13" s="541"/>
      <c r="LWM13" s="541"/>
      <c r="LWN13" s="541"/>
      <c r="LWO13" s="541"/>
      <c r="LWP13" s="541"/>
      <c r="LWQ13" s="541"/>
      <c r="LWR13" s="541"/>
      <c r="LWS13" s="541"/>
      <c r="LWT13" s="541"/>
      <c r="LWU13" s="541"/>
      <c r="LWV13" s="541"/>
      <c r="LWW13" s="541"/>
      <c r="LWX13" s="541"/>
      <c r="LWY13" s="541"/>
      <c r="LWZ13" s="541"/>
      <c r="LXA13" s="541"/>
      <c r="LXB13" s="541"/>
      <c r="LXC13" s="541"/>
      <c r="LXD13" s="541"/>
      <c r="LXE13" s="541"/>
      <c r="LXF13" s="541"/>
      <c r="LXG13" s="541"/>
      <c r="LXH13" s="541"/>
      <c r="LXI13" s="541"/>
      <c r="LXJ13" s="541"/>
      <c r="LXK13" s="541"/>
      <c r="LXL13" s="541"/>
      <c r="LXM13" s="541"/>
      <c r="LXN13" s="541"/>
      <c r="LXO13" s="541"/>
      <c r="LXP13" s="541"/>
      <c r="LXQ13" s="541"/>
      <c r="LXR13" s="541"/>
      <c r="LXS13" s="541"/>
      <c r="LXT13" s="541"/>
      <c r="LXU13" s="541"/>
      <c r="LXV13" s="541"/>
      <c r="LXW13" s="541"/>
      <c r="LXX13" s="541"/>
      <c r="LXY13" s="541"/>
      <c r="LXZ13" s="541"/>
      <c r="LYA13" s="541"/>
      <c r="LYB13" s="541"/>
      <c r="LYC13" s="541"/>
      <c r="LYD13" s="541"/>
      <c r="LYE13" s="541"/>
      <c r="LYF13" s="541"/>
      <c r="LYG13" s="541"/>
      <c r="LYH13" s="541"/>
      <c r="LYI13" s="541"/>
      <c r="LYJ13" s="541"/>
      <c r="LYK13" s="541"/>
      <c r="LYL13" s="541"/>
      <c r="LYM13" s="541"/>
      <c r="LYN13" s="541"/>
      <c r="LYO13" s="541"/>
      <c r="LYP13" s="541"/>
      <c r="LYQ13" s="541"/>
      <c r="LYR13" s="541"/>
      <c r="LYS13" s="541"/>
      <c r="LYT13" s="541"/>
      <c r="LYU13" s="541"/>
      <c r="LYV13" s="541"/>
      <c r="LYW13" s="541"/>
      <c r="LYX13" s="541"/>
      <c r="LYY13" s="541"/>
      <c r="LYZ13" s="541"/>
      <c r="LZA13" s="541"/>
      <c r="LZB13" s="541"/>
      <c r="LZC13" s="541"/>
      <c r="LZD13" s="541"/>
      <c r="LZE13" s="541"/>
      <c r="LZF13" s="541"/>
      <c r="LZG13" s="541"/>
      <c r="LZH13" s="541"/>
      <c r="LZI13" s="541"/>
      <c r="LZJ13" s="541"/>
      <c r="LZK13" s="541"/>
      <c r="LZL13" s="541"/>
      <c r="LZM13" s="541"/>
      <c r="LZN13" s="541"/>
      <c r="LZO13" s="541"/>
      <c r="LZP13" s="541"/>
      <c r="LZQ13" s="541"/>
      <c r="LZR13" s="541"/>
      <c r="LZS13" s="541"/>
      <c r="LZT13" s="541"/>
      <c r="LZU13" s="541"/>
      <c r="LZV13" s="541"/>
      <c r="LZW13" s="541"/>
      <c r="LZX13" s="541"/>
      <c r="LZY13" s="541"/>
      <c r="LZZ13" s="541"/>
      <c r="MAA13" s="541"/>
      <c r="MAB13" s="541"/>
      <c r="MAC13" s="541"/>
      <c r="MAD13" s="541"/>
      <c r="MAE13" s="541"/>
      <c r="MAF13" s="541"/>
      <c r="MAG13" s="541"/>
      <c r="MAH13" s="541"/>
      <c r="MAI13" s="541"/>
      <c r="MAJ13" s="541"/>
      <c r="MAK13" s="541"/>
      <c r="MAL13" s="541"/>
      <c r="MAM13" s="541"/>
      <c r="MAN13" s="541"/>
      <c r="MAO13" s="541"/>
      <c r="MAP13" s="541"/>
      <c r="MAQ13" s="541"/>
      <c r="MAR13" s="541"/>
      <c r="MAS13" s="541"/>
      <c r="MAT13" s="541"/>
      <c r="MAU13" s="541"/>
      <c r="MAV13" s="541"/>
      <c r="MAW13" s="541"/>
      <c r="MAX13" s="541"/>
      <c r="MAY13" s="541"/>
      <c r="MAZ13" s="541"/>
      <c r="MBA13" s="541"/>
      <c r="MBB13" s="541"/>
      <c r="MBC13" s="541"/>
      <c r="MBD13" s="541"/>
      <c r="MBE13" s="541"/>
      <c r="MBF13" s="541"/>
      <c r="MBG13" s="541"/>
      <c r="MBH13" s="541"/>
      <c r="MBI13" s="541"/>
      <c r="MBJ13" s="541"/>
      <c r="MBK13" s="541"/>
      <c r="MBL13" s="541"/>
      <c r="MBM13" s="541"/>
      <c r="MBN13" s="541"/>
      <c r="MBO13" s="541"/>
      <c r="MBP13" s="541"/>
      <c r="MBQ13" s="541"/>
      <c r="MBR13" s="541"/>
      <c r="MBS13" s="541"/>
      <c r="MBT13" s="541"/>
      <c r="MBU13" s="541"/>
      <c r="MBV13" s="541"/>
      <c r="MBW13" s="541"/>
      <c r="MBX13" s="541"/>
      <c r="MBY13" s="541"/>
      <c r="MBZ13" s="541"/>
      <c r="MCA13" s="541"/>
      <c r="MCB13" s="541"/>
      <c r="MCC13" s="541"/>
      <c r="MCD13" s="541"/>
      <c r="MCE13" s="541"/>
      <c r="MCF13" s="541"/>
      <c r="MCG13" s="541"/>
      <c r="MCH13" s="541"/>
      <c r="MCI13" s="541"/>
      <c r="MCJ13" s="541"/>
      <c r="MCK13" s="541"/>
      <c r="MCL13" s="541"/>
      <c r="MCM13" s="541"/>
      <c r="MCN13" s="541"/>
      <c r="MCO13" s="541"/>
      <c r="MCP13" s="541"/>
      <c r="MCQ13" s="541"/>
      <c r="MCR13" s="541"/>
      <c r="MCS13" s="541"/>
      <c r="MCT13" s="541"/>
      <c r="MCU13" s="541"/>
      <c r="MCV13" s="541"/>
      <c r="MCW13" s="541"/>
      <c r="MCX13" s="541"/>
      <c r="MCY13" s="541"/>
      <c r="MCZ13" s="541"/>
      <c r="MDA13" s="541"/>
      <c r="MDB13" s="541"/>
      <c r="MDC13" s="541"/>
      <c r="MDD13" s="541"/>
      <c r="MDE13" s="541"/>
      <c r="MDF13" s="541"/>
      <c r="MDG13" s="541"/>
      <c r="MDH13" s="541"/>
      <c r="MDI13" s="541"/>
      <c r="MDJ13" s="541"/>
      <c r="MDK13" s="541"/>
      <c r="MDL13" s="541"/>
      <c r="MDM13" s="541"/>
      <c r="MDN13" s="541"/>
      <c r="MDO13" s="541"/>
      <c r="MDP13" s="541"/>
      <c r="MDQ13" s="541"/>
      <c r="MDR13" s="541"/>
      <c r="MDS13" s="541"/>
      <c r="MDT13" s="541"/>
      <c r="MDU13" s="541"/>
      <c r="MDV13" s="541"/>
      <c r="MDW13" s="541"/>
      <c r="MDX13" s="541"/>
      <c r="MDY13" s="541"/>
      <c r="MDZ13" s="541"/>
      <c r="MEA13" s="541"/>
      <c r="MEB13" s="541"/>
      <c r="MEC13" s="541"/>
      <c r="MED13" s="541"/>
      <c r="MEE13" s="541"/>
      <c r="MEF13" s="541"/>
      <c r="MEG13" s="541"/>
      <c r="MEH13" s="541"/>
      <c r="MEI13" s="541"/>
      <c r="MEJ13" s="541"/>
      <c r="MEK13" s="541"/>
      <c r="MEL13" s="541"/>
      <c r="MEM13" s="541"/>
      <c r="MEN13" s="541"/>
      <c r="MEO13" s="541"/>
      <c r="MEP13" s="541"/>
      <c r="MEQ13" s="541"/>
      <c r="MER13" s="541"/>
      <c r="MES13" s="541"/>
      <c r="MET13" s="541"/>
      <c r="MEU13" s="541"/>
      <c r="MEV13" s="541"/>
      <c r="MEW13" s="541"/>
      <c r="MEX13" s="541"/>
      <c r="MEY13" s="541"/>
      <c r="MEZ13" s="541"/>
      <c r="MFA13" s="541"/>
      <c r="MFB13" s="541"/>
      <c r="MFC13" s="541"/>
      <c r="MFD13" s="541"/>
      <c r="MFE13" s="541"/>
      <c r="MFF13" s="541"/>
      <c r="MFG13" s="541"/>
      <c r="MFH13" s="541"/>
      <c r="MFI13" s="541"/>
      <c r="MFJ13" s="541"/>
      <c r="MFK13" s="541"/>
      <c r="MFL13" s="541"/>
      <c r="MFM13" s="541"/>
      <c r="MFN13" s="541"/>
      <c r="MFO13" s="541"/>
      <c r="MFP13" s="541"/>
      <c r="MFQ13" s="541"/>
      <c r="MFR13" s="541"/>
      <c r="MFS13" s="541"/>
      <c r="MFT13" s="541"/>
      <c r="MFU13" s="541"/>
      <c r="MFV13" s="541"/>
      <c r="MFW13" s="541"/>
      <c r="MFX13" s="541"/>
      <c r="MFY13" s="541"/>
      <c r="MFZ13" s="541"/>
      <c r="MGA13" s="541"/>
      <c r="MGB13" s="541"/>
      <c r="MGC13" s="541"/>
      <c r="MGD13" s="541"/>
      <c r="MGE13" s="541"/>
      <c r="MGF13" s="541"/>
      <c r="MGG13" s="541"/>
      <c r="MGH13" s="541"/>
      <c r="MGI13" s="541"/>
      <c r="MGJ13" s="541"/>
      <c r="MGK13" s="541"/>
      <c r="MGL13" s="541"/>
      <c r="MGM13" s="541"/>
      <c r="MGN13" s="541"/>
      <c r="MGO13" s="541"/>
      <c r="MGP13" s="541"/>
      <c r="MGQ13" s="541"/>
      <c r="MGR13" s="541"/>
      <c r="MGS13" s="541"/>
      <c r="MGT13" s="541"/>
      <c r="MGU13" s="541"/>
      <c r="MGV13" s="541"/>
      <c r="MGW13" s="541"/>
      <c r="MGX13" s="541"/>
      <c r="MGY13" s="541"/>
      <c r="MGZ13" s="541"/>
      <c r="MHA13" s="541"/>
      <c r="MHB13" s="541"/>
      <c r="MHC13" s="541"/>
      <c r="MHD13" s="541"/>
      <c r="MHE13" s="541"/>
      <c r="MHF13" s="541"/>
      <c r="MHG13" s="541"/>
      <c r="MHH13" s="541"/>
      <c r="MHI13" s="541"/>
      <c r="MHJ13" s="541"/>
      <c r="MHK13" s="541"/>
      <c r="MHL13" s="541"/>
      <c r="MHM13" s="541"/>
      <c r="MHN13" s="541"/>
      <c r="MHO13" s="541"/>
      <c r="MHP13" s="541"/>
      <c r="MHQ13" s="541"/>
      <c r="MHR13" s="541"/>
      <c r="MHS13" s="541"/>
      <c r="MHT13" s="541"/>
      <c r="MHU13" s="541"/>
      <c r="MHV13" s="541"/>
      <c r="MHW13" s="541"/>
      <c r="MHX13" s="541"/>
      <c r="MHY13" s="541"/>
      <c r="MHZ13" s="541"/>
      <c r="MIA13" s="541"/>
      <c r="MIB13" s="541"/>
      <c r="MIC13" s="541"/>
      <c r="MID13" s="541"/>
      <c r="MIE13" s="541"/>
      <c r="MIF13" s="541"/>
      <c r="MIG13" s="541"/>
      <c r="MIH13" s="541"/>
      <c r="MII13" s="541"/>
      <c r="MIJ13" s="541"/>
      <c r="MIK13" s="541"/>
      <c r="MIL13" s="541"/>
      <c r="MIM13" s="541"/>
      <c r="MIN13" s="541"/>
      <c r="MIO13" s="541"/>
      <c r="MIP13" s="541"/>
      <c r="MIQ13" s="541"/>
      <c r="MIR13" s="541"/>
      <c r="MIS13" s="541"/>
      <c r="MIT13" s="541"/>
      <c r="MIU13" s="541"/>
      <c r="MIV13" s="541"/>
      <c r="MIW13" s="541"/>
      <c r="MIX13" s="541"/>
      <c r="MIY13" s="541"/>
      <c r="MIZ13" s="541"/>
      <c r="MJA13" s="541"/>
      <c r="MJB13" s="541"/>
      <c r="MJC13" s="541"/>
      <c r="MJD13" s="541"/>
      <c r="MJE13" s="541"/>
      <c r="MJF13" s="541"/>
      <c r="MJG13" s="541"/>
      <c r="MJH13" s="541"/>
      <c r="MJI13" s="541"/>
      <c r="MJJ13" s="541"/>
      <c r="MJK13" s="541"/>
      <c r="MJL13" s="541"/>
      <c r="MJM13" s="541"/>
      <c r="MJN13" s="541"/>
      <c r="MJO13" s="541"/>
      <c r="MJP13" s="541"/>
      <c r="MJQ13" s="541"/>
      <c r="MJR13" s="541"/>
      <c r="MJS13" s="541"/>
      <c r="MJT13" s="541"/>
      <c r="MJU13" s="541"/>
      <c r="MJV13" s="541"/>
      <c r="MJW13" s="541"/>
      <c r="MJX13" s="541"/>
      <c r="MJY13" s="541"/>
      <c r="MJZ13" s="541"/>
      <c r="MKA13" s="541"/>
      <c r="MKB13" s="541"/>
      <c r="MKC13" s="541"/>
      <c r="MKD13" s="541"/>
      <c r="MKE13" s="541"/>
      <c r="MKF13" s="541"/>
      <c r="MKG13" s="541"/>
      <c r="MKH13" s="541"/>
      <c r="MKI13" s="541"/>
      <c r="MKJ13" s="541"/>
      <c r="MKK13" s="541"/>
      <c r="MKL13" s="541"/>
      <c r="MKM13" s="541"/>
      <c r="MKN13" s="541"/>
      <c r="MKO13" s="541"/>
      <c r="MKP13" s="541"/>
      <c r="MKQ13" s="541"/>
      <c r="MKR13" s="541"/>
      <c r="MKS13" s="541"/>
      <c r="MKT13" s="541"/>
      <c r="MKU13" s="541"/>
      <c r="MKV13" s="541"/>
      <c r="MKW13" s="541"/>
      <c r="MKX13" s="541"/>
      <c r="MKY13" s="541"/>
      <c r="MKZ13" s="541"/>
      <c r="MLA13" s="541"/>
      <c r="MLB13" s="541"/>
      <c r="MLC13" s="541"/>
      <c r="MLD13" s="541"/>
      <c r="MLE13" s="541"/>
      <c r="MLF13" s="541"/>
      <c r="MLG13" s="541"/>
      <c r="MLH13" s="541"/>
      <c r="MLI13" s="541"/>
      <c r="MLJ13" s="541"/>
      <c r="MLK13" s="541"/>
      <c r="MLL13" s="541"/>
      <c r="MLM13" s="541"/>
      <c r="MLN13" s="541"/>
      <c r="MLO13" s="541"/>
      <c r="MLP13" s="541"/>
      <c r="MLQ13" s="541"/>
      <c r="MLR13" s="541"/>
      <c r="MLS13" s="541"/>
      <c r="MLT13" s="541"/>
      <c r="MLU13" s="541"/>
      <c r="MLV13" s="541"/>
      <c r="MLW13" s="541"/>
      <c r="MLX13" s="541"/>
      <c r="MLY13" s="541"/>
      <c r="MLZ13" s="541"/>
      <c r="MMA13" s="541"/>
      <c r="MMB13" s="541"/>
      <c r="MMC13" s="541"/>
      <c r="MMD13" s="541"/>
      <c r="MME13" s="541"/>
      <c r="MMF13" s="541"/>
      <c r="MMG13" s="541"/>
      <c r="MMH13" s="541"/>
      <c r="MMI13" s="541"/>
      <c r="MMJ13" s="541"/>
      <c r="MMK13" s="541"/>
      <c r="MML13" s="541"/>
      <c r="MMM13" s="541"/>
      <c r="MMN13" s="541"/>
      <c r="MMO13" s="541"/>
      <c r="MMP13" s="541"/>
      <c r="MMQ13" s="541"/>
      <c r="MMR13" s="541"/>
      <c r="MMS13" s="541"/>
      <c r="MMT13" s="541"/>
      <c r="MMU13" s="541"/>
      <c r="MMV13" s="541"/>
      <c r="MMW13" s="541"/>
      <c r="MMX13" s="541"/>
      <c r="MMY13" s="541"/>
      <c r="MMZ13" s="541"/>
      <c r="MNA13" s="541"/>
      <c r="MNB13" s="541"/>
      <c r="MNC13" s="541"/>
      <c r="MND13" s="541"/>
      <c r="MNE13" s="541"/>
      <c r="MNF13" s="541"/>
      <c r="MNG13" s="541"/>
      <c r="MNH13" s="541"/>
      <c r="MNI13" s="541"/>
      <c r="MNJ13" s="541"/>
      <c r="MNK13" s="541"/>
      <c r="MNL13" s="541"/>
      <c r="MNM13" s="541"/>
      <c r="MNN13" s="541"/>
      <c r="MNO13" s="541"/>
      <c r="MNP13" s="541"/>
      <c r="MNQ13" s="541"/>
      <c r="MNR13" s="541"/>
      <c r="MNS13" s="541"/>
      <c r="MNT13" s="541"/>
      <c r="MNU13" s="541"/>
      <c r="MNV13" s="541"/>
      <c r="MNW13" s="541"/>
      <c r="MNX13" s="541"/>
      <c r="MNY13" s="541"/>
      <c r="MNZ13" s="541"/>
      <c r="MOA13" s="541"/>
      <c r="MOB13" s="541"/>
      <c r="MOC13" s="541"/>
      <c r="MOD13" s="541"/>
      <c r="MOE13" s="541"/>
      <c r="MOF13" s="541"/>
      <c r="MOG13" s="541"/>
      <c r="MOH13" s="541"/>
      <c r="MOI13" s="541"/>
      <c r="MOJ13" s="541"/>
      <c r="MOK13" s="541"/>
      <c r="MOL13" s="541"/>
      <c r="MOM13" s="541"/>
      <c r="MON13" s="541"/>
      <c r="MOO13" s="541"/>
      <c r="MOP13" s="541"/>
      <c r="MOQ13" s="541"/>
      <c r="MOR13" s="541"/>
      <c r="MOS13" s="541"/>
      <c r="MOT13" s="541"/>
      <c r="MOU13" s="541"/>
      <c r="MOV13" s="541"/>
      <c r="MOW13" s="541"/>
      <c r="MOX13" s="541"/>
      <c r="MOY13" s="541"/>
      <c r="MOZ13" s="541"/>
      <c r="MPA13" s="541"/>
      <c r="MPB13" s="541"/>
      <c r="MPC13" s="541"/>
      <c r="MPD13" s="541"/>
      <c r="MPE13" s="541"/>
      <c r="MPF13" s="541"/>
      <c r="MPG13" s="541"/>
      <c r="MPH13" s="541"/>
      <c r="MPI13" s="541"/>
      <c r="MPJ13" s="541"/>
      <c r="MPK13" s="541"/>
      <c r="MPL13" s="541"/>
      <c r="MPM13" s="541"/>
      <c r="MPN13" s="541"/>
      <c r="MPO13" s="541"/>
      <c r="MPP13" s="541"/>
      <c r="MPQ13" s="541"/>
      <c r="MPR13" s="541"/>
      <c r="MPS13" s="541"/>
      <c r="MPT13" s="541"/>
      <c r="MPU13" s="541"/>
      <c r="MPV13" s="541"/>
      <c r="MPW13" s="541"/>
      <c r="MPX13" s="541"/>
      <c r="MPY13" s="541"/>
      <c r="MPZ13" s="541"/>
      <c r="MQA13" s="541"/>
      <c r="MQB13" s="541"/>
      <c r="MQC13" s="541"/>
      <c r="MQD13" s="541"/>
      <c r="MQE13" s="541"/>
      <c r="MQF13" s="541"/>
      <c r="MQG13" s="541"/>
      <c r="MQH13" s="541"/>
      <c r="MQI13" s="541"/>
      <c r="MQJ13" s="541"/>
      <c r="MQK13" s="541"/>
      <c r="MQL13" s="541"/>
      <c r="MQM13" s="541"/>
      <c r="MQN13" s="541"/>
      <c r="MQO13" s="541"/>
      <c r="MQP13" s="541"/>
      <c r="MQQ13" s="541"/>
      <c r="MQR13" s="541"/>
      <c r="MQS13" s="541"/>
      <c r="MQT13" s="541"/>
      <c r="MQU13" s="541"/>
      <c r="MQV13" s="541"/>
      <c r="MQW13" s="541"/>
      <c r="MQX13" s="541"/>
      <c r="MQY13" s="541"/>
      <c r="MQZ13" s="541"/>
      <c r="MRA13" s="541"/>
      <c r="MRB13" s="541"/>
      <c r="MRC13" s="541"/>
      <c r="MRD13" s="541"/>
      <c r="MRE13" s="541"/>
      <c r="MRF13" s="541"/>
      <c r="MRG13" s="541"/>
      <c r="MRH13" s="541"/>
      <c r="MRI13" s="541"/>
      <c r="MRJ13" s="541"/>
      <c r="MRK13" s="541"/>
      <c r="MRL13" s="541"/>
      <c r="MRM13" s="541"/>
      <c r="MRN13" s="541"/>
      <c r="MRO13" s="541"/>
      <c r="MRP13" s="541"/>
      <c r="MRQ13" s="541"/>
      <c r="MRR13" s="541"/>
      <c r="MRS13" s="541"/>
      <c r="MRT13" s="541"/>
      <c r="MRU13" s="541"/>
      <c r="MRV13" s="541"/>
      <c r="MRW13" s="541"/>
      <c r="MRX13" s="541"/>
      <c r="MRY13" s="541"/>
      <c r="MRZ13" s="541"/>
      <c r="MSA13" s="541"/>
      <c r="MSB13" s="541"/>
      <c r="MSC13" s="541"/>
      <c r="MSD13" s="541"/>
      <c r="MSE13" s="541"/>
      <c r="MSF13" s="541"/>
      <c r="MSG13" s="541"/>
      <c r="MSH13" s="541"/>
      <c r="MSI13" s="541"/>
      <c r="MSJ13" s="541"/>
      <c r="MSK13" s="541"/>
      <c r="MSL13" s="541"/>
      <c r="MSM13" s="541"/>
      <c r="MSN13" s="541"/>
      <c r="MSO13" s="541"/>
      <c r="MSP13" s="541"/>
      <c r="MSQ13" s="541"/>
      <c r="MSR13" s="541"/>
      <c r="MSS13" s="541"/>
      <c r="MST13" s="541"/>
      <c r="MSU13" s="541"/>
      <c r="MSV13" s="541"/>
      <c r="MSW13" s="541"/>
      <c r="MSX13" s="541"/>
      <c r="MSY13" s="541"/>
      <c r="MSZ13" s="541"/>
      <c r="MTA13" s="541"/>
      <c r="MTB13" s="541"/>
      <c r="MTC13" s="541"/>
      <c r="MTD13" s="541"/>
      <c r="MTE13" s="541"/>
      <c r="MTF13" s="541"/>
      <c r="MTG13" s="541"/>
      <c r="MTH13" s="541"/>
      <c r="MTI13" s="541"/>
      <c r="MTJ13" s="541"/>
      <c r="MTK13" s="541"/>
      <c r="MTL13" s="541"/>
      <c r="MTM13" s="541"/>
      <c r="MTN13" s="541"/>
      <c r="MTO13" s="541"/>
      <c r="MTP13" s="541"/>
      <c r="MTQ13" s="541"/>
      <c r="MTR13" s="541"/>
      <c r="MTS13" s="541"/>
      <c r="MTT13" s="541"/>
      <c r="MTU13" s="541"/>
      <c r="MTV13" s="541"/>
      <c r="MTW13" s="541"/>
      <c r="MTX13" s="541"/>
      <c r="MTY13" s="541"/>
      <c r="MTZ13" s="541"/>
      <c r="MUA13" s="541"/>
      <c r="MUB13" s="541"/>
      <c r="MUC13" s="541"/>
      <c r="MUD13" s="541"/>
      <c r="MUE13" s="541"/>
      <c r="MUF13" s="541"/>
      <c r="MUG13" s="541"/>
      <c r="MUH13" s="541"/>
      <c r="MUI13" s="541"/>
      <c r="MUJ13" s="541"/>
      <c r="MUK13" s="541"/>
      <c r="MUL13" s="541"/>
      <c r="MUM13" s="541"/>
      <c r="MUN13" s="541"/>
      <c r="MUO13" s="541"/>
      <c r="MUP13" s="541"/>
      <c r="MUQ13" s="541"/>
      <c r="MUR13" s="541"/>
      <c r="MUS13" s="541"/>
      <c r="MUT13" s="541"/>
      <c r="MUU13" s="541"/>
      <c r="MUV13" s="541"/>
      <c r="MUW13" s="541"/>
      <c r="MUX13" s="541"/>
      <c r="MUY13" s="541"/>
      <c r="MUZ13" s="541"/>
      <c r="MVA13" s="541"/>
      <c r="MVB13" s="541"/>
      <c r="MVC13" s="541"/>
      <c r="MVD13" s="541"/>
      <c r="MVE13" s="541"/>
      <c r="MVF13" s="541"/>
      <c r="MVG13" s="541"/>
      <c r="MVH13" s="541"/>
      <c r="MVI13" s="541"/>
      <c r="MVJ13" s="541"/>
      <c r="MVK13" s="541"/>
      <c r="MVL13" s="541"/>
      <c r="MVM13" s="541"/>
      <c r="MVN13" s="541"/>
      <c r="MVO13" s="541"/>
      <c r="MVP13" s="541"/>
      <c r="MVQ13" s="541"/>
      <c r="MVR13" s="541"/>
      <c r="MVS13" s="541"/>
      <c r="MVT13" s="541"/>
      <c r="MVU13" s="541"/>
      <c r="MVV13" s="541"/>
      <c r="MVW13" s="541"/>
      <c r="MVX13" s="541"/>
      <c r="MVY13" s="541"/>
      <c r="MVZ13" s="541"/>
      <c r="MWA13" s="541"/>
      <c r="MWB13" s="541"/>
      <c r="MWC13" s="541"/>
      <c r="MWD13" s="541"/>
      <c r="MWE13" s="541"/>
      <c r="MWF13" s="541"/>
      <c r="MWG13" s="541"/>
      <c r="MWH13" s="541"/>
      <c r="MWI13" s="541"/>
      <c r="MWJ13" s="541"/>
      <c r="MWK13" s="541"/>
      <c r="MWL13" s="541"/>
      <c r="MWM13" s="541"/>
      <c r="MWN13" s="541"/>
      <c r="MWO13" s="541"/>
      <c r="MWP13" s="541"/>
      <c r="MWQ13" s="541"/>
      <c r="MWR13" s="541"/>
      <c r="MWS13" s="541"/>
      <c r="MWT13" s="541"/>
      <c r="MWU13" s="541"/>
      <c r="MWV13" s="541"/>
      <c r="MWW13" s="541"/>
      <c r="MWX13" s="541"/>
      <c r="MWY13" s="541"/>
      <c r="MWZ13" s="541"/>
      <c r="MXA13" s="541"/>
      <c r="MXB13" s="541"/>
      <c r="MXC13" s="541"/>
      <c r="MXD13" s="541"/>
      <c r="MXE13" s="541"/>
      <c r="MXF13" s="541"/>
      <c r="MXG13" s="541"/>
      <c r="MXH13" s="541"/>
      <c r="MXI13" s="541"/>
      <c r="MXJ13" s="541"/>
      <c r="MXK13" s="541"/>
      <c r="MXL13" s="541"/>
      <c r="MXM13" s="541"/>
      <c r="MXN13" s="541"/>
      <c r="MXO13" s="541"/>
      <c r="MXP13" s="541"/>
      <c r="MXQ13" s="541"/>
      <c r="MXR13" s="541"/>
      <c r="MXS13" s="541"/>
      <c r="MXT13" s="541"/>
      <c r="MXU13" s="541"/>
      <c r="MXV13" s="541"/>
      <c r="MXW13" s="541"/>
      <c r="MXX13" s="541"/>
      <c r="MXY13" s="541"/>
      <c r="MXZ13" s="541"/>
      <c r="MYA13" s="541"/>
      <c r="MYB13" s="541"/>
      <c r="MYC13" s="541"/>
      <c r="MYD13" s="541"/>
      <c r="MYE13" s="541"/>
      <c r="MYF13" s="541"/>
      <c r="MYG13" s="541"/>
      <c r="MYH13" s="541"/>
      <c r="MYI13" s="541"/>
      <c r="MYJ13" s="541"/>
      <c r="MYK13" s="541"/>
      <c r="MYL13" s="541"/>
      <c r="MYM13" s="541"/>
      <c r="MYN13" s="541"/>
      <c r="MYO13" s="541"/>
      <c r="MYP13" s="541"/>
      <c r="MYQ13" s="541"/>
      <c r="MYR13" s="541"/>
      <c r="MYS13" s="541"/>
      <c r="MYT13" s="541"/>
      <c r="MYU13" s="541"/>
      <c r="MYV13" s="541"/>
      <c r="MYW13" s="541"/>
      <c r="MYX13" s="541"/>
      <c r="MYY13" s="541"/>
      <c r="MYZ13" s="541"/>
      <c r="MZA13" s="541"/>
      <c r="MZB13" s="541"/>
      <c r="MZC13" s="541"/>
      <c r="MZD13" s="541"/>
      <c r="MZE13" s="541"/>
      <c r="MZF13" s="541"/>
      <c r="MZG13" s="541"/>
      <c r="MZH13" s="541"/>
      <c r="MZI13" s="541"/>
      <c r="MZJ13" s="541"/>
      <c r="MZK13" s="541"/>
      <c r="MZL13" s="541"/>
      <c r="MZM13" s="541"/>
      <c r="MZN13" s="541"/>
      <c r="MZO13" s="541"/>
      <c r="MZP13" s="541"/>
      <c r="MZQ13" s="541"/>
      <c r="MZR13" s="541"/>
      <c r="MZS13" s="541"/>
      <c r="MZT13" s="541"/>
      <c r="MZU13" s="541"/>
      <c r="MZV13" s="541"/>
      <c r="MZW13" s="541"/>
      <c r="MZX13" s="541"/>
      <c r="MZY13" s="541"/>
      <c r="MZZ13" s="541"/>
      <c r="NAA13" s="541"/>
      <c r="NAB13" s="541"/>
      <c r="NAC13" s="541"/>
      <c r="NAD13" s="541"/>
      <c r="NAE13" s="541"/>
      <c r="NAF13" s="541"/>
      <c r="NAG13" s="541"/>
      <c r="NAH13" s="541"/>
      <c r="NAI13" s="541"/>
      <c r="NAJ13" s="541"/>
      <c r="NAK13" s="541"/>
      <c r="NAL13" s="541"/>
      <c r="NAM13" s="541"/>
      <c r="NAN13" s="541"/>
      <c r="NAO13" s="541"/>
      <c r="NAP13" s="541"/>
      <c r="NAQ13" s="541"/>
      <c r="NAR13" s="541"/>
      <c r="NAS13" s="541"/>
      <c r="NAT13" s="541"/>
      <c r="NAU13" s="541"/>
      <c r="NAV13" s="541"/>
      <c r="NAW13" s="541"/>
      <c r="NAX13" s="541"/>
      <c r="NAY13" s="541"/>
      <c r="NAZ13" s="541"/>
      <c r="NBA13" s="541"/>
      <c r="NBB13" s="541"/>
      <c r="NBC13" s="541"/>
      <c r="NBD13" s="541"/>
      <c r="NBE13" s="541"/>
      <c r="NBF13" s="541"/>
      <c r="NBG13" s="541"/>
      <c r="NBH13" s="541"/>
      <c r="NBI13" s="541"/>
      <c r="NBJ13" s="541"/>
      <c r="NBK13" s="541"/>
      <c r="NBL13" s="541"/>
      <c r="NBM13" s="541"/>
      <c r="NBN13" s="541"/>
      <c r="NBO13" s="541"/>
      <c r="NBP13" s="541"/>
      <c r="NBQ13" s="541"/>
      <c r="NBR13" s="541"/>
      <c r="NBS13" s="541"/>
      <c r="NBT13" s="541"/>
      <c r="NBU13" s="541"/>
      <c r="NBV13" s="541"/>
      <c r="NBW13" s="541"/>
      <c r="NBX13" s="541"/>
      <c r="NBY13" s="541"/>
      <c r="NBZ13" s="541"/>
      <c r="NCA13" s="541"/>
      <c r="NCB13" s="541"/>
      <c r="NCC13" s="541"/>
      <c r="NCD13" s="541"/>
      <c r="NCE13" s="541"/>
      <c r="NCF13" s="541"/>
      <c r="NCG13" s="541"/>
      <c r="NCH13" s="541"/>
      <c r="NCI13" s="541"/>
      <c r="NCJ13" s="541"/>
      <c r="NCK13" s="541"/>
      <c r="NCL13" s="541"/>
      <c r="NCM13" s="541"/>
      <c r="NCN13" s="541"/>
      <c r="NCO13" s="541"/>
      <c r="NCP13" s="541"/>
      <c r="NCQ13" s="541"/>
      <c r="NCR13" s="541"/>
      <c r="NCS13" s="541"/>
      <c r="NCT13" s="541"/>
      <c r="NCU13" s="541"/>
      <c r="NCV13" s="541"/>
      <c r="NCW13" s="541"/>
      <c r="NCX13" s="541"/>
      <c r="NCY13" s="541"/>
      <c r="NCZ13" s="541"/>
      <c r="NDA13" s="541"/>
      <c r="NDB13" s="541"/>
      <c r="NDC13" s="541"/>
      <c r="NDD13" s="541"/>
      <c r="NDE13" s="541"/>
      <c r="NDF13" s="541"/>
      <c r="NDG13" s="541"/>
      <c r="NDH13" s="541"/>
      <c r="NDI13" s="541"/>
      <c r="NDJ13" s="541"/>
      <c r="NDK13" s="541"/>
      <c r="NDL13" s="541"/>
      <c r="NDM13" s="541"/>
      <c r="NDN13" s="541"/>
      <c r="NDO13" s="541"/>
      <c r="NDP13" s="541"/>
      <c r="NDQ13" s="541"/>
      <c r="NDR13" s="541"/>
      <c r="NDS13" s="541"/>
      <c r="NDT13" s="541"/>
      <c r="NDU13" s="541"/>
      <c r="NDV13" s="541"/>
      <c r="NDW13" s="541"/>
      <c r="NDX13" s="541"/>
      <c r="NDY13" s="541"/>
      <c r="NDZ13" s="541"/>
      <c r="NEA13" s="541"/>
      <c r="NEB13" s="541"/>
      <c r="NEC13" s="541"/>
      <c r="NED13" s="541"/>
      <c r="NEE13" s="541"/>
      <c r="NEF13" s="541"/>
      <c r="NEG13" s="541"/>
      <c r="NEH13" s="541"/>
      <c r="NEI13" s="541"/>
      <c r="NEJ13" s="541"/>
      <c r="NEK13" s="541"/>
      <c r="NEL13" s="541"/>
      <c r="NEM13" s="541"/>
      <c r="NEN13" s="541"/>
      <c r="NEO13" s="541"/>
      <c r="NEP13" s="541"/>
      <c r="NEQ13" s="541"/>
      <c r="NER13" s="541"/>
      <c r="NES13" s="541"/>
      <c r="NET13" s="541"/>
      <c r="NEU13" s="541"/>
      <c r="NEV13" s="541"/>
      <c r="NEW13" s="541"/>
      <c r="NEX13" s="541"/>
      <c r="NEY13" s="541"/>
      <c r="NEZ13" s="541"/>
      <c r="NFA13" s="541"/>
      <c r="NFB13" s="541"/>
      <c r="NFC13" s="541"/>
      <c r="NFD13" s="541"/>
      <c r="NFE13" s="541"/>
      <c r="NFF13" s="541"/>
      <c r="NFG13" s="541"/>
      <c r="NFH13" s="541"/>
      <c r="NFI13" s="541"/>
      <c r="NFJ13" s="541"/>
      <c r="NFK13" s="541"/>
      <c r="NFL13" s="541"/>
      <c r="NFM13" s="541"/>
      <c r="NFN13" s="541"/>
      <c r="NFO13" s="541"/>
      <c r="NFP13" s="541"/>
      <c r="NFQ13" s="541"/>
      <c r="NFR13" s="541"/>
      <c r="NFS13" s="541"/>
      <c r="NFT13" s="541"/>
      <c r="NFU13" s="541"/>
      <c r="NFV13" s="541"/>
      <c r="NFW13" s="541"/>
      <c r="NFX13" s="541"/>
      <c r="NFY13" s="541"/>
      <c r="NFZ13" s="541"/>
      <c r="NGA13" s="541"/>
      <c r="NGB13" s="541"/>
      <c r="NGC13" s="541"/>
      <c r="NGD13" s="541"/>
      <c r="NGE13" s="541"/>
      <c r="NGF13" s="541"/>
      <c r="NGG13" s="541"/>
      <c r="NGH13" s="541"/>
      <c r="NGI13" s="541"/>
      <c r="NGJ13" s="541"/>
      <c r="NGK13" s="541"/>
      <c r="NGL13" s="541"/>
      <c r="NGM13" s="541"/>
      <c r="NGN13" s="541"/>
      <c r="NGO13" s="541"/>
      <c r="NGP13" s="541"/>
      <c r="NGQ13" s="541"/>
      <c r="NGR13" s="541"/>
      <c r="NGS13" s="541"/>
      <c r="NGT13" s="541"/>
      <c r="NGU13" s="541"/>
      <c r="NGV13" s="541"/>
      <c r="NGW13" s="541"/>
      <c r="NGX13" s="541"/>
      <c r="NGY13" s="541"/>
      <c r="NGZ13" s="541"/>
      <c r="NHA13" s="541"/>
      <c r="NHB13" s="541"/>
      <c r="NHC13" s="541"/>
      <c r="NHD13" s="541"/>
      <c r="NHE13" s="541"/>
      <c r="NHF13" s="541"/>
      <c r="NHG13" s="541"/>
      <c r="NHH13" s="541"/>
      <c r="NHI13" s="541"/>
      <c r="NHJ13" s="541"/>
      <c r="NHK13" s="541"/>
      <c r="NHL13" s="541"/>
      <c r="NHM13" s="541"/>
      <c r="NHN13" s="541"/>
      <c r="NHO13" s="541"/>
      <c r="NHP13" s="541"/>
      <c r="NHQ13" s="541"/>
      <c r="NHR13" s="541"/>
      <c r="NHS13" s="541"/>
      <c r="NHT13" s="541"/>
      <c r="NHU13" s="541"/>
      <c r="NHV13" s="541"/>
      <c r="NHW13" s="541"/>
      <c r="NHX13" s="541"/>
      <c r="NHY13" s="541"/>
      <c r="NHZ13" s="541"/>
      <c r="NIA13" s="541"/>
      <c r="NIB13" s="541"/>
      <c r="NIC13" s="541"/>
      <c r="NID13" s="541"/>
      <c r="NIE13" s="541"/>
      <c r="NIF13" s="541"/>
      <c r="NIG13" s="541"/>
      <c r="NIH13" s="541"/>
      <c r="NII13" s="541"/>
      <c r="NIJ13" s="541"/>
      <c r="NIK13" s="541"/>
      <c r="NIL13" s="541"/>
      <c r="NIM13" s="541"/>
      <c r="NIN13" s="541"/>
      <c r="NIO13" s="541"/>
      <c r="NIP13" s="541"/>
      <c r="NIQ13" s="541"/>
      <c r="NIR13" s="541"/>
      <c r="NIS13" s="541"/>
      <c r="NIT13" s="541"/>
      <c r="NIU13" s="541"/>
      <c r="NIV13" s="541"/>
      <c r="NIW13" s="541"/>
      <c r="NIX13" s="541"/>
      <c r="NIY13" s="541"/>
      <c r="NIZ13" s="541"/>
      <c r="NJA13" s="541"/>
      <c r="NJB13" s="541"/>
      <c r="NJC13" s="541"/>
      <c r="NJD13" s="541"/>
      <c r="NJE13" s="541"/>
      <c r="NJF13" s="541"/>
      <c r="NJG13" s="541"/>
      <c r="NJH13" s="541"/>
      <c r="NJI13" s="541"/>
      <c r="NJJ13" s="541"/>
      <c r="NJK13" s="541"/>
      <c r="NJL13" s="541"/>
      <c r="NJM13" s="541"/>
      <c r="NJN13" s="541"/>
      <c r="NJO13" s="541"/>
      <c r="NJP13" s="541"/>
      <c r="NJQ13" s="541"/>
      <c r="NJR13" s="541"/>
      <c r="NJS13" s="541"/>
      <c r="NJT13" s="541"/>
      <c r="NJU13" s="541"/>
      <c r="NJV13" s="541"/>
      <c r="NJW13" s="541"/>
      <c r="NJX13" s="541"/>
      <c r="NJY13" s="541"/>
      <c r="NJZ13" s="541"/>
      <c r="NKA13" s="541"/>
      <c r="NKB13" s="541"/>
      <c r="NKC13" s="541"/>
      <c r="NKD13" s="541"/>
      <c r="NKE13" s="541"/>
      <c r="NKF13" s="541"/>
      <c r="NKG13" s="541"/>
      <c r="NKH13" s="541"/>
      <c r="NKI13" s="541"/>
      <c r="NKJ13" s="541"/>
      <c r="NKK13" s="541"/>
      <c r="NKL13" s="541"/>
      <c r="NKM13" s="541"/>
      <c r="NKN13" s="541"/>
      <c r="NKO13" s="541"/>
      <c r="NKP13" s="541"/>
      <c r="NKQ13" s="541"/>
      <c r="NKR13" s="541"/>
      <c r="NKS13" s="541"/>
      <c r="NKT13" s="541"/>
      <c r="NKU13" s="541"/>
      <c r="NKV13" s="541"/>
      <c r="NKW13" s="541"/>
      <c r="NKX13" s="541"/>
      <c r="NKY13" s="541"/>
      <c r="NKZ13" s="541"/>
      <c r="NLA13" s="541"/>
      <c r="NLB13" s="541"/>
      <c r="NLC13" s="541"/>
      <c r="NLD13" s="541"/>
      <c r="NLE13" s="541"/>
      <c r="NLF13" s="541"/>
      <c r="NLG13" s="541"/>
      <c r="NLH13" s="541"/>
      <c r="NLI13" s="541"/>
      <c r="NLJ13" s="541"/>
      <c r="NLK13" s="541"/>
      <c r="NLL13" s="541"/>
      <c r="NLM13" s="541"/>
      <c r="NLN13" s="541"/>
      <c r="NLO13" s="541"/>
      <c r="NLP13" s="541"/>
      <c r="NLQ13" s="541"/>
      <c r="NLR13" s="541"/>
      <c r="NLS13" s="541"/>
      <c r="NLT13" s="541"/>
      <c r="NLU13" s="541"/>
      <c r="NLV13" s="541"/>
      <c r="NLW13" s="541"/>
      <c r="NLX13" s="541"/>
      <c r="NLY13" s="541"/>
      <c r="NLZ13" s="541"/>
      <c r="NMA13" s="541"/>
      <c r="NMB13" s="541"/>
      <c r="NMC13" s="541"/>
      <c r="NMD13" s="541"/>
      <c r="NME13" s="541"/>
      <c r="NMF13" s="541"/>
      <c r="NMG13" s="541"/>
      <c r="NMH13" s="541"/>
      <c r="NMI13" s="541"/>
      <c r="NMJ13" s="541"/>
      <c r="NMK13" s="541"/>
      <c r="NML13" s="541"/>
      <c r="NMM13" s="541"/>
      <c r="NMN13" s="541"/>
      <c r="NMO13" s="541"/>
      <c r="NMP13" s="541"/>
      <c r="NMQ13" s="541"/>
      <c r="NMR13" s="541"/>
      <c r="NMS13" s="541"/>
      <c r="NMT13" s="541"/>
      <c r="NMU13" s="541"/>
      <c r="NMV13" s="541"/>
      <c r="NMW13" s="541"/>
      <c r="NMX13" s="541"/>
      <c r="NMY13" s="541"/>
      <c r="NMZ13" s="541"/>
      <c r="NNA13" s="541"/>
      <c r="NNB13" s="541"/>
      <c r="NNC13" s="541"/>
      <c r="NND13" s="541"/>
      <c r="NNE13" s="541"/>
      <c r="NNF13" s="541"/>
      <c r="NNG13" s="541"/>
      <c r="NNH13" s="541"/>
      <c r="NNI13" s="541"/>
      <c r="NNJ13" s="541"/>
      <c r="NNK13" s="541"/>
      <c r="NNL13" s="541"/>
      <c r="NNM13" s="541"/>
      <c r="NNN13" s="541"/>
      <c r="NNO13" s="541"/>
      <c r="NNP13" s="541"/>
      <c r="NNQ13" s="541"/>
      <c r="NNR13" s="541"/>
      <c r="NNS13" s="541"/>
      <c r="NNT13" s="541"/>
      <c r="NNU13" s="541"/>
      <c r="NNV13" s="541"/>
      <c r="NNW13" s="541"/>
      <c r="NNX13" s="541"/>
      <c r="NNY13" s="541"/>
      <c r="NNZ13" s="541"/>
      <c r="NOA13" s="541"/>
      <c r="NOB13" s="541"/>
      <c r="NOC13" s="541"/>
      <c r="NOD13" s="541"/>
      <c r="NOE13" s="541"/>
      <c r="NOF13" s="541"/>
      <c r="NOG13" s="541"/>
      <c r="NOH13" s="541"/>
      <c r="NOI13" s="541"/>
      <c r="NOJ13" s="541"/>
      <c r="NOK13" s="541"/>
      <c r="NOL13" s="541"/>
      <c r="NOM13" s="541"/>
      <c r="NON13" s="541"/>
      <c r="NOO13" s="541"/>
      <c r="NOP13" s="541"/>
      <c r="NOQ13" s="541"/>
      <c r="NOR13" s="541"/>
      <c r="NOS13" s="541"/>
      <c r="NOT13" s="541"/>
      <c r="NOU13" s="541"/>
      <c r="NOV13" s="541"/>
      <c r="NOW13" s="541"/>
      <c r="NOX13" s="541"/>
      <c r="NOY13" s="541"/>
      <c r="NOZ13" s="541"/>
      <c r="NPA13" s="541"/>
      <c r="NPB13" s="541"/>
      <c r="NPC13" s="541"/>
      <c r="NPD13" s="541"/>
      <c r="NPE13" s="541"/>
      <c r="NPF13" s="541"/>
      <c r="NPG13" s="541"/>
      <c r="NPH13" s="541"/>
      <c r="NPI13" s="541"/>
      <c r="NPJ13" s="541"/>
      <c r="NPK13" s="541"/>
      <c r="NPL13" s="541"/>
      <c r="NPM13" s="541"/>
      <c r="NPN13" s="541"/>
      <c r="NPO13" s="541"/>
      <c r="NPP13" s="541"/>
      <c r="NPQ13" s="541"/>
      <c r="NPR13" s="541"/>
      <c r="NPS13" s="541"/>
      <c r="NPT13" s="541"/>
      <c r="NPU13" s="541"/>
      <c r="NPV13" s="541"/>
      <c r="NPW13" s="541"/>
      <c r="NPX13" s="541"/>
      <c r="NPY13" s="541"/>
      <c r="NPZ13" s="541"/>
      <c r="NQA13" s="541"/>
      <c r="NQB13" s="541"/>
      <c r="NQC13" s="541"/>
      <c r="NQD13" s="541"/>
      <c r="NQE13" s="541"/>
      <c r="NQF13" s="541"/>
      <c r="NQG13" s="541"/>
      <c r="NQH13" s="541"/>
      <c r="NQI13" s="541"/>
      <c r="NQJ13" s="541"/>
      <c r="NQK13" s="541"/>
      <c r="NQL13" s="541"/>
      <c r="NQM13" s="541"/>
      <c r="NQN13" s="541"/>
      <c r="NQO13" s="541"/>
      <c r="NQP13" s="541"/>
      <c r="NQQ13" s="541"/>
      <c r="NQR13" s="541"/>
      <c r="NQS13" s="541"/>
      <c r="NQT13" s="541"/>
      <c r="NQU13" s="541"/>
      <c r="NQV13" s="541"/>
      <c r="NQW13" s="541"/>
      <c r="NQX13" s="541"/>
      <c r="NQY13" s="541"/>
      <c r="NQZ13" s="541"/>
      <c r="NRA13" s="541"/>
      <c r="NRB13" s="541"/>
      <c r="NRC13" s="541"/>
      <c r="NRD13" s="541"/>
      <c r="NRE13" s="541"/>
      <c r="NRF13" s="541"/>
      <c r="NRG13" s="541"/>
      <c r="NRH13" s="541"/>
      <c r="NRI13" s="541"/>
      <c r="NRJ13" s="541"/>
      <c r="NRK13" s="541"/>
      <c r="NRL13" s="541"/>
      <c r="NRM13" s="541"/>
      <c r="NRN13" s="541"/>
      <c r="NRO13" s="541"/>
      <c r="NRP13" s="541"/>
      <c r="NRQ13" s="541"/>
      <c r="NRR13" s="541"/>
      <c r="NRS13" s="541"/>
      <c r="NRT13" s="541"/>
      <c r="NRU13" s="541"/>
      <c r="NRV13" s="541"/>
      <c r="NRW13" s="541"/>
      <c r="NRX13" s="541"/>
      <c r="NRY13" s="541"/>
      <c r="NRZ13" s="541"/>
      <c r="NSA13" s="541"/>
      <c r="NSB13" s="541"/>
      <c r="NSC13" s="541"/>
      <c r="NSD13" s="541"/>
      <c r="NSE13" s="541"/>
      <c r="NSF13" s="541"/>
      <c r="NSG13" s="541"/>
      <c r="NSH13" s="541"/>
      <c r="NSI13" s="541"/>
      <c r="NSJ13" s="541"/>
      <c r="NSK13" s="541"/>
      <c r="NSL13" s="541"/>
      <c r="NSM13" s="541"/>
      <c r="NSN13" s="541"/>
      <c r="NSO13" s="541"/>
      <c r="NSP13" s="541"/>
      <c r="NSQ13" s="541"/>
      <c r="NSR13" s="541"/>
      <c r="NSS13" s="541"/>
      <c r="NST13" s="541"/>
      <c r="NSU13" s="541"/>
      <c r="NSV13" s="541"/>
      <c r="NSW13" s="541"/>
      <c r="NSX13" s="541"/>
      <c r="NSY13" s="541"/>
      <c r="NSZ13" s="541"/>
      <c r="NTA13" s="541"/>
      <c r="NTB13" s="541"/>
      <c r="NTC13" s="541"/>
      <c r="NTD13" s="541"/>
      <c r="NTE13" s="541"/>
      <c r="NTF13" s="541"/>
      <c r="NTG13" s="541"/>
      <c r="NTH13" s="541"/>
      <c r="NTI13" s="541"/>
      <c r="NTJ13" s="541"/>
      <c r="NTK13" s="541"/>
      <c r="NTL13" s="541"/>
      <c r="NTM13" s="541"/>
      <c r="NTN13" s="541"/>
      <c r="NTO13" s="541"/>
      <c r="NTP13" s="541"/>
      <c r="NTQ13" s="541"/>
      <c r="NTR13" s="541"/>
      <c r="NTS13" s="541"/>
      <c r="NTT13" s="541"/>
      <c r="NTU13" s="541"/>
      <c r="NTV13" s="541"/>
      <c r="NTW13" s="541"/>
      <c r="NTX13" s="541"/>
      <c r="NTY13" s="541"/>
      <c r="NTZ13" s="541"/>
      <c r="NUA13" s="541"/>
      <c r="NUB13" s="541"/>
      <c r="NUC13" s="541"/>
      <c r="NUD13" s="541"/>
      <c r="NUE13" s="541"/>
      <c r="NUF13" s="541"/>
      <c r="NUG13" s="541"/>
      <c r="NUH13" s="541"/>
      <c r="NUI13" s="541"/>
      <c r="NUJ13" s="541"/>
      <c r="NUK13" s="541"/>
      <c r="NUL13" s="541"/>
      <c r="NUM13" s="541"/>
      <c r="NUN13" s="541"/>
      <c r="NUO13" s="541"/>
      <c r="NUP13" s="541"/>
      <c r="NUQ13" s="541"/>
      <c r="NUR13" s="541"/>
      <c r="NUS13" s="541"/>
      <c r="NUT13" s="541"/>
      <c r="NUU13" s="541"/>
      <c r="NUV13" s="541"/>
      <c r="NUW13" s="541"/>
      <c r="NUX13" s="541"/>
      <c r="NUY13" s="541"/>
      <c r="NUZ13" s="541"/>
      <c r="NVA13" s="541"/>
      <c r="NVB13" s="541"/>
      <c r="NVC13" s="541"/>
      <c r="NVD13" s="541"/>
      <c r="NVE13" s="541"/>
      <c r="NVF13" s="541"/>
      <c r="NVG13" s="541"/>
      <c r="NVH13" s="541"/>
      <c r="NVI13" s="541"/>
      <c r="NVJ13" s="541"/>
      <c r="NVK13" s="541"/>
      <c r="NVL13" s="541"/>
      <c r="NVM13" s="541"/>
      <c r="NVN13" s="541"/>
      <c r="NVO13" s="541"/>
      <c r="NVP13" s="541"/>
      <c r="NVQ13" s="541"/>
      <c r="NVR13" s="541"/>
      <c r="NVS13" s="541"/>
      <c r="NVT13" s="541"/>
      <c r="NVU13" s="541"/>
      <c r="NVV13" s="541"/>
      <c r="NVW13" s="541"/>
      <c r="NVX13" s="541"/>
      <c r="NVY13" s="541"/>
      <c r="NVZ13" s="541"/>
      <c r="NWA13" s="541"/>
      <c r="NWB13" s="541"/>
      <c r="NWC13" s="541"/>
      <c r="NWD13" s="541"/>
      <c r="NWE13" s="541"/>
      <c r="NWF13" s="541"/>
      <c r="NWG13" s="541"/>
      <c r="NWH13" s="541"/>
      <c r="NWI13" s="541"/>
      <c r="NWJ13" s="541"/>
      <c r="NWK13" s="541"/>
      <c r="NWL13" s="541"/>
      <c r="NWM13" s="541"/>
      <c r="NWN13" s="541"/>
      <c r="NWO13" s="541"/>
      <c r="NWP13" s="541"/>
      <c r="NWQ13" s="541"/>
      <c r="NWR13" s="541"/>
      <c r="NWS13" s="541"/>
      <c r="NWT13" s="541"/>
      <c r="NWU13" s="541"/>
      <c r="NWV13" s="541"/>
      <c r="NWW13" s="541"/>
      <c r="NWX13" s="541"/>
      <c r="NWY13" s="541"/>
      <c r="NWZ13" s="541"/>
      <c r="NXA13" s="541"/>
      <c r="NXB13" s="541"/>
      <c r="NXC13" s="541"/>
      <c r="NXD13" s="541"/>
      <c r="NXE13" s="541"/>
      <c r="NXF13" s="541"/>
      <c r="NXG13" s="541"/>
      <c r="NXH13" s="541"/>
      <c r="NXI13" s="541"/>
      <c r="NXJ13" s="541"/>
      <c r="NXK13" s="541"/>
      <c r="NXL13" s="541"/>
      <c r="NXM13" s="541"/>
      <c r="NXN13" s="541"/>
      <c r="NXO13" s="541"/>
      <c r="NXP13" s="541"/>
      <c r="NXQ13" s="541"/>
      <c r="NXR13" s="541"/>
      <c r="NXS13" s="541"/>
      <c r="NXT13" s="541"/>
      <c r="NXU13" s="541"/>
      <c r="NXV13" s="541"/>
      <c r="NXW13" s="541"/>
      <c r="NXX13" s="541"/>
      <c r="NXY13" s="541"/>
      <c r="NXZ13" s="541"/>
      <c r="NYA13" s="541"/>
      <c r="NYB13" s="541"/>
      <c r="NYC13" s="541"/>
      <c r="NYD13" s="541"/>
      <c r="NYE13" s="541"/>
      <c r="NYF13" s="541"/>
      <c r="NYG13" s="541"/>
      <c r="NYH13" s="541"/>
      <c r="NYI13" s="541"/>
      <c r="NYJ13" s="541"/>
      <c r="NYK13" s="541"/>
      <c r="NYL13" s="541"/>
      <c r="NYM13" s="541"/>
      <c r="NYN13" s="541"/>
      <c r="NYO13" s="541"/>
      <c r="NYP13" s="541"/>
      <c r="NYQ13" s="541"/>
      <c r="NYR13" s="541"/>
      <c r="NYS13" s="541"/>
      <c r="NYT13" s="541"/>
      <c r="NYU13" s="541"/>
      <c r="NYV13" s="541"/>
      <c r="NYW13" s="541"/>
      <c r="NYX13" s="541"/>
      <c r="NYY13" s="541"/>
      <c r="NYZ13" s="541"/>
      <c r="NZA13" s="541"/>
      <c r="NZB13" s="541"/>
      <c r="NZC13" s="541"/>
      <c r="NZD13" s="541"/>
      <c r="NZE13" s="541"/>
      <c r="NZF13" s="541"/>
      <c r="NZG13" s="541"/>
      <c r="NZH13" s="541"/>
      <c r="NZI13" s="541"/>
      <c r="NZJ13" s="541"/>
      <c r="NZK13" s="541"/>
      <c r="NZL13" s="541"/>
      <c r="NZM13" s="541"/>
      <c r="NZN13" s="541"/>
      <c r="NZO13" s="541"/>
      <c r="NZP13" s="541"/>
      <c r="NZQ13" s="541"/>
      <c r="NZR13" s="541"/>
      <c r="NZS13" s="541"/>
      <c r="NZT13" s="541"/>
      <c r="NZU13" s="541"/>
      <c r="NZV13" s="541"/>
      <c r="NZW13" s="541"/>
      <c r="NZX13" s="541"/>
      <c r="NZY13" s="541"/>
      <c r="NZZ13" s="541"/>
      <c r="OAA13" s="541"/>
      <c r="OAB13" s="541"/>
      <c r="OAC13" s="541"/>
      <c r="OAD13" s="541"/>
      <c r="OAE13" s="541"/>
      <c r="OAF13" s="541"/>
      <c r="OAG13" s="541"/>
      <c r="OAH13" s="541"/>
      <c r="OAI13" s="541"/>
      <c r="OAJ13" s="541"/>
      <c r="OAK13" s="541"/>
      <c r="OAL13" s="541"/>
      <c r="OAM13" s="541"/>
      <c r="OAN13" s="541"/>
      <c r="OAO13" s="541"/>
      <c r="OAP13" s="541"/>
      <c r="OAQ13" s="541"/>
      <c r="OAR13" s="541"/>
      <c r="OAS13" s="541"/>
      <c r="OAT13" s="541"/>
      <c r="OAU13" s="541"/>
      <c r="OAV13" s="541"/>
      <c r="OAW13" s="541"/>
      <c r="OAX13" s="541"/>
      <c r="OAY13" s="541"/>
      <c r="OAZ13" s="541"/>
      <c r="OBA13" s="541"/>
      <c r="OBB13" s="541"/>
      <c r="OBC13" s="541"/>
      <c r="OBD13" s="541"/>
      <c r="OBE13" s="541"/>
      <c r="OBF13" s="541"/>
      <c r="OBG13" s="541"/>
      <c r="OBH13" s="541"/>
      <c r="OBI13" s="541"/>
      <c r="OBJ13" s="541"/>
      <c r="OBK13" s="541"/>
      <c r="OBL13" s="541"/>
      <c r="OBM13" s="541"/>
      <c r="OBN13" s="541"/>
      <c r="OBO13" s="541"/>
      <c r="OBP13" s="541"/>
      <c r="OBQ13" s="541"/>
      <c r="OBR13" s="541"/>
      <c r="OBS13" s="541"/>
      <c r="OBT13" s="541"/>
      <c r="OBU13" s="541"/>
      <c r="OBV13" s="541"/>
      <c r="OBW13" s="541"/>
      <c r="OBX13" s="541"/>
      <c r="OBY13" s="541"/>
      <c r="OBZ13" s="541"/>
      <c r="OCA13" s="541"/>
      <c r="OCB13" s="541"/>
      <c r="OCC13" s="541"/>
      <c r="OCD13" s="541"/>
      <c r="OCE13" s="541"/>
      <c r="OCF13" s="541"/>
      <c r="OCG13" s="541"/>
      <c r="OCH13" s="541"/>
      <c r="OCI13" s="541"/>
      <c r="OCJ13" s="541"/>
      <c r="OCK13" s="541"/>
      <c r="OCL13" s="541"/>
      <c r="OCM13" s="541"/>
      <c r="OCN13" s="541"/>
      <c r="OCO13" s="541"/>
      <c r="OCP13" s="541"/>
      <c r="OCQ13" s="541"/>
      <c r="OCR13" s="541"/>
      <c r="OCS13" s="541"/>
      <c r="OCT13" s="541"/>
      <c r="OCU13" s="541"/>
      <c r="OCV13" s="541"/>
      <c r="OCW13" s="541"/>
      <c r="OCX13" s="541"/>
      <c r="OCY13" s="541"/>
      <c r="OCZ13" s="541"/>
      <c r="ODA13" s="541"/>
      <c r="ODB13" s="541"/>
      <c r="ODC13" s="541"/>
      <c r="ODD13" s="541"/>
      <c r="ODE13" s="541"/>
      <c r="ODF13" s="541"/>
      <c r="ODG13" s="541"/>
      <c r="ODH13" s="541"/>
      <c r="ODI13" s="541"/>
      <c r="ODJ13" s="541"/>
      <c r="ODK13" s="541"/>
      <c r="ODL13" s="541"/>
      <c r="ODM13" s="541"/>
      <c r="ODN13" s="541"/>
      <c r="ODO13" s="541"/>
      <c r="ODP13" s="541"/>
      <c r="ODQ13" s="541"/>
      <c r="ODR13" s="541"/>
      <c r="ODS13" s="541"/>
      <c r="ODT13" s="541"/>
      <c r="ODU13" s="541"/>
      <c r="ODV13" s="541"/>
      <c r="ODW13" s="541"/>
      <c r="ODX13" s="541"/>
      <c r="ODY13" s="541"/>
      <c r="ODZ13" s="541"/>
      <c r="OEA13" s="541"/>
      <c r="OEB13" s="541"/>
      <c r="OEC13" s="541"/>
      <c r="OED13" s="541"/>
      <c r="OEE13" s="541"/>
      <c r="OEF13" s="541"/>
      <c r="OEG13" s="541"/>
      <c r="OEH13" s="541"/>
      <c r="OEI13" s="541"/>
      <c r="OEJ13" s="541"/>
      <c r="OEK13" s="541"/>
      <c r="OEL13" s="541"/>
      <c r="OEM13" s="541"/>
      <c r="OEN13" s="541"/>
      <c r="OEO13" s="541"/>
      <c r="OEP13" s="541"/>
      <c r="OEQ13" s="541"/>
      <c r="OER13" s="541"/>
      <c r="OES13" s="541"/>
      <c r="OET13" s="541"/>
      <c r="OEU13" s="541"/>
      <c r="OEV13" s="541"/>
      <c r="OEW13" s="541"/>
      <c r="OEX13" s="541"/>
      <c r="OEY13" s="541"/>
      <c r="OEZ13" s="541"/>
      <c r="OFA13" s="541"/>
      <c r="OFB13" s="541"/>
      <c r="OFC13" s="541"/>
      <c r="OFD13" s="541"/>
      <c r="OFE13" s="541"/>
      <c r="OFF13" s="541"/>
      <c r="OFG13" s="541"/>
      <c r="OFH13" s="541"/>
      <c r="OFI13" s="541"/>
      <c r="OFJ13" s="541"/>
      <c r="OFK13" s="541"/>
      <c r="OFL13" s="541"/>
      <c r="OFM13" s="541"/>
      <c r="OFN13" s="541"/>
      <c r="OFO13" s="541"/>
      <c r="OFP13" s="541"/>
      <c r="OFQ13" s="541"/>
      <c r="OFR13" s="541"/>
      <c r="OFS13" s="541"/>
      <c r="OFT13" s="541"/>
      <c r="OFU13" s="541"/>
      <c r="OFV13" s="541"/>
      <c r="OFW13" s="541"/>
      <c r="OFX13" s="541"/>
      <c r="OFY13" s="541"/>
      <c r="OFZ13" s="541"/>
      <c r="OGA13" s="541"/>
      <c r="OGB13" s="541"/>
      <c r="OGC13" s="541"/>
      <c r="OGD13" s="541"/>
      <c r="OGE13" s="541"/>
      <c r="OGF13" s="541"/>
      <c r="OGG13" s="541"/>
      <c r="OGH13" s="541"/>
      <c r="OGI13" s="541"/>
      <c r="OGJ13" s="541"/>
      <c r="OGK13" s="541"/>
      <c r="OGL13" s="541"/>
      <c r="OGM13" s="541"/>
      <c r="OGN13" s="541"/>
      <c r="OGO13" s="541"/>
      <c r="OGP13" s="541"/>
      <c r="OGQ13" s="541"/>
      <c r="OGR13" s="541"/>
      <c r="OGS13" s="541"/>
      <c r="OGT13" s="541"/>
      <c r="OGU13" s="541"/>
      <c r="OGV13" s="541"/>
      <c r="OGW13" s="541"/>
      <c r="OGX13" s="541"/>
      <c r="OGY13" s="541"/>
      <c r="OGZ13" s="541"/>
      <c r="OHA13" s="541"/>
      <c r="OHB13" s="541"/>
      <c r="OHC13" s="541"/>
      <c r="OHD13" s="541"/>
      <c r="OHE13" s="541"/>
      <c r="OHF13" s="541"/>
      <c r="OHG13" s="541"/>
      <c r="OHH13" s="541"/>
      <c r="OHI13" s="541"/>
      <c r="OHJ13" s="541"/>
      <c r="OHK13" s="541"/>
      <c r="OHL13" s="541"/>
      <c r="OHM13" s="541"/>
      <c r="OHN13" s="541"/>
      <c r="OHO13" s="541"/>
      <c r="OHP13" s="541"/>
      <c r="OHQ13" s="541"/>
      <c r="OHR13" s="541"/>
      <c r="OHS13" s="541"/>
      <c r="OHT13" s="541"/>
      <c r="OHU13" s="541"/>
      <c r="OHV13" s="541"/>
      <c r="OHW13" s="541"/>
      <c r="OHX13" s="541"/>
      <c r="OHY13" s="541"/>
      <c r="OHZ13" s="541"/>
      <c r="OIA13" s="541"/>
      <c r="OIB13" s="541"/>
      <c r="OIC13" s="541"/>
      <c r="OID13" s="541"/>
      <c r="OIE13" s="541"/>
      <c r="OIF13" s="541"/>
      <c r="OIG13" s="541"/>
      <c r="OIH13" s="541"/>
      <c r="OII13" s="541"/>
      <c r="OIJ13" s="541"/>
      <c r="OIK13" s="541"/>
      <c r="OIL13" s="541"/>
      <c r="OIM13" s="541"/>
      <c r="OIN13" s="541"/>
      <c r="OIO13" s="541"/>
      <c r="OIP13" s="541"/>
      <c r="OIQ13" s="541"/>
      <c r="OIR13" s="541"/>
      <c r="OIS13" s="541"/>
      <c r="OIT13" s="541"/>
      <c r="OIU13" s="541"/>
      <c r="OIV13" s="541"/>
      <c r="OIW13" s="541"/>
      <c r="OIX13" s="541"/>
      <c r="OIY13" s="541"/>
      <c r="OIZ13" s="541"/>
      <c r="OJA13" s="541"/>
      <c r="OJB13" s="541"/>
      <c r="OJC13" s="541"/>
      <c r="OJD13" s="541"/>
      <c r="OJE13" s="541"/>
      <c r="OJF13" s="541"/>
      <c r="OJG13" s="541"/>
      <c r="OJH13" s="541"/>
      <c r="OJI13" s="541"/>
      <c r="OJJ13" s="541"/>
      <c r="OJK13" s="541"/>
      <c r="OJL13" s="541"/>
      <c r="OJM13" s="541"/>
      <c r="OJN13" s="541"/>
      <c r="OJO13" s="541"/>
      <c r="OJP13" s="541"/>
      <c r="OJQ13" s="541"/>
      <c r="OJR13" s="541"/>
      <c r="OJS13" s="541"/>
      <c r="OJT13" s="541"/>
      <c r="OJU13" s="541"/>
      <c r="OJV13" s="541"/>
      <c r="OJW13" s="541"/>
      <c r="OJX13" s="541"/>
      <c r="OJY13" s="541"/>
      <c r="OJZ13" s="541"/>
      <c r="OKA13" s="541"/>
      <c r="OKB13" s="541"/>
      <c r="OKC13" s="541"/>
      <c r="OKD13" s="541"/>
      <c r="OKE13" s="541"/>
      <c r="OKF13" s="541"/>
      <c r="OKG13" s="541"/>
      <c r="OKH13" s="541"/>
      <c r="OKI13" s="541"/>
      <c r="OKJ13" s="541"/>
      <c r="OKK13" s="541"/>
      <c r="OKL13" s="541"/>
      <c r="OKM13" s="541"/>
      <c r="OKN13" s="541"/>
      <c r="OKO13" s="541"/>
      <c r="OKP13" s="541"/>
      <c r="OKQ13" s="541"/>
      <c r="OKR13" s="541"/>
      <c r="OKS13" s="541"/>
      <c r="OKT13" s="541"/>
      <c r="OKU13" s="541"/>
      <c r="OKV13" s="541"/>
      <c r="OKW13" s="541"/>
      <c r="OKX13" s="541"/>
      <c r="OKY13" s="541"/>
      <c r="OKZ13" s="541"/>
      <c r="OLA13" s="541"/>
      <c r="OLB13" s="541"/>
      <c r="OLC13" s="541"/>
      <c r="OLD13" s="541"/>
      <c r="OLE13" s="541"/>
      <c r="OLF13" s="541"/>
      <c r="OLG13" s="541"/>
      <c r="OLH13" s="541"/>
      <c r="OLI13" s="541"/>
      <c r="OLJ13" s="541"/>
      <c r="OLK13" s="541"/>
      <c r="OLL13" s="541"/>
      <c r="OLM13" s="541"/>
      <c r="OLN13" s="541"/>
      <c r="OLO13" s="541"/>
      <c r="OLP13" s="541"/>
      <c r="OLQ13" s="541"/>
      <c r="OLR13" s="541"/>
      <c r="OLS13" s="541"/>
      <c r="OLT13" s="541"/>
      <c r="OLU13" s="541"/>
      <c r="OLV13" s="541"/>
      <c r="OLW13" s="541"/>
      <c r="OLX13" s="541"/>
      <c r="OLY13" s="541"/>
      <c r="OLZ13" s="541"/>
      <c r="OMA13" s="541"/>
      <c r="OMB13" s="541"/>
      <c r="OMC13" s="541"/>
      <c r="OMD13" s="541"/>
      <c r="OME13" s="541"/>
      <c r="OMF13" s="541"/>
      <c r="OMG13" s="541"/>
      <c r="OMH13" s="541"/>
      <c r="OMI13" s="541"/>
      <c r="OMJ13" s="541"/>
      <c r="OMK13" s="541"/>
      <c r="OML13" s="541"/>
      <c r="OMM13" s="541"/>
      <c r="OMN13" s="541"/>
      <c r="OMO13" s="541"/>
      <c r="OMP13" s="541"/>
      <c r="OMQ13" s="541"/>
      <c r="OMR13" s="541"/>
      <c r="OMS13" s="541"/>
      <c r="OMT13" s="541"/>
      <c r="OMU13" s="541"/>
      <c r="OMV13" s="541"/>
      <c r="OMW13" s="541"/>
      <c r="OMX13" s="541"/>
      <c r="OMY13" s="541"/>
      <c r="OMZ13" s="541"/>
      <c r="ONA13" s="541"/>
      <c r="ONB13" s="541"/>
      <c r="ONC13" s="541"/>
      <c r="OND13" s="541"/>
      <c r="ONE13" s="541"/>
      <c r="ONF13" s="541"/>
      <c r="ONG13" s="541"/>
      <c r="ONH13" s="541"/>
      <c r="ONI13" s="541"/>
      <c r="ONJ13" s="541"/>
      <c r="ONK13" s="541"/>
      <c r="ONL13" s="541"/>
      <c r="ONM13" s="541"/>
      <c r="ONN13" s="541"/>
      <c r="ONO13" s="541"/>
      <c r="ONP13" s="541"/>
      <c r="ONQ13" s="541"/>
      <c r="ONR13" s="541"/>
      <c r="ONS13" s="541"/>
      <c r="ONT13" s="541"/>
      <c r="ONU13" s="541"/>
      <c r="ONV13" s="541"/>
      <c r="ONW13" s="541"/>
      <c r="ONX13" s="541"/>
      <c r="ONY13" s="541"/>
      <c r="ONZ13" s="541"/>
      <c r="OOA13" s="541"/>
      <c r="OOB13" s="541"/>
      <c r="OOC13" s="541"/>
      <c r="OOD13" s="541"/>
      <c r="OOE13" s="541"/>
      <c r="OOF13" s="541"/>
      <c r="OOG13" s="541"/>
      <c r="OOH13" s="541"/>
      <c r="OOI13" s="541"/>
      <c r="OOJ13" s="541"/>
      <c r="OOK13" s="541"/>
      <c r="OOL13" s="541"/>
      <c r="OOM13" s="541"/>
      <c r="OON13" s="541"/>
      <c r="OOO13" s="541"/>
      <c r="OOP13" s="541"/>
      <c r="OOQ13" s="541"/>
      <c r="OOR13" s="541"/>
      <c r="OOS13" s="541"/>
      <c r="OOT13" s="541"/>
      <c r="OOU13" s="541"/>
      <c r="OOV13" s="541"/>
      <c r="OOW13" s="541"/>
      <c r="OOX13" s="541"/>
      <c r="OOY13" s="541"/>
      <c r="OOZ13" s="541"/>
      <c r="OPA13" s="541"/>
      <c r="OPB13" s="541"/>
      <c r="OPC13" s="541"/>
      <c r="OPD13" s="541"/>
      <c r="OPE13" s="541"/>
      <c r="OPF13" s="541"/>
      <c r="OPG13" s="541"/>
      <c r="OPH13" s="541"/>
      <c r="OPI13" s="541"/>
      <c r="OPJ13" s="541"/>
      <c r="OPK13" s="541"/>
      <c r="OPL13" s="541"/>
      <c r="OPM13" s="541"/>
      <c r="OPN13" s="541"/>
      <c r="OPO13" s="541"/>
      <c r="OPP13" s="541"/>
      <c r="OPQ13" s="541"/>
      <c r="OPR13" s="541"/>
      <c r="OPS13" s="541"/>
      <c r="OPT13" s="541"/>
      <c r="OPU13" s="541"/>
      <c r="OPV13" s="541"/>
      <c r="OPW13" s="541"/>
      <c r="OPX13" s="541"/>
      <c r="OPY13" s="541"/>
      <c r="OPZ13" s="541"/>
      <c r="OQA13" s="541"/>
      <c r="OQB13" s="541"/>
      <c r="OQC13" s="541"/>
      <c r="OQD13" s="541"/>
      <c r="OQE13" s="541"/>
      <c r="OQF13" s="541"/>
      <c r="OQG13" s="541"/>
      <c r="OQH13" s="541"/>
      <c r="OQI13" s="541"/>
      <c r="OQJ13" s="541"/>
      <c r="OQK13" s="541"/>
      <c r="OQL13" s="541"/>
      <c r="OQM13" s="541"/>
      <c r="OQN13" s="541"/>
      <c r="OQO13" s="541"/>
      <c r="OQP13" s="541"/>
      <c r="OQQ13" s="541"/>
      <c r="OQR13" s="541"/>
      <c r="OQS13" s="541"/>
      <c r="OQT13" s="541"/>
      <c r="OQU13" s="541"/>
      <c r="OQV13" s="541"/>
      <c r="OQW13" s="541"/>
      <c r="OQX13" s="541"/>
      <c r="OQY13" s="541"/>
      <c r="OQZ13" s="541"/>
      <c r="ORA13" s="541"/>
      <c r="ORB13" s="541"/>
      <c r="ORC13" s="541"/>
      <c r="ORD13" s="541"/>
      <c r="ORE13" s="541"/>
      <c r="ORF13" s="541"/>
      <c r="ORG13" s="541"/>
      <c r="ORH13" s="541"/>
      <c r="ORI13" s="541"/>
      <c r="ORJ13" s="541"/>
      <c r="ORK13" s="541"/>
      <c r="ORL13" s="541"/>
      <c r="ORM13" s="541"/>
      <c r="ORN13" s="541"/>
      <c r="ORO13" s="541"/>
      <c r="ORP13" s="541"/>
      <c r="ORQ13" s="541"/>
      <c r="ORR13" s="541"/>
      <c r="ORS13" s="541"/>
      <c r="ORT13" s="541"/>
      <c r="ORU13" s="541"/>
      <c r="ORV13" s="541"/>
      <c r="ORW13" s="541"/>
      <c r="ORX13" s="541"/>
      <c r="ORY13" s="541"/>
      <c r="ORZ13" s="541"/>
      <c r="OSA13" s="541"/>
      <c r="OSB13" s="541"/>
      <c r="OSC13" s="541"/>
      <c r="OSD13" s="541"/>
      <c r="OSE13" s="541"/>
      <c r="OSF13" s="541"/>
      <c r="OSG13" s="541"/>
      <c r="OSH13" s="541"/>
      <c r="OSI13" s="541"/>
      <c r="OSJ13" s="541"/>
      <c r="OSK13" s="541"/>
      <c r="OSL13" s="541"/>
      <c r="OSM13" s="541"/>
      <c r="OSN13" s="541"/>
      <c r="OSO13" s="541"/>
      <c r="OSP13" s="541"/>
      <c r="OSQ13" s="541"/>
      <c r="OSR13" s="541"/>
      <c r="OSS13" s="541"/>
      <c r="OST13" s="541"/>
      <c r="OSU13" s="541"/>
      <c r="OSV13" s="541"/>
      <c r="OSW13" s="541"/>
      <c r="OSX13" s="541"/>
      <c r="OSY13" s="541"/>
      <c r="OSZ13" s="541"/>
      <c r="OTA13" s="541"/>
      <c r="OTB13" s="541"/>
      <c r="OTC13" s="541"/>
      <c r="OTD13" s="541"/>
      <c r="OTE13" s="541"/>
      <c r="OTF13" s="541"/>
      <c r="OTG13" s="541"/>
      <c r="OTH13" s="541"/>
      <c r="OTI13" s="541"/>
      <c r="OTJ13" s="541"/>
      <c r="OTK13" s="541"/>
      <c r="OTL13" s="541"/>
      <c r="OTM13" s="541"/>
      <c r="OTN13" s="541"/>
      <c r="OTO13" s="541"/>
      <c r="OTP13" s="541"/>
      <c r="OTQ13" s="541"/>
      <c r="OTR13" s="541"/>
      <c r="OTS13" s="541"/>
      <c r="OTT13" s="541"/>
      <c r="OTU13" s="541"/>
      <c r="OTV13" s="541"/>
      <c r="OTW13" s="541"/>
      <c r="OTX13" s="541"/>
      <c r="OTY13" s="541"/>
      <c r="OTZ13" s="541"/>
      <c r="OUA13" s="541"/>
      <c r="OUB13" s="541"/>
      <c r="OUC13" s="541"/>
      <c r="OUD13" s="541"/>
      <c r="OUE13" s="541"/>
      <c r="OUF13" s="541"/>
      <c r="OUG13" s="541"/>
      <c r="OUH13" s="541"/>
      <c r="OUI13" s="541"/>
      <c r="OUJ13" s="541"/>
      <c r="OUK13" s="541"/>
      <c r="OUL13" s="541"/>
      <c r="OUM13" s="541"/>
      <c r="OUN13" s="541"/>
      <c r="OUO13" s="541"/>
      <c r="OUP13" s="541"/>
      <c r="OUQ13" s="541"/>
      <c r="OUR13" s="541"/>
      <c r="OUS13" s="541"/>
      <c r="OUT13" s="541"/>
      <c r="OUU13" s="541"/>
      <c r="OUV13" s="541"/>
      <c r="OUW13" s="541"/>
      <c r="OUX13" s="541"/>
      <c r="OUY13" s="541"/>
      <c r="OUZ13" s="541"/>
      <c r="OVA13" s="541"/>
      <c r="OVB13" s="541"/>
      <c r="OVC13" s="541"/>
      <c r="OVD13" s="541"/>
      <c r="OVE13" s="541"/>
      <c r="OVF13" s="541"/>
      <c r="OVG13" s="541"/>
      <c r="OVH13" s="541"/>
      <c r="OVI13" s="541"/>
      <c r="OVJ13" s="541"/>
      <c r="OVK13" s="541"/>
      <c r="OVL13" s="541"/>
      <c r="OVM13" s="541"/>
      <c r="OVN13" s="541"/>
      <c r="OVO13" s="541"/>
      <c r="OVP13" s="541"/>
      <c r="OVQ13" s="541"/>
      <c r="OVR13" s="541"/>
      <c r="OVS13" s="541"/>
      <c r="OVT13" s="541"/>
      <c r="OVU13" s="541"/>
      <c r="OVV13" s="541"/>
      <c r="OVW13" s="541"/>
      <c r="OVX13" s="541"/>
      <c r="OVY13" s="541"/>
      <c r="OVZ13" s="541"/>
      <c r="OWA13" s="541"/>
      <c r="OWB13" s="541"/>
      <c r="OWC13" s="541"/>
      <c r="OWD13" s="541"/>
      <c r="OWE13" s="541"/>
      <c r="OWF13" s="541"/>
      <c r="OWG13" s="541"/>
      <c r="OWH13" s="541"/>
      <c r="OWI13" s="541"/>
      <c r="OWJ13" s="541"/>
      <c r="OWK13" s="541"/>
      <c r="OWL13" s="541"/>
      <c r="OWM13" s="541"/>
      <c r="OWN13" s="541"/>
      <c r="OWO13" s="541"/>
      <c r="OWP13" s="541"/>
      <c r="OWQ13" s="541"/>
      <c r="OWR13" s="541"/>
      <c r="OWS13" s="541"/>
      <c r="OWT13" s="541"/>
      <c r="OWU13" s="541"/>
      <c r="OWV13" s="541"/>
      <c r="OWW13" s="541"/>
      <c r="OWX13" s="541"/>
      <c r="OWY13" s="541"/>
      <c r="OWZ13" s="541"/>
      <c r="OXA13" s="541"/>
      <c r="OXB13" s="541"/>
      <c r="OXC13" s="541"/>
      <c r="OXD13" s="541"/>
      <c r="OXE13" s="541"/>
      <c r="OXF13" s="541"/>
      <c r="OXG13" s="541"/>
      <c r="OXH13" s="541"/>
      <c r="OXI13" s="541"/>
      <c r="OXJ13" s="541"/>
      <c r="OXK13" s="541"/>
      <c r="OXL13" s="541"/>
      <c r="OXM13" s="541"/>
      <c r="OXN13" s="541"/>
      <c r="OXO13" s="541"/>
      <c r="OXP13" s="541"/>
      <c r="OXQ13" s="541"/>
      <c r="OXR13" s="541"/>
      <c r="OXS13" s="541"/>
      <c r="OXT13" s="541"/>
      <c r="OXU13" s="541"/>
      <c r="OXV13" s="541"/>
      <c r="OXW13" s="541"/>
      <c r="OXX13" s="541"/>
      <c r="OXY13" s="541"/>
      <c r="OXZ13" s="541"/>
      <c r="OYA13" s="541"/>
      <c r="OYB13" s="541"/>
      <c r="OYC13" s="541"/>
      <c r="OYD13" s="541"/>
      <c r="OYE13" s="541"/>
      <c r="OYF13" s="541"/>
      <c r="OYG13" s="541"/>
      <c r="OYH13" s="541"/>
      <c r="OYI13" s="541"/>
      <c r="OYJ13" s="541"/>
      <c r="OYK13" s="541"/>
      <c r="OYL13" s="541"/>
      <c r="OYM13" s="541"/>
      <c r="OYN13" s="541"/>
      <c r="OYO13" s="541"/>
      <c r="OYP13" s="541"/>
      <c r="OYQ13" s="541"/>
      <c r="OYR13" s="541"/>
      <c r="OYS13" s="541"/>
      <c r="OYT13" s="541"/>
      <c r="OYU13" s="541"/>
      <c r="OYV13" s="541"/>
      <c r="OYW13" s="541"/>
      <c r="OYX13" s="541"/>
      <c r="OYY13" s="541"/>
      <c r="OYZ13" s="541"/>
      <c r="OZA13" s="541"/>
      <c r="OZB13" s="541"/>
      <c r="OZC13" s="541"/>
      <c r="OZD13" s="541"/>
      <c r="OZE13" s="541"/>
      <c r="OZF13" s="541"/>
      <c r="OZG13" s="541"/>
      <c r="OZH13" s="541"/>
      <c r="OZI13" s="541"/>
      <c r="OZJ13" s="541"/>
      <c r="OZK13" s="541"/>
      <c r="OZL13" s="541"/>
      <c r="OZM13" s="541"/>
      <c r="OZN13" s="541"/>
      <c r="OZO13" s="541"/>
      <c r="OZP13" s="541"/>
      <c r="OZQ13" s="541"/>
      <c r="OZR13" s="541"/>
      <c r="OZS13" s="541"/>
      <c r="OZT13" s="541"/>
      <c r="OZU13" s="541"/>
      <c r="OZV13" s="541"/>
      <c r="OZW13" s="541"/>
      <c r="OZX13" s="541"/>
      <c r="OZY13" s="541"/>
      <c r="OZZ13" s="541"/>
      <c r="PAA13" s="541"/>
      <c r="PAB13" s="541"/>
      <c r="PAC13" s="541"/>
      <c r="PAD13" s="541"/>
      <c r="PAE13" s="541"/>
      <c r="PAF13" s="541"/>
      <c r="PAG13" s="541"/>
      <c r="PAH13" s="541"/>
      <c r="PAI13" s="541"/>
      <c r="PAJ13" s="541"/>
      <c r="PAK13" s="541"/>
      <c r="PAL13" s="541"/>
      <c r="PAM13" s="541"/>
      <c r="PAN13" s="541"/>
      <c r="PAO13" s="541"/>
      <c r="PAP13" s="541"/>
      <c r="PAQ13" s="541"/>
      <c r="PAR13" s="541"/>
      <c r="PAS13" s="541"/>
      <c r="PAT13" s="541"/>
      <c r="PAU13" s="541"/>
      <c r="PAV13" s="541"/>
      <c r="PAW13" s="541"/>
      <c r="PAX13" s="541"/>
      <c r="PAY13" s="541"/>
      <c r="PAZ13" s="541"/>
      <c r="PBA13" s="541"/>
      <c r="PBB13" s="541"/>
      <c r="PBC13" s="541"/>
      <c r="PBD13" s="541"/>
      <c r="PBE13" s="541"/>
      <c r="PBF13" s="541"/>
      <c r="PBG13" s="541"/>
      <c r="PBH13" s="541"/>
      <c r="PBI13" s="541"/>
      <c r="PBJ13" s="541"/>
      <c r="PBK13" s="541"/>
      <c r="PBL13" s="541"/>
      <c r="PBM13" s="541"/>
      <c r="PBN13" s="541"/>
      <c r="PBO13" s="541"/>
      <c r="PBP13" s="541"/>
      <c r="PBQ13" s="541"/>
      <c r="PBR13" s="541"/>
      <c r="PBS13" s="541"/>
      <c r="PBT13" s="541"/>
      <c r="PBU13" s="541"/>
      <c r="PBV13" s="541"/>
      <c r="PBW13" s="541"/>
      <c r="PBX13" s="541"/>
      <c r="PBY13" s="541"/>
      <c r="PBZ13" s="541"/>
      <c r="PCA13" s="541"/>
      <c r="PCB13" s="541"/>
      <c r="PCC13" s="541"/>
      <c r="PCD13" s="541"/>
      <c r="PCE13" s="541"/>
      <c r="PCF13" s="541"/>
      <c r="PCG13" s="541"/>
      <c r="PCH13" s="541"/>
      <c r="PCI13" s="541"/>
      <c r="PCJ13" s="541"/>
      <c r="PCK13" s="541"/>
      <c r="PCL13" s="541"/>
      <c r="PCM13" s="541"/>
      <c r="PCN13" s="541"/>
      <c r="PCO13" s="541"/>
      <c r="PCP13" s="541"/>
      <c r="PCQ13" s="541"/>
      <c r="PCR13" s="541"/>
      <c r="PCS13" s="541"/>
      <c r="PCT13" s="541"/>
      <c r="PCU13" s="541"/>
      <c r="PCV13" s="541"/>
      <c r="PCW13" s="541"/>
      <c r="PCX13" s="541"/>
      <c r="PCY13" s="541"/>
      <c r="PCZ13" s="541"/>
      <c r="PDA13" s="541"/>
      <c r="PDB13" s="541"/>
      <c r="PDC13" s="541"/>
      <c r="PDD13" s="541"/>
      <c r="PDE13" s="541"/>
      <c r="PDF13" s="541"/>
      <c r="PDG13" s="541"/>
      <c r="PDH13" s="541"/>
      <c r="PDI13" s="541"/>
      <c r="PDJ13" s="541"/>
      <c r="PDK13" s="541"/>
      <c r="PDL13" s="541"/>
      <c r="PDM13" s="541"/>
      <c r="PDN13" s="541"/>
      <c r="PDO13" s="541"/>
      <c r="PDP13" s="541"/>
      <c r="PDQ13" s="541"/>
      <c r="PDR13" s="541"/>
      <c r="PDS13" s="541"/>
      <c r="PDT13" s="541"/>
      <c r="PDU13" s="541"/>
      <c r="PDV13" s="541"/>
      <c r="PDW13" s="541"/>
      <c r="PDX13" s="541"/>
      <c r="PDY13" s="541"/>
      <c r="PDZ13" s="541"/>
      <c r="PEA13" s="541"/>
      <c r="PEB13" s="541"/>
      <c r="PEC13" s="541"/>
      <c r="PED13" s="541"/>
      <c r="PEE13" s="541"/>
      <c r="PEF13" s="541"/>
      <c r="PEG13" s="541"/>
      <c r="PEH13" s="541"/>
      <c r="PEI13" s="541"/>
      <c r="PEJ13" s="541"/>
      <c r="PEK13" s="541"/>
      <c r="PEL13" s="541"/>
      <c r="PEM13" s="541"/>
      <c r="PEN13" s="541"/>
      <c r="PEO13" s="541"/>
      <c r="PEP13" s="541"/>
      <c r="PEQ13" s="541"/>
      <c r="PER13" s="541"/>
      <c r="PES13" s="541"/>
      <c r="PET13" s="541"/>
      <c r="PEU13" s="541"/>
      <c r="PEV13" s="541"/>
      <c r="PEW13" s="541"/>
      <c r="PEX13" s="541"/>
      <c r="PEY13" s="541"/>
      <c r="PEZ13" s="541"/>
      <c r="PFA13" s="541"/>
      <c r="PFB13" s="541"/>
      <c r="PFC13" s="541"/>
      <c r="PFD13" s="541"/>
      <c r="PFE13" s="541"/>
      <c r="PFF13" s="541"/>
      <c r="PFG13" s="541"/>
      <c r="PFH13" s="541"/>
      <c r="PFI13" s="541"/>
      <c r="PFJ13" s="541"/>
      <c r="PFK13" s="541"/>
      <c r="PFL13" s="541"/>
      <c r="PFM13" s="541"/>
      <c r="PFN13" s="541"/>
      <c r="PFO13" s="541"/>
      <c r="PFP13" s="541"/>
      <c r="PFQ13" s="541"/>
      <c r="PFR13" s="541"/>
      <c r="PFS13" s="541"/>
      <c r="PFT13" s="541"/>
      <c r="PFU13" s="541"/>
      <c r="PFV13" s="541"/>
      <c r="PFW13" s="541"/>
      <c r="PFX13" s="541"/>
      <c r="PFY13" s="541"/>
      <c r="PFZ13" s="541"/>
      <c r="PGA13" s="541"/>
      <c r="PGB13" s="541"/>
      <c r="PGC13" s="541"/>
      <c r="PGD13" s="541"/>
      <c r="PGE13" s="541"/>
      <c r="PGF13" s="541"/>
      <c r="PGG13" s="541"/>
      <c r="PGH13" s="541"/>
      <c r="PGI13" s="541"/>
      <c r="PGJ13" s="541"/>
      <c r="PGK13" s="541"/>
      <c r="PGL13" s="541"/>
      <c r="PGM13" s="541"/>
      <c r="PGN13" s="541"/>
      <c r="PGO13" s="541"/>
      <c r="PGP13" s="541"/>
      <c r="PGQ13" s="541"/>
      <c r="PGR13" s="541"/>
      <c r="PGS13" s="541"/>
      <c r="PGT13" s="541"/>
      <c r="PGU13" s="541"/>
      <c r="PGV13" s="541"/>
      <c r="PGW13" s="541"/>
      <c r="PGX13" s="541"/>
      <c r="PGY13" s="541"/>
      <c r="PGZ13" s="541"/>
      <c r="PHA13" s="541"/>
      <c r="PHB13" s="541"/>
      <c r="PHC13" s="541"/>
      <c r="PHD13" s="541"/>
      <c r="PHE13" s="541"/>
      <c r="PHF13" s="541"/>
      <c r="PHG13" s="541"/>
      <c r="PHH13" s="541"/>
      <c r="PHI13" s="541"/>
      <c r="PHJ13" s="541"/>
      <c r="PHK13" s="541"/>
      <c r="PHL13" s="541"/>
      <c r="PHM13" s="541"/>
      <c r="PHN13" s="541"/>
      <c r="PHO13" s="541"/>
      <c r="PHP13" s="541"/>
      <c r="PHQ13" s="541"/>
      <c r="PHR13" s="541"/>
      <c r="PHS13" s="541"/>
      <c r="PHT13" s="541"/>
      <c r="PHU13" s="541"/>
      <c r="PHV13" s="541"/>
      <c r="PHW13" s="541"/>
      <c r="PHX13" s="541"/>
      <c r="PHY13" s="541"/>
      <c r="PHZ13" s="541"/>
      <c r="PIA13" s="541"/>
      <c r="PIB13" s="541"/>
      <c r="PIC13" s="541"/>
      <c r="PID13" s="541"/>
      <c r="PIE13" s="541"/>
      <c r="PIF13" s="541"/>
      <c r="PIG13" s="541"/>
      <c r="PIH13" s="541"/>
      <c r="PII13" s="541"/>
      <c r="PIJ13" s="541"/>
      <c r="PIK13" s="541"/>
      <c r="PIL13" s="541"/>
      <c r="PIM13" s="541"/>
      <c r="PIN13" s="541"/>
      <c r="PIO13" s="541"/>
      <c r="PIP13" s="541"/>
      <c r="PIQ13" s="541"/>
      <c r="PIR13" s="541"/>
      <c r="PIS13" s="541"/>
      <c r="PIT13" s="541"/>
      <c r="PIU13" s="541"/>
      <c r="PIV13" s="541"/>
      <c r="PIW13" s="541"/>
      <c r="PIX13" s="541"/>
      <c r="PIY13" s="541"/>
      <c r="PIZ13" s="541"/>
      <c r="PJA13" s="541"/>
      <c r="PJB13" s="541"/>
      <c r="PJC13" s="541"/>
      <c r="PJD13" s="541"/>
      <c r="PJE13" s="541"/>
      <c r="PJF13" s="541"/>
      <c r="PJG13" s="541"/>
      <c r="PJH13" s="541"/>
      <c r="PJI13" s="541"/>
      <c r="PJJ13" s="541"/>
      <c r="PJK13" s="541"/>
      <c r="PJL13" s="541"/>
      <c r="PJM13" s="541"/>
      <c r="PJN13" s="541"/>
      <c r="PJO13" s="541"/>
      <c r="PJP13" s="541"/>
      <c r="PJQ13" s="541"/>
      <c r="PJR13" s="541"/>
      <c r="PJS13" s="541"/>
      <c r="PJT13" s="541"/>
      <c r="PJU13" s="541"/>
      <c r="PJV13" s="541"/>
      <c r="PJW13" s="541"/>
      <c r="PJX13" s="541"/>
      <c r="PJY13" s="541"/>
      <c r="PJZ13" s="541"/>
      <c r="PKA13" s="541"/>
      <c r="PKB13" s="541"/>
      <c r="PKC13" s="541"/>
      <c r="PKD13" s="541"/>
      <c r="PKE13" s="541"/>
      <c r="PKF13" s="541"/>
      <c r="PKG13" s="541"/>
      <c r="PKH13" s="541"/>
      <c r="PKI13" s="541"/>
      <c r="PKJ13" s="541"/>
      <c r="PKK13" s="541"/>
      <c r="PKL13" s="541"/>
      <c r="PKM13" s="541"/>
      <c r="PKN13" s="541"/>
      <c r="PKO13" s="541"/>
      <c r="PKP13" s="541"/>
      <c r="PKQ13" s="541"/>
      <c r="PKR13" s="541"/>
      <c r="PKS13" s="541"/>
      <c r="PKT13" s="541"/>
      <c r="PKU13" s="541"/>
      <c r="PKV13" s="541"/>
      <c r="PKW13" s="541"/>
      <c r="PKX13" s="541"/>
      <c r="PKY13" s="541"/>
      <c r="PKZ13" s="541"/>
      <c r="PLA13" s="541"/>
      <c r="PLB13" s="541"/>
      <c r="PLC13" s="541"/>
      <c r="PLD13" s="541"/>
      <c r="PLE13" s="541"/>
      <c r="PLF13" s="541"/>
      <c r="PLG13" s="541"/>
      <c r="PLH13" s="541"/>
      <c r="PLI13" s="541"/>
      <c r="PLJ13" s="541"/>
      <c r="PLK13" s="541"/>
      <c r="PLL13" s="541"/>
      <c r="PLM13" s="541"/>
      <c r="PLN13" s="541"/>
      <c r="PLO13" s="541"/>
      <c r="PLP13" s="541"/>
      <c r="PLQ13" s="541"/>
      <c r="PLR13" s="541"/>
      <c r="PLS13" s="541"/>
      <c r="PLT13" s="541"/>
      <c r="PLU13" s="541"/>
      <c r="PLV13" s="541"/>
      <c r="PLW13" s="541"/>
      <c r="PLX13" s="541"/>
      <c r="PLY13" s="541"/>
      <c r="PLZ13" s="541"/>
      <c r="PMA13" s="541"/>
      <c r="PMB13" s="541"/>
      <c r="PMC13" s="541"/>
      <c r="PMD13" s="541"/>
      <c r="PME13" s="541"/>
      <c r="PMF13" s="541"/>
      <c r="PMG13" s="541"/>
      <c r="PMH13" s="541"/>
      <c r="PMI13" s="541"/>
      <c r="PMJ13" s="541"/>
      <c r="PMK13" s="541"/>
      <c r="PML13" s="541"/>
      <c r="PMM13" s="541"/>
      <c r="PMN13" s="541"/>
      <c r="PMO13" s="541"/>
      <c r="PMP13" s="541"/>
      <c r="PMQ13" s="541"/>
      <c r="PMR13" s="541"/>
      <c r="PMS13" s="541"/>
      <c r="PMT13" s="541"/>
      <c r="PMU13" s="541"/>
      <c r="PMV13" s="541"/>
      <c r="PMW13" s="541"/>
      <c r="PMX13" s="541"/>
      <c r="PMY13" s="541"/>
      <c r="PMZ13" s="541"/>
      <c r="PNA13" s="541"/>
      <c r="PNB13" s="541"/>
      <c r="PNC13" s="541"/>
      <c r="PND13" s="541"/>
      <c r="PNE13" s="541"/>
      <c r="PNF13" s="541"/>
      <c r="PNG13" s="541"/>
      <c r="PNH13" s="541"/>
      <c r="PNI13" s="541"/>
      <c r="PNJ13" s="541"/>
      <c r="PNK13" s="541"/>
      <c r="PNL13" s="541"/>
      <c r="PNM13" s="541"/>
      <c r="PNN13" s="541"/>
      <c r="PNO13" s="541"/>
      <c r="PNP13" s="541"/>
      <c r="PNQ13" s="541"/>
      <c r="PNR13" s="541"/>
      <c r="PNS13" s="541"/>
      <c r="PNT13" s="541"/>
      <c r="PNU13" s="541"/>
      <c r="PNV13" s="541"/>
      <c r="PNW13" s="541"/>
      <c r="PNX13" s="541"/>
      <c r="PNY13" s="541"/>
      <c r="PNZ13" s="541"/>
      <c r="POA13" s="541"/>
      <c r="POB13" s="541"/>
      <c r="POC13" s="541"/>
      <c r="POD13" s="541"/>
      <c r="POE13" s="541"/>
      <c r="POF13" s="541"/>
      <c r="POG13" s="541"/>
      <c r="POH13" s="541"/>
      <c r="POI13" s="541"/>
      <c r="POJ13" s="541"/>
      <c r="POK13" s="541"/>
      <c r="POL13" s="541"/>
      <c r="POM13" s="541"/>
      <c r="PON13" s="541"/>
      <c r="POO13" s="541"/>
      <c r="POP13" s="541"/>
      <c r="POQ13" s="541"/>
      <c r="POR13" s="541"/>
      <c r="POS13" s="541"/>
      <c r="POT13" s="541"/>
      <c r="POU13" s="541"/>
      <c r="POV13" s="541"/>
      <c r="POW13" s="541"/>
      <c r="POX13" s="541"/>
      <c r="POY13" s="541"/>
      <c r="POZ13" s="541"/>
      <c r="PPA13" s="541"/>
      <c r="PPB13" s="541"/>
      <c r="PPC13" s="541"/>
      <c r="PPD13" s="541"/>
      <c r="PPE13" s="541"/>
      <c r="PPF13" s="541"/>
      <c r="PPG13" s="541"/>
      <c r="PPH13" s="541"/>
      <c r="PPI13" s="541"/>
      <c r="PPJ13" s="541"/>
      <c r="PPK13" s="541"/>
      <c r="PPL13" s="541"/>
      <c r="PPM13" s="541"/>
      <c r="PPN13" s="541"/>
      <c r="PPO13" s="541"/>
      <c r="PPP13" s="541"/>
      <c r="PPQ13" s="541"/>
      <c r="PPR13" s="541"/>
      <c r="PPS13" s="541"/>
      <c r="PPT13" s="541"/>
      <c r="PPU13" s="541"/>
      <c r="PPV13" s="541"/>
      <c r="PPW13" s="541"/>
      <c r="PPX13" s="541"/>
      <c r="PPY13" s="541"/>
      <c r="PPZ13" s="541"/>
      <c r="PQA13" s="541"/>
      <c r="PQB13" s="541"/>
      <c r="PQC13" s="541"/>
      <c r="PQD13" s="541"/>
      <c r="PQE13" s="541"/>
      <c r="PQF13" s="541"/>
      <c r="PQG13" s="541"/>
      <c r="PQH13" s="541"/>
      <c r="PQI13" s="541"/>
      <c r="PQJ13" s="541"/>
      <c r="PQK13" s="541"/>
      <c r="PQL13" s="541"/>
      <c r="PQM13" s="541"/>
      <c r="PQN13" s="541"/>
      <c r="PQO13" s="541"/>
      <c r="PQP13" s="541"/>
      <c r="PQQ13" s="541"/>
      <c r="PQR13" s="541"/>
      <c r="PQS13" s="541"/>
      <c r="PQT13" s="541"/>
      <c r="PQU13" s="541"/>
      <c r="PQV13" s="541"/>
      <c r="PQW13" s="541"/>
      <c r="PQX13" s="541"/>
      <c r="PQY13" s="541"/>
      <c r="PQZ13" s="541"/>
      <c r="PRA13" s="541"/>
      <c r="PRB13" s="541"/>
      <c r="PRC13" s="541"/>
      <c r="PRD13" s="541"/>
      <c r="PRE13" s="541"/>
      <c r="PRF13" s="541"/>
      <c r="PRG13" s="541"/>
      <c r="PRH13" s="541"/>
      <c r="PRI13" s="541"/>
      <c r="PRJ13" s="541"/>
      <c r="PRK13" s="541"/>
      <c r="PRL13" s="541"/>
      <c r="PRM13" s="541"/>
      <c r="PRN13" s="541"/>
      <c r="PRO13" s="541"/>
      <c r="PRP13" s="541"/>
      <c r="PRQ13" s="541"/>
      <c r="PRR13" s="541"/>
      <c r="PRS13" s="541"/>
      <c r="PRT13" s="541"/>
      <c r="PRU13" s="541"/>
      <c r="PRV13" s="541"/>
      <c r="PRW13" s="541"/>
      <c r="PRX13" s="541"/>
      <c r="PRY13" s="541"/>
      <c r="PRZ13" s="541"/>
      <c r="PSA13" s="541"/>
      <c r="PSB13" s="541"/>
      <c r="PSC13" s="541"/>
      <c r="PSD13" s="541"/>
      <c r="PSE13" s="541"/>
      <c r="PSF13" s="541"/>
      <c r="PSG13" s="541"/>
      <c r="PSH13" s="541"/>
      <c r="PSI13" s="541"/>
      <c r="PSJ13" s="541"/>
      <c r="PSK13" s="541"/>
      <c r="PSL13" s="541"/>
      <c r="PSM13" s="541"/>
      <c r="PSN13" s="541"/>
      <c r="PSO13" s="541"/>
      <c r="PSP13" s="541"/>
      <c r="PSQ13" s="541"/>
      <c r="PSR13" s="541"/>
      <c r="PSS13" s="541"/>
      <c r="PST13" s="541"/>
      <c r="PSU13" s="541"/>
      <c r="PSV13" s="541"/>
      <c r="PSW13" s="541"/>
      <c r="PSX13" s="541"/>
      <c r="PSY13" s="541"/>
      <c r="PSZ13" s="541"/>
      <c r="PTA13" s="541"/>
      <c r="PTB13" s="541"/>
      <c r="PTC13" s="541"/>
      <c r="PTD13" s="541"/>
      <c r="PTE13" s="541"/>
      <c r="PTF13" s="541"/>
      <c r="PTG13" s="541"/>
      <c r="PTH13" s="541"/>
      <c r="PTI13" s="541"/>
      <c r="PTJ13" s="541"/>
      <c r="PTK13" s="541"/>
      <c r="PTL13" s="541"/>
      <c r="PTM13" s="541"/>
      <c r="PTN13" s="541"/>
      <c r="PTO13" s="541"/>
      <c r="PTP13" s="541"/>
      <c r="PTQ13" s="541"/>
      <c r="PTR13" s="541"/>
      <c r="PTS13" s="541"/>
      <c r="PTT13" s="541"/>
      <c r="PTU13" s="541"/>
      <c r="PTV13" s="541"/>
      <c r="PTW13" s="541"/>
      <c r="PTX13" s="541"/>
      <c r="PTY13" s="541"/>
      <c r="PTZ13" s="541"/>
      <c r="PUA13" s="541"/>
      <c r="PUB13" s="541"/>
      <c r="PUC13" s="541"/>
      <c r="PUD13" s="541"/>
      <c r="PUE13" s="541"/>
      <c r="PUF13" s="541"/>
      <c r="PUG13" s="541"/>
      <c r="PUH13" s="541"/>
      <c r="PUI13" s="541"/>
      <c r="PUJ13" s="541"/>
      <c r="PUK13" s="541"/>
      <c r="PUL13" s="541"/>
      <c r="PUM13" s="541"/>
      <c r="PUN13" s="541"/>
      <c r="PUO13" s="541"/>
      <c r="PUP13" s="541"/>
      <c r="PUQ13" s="541"/>
      <c r="PUR13" s="541"/>
      <c r="PUS13" s="541"/>
      <c r="PUT13" s="541"/>
      <c r="PUU13" s="541"/>
      <c r="PUV13" s="541"/>
      <c r="PUW13" s="541"/>
      <c r="PUX13" s="541"/>
      <c r="PUY13" s="541"/>
      <c r="PUZ13" s="541"/>
      <c r="PVA13" s="541"/>
      <c r="PVB13" s="541"/>
      <c r="PVC13" s="541"/>
      <c r="PVD13" s="541"/>
      <c r="PVE13" s="541"/>
      <c r="PVF13" s="541"/>
      <c r="PVG13" s="541"/>
      <c r="PVH13" s="541"/>
      <c r="PVI13" s="541"/>
      <c r="PVJ13" s="541"/>
      <c r="PVK13" s="541"/>
      <c r="PVL13" s="541"/>
      <c r="PVM13" s="541"/>
      <c r="PVN13" s="541"/>
      <c r="PVO13" s="541"/>
      <c r="PVP13" s="541"/>
      <c r="PVQ13" s="541"/>
      <c r="PVR13" s="541"/>
      <c r="PVS13" s="541"/>
      <c r="PVT13" s="541"/>
      <c r="PVU13" s="541"/>
      <c r="PVV13" s="541"/>
      <c r="PVW13" s="541"/>
      <c r="PVX13" s="541"/>
      <c r="PVY13" s="541"/>
      <c r="PVZ13" s="541"/>
      <c r="PWA13" s="541"/>
      <c r="PWB13" s="541"/>
      <c r="PWC13" s="541"/>
      <c r="PWD13" s="541"/>
      <c r="PWE13" s="541"/>
      <c r="PWF13" s="541"/>
      <c r="PWG13" s="541"/>
      <c r="PWH13" s="541"/>
      <c r="PWI13" s="541"/>
      <c r="PWJ13" s="541"/>
      <c r="PWK13" s="541"/>
      <c r="PWL13" s="541"/>
      <c r="PWM13" s="541"/>
      <c r="PWN13" s="541"/>
      <c r="PWO13" s="541"/>
      <c r="PWP13" s="541"/>
      <c r="PWQ13" s="541"/>
      <c r="PWR13" s="541"/>
      <c r="PWS13" s="541"/>
      <c r="PWT13" s="541"/>
      <c r="PWU13" s="541"/>
      <c r="PWV13" s="541"/>
      <c r="PWW13" s="541"/>
      <c r="PWX13" s="541"/>
      <c r="PWY13" s="541"/>
      <c r="PWZ13" s="541"/>
      <c r="PXA13" s="541"/>
      <c r="PXB13" s="541"/>
      <c r="PXC13" s="541"/>
      <c r="PXD13" s="541"/>
      <c r="PXE13" s="541"/>
      <c r="PXF13" s="541"/>
      <c r="PXG13" s="541"/>
      <c r="PXH13" s="541"/>
      <c r="PXI13" s="541"/>
      <c r="PXJ13" s="541"/>
      <c r="PXK13" s="541"/>
      <c r="PXL13" s="541"/>
      <c r="PXM13" s="541"/>
      <c r="PXN13" s="541"/>
      <c r="PXO13" s="541"/>
      <c r="PXP13" s="541"/>
      <c r="PXQ13" s="541"/>
      <c r="PXR13" s="541"/>
      <c r="PXS13" s="541"/>
      <c r="PXT13" s="541"/>
      <c r="PXU13" s="541"/>
      <c r="PXV13" s="541"/>
      <c r="PXW13" s="541"/>
      <c r="PXX13" s="541"/>
      <c r="PXY13" s="541"/>
      <c r="PXZ13" s="541"/>
      <c r="PYA13" s="541"/>
      <c r="PYB13" s="541"/>
      <c r="PYC13" s="541"/>
      <c r="PYD13" s="541"/>
      <c r="PYE13" s="541"/>
      <c r="PYF13" s="541"/>
      <c r="PYG13" s="541"/>
      <c r="PYH13" s="541"/>
      <c r="PYI13" s="541"/>
      <c r="PYJ13" s="541"/>
      <c r="PYK13" s="541"/>
      <c r="PYL13" s="541"/>
      <c r="PYM13" s="541"/>
      <c r="PYN13" s="541"/>
      <c r="PYO13" s="541"/>
      <c r="PYP13" s="541"/>
      <c r="PYQ13" s="541"/>
      <c r="PYR13" s="541"/>
      <c r="PYS13" s="541"/>
      <c r="PYT13" s="541"/>
      <c r="PYU13" s="541"/>
      <c r="PYV13" s="541"/>
      <c r="PYW13" s="541"/>
      <c r="PYX13" s="541"/>
      <c r="PYY13" s="541"/>
      <c r="PYZ13" s="541"/>
      <c r="PZA13" s="541"/>
      <c r="PZB13" s="541"/>
      <c r="PZC13" s="541"/>
      <c r="PZD13" s="541"/>
      <c r="PZE13" s="541"/>
      <c r="PZF13" s="541"/>
      <c r="PZG13" s="541"/>
      <c r="PZH13" s="541"/>
      <c r="PZI13" s="541"/>
      <c r="PZJ13" s="541"/>
      <c r="PZK13" s="541"/>
      <c r="PZL13" s="541"/>
      <c r="PZM13" s="541"/>
      <c r="PZN13" s="541"/>
      <c r="PZO13" s="541"/>
      <c r="PZP13" s="541"/>
      <c r="PZQ13" s="541"/>
      <c r="PZR13" s="541"/>
      <c r="PZS13" s="541"/>
      <c r="PZT13" s="541"/>
      <c r="PZU13" s="541"/>
      <c r="PZV13" s="541"/>
      <c r="PZW13" s="541"/>
      <c r="PZX13" s="541"/>
      <c r="PZY13" s="541"/>
      <c r="PZZ13" s="541"/>
      <c r="QAA13" s="541"/>
      <c r="QAB13" s="541"/>
      <c r="QAC13" s="541"/>
      <c r="QAD13" s="541"/>
      <c r="QAE13" s="541"/>
      <c r="QAF13" s="541"/>
      <c r="QAG13" s="541"/>
      <c r="QAH13" s="541"/>
      <c r="QAI13" s="541"/>
      <c r="QAJ13" s="541"/>
      <c r="QAK13" s="541"/>
      <c r="QAL13" s="541"/>
      <c r="QAM13" s="541"/>
      <c r="QAN13" s="541"/>
      <c r="QAO13" s="541"/>
      <c r="QAP13" s="541"/>
      <c r="QAQ13" s="541"/>
      <c r="QAR13" s="541"/>
      <c r="QAS13" s="541"/>
      <c r="QAT13" s="541"/>
      <c r="QAU13" s="541"/>
      <c r="QAV13" s="541"/>
      <c r="QAW13" s="541"/>
      <c r="QAX13" s="541"/>
      <c r="QAY13" s="541"/>
      <c r="QAZ13" s="541"/>
      <c r="QBA13" s="541"/>
      <c r="QBB13" s="541"/>
      <c r="QBC13" s="541"/>
      <c r="QBD13" s="541"/>
      <c r="QBE13" s="541"/>
      <c r="QBF13" s="541"/>
      <c r="QBG13" s="541"/>
      <c r="QBH13" s="541"/>
      <c r="QBI13" s="541"/>
      <c r="QBJ13" s="541"/>
      <c r="QBK13" s="541"/>
      <c r="QBL13" s="541"/>
      <c r="QBM13" s="541"/>
      <c r="QBN13" s="541"/>
      <c r="QBO13" s="541"/>
      <c r="QBP13" s="541"/>
      <c r="QBQ13" s="541"/>
      <c r="QBR13" s="541"/>
      <c r="QBS13" s="541"/>
      <c r="QBT13" s="541"/>
      <c r="QBU13" s="541"/>
      <c r="QBV13" s="541"/>
      <c r="QBW13" s="541"/>
      <c r="QBX13" s="541"/>
      <c r="QBY13" s="541"/>
      <c r="QBZ13" s="541"/>
      <c r="QCA13" s="541"/>
      <c r="QCB13" s="541"/>
      <c r="QCC13" s="541"/>
      <c r="QCD13" s="541"/>
      <c r="QCE13" s="541"/>
      <c r="QCF13" s="541"/>
      <c r="QCG13" s="541"/>
      <c r="QCH13" s="541"/>
      <c r="QCI13" s="541"/>
      <c r="QCJ13" s="541"/>
      <c r="QCK13" s="541"/>
      <c r="QCL13" s="541"/>
      <c r="QCM13" s="541"/>
      <c r="QCN13" s="541"/>
      <c r="QCO13" s="541"/>
      <c r="QCP13" s="541"/>
      <c r="QCQ13" s="541"/>
      <c r="QCR13" s="541"/>
      <c r="QCS13" s="541"/>
      <c r="QCT13" s="541"/>
      <c r="QCU13" s="541"/>
      <c r="QCV13" s="541"/>
      <c r="QCW13" s="541"/>
      <c r="QCX13" s="541"/>
      <c r="QCY13" s="541"/>
      <c r="QCZ13" s="541"/>
      <c r="QDA13" s="541"/>
      <c r="QDB13" s="541"/>
      <c r="QDC13" s="541"/>
      <c r="QDD13" s="541"/>
      <c r="QDE13" s="541"/>
      <c r="QDF13" s="541"/>
      <c r="QDG13" s="541"/>
      <c r="QDH13" s="541"/>
      <c r="QDI13" s="541"/>
      <c r="QDJ13" s="541"/>
      <c r="QDK13" s="541"/>
      <c r="QDL13" s="541"/>
      <c r="QDM13" s="541"/>
      <c r="QDN13" s="541"/>
      <c r="QDO13" s="541"/>
      <c r="QDP13" s="541"/>
      <c r="QDQ13" s="541"/>
      <c r="QDR13" s="541"/>
      <c r="QDS13" s="541"/>
      <c r="QDT13" s="541"/>
      <c r="QDU13" s="541"/>
      <c r="QDV13" s="541"/>
      <c r="QDW13" s="541"/>
      <c r="QDX13" s="541"/>
      <c r="QDY13" s="541"/>
      <c r="QDZ13" s="541"/>
      <c r="QEA13" s="541"/>
      <c r="QEB13" s="541"/>
      <c r="QEC13" s="541"/>
      <c r="QED13" s="541"/>
      <c r="QEE13" s="541"/>
      <c r="QEF13" s="541"/>
      <c r="QEG13" s="541"/>
      <c r="QEH13" s="541"/>
      <c r="QEI13" s="541"/>
      <c r="QEJ13" s="541"/>
      <c r="QEK13" s="541"/>
      <c r="QEL13" s="541"/>
      <c r="QEM13" s="541"/>
      <c r="QEN13" s="541"/>
      <c r="QEO13" s="541"/>
      <c r="QEP13" s="541"/>
      <c r="QEQ13" s="541"/>
      <c r="QER13" s="541"/>
      <c r="QES13" s="541"/>
      <c r="QET13" s="541"/>
      <c r="QEU13" s="541"/>
      <c r="QEV13" s="541"/>
      <c r="QEW13" s="541"/>
      <c r="QEX13" s="541"/>
      <c r="QEY13" s="541"/>
      <c r="QEZ13" s="541"/>
      <c r="QFA13" s="541"/>
      <c r="QFB13" s="541"/>
      <c r="QFC13" s="541"/>
      <c r="QFD13" s="541"/>
      <c r="QFE13" s="541"/>
      <c r="QFF13" s="541"/>
      <c r="QFG13" s="541"/>
      <c r="QFH13" s="541"/>
      <c r="QFI13" s="541"/>
      <c r="QFJ13" s="541"/>
      <c r="QFK13" s="541"/>
      <c r="QFL13" s="541"/>
      <c r="QFM13" s="541"/>
      <c r="QFN13" s="541"/>
      <c r="QFO13" s="541"/>
      <c r="QFP13" s="541"/>
      <c r="QFQ13" s="541"/>
      <c r="QFR13" s="541"/>
      <c r="QFS13" s="541"/>
      <c r="QFT13" s="541"/>
      <c r="QFU13" s="541"/>
      <c r="QFV13" s="541"/>
      <c r="QFW13" s="541"/>
      <c r="QFX13" s="541"/>
      <c r="QFY13" s="541"/>
      <c r="QFZ13" s="541"/>
      <c r="QGA13" s="541"/>
      <c r="QGB13" s="541"/>
      <c r="QGC13" s="541"/>
      <c r="QGD13" s="541"/>
      <c r="QGE13" s="541"/>
      <c r="QGF13" s="541"/>
      <c r="QGG13" s="541"/>
      <c r="QGH13" s="541"/>
      <c r="QGI13" s="541"/>
      <c r="QGJ13" s="541"/>
      <c r="QGK13" s="541"/>
      <c r="QGL13" s="541"/>
      <c r="QGM13" s="541"/>
      <c r="QGN13" s="541"/>
      <c r="QGO13" s="541"/>
      <c r="QGP13" s="541"/>
      <c r="QGQ13" s="541"/>
      <c r="QGR13" s="541"/>
      <c r="QGS13" s="541"/>
      <c r="QGT13" s="541"/>
      <c r="QGU13" s="541"/>
      <c r="QGV13" s="541"/>
      <c r="QGW13" s="541"/>
      <c r="QGX13" s="541"/>
      <c r="QGY13" s="541"/>
      <c r="QGZ13" s="541"/>
      <c r="QHA13" s="541"/>
      <c r="QHB13" s="541"/>
      <c r="QHC13" s="541"/>
      <c r="QHD13" s="541"/>
      <c r="QHE13" s="541"/>
      <c r="QHF13" s="541"/>
      <c r="QHG13" s="541"/>
      <c r="QHH13" s="541"/>
      <c r="QHI13" s="541"/>
      <c r="QHJ13" s="541"/>
      <c r="QHK13" s="541"/>
      <c r="QHL13" s="541"/>
      <c r="QHM13" s="541"/>
      <c r="QHN13" s="541"/>
      <c r="QHO13" s="541"/>
      <c r="QHP13" s="541"/>
      <c r="QHQ13" s="541"/>
      <c r="QHR13" s="541"/>
      <c r="QHS13" s="541"/>
      <c r="QHT13" s="541"/>
      <c r="QHU13" s="541"/>
      <c r="QHV13" s="541"/>
      <c r="QHW13" s="541"/>
      <c r="QHX13" s="541"/>
      <c r="QHY13" s="541"/>
      <c r="QHZ13" s="541"/>
      <c r="QIA13" s="541"/>
      <c r="QIB13" s="541"/>
      <c r="QIC13" s="541"/>
      <c r="QID13" s="541"/>
      <c r="QIE13" s="541"/>
      <c r="QIF13" s="541"/>
      <c r="QIG13" s="541"/>
      <c r="QIH13" s="541"/>
      <c r="QII13" s="541"/>
      <c r="QIJ13" s="541"/>
      <c r="QIK13" s="541"/>
      <c r="QIL13" s="541"/>
      <c r="QIM13" s="541"/>
      <c r="QIN13" s="541"/>
      <c r="QIO13" s="541"/>
      <c r="QIP13" s="541"/>
      <c r="QIQ13" s="541"/>
      <c r="QIR13" s="541"/>
      <c r="QIS13" s="541"/>
      <c r="QIT13" s="541"/>
      <c r="QIU13" s="541"/>
      <c r="QIV13" s="541"/>
      <c r="QIW13" s="541"/>
      <c r="QIX13" s="541"/>
      <c r="QIY13" s="541"/>
      <c r="QIZ13" s="541"/>
      <c r="QJA13" s="541"/>
      <c r="QJB13" s="541"/>
      <c r="QJC13" s="541"/>
      <c r="QJD13" s="541"/>
      <c r="QJE13" s="541"/>
      <c r="QJF13" s="541"/>
      <c r="QJG13" s="541"/>
      <c r="QJH13" s="541"/>
      <c r="QJI13" s="541"/>
      <c r="QJJ13" s="541"/>
      <c r="QJK13" s="541"/>
      <c r="QJL13" s="541"/>
      <c r="QJM13" s="541"/>
      <c r="QJN13" s="541"/>
      <c r="QJO13" s="541"/>
      <c r="QJP13" s="541"/>
      <c r="QJQ13" s="541"/>
      <c r="QJR13" s="541"/>
      <c r="QJS13" s="541"/>
      <c r="QJT13" s="541"/>
      <c r="QJU13" s="541"/>
      <c r="QJV13" s="541"/>
      <c r="QJW13" s="541"/>
      <c r="QJX13" s="541"/>
      <c r="QJY13" s="541"/>
      <c r="QJZ13" s="541"/>
      <c r="QKA13" s="541"/>
      <c r="QKB13" s="541"/>
      <c r="QKC13" s="541"/>
      <c r="QKD13" s="541"/>
      <c r="QKE13" s="541"/>
      <c r="QKF13" s="541"/>
      <c r="QKG13" s="541"/>
      <c r="QKH13" s="541"/>
      <c r="QKI13" s="541"/>
      <c r="QKJ13" s="541"/>
      <c r="QKK13" s="541"/>
      <c r="QKL13" s="541"/>
      <c r="QKM13" s="541"/>
      <c r="QKN13" s="541"/>
      <c r="QKO13" s="541"/>
      <c r="QKP13" s="541"/>
      <c r="QKQ13" s="541"/>
      <c r="QKR13" s="541"/>
      <c r="QKS13" s="541"/>
      <c r="QKT13" s="541"/>
      <c r="QKU13" s="541"/>
      <c r="QKV13" s="541"/>
      <c r="QKW13" s="541"/>
      <c r="QKX13" s="541"/>
      <c r="QKY13" s="541"/>
      <c r="QKZ13" s="541"/>
      <c r="QLA13" s="541"/>
      <c r="QLB13" s="541"/>
      <c r="QLC13" s="541"/>
      <c r="QLD13" s="541"/>
      <c r="QLE13" s="541"/>
      <c r="QLF13" s="541"/>
      <c r="QLG13" s="541"/>
      <c r="QLH13" s="541"/>
      <c r="QLI13" s="541"/>
      <c r="QLJ13" s="541"/>
      <c r="QLK13" s="541"/>
      <c r="QLL13" s="541"/>
      <c r="QLM13" s="541"/>
      <c r="QLN13" s="541"/>
      <c r="QLO13" s="541"/>
      <c r="QLP13" s="541"/>
      <c r="QLQ13" s="541"/>
      <c r="QLR13" s="541"/>
      <c r="QLS13" s="541"/>
      <c r="QLT13" s="541"/>
      <c r="QLU13" s="541"/>
      <c r="QLV13" s="541"/>
      <c r="QLW13" s="541"/>
      <c r="QLX13" s="541"/>
      <c r="QLY13" s="541"/>
      <c r="QLZ13" s="541"/>
      <c r="QMA13" s="541"/>
      <c r="QMB13" s="541"/>
      <c r="QMC13" s="541"/>
      <c r="QMD13" s="541"/>
      <c r="QME13" s="541"/>
      <c r="QMF13" s="541"/>
      <c r="QMG13" s="541"/>
      <c r="QMH13" s="541"/>
      <c r="QMI13" s="541"/>
      <c r="QMJ13" s="541"/>
      <c r="QMK13" s="541"/>
      <c r="QML13" s="541"/>
      <c r="QMM13" s="541"/>
      <c r="QMN13" s="541"/>
      <c r="QMO13" s="541"/>
      <c r="QMP13" s="541"/>
      <c r="QMQ13" s="541"/>
      <c r="QMR13" s="541"/>
      <c r="QMS13" s="541"/>
      <c r="QMT13" s="541"/>
      <c r="QMU13" s="541"/>
      <c r="QMV13" s="541"/>
      <c r="QMW13" s="541"/>
      <c r="QMX13" s="541"/>
      <c r="QMY13" s="541"/>
      <c r="QMZ13" s="541"/>
      <c r="QNA13" s="541"/>
      <c r="QNB13" s="541"/>
      <c r="QNC13" s="541"/>
      <c r="QND13" s="541"/>
      <c r="QNE13" s="541"/>
      <c r="QNF13" s="541"/>
      <c r="QNG13" s="541"/>
      <c r="QNH13" s="541"/>
      <c r="QNI13" s="541"/>
      <c r="QNJ13" s="541"/>
      <c r="QNK13" s="541"/>
      <c r="QNL13" s="541"/>
      <c r="QNM13" s="541"/>
      <c r="QNN13" s="541"/>
      <c r="QNO13" s="541"/>
      <c r="QNP13" s="541"/>
      <c r="QNQ13" s="541"/>
      <c r="QNR13" s="541"/>
      <c r="QNS13" s="541"/>
      <c r="QNT13" s="541"/>
      <c r="QNU13" s="541"/>
      <c r="QNV13" s="541"/>
      <c r="QNW13" s="541"/>
      <c r="QNX13" s="541"/>
      <c r="QNY13" s="541"/>
      <c r="QNZ13" s="541"/>
      <c r="QOA13" s="541"/>
      <c r="QOB13" s="541"/>
      <c r="QOC13" s="541"/>
      <c r="QOD13" s="541"/>
      <c r="QOE13" s="541"/>
      <c r="QOF13" s="541"/>
      <c r="QOG13" s="541"/>
      <c r="QOH13" s="541"/>
      <c r="QOI13" s="541"/>
      <c r="QOJ13" s="541"/>
      <c r="QOK13" s="541"/>
      <c r="QOL13" s="541"/>
      <c r="QOM13" s="541"/>
      <c r="QON13" s="541"/>
      <c r="QOO13" s="541"/>
      <c r="QOP13" s="541"/>
      <c r="QOQ13" s="541"/>
      <c r="QOR13" s="541"/>
      <c r="QOS13" s="541"/>
      <c r="QOT13" s="541"/>
      <c r="QOU13" s="541"/>
      <c r="QOV13" s="541"/>
      <c r="QOW13" s="541"/>
      <c r="QOX13" s="541"/>
      <c r="QOY13" s="541"/>
      <c r="QOZ13" s="541"/>
      <c r="QPA13" s="541"/>
      <c r="QPB13" s="541"/>
      <c r="QPC13" s="541"/>
      <c r="QPD13" s="541"/>
      <c r="QPE13" s="541"/>
      <c r="QPF13" s="541"/>
      <c r="QPG13" s="541"/>
      <c r="QPH13" s="541"/>
      <c r="QPI13" s="541"/>
      <c r="QPJ13" s="541"/>
      <c r="QPK13" s="541"/>
      <c r="QPL13" s="541"/>
      <c r="QPM13" s="541"/>
      <c r="QPN13" s="541"/>
      <c r="QPO13" s="541"/>
      <c r="QPP13" s="541"/>
      <c r="QPQ13" s="541"/>
      <c r="QPR13" s="541"/>
      <c r="QPS13" s="541"/>
      <c r="QPT13" s="541"/>
      <c r="QPU13" s="541"/>
      <c r="QPV13" s="541"/>
      <c r="QPW13" s="541"/>
      <c r="QPX13" s="541"/>
      <c r="QPY13" s="541"/>
      <c r="QPZ13" s="541"/>
      <c r="QQA13" s="541"/>
      <c r="QQB13" s="541"/>
      <c r="QQC13" s="541"/>
      <c r="QQD13" s="541"/>
      <c r="QQE13" s="541"/>
      <c r="QQF13" s="541"/>
      <c r="QQG13" s="541"/>
      <c r="QQH13" s="541"/>
      <c r="QQI13" s="541"/>
      <c r="QQJ13" s="541"/>
      <c r="QQK13" s="541"/>
      <c r="QQL13" s="541"/>
      <c r="QQM13" s="541"/>
      <c r="QQN13" s="541"/>
      <c r="QQO13" s="541"/>
      <c r="QQP13" s="541"/>
      <c r="QQQ13" s="541"/>
      <c r="QQR13" s="541"/>
      <c r="QQS13" s="541"/>
      <c r="QQT13" s="541"/>
      <c r="QQU13" s="541"/>
      <c r="QQV13" s="541"/>
      <c r="QQW13" s="541"/>
      <c r="QQX13" s="541"/>
      <c r="QQY13" s="541"/>
      <c r="QQZ13" s="541"/>
      <c r="QRA13" s="541"/>
      <c r="QRB13" s="541"/>
      <c r="QRC13" s="541"/>
      <c r="QRD13" s="541"/>
      <c r="QRE13" s="541"/>
      <c r="QRF13" s="541"/>
      <c r="QRG13" s="541"/>
      <c r="QRH13" s="541"/>
      <c r="QRI13" s="541"/>
      <c r="QRJ13" s="541"/>
      <c r="QRK13" s="541"/>
      <c r="QRL13" s="541"/>
      <c r="QRM13" s="541"/>
      <c r="QRN13" s="541"/>
      <c r="QRO13" s="541"/>
      <c r="QRP13" s="541"/>
      <c r="QRQ13" s="541"/>
      <c r="QRR13" s="541"/>
      <c r="QRS13" s="541"/>
      <c r="QRT13" s="541"/>
      <c r="QRU13" s="541"/>
      <c r="QRV13" s="541"/>
      <c r="QRW13" s="541"/>
      <c r="QRX13" s="541"/>
      <c r="QRY13" s="541"/>
      <c r="QRZ13" s="541"/>
      <c r="QSA13" s="541"/>
      <c r="QSB13" s="541"/>
      <c r="QSC13" s="541"/>
      <c r="QSD13" s="541"/>
      <c r="QSE13" s="541"/>
      <c r="QSF13" s="541"/>
      <c r="QSG13" s="541"/>
      <c r="QSH13" s="541"/>
      <c r="QSI13" s="541"/>
      <c r="QSJ13" s="541"/>
      <c r="QSK13" s="541"/>
      <c r="QSL13" s="541"/>
      <c r="QSM13" s="541"/>
      <c r="QSN13" s="541"/>
      <c r="QSO13" s="541"/>
      <c r="QSP13" s="541"/>
      <c r="QSQ13" s="541"/>
      <c r="QSR13" s="541"/>
      <c r="QSS13" s="541"/>
      <c r="QST13" s="541"/>
      <c r="QSU13" s="541"/>
      <c r="QSV13" s="541"/>
      <c r="QSW13" s="541"/>
      <c r="QSX13" s="541"/>
      <c r="QSY13" s="541"/>
      <c r="QSZ13" s="541"/>
      <c r="QTA13" s="541"/>
      <c r="QTB13" s="541"/>
      <c r="QTC13" s="541"/>
      <c r="QTD13" s="541"/>
      <c r="QTE13" s="541"/>
      <c r="QTF13" s="541"/>
      <c r="QTG13" s="541"/>
      <c r="QTH13" s="541"/>
      <c r="QTI13" s="541"/>
      <c r="QTJ13" s="541"/>
      <c r="QTK13" s="541"/>
      <c r="QTL13" s="541"/>
      <c r="QTM13" s="541"/>
      <c r="QTN13" s="541"/>
      <c r="QTO13" s="541"/>
      <c r="QTP13" s="541"/>
      <c r="QTQ13" s="541"/>
      <c r="QTR13" s="541"/>
      <c r="QTS13" s="541"/>
      <c r="QTT13" s="541"/>
      <c r="QTU13" s="541"/>
      <c r="QTV13" s="541"/>
      <c r="QTW13" s="541"/>
      <c r="QTX13" s="541"/>
      <c r="QTY13" s="541"/>
      <c r="QTZ13" s="541"/>
      <c r="QUA13" s="541"/>
      <c r="QUB13" s="541"/>
      <c r="QUC13" s="541"/>
      <c r="QUD13" s="541"/>
      <c r="QUE13" s="541"/>
      <c r="QUF13" s="541"/>
      <c r="QUG13" s="541"/>
      <c r="QUH13" s="541"/>
      <c r="QUI13" s="541"/>
      <c r="QUJ13" s="541"/>
      <c r="QUK13" s="541"/>
      <c r="QUL13" s="541"/>
      <c r="QUM13" s="541"/>
      <c r="QUN13" s="541"/>
      <c r="QUO13" s="541"/>
      <c r="QUP13" s="541"/>
      <c r="QUQ13" s="541"/>
      <c r="QUR13" s="541"/>
      <c r="QUS13" s="541"/>
      <c r="QUT13" s="541"/>
      <c r="QUU13" s="541"/>
      <c r="QUV13" s="541"/>
      <c r="QUW13" s="541"/>
      <c r="QUX13" s="541"/>
      <c r="QUY13" s="541"/>
      <c r="QUZ13" s="541"/>
      <c r="QVA13" s="541"/>
      <c r="QVB13" s="541"/>
      <c r="QVC13" s="541"/>
      <c r="QVD13" s="541"/>
      <c r="QVE13" s="541"/>
      <c r="QVF13" s="541"/>
      <c r="QVG13" s="541"/>
      <c r="QVH13" s="541"/>
      <c r="QVI13" s="541"/>
      <c r="QVJ13" s="541"/>
      <c r="QVK13" s="541"/>
      <c r="QVL13" s="541"/>
      <c r="QVM13" s="541"/>
      <c r="QVN13" s="541"/>
      <c r="QVO13" s="541"/>
      <c r="QVP13" s="541"/>
      <c r="QVQ13" s="541"/>
      <c r="QVR13" s="541"/>
      <c r="QVS13" s="541"/>
      <c r="QVT13" s="541"/>
      <c r="QVU13" s="541"/>
      <c r="QVV13" s="541"/>
      <c r="QVW13" s="541"/>
      <c r="QVX13" s="541"/>
      <c r="QVY13" s="541"/>
      <c r="QVZ13" s="541"/>
      <c r="QWA13" s="541"/>
      <c r="QWB13" s="541"/>
      <c r="QWC13" s="541"/>
      <c r="QWD13" s="541"/>
      <c r="QWE13" s="541"/>
      <c r="QWF13" s="541"/>
      <c r="QWG13" s="541"/>
      <c r="QWH13" s="541"/>
      <c r="QWI13" s="541"/>
      <c r="QWJ13" s="541"/>
      <c r="QWK13" s="541"/>
      <c r="QWL13" s="541"/>
      <c r="QWM13" s="541"/>
      <c r="QWN13" s="541"/>
      <c r="QWO13" s="541"/>
      <c r="QWP13" s="541"/>
      <c r="QWQ13" s="541"/>
      <c r="QWR13" s="541"/>
      <c r="QWS13" s="541"/>
      <c r="QWT13" s="541"/>
      <c r="QWU13" s="541"/>
      <c r="QWV13" s="541"/>
      <c r="QWW13" s="541"/>
      <c r="QWX13" s="541"/>
      <c r="QWY13" s="541"/>
      <c r="QWZ13" s="541"/>
      <c r="QXA13" s="541"/>
      <c r="QXB13" s="541"/>
      <c r="QXC13" s="541"/>
      <c r="QXD13" s="541"/>
      <c r="QXE13" s="541"/>
      <c r="QXF13" s="541"/>
      <c r="QXG13" s="541"/>
      <c r="QXH13" s="541"/>
      <c r="QXI13" s="541"/>
      <c r="QXJ13" s="541"/>
      <c r="QXK13" s="541"/>
      <c r="QXL13" s="541"/>
      <c r="QXM13" s="541"/>
      <c r="QXN13" s="541"/>
      <c r="QXO13" s="541"/>
      <c r="QXP13" s="541"/>
      <c r="QXQ13" s="541"/>
      <c r="QXR13" s="541"/>
      <c r="QXS13" s="541"/>
      <c r="QXT13" s="541"/>
      <c r="QXU13" s="541"/>
      <c r="QXV13" s="541"/>
      <c r="QXW13" s="541"/>
      <c r="QXX13" s="541"/>
      <c r="QXY13" s="541"/>
      <c r="QXZ13" s="541"/>
      <c r="QYA13" s="541"/>
      <c r="QYB13" s="541"/>
      <c r="QYC13" s="541"/>
      <c r="QYD13" s="541"/>
      <c r="QYE13" s="541"/>
      <c r="QYF13" s="541"/>
      <c r="QYG13" s="541"/>
      <c r="QYH13" s="541"/>
      <c r="QYI13" s="541"/>
      <c r="QYJ13" s="541"/>
      <c r="QYK13" s="541"/>
      <c r="QYL13" s="541"/>
      <c r="QYM13" s="541"/>
      <c r="QYN13" s="541"/>
      <c r="QYO13" s="541"/>
      <c r="QYP13" s="541"/>
      <c r="QYQ13" s="541"/>
      <c r="QYR13" s="541"/>
      <c r="QYS13" s="541"/>
      <c r="QYT13" s="541"/>
      <c r="QYU13" s="541"/>
      <c r="QYV13" s="541"/>
      <c r="QYW13" s="541"/>
      <c r="QYX13" s="541"/>
      <c r="QYY13" s="541"/>
      <c r="QYZ13" s="541"/>
      <c r="QZA13" s="541"/>
      <c r="QZB13" s="541"/>
      <c r="QZC13" s="541"/>
      <c r="QZD13" s="541"/>
      <c r="QZE13" s="541"/>
      <c r="QZF13" s="541"/>
      <c r="QZG13" s="541"/>
      <c r="QZH13" s="541"/>
      <c r="QZI13" s="541"/>
      <c r="QZJ13" s="541"/>
      <c r="QZK13" s="541"/>
      <c r="QZL13" s="541"/>
      <c r="QZM13" s="541"/>
      <c r="QZN13" s="541"/>
      <c r="QZO13" s="541"/>
      <c r="QZP13" s="541"/>
      <c r="QZQ13" s="541"/>
      <c r="QZR13" s="541"/>
      <c r="QZS13" s="541"/>
      <c r="QZT13" s="541"/>
      <c r="QZU13" s="541"/>
      <c r="QZV13" s="541"/>
      <c r="QZW13" s="541"/>
      <c r="QZX13" s="541"/>
      <c r="QZY13" s="541"/>
      <c r="QZZ13" s="541"/>
      <c r="RAA13" s="541"/>
      <c r="RAB13" s="541"/>
      <c r="RAC13" s="541"/>
      <c r="RAD13" s="541"/>
      <c r="RAE13" s="541"/>
      <c r="RAF13" s="541"/>
      <c r="RAG13" s="541"/>
      <c r="RAH13" s="541"/>
      <c r="RAI13" s="541"/>
      <c r="RAJ13" s="541"/>
      <c r="RAK13" s="541"/>
      <c r="RAL13" s="541"/>
      <c r="RAM13" s="541"/>
      <c r="RAN13" s="541"/>
      <c r="RAO13" s="541"/>
      <c r="RAP13" s="541"/>
      <c r="RAQ13" s="541"/>
      <c r="RAR13" s="541"/>
      <c r="RAS13" s="541"/>
      <c r="RAT13" s="541"/>
      <c r="RAU13" s="541"/>
      <c r="RAV13" s="541"/>
      <c r="RAW13" s="541"/>
      <c r="RAX13" s="541"/>
      <c r="RAY13" s="541"/>
      <c r="RAZ13" s="541"/>
      <c r="RBA13" s="541"/>
      <c r="RBB13" s="541"/>
      <c r="RBC13" s="541"/>
      <c r="RBD13" s="541"/>
      <c r="RBE13" s="541"/>
      <c r="RBF13" s="541"/>
      <c r="RBG13" s="541"/>
      <c r="RBH13" s="541"/>
      <c r="RBI13" s="541"/>
      <c r="RBJ13" s="541"/>
      <c r="RBK13" s="541"/>
      <c r="RBL13" s="541"/>
      <c r="RBM13" s="541"/>
      <c r="RBN13" s="541"/>
      <c r="RBO13" s="541"/>
      <c r="RBP13" s="541"/>
      <c r="RBQ13" s="541"/>
      <c r="RBR13" s="541"/>
      <c r="RBS13" s="541"/>
      <c r="RBT13" s="541"/>
      <c r="RBU13" s="541"/>
      <c r="RBV13" s="541"/>
      <c r="RBW13" s="541"/>
      <c r="RBX13" s="541"/>
      <c r="RBY13" s="541"/>
      <c r="RBZ13" s="541"/>
      <c r="RCA13" s="541"/>
      <c r="RCB13" s="541"/>
      <c r="RCC13" s="541"/>
      <c r="RCD13" s="541"/>
      <c r="RCE13" s="541"/>
      <c r="RCF13" s="541"/>
      <c r="RCG13" s="541"/>
      <c r="RCH13" s="541"/>
      <c r="RCI13" s="541"/>
      <c r="RCJ13" s="541"/>
      <c r="RCK13" s="541"/>
      <c r="RCL13" s="541"/>
      <c r="RCM13" s="541"/>
      <c r="RCN13" s="541"/>
      <c r="RCO13" s="541"/>
      <c r="RCP13" s="541"/>
      <c r="RCQ13" s="541"/>
      <c r="RCR13" s="541"/>
      <c r="RCS13" s="541"/>
      <c r="RCT13" s="541"/>
      <c r="RCU13" s="541"/>
      <c r="RCV13" s="541"/>
      <c r="RCW13" s="541"/>
      <c r="RCX13" s="541"/>
      <c r="RCY13" s="541"/>
      <c r="RCZ13" s="541"/>
      <c r="RDA13" s="541"/>
      <c r="RDB13" s="541"/>
      <c r="RDC13" s="541"/>
      <c r="RDD13" s="541"/>
      <c r="RDE13" s="541"/>
      <c r="RDF13" s="541"/>
      <c r="RDG13" s="541"/>
      <c r="RDH13" s="541"/>
      <c r="RDI13" s="541"/>
      <c r="RDJ13" s="541"/>
      <c r="RDK13" s="541"/>
      <c r="RDL13" s="541"/>
      <c r="RDM13" s="541"/>
      <c r="RDN13" s="541"/>
      <c r="RDO13" s="541"/>
      <c r="RDP13" s="541"/>
      <c r="RDQ13" s="541"/>
      <c r="RDR13" s="541"/>
      <c r="RDS13" s="541"/>
      <c r="RDT13" s="541"/>
      <c r="RDU13" s="541"/>
      <c r="RDV13" s="541"/>
      <c r="RDW13" s="541"/>
      <c r="RDX13" s="541"/>
      <c r="RDY13" s="541"/>
      <c r="RDZ13" s="541"/>
      <c r="REA13" s="541"/>
      <c r="REB13" s="541"/>
      <c r="REC13" s="541"/>
      <c r="RED13" s="541"/>
      <c r="REE13" s="541"/>
      <c r="REF13" s="541"/>
      <c r="REG13" s="541"/>
      <c r="REH13" s="541"/>
      <c r="REI13" s="541"/>
      <c r="REJ13" s="541"/>
      <c r="REK13" s="541"/>
      <c r="REL13" s="541"/>
      <c r="REM13" s="541"/>
      <c r="REN13" s="541"/>
      <c r="REO13" s="541"/>
      <c r="REP13" s="541"/>
      <c r="REQ13" s="541"/>
      <c r="RER13" s="541"/>
      <c r="RES13" s="541"/>
      <c r="RET13" s="541"/>
      <c r="REU13" s="541"/>
      <c r="REV13" s="541"/>
      <c r="REW13" s="541"/>
      <c r="REX13" s="541"/>
      <c r="REY13" s="541"/>
      <c r="REZ13" s="541"/>
      <c r="RFA13" s="541"/>
      <c r="RFB13" s="541"/>
      <c r="RFC13" s="541"/>
      <c r="RFD13" s="541"/>
      <c r="RFE13" s="541"/>
      <c r="RFF13" s="541"/>
      <c r="RFG13" s="541"/>
      <c r="RFH13" s="541"/>
      <c r="RFI13" s="541"/>
      <c r="RFJ13" s="541"/>
      <c r="RFK13" s="541"/>
      <c r="RFL13" s="541"/>
      <c r="RFM13" s="541"/>
      <c r="RFN13" s="541"/>
      <c r="RFO13" s="541"/>
      <c r="RFP13" s="541"/>
      <c r="RFQ13" s="541"/>
      <c r="RFR13" s="541"/>
      <c r="RFS13" s="541"/>
      <c r="RFT13" s="541"/>
      <c r="RFU13" s="541"/>
      <c r="RFV13" s="541"/>
      <c r="RFW13" s="541"/>
      <c r="RFX13" s="541"/>
      <c r="RFY13" s="541"/>
      <c r="RFZ13" s="541"/>
      <c r="RGA13" s="541"/>
      <c r="RGB13" s="541"/>
      <c r="RGC13" s="541"/>
      <c r="RGD13" s="541"/>
      <c r="RGE13" s="541"/>
      <c r="RGF13" s="541"/>
      <c r="RGG13" s="541"/>
      <c r="RGH13" s="541"/>
      <c r="RGI13" s="541"/>
      <c r="RGJ13" s="541"/>
      <c r="RGK13" s="541"/>
      <c r="RGL13" s="541"/>
      <c r="RGM13" s="541"/>
      <c r="RGN13" s="541"/>
      <c r="RGO13" s="541"/>
      <c r="RGP13" s="541"/>
      <c r="RGQ13" s="541"/>
      <c r="RGR13" s="541"/>
      <c r="RGS13" s="541"/>
      <c r="RGT13" s="541"/>
      <c r="RGU13" s="541"/>
      <c r="RGV13" s="541"/>
      <c r="RGW13" s="541"/>
      <c r="RGX13" s="541"/>
      <c r="RGY13" s="541"/>
      <c r="RGZ13" s="541"/>
      <c r="RHA13" s="541"/>
      <c r="RHB13" s="541"/>
      <c r="RHC13" s="541"/>
      <c r="RHD13" s="541"/>
      <c r="RHE13" s="541"/>
      <c r="RHF13" s="541"/>
      <c r="RHG13" s="541"/>
      <c r="RHH13" s="541"/>
      <c r="RHI13" s="541"/>
      <c r="RHJ13" s="541"/>
      <c r="RHK13" s="541"/>
      <c r="RHL13" s="541"/>
      <c r="RHM13" s="541"/>
      <c r="RHN13" s="541"/>
      <c r="RHO13" s="541"/>
      <c r="RHP13" s="541"/>
      <c r="RHQ13" s="541"/>
      <c r="RHR13" s="541"/>
      <c r="RHS13" s="541"/>
      <c r="RHT13" s="541"/>
      <c r="RHU13" s="541"/>
      <c r="RHV13" s="541"/>
      <c r="RHW13" s="541"/>
      <c r="RHX13" s="541"/>
      <c r="RHY13" s="541"/>
      <c r="RHZ13" s="541"/>
      <c r="RIA13" s="541"/>
      <c r="RIB13" s="541"/>
      <c r="RIC13" s="541"/>
      <c r="RID13" s="541"/>
      <c r="RIE13" s="541"/>
      <c r="RIF13" s="541"/>
      <c r="RIG13" s="541"/>
      <c r="RIH13" s="541"/>
      <c r="RII13" s="541"/>
      <c r="RIJ13" s="541"/>
      <c r="RIK13" s="541"/>
      <c r="RIL13" s="541"/>
      <c r="RIM13" s="541"/>
      <c r="RIN13" s="541"/>
      <c r="RIO13" s="541"/>
      <c r="RIP13" s="541"/>
      <c r="RIQ13" s="541"/>
      <c r="RIR13" s="541"/>
      <c r="RIS13" s="541"/>
      <c r="RIT13" s="541"/>
      <c r="RIU13" s="541"/>
      <c r="RIV13" s="541"/>
      <c r="RIW13" s="541"/>
      <c r="RIX13" s="541"/>
      <c r="RIY13" s="541"/>
      <c r="RIZ13" s="541"/>
      <c r="RJA13" s="541"/>
      <c r="RJB13" s="541"/>
      <c r="RJC13" s="541"/>
      <c r="RJD13" s="541"/>
      <c r="RJE13" s="541"/>
      <c r="RJF13" s="541"/>
      <c r="RJG13" s="541"/>
      <c r="RJH13" s="541"/>
      <c r="RJI13" s="541"/>
      <c r="RJJ13" s="541"/>
      <c r="RJK13" s="541"/>
      <c r="RJL13" s="541"/>
      <c r="RJM13" s="541"/>
      <c r="RJN13" s="541"/>
      <c r="RJO13" s="541"/>
      <c r="RJP13" s="541"/>
      <c r="RJQ13" s="541"/>
      <c r="RJR13" s="541"/>
      <c r="RJS13" s="541"/>
      <c r="RJT13" s="541"/>
      <c r="RJU13" s="541"/>
      <c r="RJV13" s="541"/>
      <c r="RJW13" s="541"/>
      <c r="RJX13" s="541"/>
      <c r="RJY13" s="541"/>
      <c r="RJZ13" s="541"/>
      <c r="RKA13" s="541"/>
      <c r="RKB13" s="541"/>
      <c r="RKC13" s="541"/>
      <c r="RKD13" s="541"/>
      <c r="RKE13" s="541"/>
      <c r="RKF13" s="541"/>
      <c r="RKG13" s="541"/>
      <c r="RKH13" s="541"/>
      <c r="RKI13" s="541"/>
      <c r="RKJ13" s="541"/>
      <c r="RKK13" s="541"/>
      <c r="RKL13" s="541"/>
      <c r="RKM13" s="541"/>
      <c r="RKN13" s="541"/>
      <c r="RKO13" s="541"/>
      <c r="RKP13" s="541"/>
      <c r="RKQ13" s="541"/>
      <c r="RKR13" s="541"/>
      <c r="RKS13" s="541"/>
      <c r="RKT13" s="541"/>
      <c r="RKU13" s="541"/>
      <c r="RKV13" s="541"/>
      <c r="RKW13" s="541"/>
      <c r="RKX13" s="541"/>
      <c r="RKY13" s="541"/>
      <c r="RKZ13" s="541"/>
      <c r="RLA13" s="541"/>
      <c r="RLB13" s="541"/>
      <c r="RLC13" s="541"/>
      <c r="RLD13" s="541"/>
      <c r="RLE13" s="541"/>
      <c r="RLF13" s="541"/>
      <c r="RLG13" s="541"/>
      <c r="RLH13" s="541"/>
      <c r="RLI13" s="541"/>
      <c r="RLJ13" s="541"/>
      <c r="RLK13" s="541"/>
      <c r="RLL13" s="541"/>
      <c r="RLM13" s="541"/>
      <c r="RLN13" s="541"/>
      <c r="RLO13" s="541"/>
      <c r="RLP13" s="541"/>
      <c r="RLQ13" s="541"/>
      <c r="RLR13" s="541"/>
      <c r="RLS13" s="541"/>
      <c r="RLT13" s="541"/>
      <c r="RLU13" s="541"/>
      <c r="RLV13" s="541"/>
      <c r="RLW13" s="541"/>
      <c r="RLX13" s="541"/>
      <c r="RLY13" s="541"/>
      <c r="RLZ13" s="541"/>
      <c r="RMA13" s="541"/>
      <c r="RMB13" s="541"/>
      <c r="RMC13" s="541"/>
      <c r="RMD13" s="541"/>
      <c r="RME13" s="541"/>
      <c r="RMF13" s="541"/>
      <c r="RMG13" s="541"/>
      <c r="RMH13" s="541"/>
      <c r="RMI13" s="541"/>
      <c r="RMJ13" s="541"/>
      <c r="RMK13" s="541"/>
      <c r="RML13" s="541"/>
      <c r="RMM13" s="541"/>
      <c r="RMN13" s="541"/>
      <c r="RMO13" s="541"/>
      <c r="RMP13" s="541"/>
      <c r="RMQ13" s="541"/>
      <c r="RMR13" s="541"/>
      <c r="RMS13" s="541"/>
      <c r="RMT13" s="541"/>
      <c r="RMU13" s="541"/>
      <c r="RMV13" s="541"/>
      <c r="RMW13" s="541"/>
      <c r="RMX13" s="541"/>
      <c r="RMY13" s="541"/>
      <c r="RMZ13" s="541"/>
      <c r="RNA13" s="541"/>
      <c r="RNB13" s="541"/>
      <c r="RNC13" s="541"/>
      <c r="RND13" s="541"/>
      <c r="RNE13" s="541"/>
      <c r="RNF13" s="541"/>
      <c r="RNG13" s="541"/>
      <c r="RNH13" s="541"/>
      <c r="RNI13" s="541"/>
      <c r="RNJ13" s="541"/>
      <c r="RNK13" s="541"/>
      <c r="RNL13" s="541"/>
      <c r="RNM13" s="541"/>
      <c r="RNN13" s="541"/>
      <c r="RNO13" s="541"/>
      <c r="RNP13" s="541"/>
      <c r="RNQ13" s="541"/>
      <c r="RNR13" s="541"/>
      <c r="RNS13" s="541"/>
      <c r="RNT13" s="541"/>
      <c r="RNU13" s="541"/>
      <c r="RNV13" s="541"/>
      <c r="RNW13" s="541"/>
      <c r="RNX13" s="541"/>
      <c r="RNY13" s="541"/>
      <c r="RNZ13" s="541"/>
      <c r="ROA13" s="541"/>
      <c r="ROB13" s="541"/>
      <c r="ROC13" s="541"/>
      <c r="ROD13" s="541"/>
      <c r="ROE13" s="541"/>
      <c r="ROF13" s="541"/>
      <c r="ROG13" s="541"/>
      <c r="ROH13" s="541"/>
      <c r="ROI13" s="541"/>
      <c r="ROJ13" s="541"/>
      <c r="ROK13" s="541"/>
      <c r="ROL13" s="541"/>
      <c r="ROM13" s="541"/>
      <c r="RON13" s="541"/>
      <c r="ROO13" s="541"/>
      <c r="ROP13" s="541"/>
      <c r="ROQ13" s="541"/>
      <c r="ROR13" s="541"/>
      <c r="ROS13" s="541"/>
      <c r="ROT13" s="541"/>
      <c r="ROU13" s="541"/>
      <c r="ROV13" s="541"/>
      <c r="ROW13" s="541"/>
      <c r="ROX13" s="541"/>
      <c r="ROY13" s="541"/>
      <c r="ROZ13" s="541"/>
      <c r="RPA13" s="541"/>
      <c r="RPB13" s="541"/>
      <c r="RPC13" s="541"/>
      <c r="RPD13" s="541"/>
      <c r="RPE13" s="541"/>
      <c r="RPF13" s="541"/>
      <c r="RPG13" s="541"/>
      <c r="RPH13" s="541"/>
      <c r="RPI13" s="541"/>
      <c r="RPJ13" s="541"/>
      <c r="RPK13" s="541"/>
      <c r="RPL13" s="541"/>
      <c r="RPM13" s="541"/>
      <c r="RPN13" s="541"/>
      <c r="RPO13" s="541"/>
      <c r="RPP13" s="541"/>
      <c r="RPQ13" s="541"/>
      <c r="RPR13" s="541"/>
      <c r="RPS13" s="541"/>
      <c r="RPT13" s="541"/>
      <c r="RPU13" s="541"/>
      <c r="RPV13" s="541"/>
      <c r="RPW13" s="541"/>
      <c r="RPX13" s="541"/>
      <c r="RPY13" s="541"/>
      <c r="RPZ13" s="541"/>
      <c r="RQA13" s="541"/>
      <c r="RQB13" s="541"/>
      <c r="RQC13" s="541"/>
      <c r="RQD13" s="541"/>
      <c r="RQE13" s="541"/>
      <c r="RQF13" s="541"/>
      <c r="RQG13" s="541"/>
      <c r="RQH13" s="541"/>
      <c r="RQI13" s="541"/>
      <c r="RQJ13" s="541"/>
      <c r="RQK13" s="541"/>
      <c r="RQL13" s="541"/>
      <c r="RQM13" s="541"/>
      <c r="RQN13" s="541"/>
      <c r="RQO13" s="541"/>
      <c r="RQP13" s="541"/>
      <c r="RQQ13" s="541"/>
      <c r="RQR13" s="541"/>
      <c r="RQS13" s="541"/>
      <c r="RQT13" s="541"/>
      <c r="RQU13" s="541"/>
      <c r="RQV13" s="541"/>
      <c r="RQW13" s="541"/>
      <c r="RQX13" s="541"/>
      <c r="RQY13" s="541"/>
      <c r="RQZ13" s="541"/>
      <c r="RRA13" s="541"/>
      <c r="RRB13" s="541"/>
      <c r="RRC13" s="541"/>
      <c r="RRD13" s="541"/>
      <c r="RRE13" s="541"/>
      <c r="RRF13" s="541"/>
      <c r="RRG13" s="541"/>
      <c r="RRH13" s="541"/>
      <c r="RRI13" s="541"/>
      <c r="RRJ13" s="541"/>
      <c r="RRK13" s="541"/>
      <c r="RRL13" s="541"/>
      <c r="RRM13" s="541"/>
      <c r="RRN13" s="541"/>
      <c r="RRO13" s="541"/>
      <c r="RRP13" s="541"/>
      <c r="RRQ13" s="541"/>
      <c r="RRR13" s="541"/>
      <c r="RRS13" s="541"/>
      <c r="RRT13" s="541"/>
      <c r="RRU13" s="541"/>
      <c r="RRV13" s="541"/>
      <c r="RRW13" s="541"/>
      <c r="RRX13" s="541"/>
      <c r="RRY13" s="541"/>
      <c r="RRZ13" s="541"/>
      <c r="RSA13" s="541"/>
      <c r="RSB13" s="541"/>
      <c r="RSC13" s="541"/>
      <c r="RSD13" s="541"/>
      <c r="RSE13" s="541"/>
      <c r="RSF13" s="541"/>
      <c r="RSG13" s="541"/>
      <c r="RSH13" s="541"/>
      <c r="RSI13" s="541"/>
      <c r="RSJ13" s="541"/>
      <c r="RSK13" s="541"/>
      <c r="RSL13" s="541"/>
      <c r="RSM13" s="541"/>
      <c r="RSN13" s="541"/>
      <c r="RSO13" s="541"/>
      <c r="RSP13" s="541"/>
      <c r="RSQ13" s="541"/>
      <c r="RSR13" s="541"/>
      <c r="RSS13" s="541"/>
      <c r="RST13" s="541"/>
      <c r="RSU13" s="541"/>
      <c r="RSV13" s="541"/>
      <c r="RSW13" s="541"/>
      <c r="RSX13" s="541"/>
      <c r="RSY13" s="541"/>
      <c r="RSZ13" s="541"/>
      <c r="RTA13" s="541"/>
      <c r="RTB13" s="541"/>
      <c r="RTC13" s="541"/>
      <c r="RTD13" s="541"/>
      <c r="RTE13" s="541"/>
      <c r="RTF13" s="541"/>
      <c r="RTG13" s="541"/>
      <c r="RTH13" s="541"/>
      <c r="RTI13" s="541"/>
      <c r="RTJ13" s="541"/>
      <c r="RTK13" s="541"/>
      <c r="RTL13" s="541"/>
      <c r="RTM13" s="541"/>
      <c r="RTN13" s="541"/>
      <c r="RTO13" s="541"/>
      <c r="RTP13" s="541"/>
      <c r="RTQ13" s="541"/>
      <c r="RTR13" s="541"/>
      <c r="RTS13" s="541"/>
      <c r="RTT13" s="541"/>
      <c r="RTU13" s="541"/>
      <c r="RTV13" s="541"/>
      <c r="RTW13" s="541"/>
      <c r="RTX13" s="541"/>
      <c r="RTY13" s="541"/>
      <c r="RTZ13" s="541"/>
      <c r="RUA13" s="541"/>
      <c r="RUB13" s="541"/>
      <c r="RUC13" s="541"/>
      <c r="RUD13" s="541"/>
      <c r="RUE13" s="541"/>
      <c r="RUF13" s="541"/>
      <c r="RUG13" s="541"/>
      <c r="RUH13" s="541"/>
      <c r="RUI13" s="541"/>
      <c r="RUJ13" s="541"/>
      <c r="RUK13" s="541"/>
      <c r="RUL13" s="541"/>
      <c r="RUM13" s="541"/>
      <c r="RUN13" s="541"/>
      <c r="RUO13" s="541"/>
      <c r="RUP13" s="541"/>
      <c r="RUQ13" s="541"/>
      <c r="RUR13" s="541"/>
      <c r="RUS13" s="541"/>
      <c r="RUT13" s="541"/>
      <c r="RUU13" s="541"/>
      <c r="RUV13" s="541"/>
      <c r="RUW13" s="541"/>
      <c r="RUX13" s="541"/>
      <c r="RUY13" s="541"/>
      <c r="RUZ13" s="541"/>
      <c r="RVA13" s="541"/>
      <c r="RVB13" s="541"/>
      <c r="RVC13" s="541"/>
      <c r="RVD13" s="541"/>
      <c r="RVE13" s="541"/>
      <c r="RVF13" s="541"/>
      <c r="RVG13" s="541"/>
      <c r="RVH13" s="541"/>
      <c r="RVI13" s="541"/>
      <c r="RVJ13" s="541"/>
      <c r="RVK13" s="541"/>
      <c r="RVL13" s="541"/>
      <c r="RVM13" s="541"/>
      <c r="RVN13" s="541"/>
      <c r="RVO13" s="541"/>
      <c r="RVP13" s="541"/>
      <c r="RVQ13" s="541"/>
      <c r="RVR13" s="541"/>
      <c r="RVS13" s="541"/>
      <c r="RVT13" s="541"/>
      <c r="RVU13" s="541"/>
      <c r="RVV13" s="541"/>
      <c r="RVW13" s="541"/>
      <c r="RVX13" s="541"/>
      <c r="RVY13" s="541"/>
      <c r="RVZ13" s="541"/>
      <c r="RWA13" s="541"/>
      <c r="RWB13" s="541"/>
      <c r="RWC13" s="541"/>
      <c r="RWD13" s="541"/>
      <c r="RWE13" s="541"/>
      <c r="RWF13" s="541"/>
      <c r="RWG13" s="541"/>
      <c r="RWH13" s="541"/>
      <c r="RWI13" s="541"/>
      <c r="RWJ13" s="541"/>
      <c r="RWK13" s="541"/>
      <c r="RWL13" s="541"/>
      <c r="RWM13" s="541"/>
      <c r="RWN13" s="541"/>
      <c r="RWO13" s="541"/>
      <c r="RWP13" s="541"/>
      <c r="RWQ13" s="541"/>
      <c r="RWR13" s="541"/>
      <c r="RWS13" s="541"/>
      <c r="RWT13" s="541"/>
      <c r="RWU13" s="541"/>
      <c r="RWV13" s="541"/>
      <c r="RWW13" s="541"/>
      <c r="RWX13" s="541"/>
      <c r="RWY13" s="541"/>
      <c r="RWZ13" s="541"/>
      <c r="RXA13" s="541"/>
      <c r="RXB13" s="541"/>
      <c r="RXC13" s="541"/>
      <c r="RXD13" s="541"/>
      <c r="RXE13" s="541"/>
      <c r="RXF13" s="541"/>
      <c r="RXG13" s="541"/>
      <c r="RXH13" s="541"/>
      <c r="RXI13" s="541"/>
      <c r="RXJ13" s="541"/>
      <c r="RXK13" s="541"/>
      <c r="RXL13" s="541"/>
      <c r="RXM13" s="541"/>
      <c r="RXN13" s="541"/>
      <c r="RXO13" s="541"/>
      <c r="RXP13" s="541"/>
      <c r="RXQ13" s="541"/>
      <c r="RXR13" s="541"/>
      <c r="RXS13" s="541"/>
      <c r="RXT13" s="541"/>
      <c r="RXU13" s="541"/>
      <c r="RXV13" s="541"/>
      <c r="RXW13" s="541"/>
      <c r="RXX13" s="541"/>
      <c r="RXY13" s="541"/>
      <c r="RXZ13" s="541"/>
      <c r="RYA13" s="541"/>
      <c r="RYB13" s="541"/>
      <c r="RYC13" s="541"/>
      <c r="RYD13" s="541"/>
      <c r="RYE13" s="541"/>
      <c r="RYF13" s="541"/>
      <c r="RYG13" s="541"/>
      <c r="RYH13" s="541"/>
      <c r="RYI13" s="541"/>
      <c r="RYJ13" s="541"/>
      <c r="RYK13" s="541"/>
      <c r="RYL13" s="541"/>
      <c r="RYM13" s="541"/>
      <c r="RYN13" s="541"/>
      <c r="RYO13" s="541"/>
      <c r="RYP13" s="541"/>
      <c r="RYQ13" s="541"/>
      <c r="RYR13" s="541"/>
      <c r="RYS13" s="541"/>
      <c r="RYT13" s="541"/>
      <c r="RYU13" s="541"/>
      <c r="RYV13" s="541"/>
      <c r="RYW13" s="541"/>
      <c r="RYX13" s="541"/>
      <c r="RYY13" s="541"/>
      <c r="RYZ13" s="541"/>
      <c r="RZA13" s="541"/>
      <c r="RZB13" s="541"/>
      <c r="RZC13" s="541"/>
      <c r="RZD13" s="541"/>
      <c r="RZE13" s="541"/>
      <c r="RZF13" s="541"/>
      <c r="RZG13" s="541"/>
      <c r="RZH13" s="541"/>
      <c r="RZI13" s="541"/>
      <c r="RZJ13" s="541"/>
      <c r="RZK13" s="541"/>
      <c r="RZL13" s="541"/>
      <c r="RZM13" s="541"/>
      <c r="RZN13" s="541"/>
      <c r="RZO13" s="541"/>
      <c r="RZP13" s="541"/>
      <c r="RZQ13" s="541"/>
      <c r="RZR13" s="541"/>
      <c r="RZS13" s="541"/>
      <c r="RZT13" s="541"/>
      <c r="RZU13" s="541"/>
      <c r="RZV13" s="541"/>
      <c r="RZW13" s="541"/>
      <c r="RZX13" s="541"/>
      <c r="RZY13" s="541"/>
      <c r="RZZ13" s="541"/>
      <c r="SAA13" s="541"/>
      <c r="SAB13" s="541"/>
      <c r="SAC13" s="541"/>
      <c r="SAD13" s="541"/>
      <c r="SAE13" s="541"/>
      <c r="SAF13" s="541"/>
      <c r="SAG13" s="541"/>
      <c r="SAH13" s="541"/>
      <c r="SAI13" s="541"/>
      <c r="SAJ13" s="541"/>
      <c r="SAK13" s="541"/>
      <c r="SAL13" s="541"/>
      <c r="SAM13" s="541"/>
      <c r="SAN13" s="541"/>
      <c r="SAO13" s="541"/>
      <c r="SAP13" s="541"/>
      <c r="SAQ13" s="541"/>
      <c r="SAR13" s="541"/>
      <c r="SAS13" s="541"/>
      <c r="SAT13" s="541"/>
      <c r="SAU13" s="541"/>
      <c r="SAV13" s="541"/>
      <c r="SAW13" s="541"/>
      <c r="SAX13" s="541"/>
      <c r="SAY13" s="541"/>
      <c r="SAZ13" s="541"/>
      <c r="SBA13" s="541"/>
      <c r="SBB13" s="541"/>
      <c r="SBC13" s="541"/>
      <c r="SBD13" s="541"/>
      <c r="SBE13" s="541"/>
      <c r="SBF13" s="541"/>
      <c r="SBG13" s="541"/>
      <c r="SBH13" s="541"/>
      <c r="SBI13" s="541"/>
      <c r="SBJ13" s="541"/>
      <c r="SBK13" s="541"/>
      <c r="SBL13" s="541"/>
      <c r="SBM13" s="541"/>
      <c r="SBN13" s="541"/>
      <c r="SBO13" s="541"/>
      <c r="SBP13" s="541"/>
      <c r="SBQ13" s="541"/>
      <c r="SBR13" s="541"/>
      <c r="SBS13" s="541"/>
      <c r="SBT13" s="541"/>
      <c r="SBU13" s="541"/>
      <c r="SBV13" s="541"/>
      <c r="SBW13" s="541"/>
      <c r="SBX13" s="541"/>
      <c r="SBY13" s="541"/>
      <c r="SBZ13" s="541"/>
      <c r="SCA13" s="541"/>
      <c r="SCB13" s="541"/>
      <c r="SCC13" s="541"/>
      <c r="SCD13" s="541"/>
      <c r="SCE13" s="541"/>
      <c r="SCF13" s="541"/>
      <c r="SCG13" s="541"/>
      <c r="SCH13" s="541"/>
      <c r="SCI13" s="541"/>
      <c r="SCJ13" s="541"/>
      <c r="SCK13" s="541"/>
      <c r="SCL13" s="541"/>
      <c r="SCM13" s="541"/>
      <c r="SCN13" s="541"/>
      <c r="SCO13" s="541"/>
      <c r="SCP13" s="541"/>
      <c r="SCQ13" s="541"/>
      <c r="SCR13" s="541"/>
      <c r="SCS13" s="541"/>
      <c r="SCT13" s="541"/>
      <c r="SCU13" s="541"/>
      <c r="SCV13" s="541"/>
      <c r="SCW13" s="541"/>
      <c r="SCX13" s="541"/>
      <c r="SCY13" s="541"/>
      <c r="SCZ13" s="541"/>
      <c r="SDA13" s="541"/>
      <c r="SDB13" s="541"/>
      <c r="SDC13" s="541"/>
      <c r="SDD13" s="541"/>
      <c r="SDE13" s="541"/>
      <c r="SDF13" s="541"/>
      <c r="SDG13" s="541"/>
      <c r="SDH13" s="541"/>
      <c r="SDI13" s="541"/>
      <c r="SDJ13" s="541"/>
      <c r="SDK13" s="541"/>
      <c r="SDL13" s="541"/>
      <c r="SDM13" s="541"/>
      <c r="SDN13" s="541"/>
      <c r="SDO13" s="541"/>
      <c r="SDP13" s="541"/>
      <c r="SDQ13" s="541"/>
      <c r="SDR13" s="541"/>
      <c r="SDS13" s="541"/>
      <c r="SDT13" s="541"/>
      <c r="SDU13" s="541"/>
      <c r="SDV13" s="541"/>
      <c r="SDW13" s="541"/>
      <c r="SDX13" s="541"/>
      <c r="SDY13" s="541"/>
      <c r="SDZ13" s="541"/>
      <c r="SEA13" s="541"/>
      <c r="SEB13" s="541"/>
      <c r="SEC13" s="541"/>
      <c r="SED13" s="541"/>
      <c r="SEE13" s="541"/>
      <c r="SEF13" s="541"/>
      <c r="SEG13" s="541"/>
      <c r="SEH13" s="541"/>
      <c r="SEI13" s="541"/>
      <c r="SEJ13" s="541"/>
      <c r="SEK13" s="541"/>
      <c r="SEL13" s="541"/>
      <c r="SEM13" s="541"/>
      <c r="SEN13" s="541"/>
      <c r="SEO13" s="541"/>
      <c r="SEP13" s="541"/>
      <c r="SEQ13" s="541"/>
      <c r="SER13" s="541"/>
      <c r="SES13" s="541"/>
      <c r="SET13" s="541"/>
      <c r="SEU13" s="541"/>
      <c r="SEV13" s="541"/>
      <c r="SEW13" s="541"/>
      <c r="SEX13" s="541"/>
      <c r="SEY13" s="541"/>
      <c r="SEZ13" s="541"/>
      <c r="SFA13" s="541"/>
      <c r="SFB13" s="541"/>
      <c r="SFC13" s="541"/>
      <c r="SFD13" s="541"/>
      <c r="SFE13" s="541"/>
      <c r="SFF13" s="541"/>
      <c r="SFG13" s="541"/>
      <c r="SFH13" s="541"/>
      <c r="SFI13" s="541"/>
      <c r="SFJ13" s="541"/>
      <c r="SFK13" s="541"/>
      <c r="SFL13" s="541"/>
      <c r="SFM13" s="541"/>
      <c r="SFN13" s="541"/>
      <c r="SFO13" s="541"/>
      <c r="SFP13" s="541"/>
      <c r="SFQ13" s="541"/>
      <c r="SFR13" s="541"/>
      <c r="SFS13" s="541"/>
      <c r="SFT13" s="541"/>
      <c r="SFU13" s="541"/>
      <c r="SFV13" s="541"/>
      <c r="SFW13" s="541"/>
      <c r="SFX13" s="541"/>
      <c r="SFY13" s="541"/>
      <c r="SFZ13" s="541"/>
      <c r="SGA13" s="541"/>
      <c r="SGB13" s="541"/>
      <c r="SGC13" s="541"/>
      <c r="SGD13" s="541"/>
      <c r="SGE13" s="541"/>
      <c r="SGF13" s="541"/>
      <c r="SGG13" s="541"/>
      <c r="SGH13" s="541"/>
      <c r="SGI13" s="541"/>
      <c r="SGJ13" s="541"/>
      <c r="SGK13" s="541"/>
      <c r="SGL13" s="541"/>
      <c r="SGM13" s="541"/>
      <c r="SGN13" s="541"/>
      <c r="SGO13" s="541"/>
      <c r="SGP13" s="541"/>
      <c r="SGQ13" s="541"/>
      <c r="SGR13" s="541"/>
      <c r="SGS13" s="541"/>
      <c r="SGT13" s="541"/>
      <c r="SGU13" s="541"/>
      <c r="SGV13" s="541"/>
      <c r="SGW13" s="541"/>
      <c r="SGX13" s="541"/>
      <c r="SGY13" s="541"/>
      <c r="SGZ13" s="541"/>
      <c r="SHA13" s="541"/>
      <c r="SHB13" s="541"/>
      <c r="SHC13" s="541"/>
      <c r="SHD13" s="541"/>
      <c r="SHE13" s="541"/>
      <c r="SHF13" s="541"/>
      <c r="SHG13" s="541"/>
      <c r="SHH13" s="541"/>
      <c r="SHI13" s="541"/>
      <c r="SHJ13" s="541"/>
      <c r="SHK13" s="541"/>
      <c r="SHL13" s="541"/>
      <c r="SHM13" s="541"/>
      <c r="SHN13" s="541"/>
      <c r="SHO13" s="541"/>
      <c r="SHP13" s="541"/>
      <c r="SHQ13" s="541"/>
      <c r="SHR13" s="541"/>
      <c r="SHS13" s="541"/>
      <c r="SHT13" s="541"/>
      <c r="SHU13" s="541"/>
      <c r="SHV13" s="541"/>
      <c r="SHW13" s="541"/>
      <c r="SHX13" s="541"/>
      <c r="SHY13" s="541"/>
      <c r="SHZ13" s="541"/>
      <c r="SIA13" s="541"/>
      <c r="SIB13" s="541"/>
      <c r="SIC13" s="541"/>
      <c r="SID13" s="541"/>
      <c r="SIE13" s="541"/>
      <c r="SIF13" s="541"/>
      <c r="SIG13" s="541"/>
      <c r="SIH13" s="541"/>
      <c r="SII13" s="541"/>
      <c r="SIJ13" s="541"/>
      <c r="SIK13" s="541"/>
      <c r="SIL13" s="541"/>
      <c r="SIM13" s="541"/>
      <c r="SIN13" s="541"/>
      <c r="SIO13" s="541"/>
      <c r="SIP13" s="541"/>
      <c r="SIQ13" s="541"/>
      <c r="SIR13" s="541"/>
      <c r="SIS13" s="541"/>
      <c r="SIT13" s="541"/>
      <c r="SIU13" s="541"/>
      <c r="SIV13" s="541"/>
      <c r="SIW13" s="541"/>
      <c r="SIX13" s="541"/>
      <c r="SIY13" s="541"/>
      <c r="SIZ13" s="541"/>
      <c r="SJA13" s="541"/>
      <c r="SJB13" s="541"/>
      <c r="SJC13" s="541"/>
      <c r="SJD13" s="541"/>
      <c r="SJE13" s="541"/>
      <c r="SJF13" s="541"/>
      <c r="SJG13" s="541"/>
      <c r="SJH13" s="541"/>
      <c r="SJI13" s="541"/>
      <c r="SJJ13" s="541"/>
      <c r="SJK13" s="541"/>
      <c r="SJL13" s="541"/>
      <c r="SJM13" s="541"/>
      <c r="SJN13" s="541"/>
      <c r="SJO13" s="541"/>
      <c r="SJP13" s="541"/>
      <c r="SJQ13" s="541"/>
      <c r="SJR13" s="541"/>
      <c r="SJS13" s="541"/>
      <c r="SJT13" s="541"/>
      <c r="SJU13" s="541"/>
      <c r="SJV13" s="541"/>
      <c r="SJW13" s="541"/>
      <c r="SJX13" s="541"/>
      <c r="SJY13" s="541"/>
      <c r="SJZ13" s="541"/>
      <c r="SKA13" s="541"/>
      <c r="SKB13" s="541"/>
      <c r="SKC13" s="541"/>
      <c r="SKD13" s="541"/>
      <c r="SKE13" s="541"/>
      <c r="SKF13" s="541"/>
      <c r="SKG13" s="541"/>
      <c r="SKH13" s="541"/>
      <c r="SKI13" s="541"/>
      <c r="SKJ13" s="541"/>
      <c r="SKK13" s="541"/>
      <c r="SKL13" s="541"/>
      <c r="SKM13" s="541"/>
      <c r="SKN13" s="541"/>
      <c r="SKO13" s="541"/>
      <c r="SKP13" s="541"/>
      <c r="SKQ13" s="541"/>
      <c r="SKR13" s="541"/>
      <c r="SKS13" s="541"/>
      <c r="SKT13" s="541"/>
      <c r="SKU13" s="541"/>
      <c r="SKV13" s="541"/>
      <c r="SKW13" s="541"/>
      <c r="SKX13" s="541"/>
      <c r="SKY13" s="541"/>
      <c r="SKZ13" s="541"/>
      <c r="SLA13" s="541"/>
      <c r="SLB13" s="541"/>
      <c r="SLC13" s="541"/>
      <c r="SLD13" s="541"/>
      <c r="SLE13" s="541"/>
      <c r="SLF13" s="541"/>
      <c r="SLG13" s="541"/>
      <c r="SLH13" s="541"/>
      <c r="SLI13" s="541"/>
      <c r="SLJ13" s="541"/>
      <c r="SLK13" s="541"/>
      <c r="SLL13" s="541"/>
      <c r="SLM13" s="541"/>
      <c r="SLN13" s="541"/>
      <c r="SLO13" s="541"/>
      <c r="SLP13" s="541"/>
      <c r="SLQ13" s="541"/>
      <c r="SLR13" s="541"/>
      <c r="SLS13" s="541"/>
      <c r="SLT13" s="541"/>
      <c r="SLU13" s="541"/>
      <c r="SLV13" s="541"/>
      <c r="SLW13" s="541"/>
      <c r="SLX13" s="541"/>
      <c r="SLY13" s="541"/>
      <c r="SLZ13" s="541"/>
      <c r="SMA13" s="541"/>
      <c r="SMB13" s="541"/>
      <c r="SMC13" s="541"/>
      <c r="SMD13" s="541"/>
      <c r="SME13" s="541"/>
      <c r="SMF13" s="541"/>
      <c r="SMG13" s="541"/>
      <c r="SMH13" s="541"/>
      <c r="SMI13" s="541"/>
      <c r="SMJ13" s="541"/>
      <c r="SMK13" s="541"/>
      <c r="SML13" s="541"/>
      <c r="SMM13" s="541"/>
      <c r="SMN13" s="541"/>
      <c r="SMO13" s="541"/>
      <c r="SMP13" s="541"/>
      <c r="SMQ13" s="541"/>
      <c r="SMR13" s="541"/>
      <c r="SMS13" s="541"/>
      <c r="SMT13" s="541"/>
      <c r="SMU13" s="541"/>
      <c r="SMV13" s="541"/>
      <c r="SMW13" s="541"/>
      <c r="SMX13" s="541"/>
      <c r="SMY13" s="541"/>
      <c r="SMZ13" s="541"/>
      <c r="SNA13" s="541"/>
      <c r="SNB13" s="541"/>
      <c r="SNC13" s="541"/>
      <c r="SND13" s="541"/>
      <c r="SNE13" s="541"/>
      <c r="SNF13" s="541"/>
      <c r="SNG13" s="541"/>
      <c r="SNH13" s="541"/>
      <c r="SNI13" s="541"/>
      <c r="SNJ13" s="541"/>
      <c r="SNK13" s="541"/>
      <c r="SNL13" s="541"/>
      <c r="SNM13" s="541"/>
      <c r="SNN13" s="541"/>
      <c r="SNO13" s="541"/>
      <c r="SNP13" s="541"/>
      <c r="SNQ13" s="541"/>
      <c r="SNR13" s="541"/>
      <c r="SNS13" s="541"/>
      <c r="SNT13" s="541"/>
      <c r="SNU13" s="541"/>
      <c r="SNV13" s="541"/>
      <c r="SNW13" s="541"/>
      <c r="SNX13" s="541"/>
      <c r="SNY13" s="541"/>
      <c r="SNZ13" s="541"/>
      <c r="SOA13" s="541"/>
      <c r="SOB13" s="541"/>
      <c r="SOC13" s="541"/>
      <c r="SOD13" s="541"/>
      <c r="SOE13" s="541"/>
      <c r="SOF13" s="541"/>
      <c r="SOG13" s="541"/>
      <c r="SOH13" s="541"/>
      <c r="SOI13" s="541"/>
      <c r="SOJ13" s="541"/>
      <c r="SOK13" s="541"/>
      <c r="SOL13" s="541"/>
      <c r="SOM13" s="541"/>
      <c r="SON13" s="541"/>
      <c r="SOO13" s="541"/>
      <c r="SOP13" s="541"/>
      <c r="SOQ13" s="541"/>
      <c r="SOR13" s="541"/>
      <c r="SOS13" s="541"/>
      <c r="SOT13" s="541"/>
      <c r="SOU13" s="541"/>
      <c r="SOV13" s="541"/>
      <c r="SOW13" s="541"/>
      <c r="SOX13" s="541"/>
      <c r="SOY13" s="541"/>
      <c r="SOZ13" s="541"/>
      <c r="SPA13" s="541"/>
      <c r="SPB13" s="541"/>
      <c r="SPC13" s="541"/>
      <c r="SPD13" s="541"/>
      <c r="SPE13" s="541"/>
      <c r="SPF13" s="541"/>
      <c r="SPG13" s="541"/>
      <c r="SPH13" s="541"/>
      <c r="SPI13" s="541"/>
      <c r="SPJ13" s="541"/>
      <c r="SPK13" s="541"/>
      <c r="SPL13" s="541"/>
      <c r="SPM13" s="541"/>
      <c r="SPN13" s="541"/>
      <c r="SPO13" s="541"/>
      <c r="SPP13" s="541"/>
      <c r="SPQ13" s="541"/>
      <c r="SPR13" s="541"/>
      <c r="SPS13" s="541"/>
      <c r="SPT13" s="541"/>
      <c r="SPU13" s="541"/>
      <c r="SPV13" s="541"/>
      <c r="SPW13" s="541"/>
      <c r="SPX13" s="541"/>
      <c r="SPY13" s="541"/>
      <c r="SPZ13" s="541"/>
      <c r="SQA13" s="541"/>
      <c r="SQB13" s="541"/>
      <c r="SQC13" s="541"/>
      <c r="SQD13" s="541"/>
      <c r="SQE13" s="541"/>
      <c r="SQF13" s="541"/>
      <c r="SQG13" s="541"/>
      <c r="SQH13" s="541"/>
      <c r="SQI13" s="541"/>
      <c r="SQJ13" s="541"/>
      <c r="SQK13" s="541"/>
      <c r="SQL13" s="541"/>
      <c r="SQM13" s="541"/>
      <c r="SQN13" s="541"/>
      <c r="SQO13" s="541"/>
      <c r="SQP13" s="541"/>
      <c r="SQQ13" s="541"/>
      <c r="SQR13" s="541"/>
      <c r="SQS13" s="541"/>
      <c r="SQT13" s="541"/>
      <c r="SQU13" s="541"/>
      <c r="SQV13" s="541"/>
      <c r="SQW13" s="541"/>
      <c r="SQX13" s="541"/>
      <c r="SQY13" s="541"/>
      <c r="SQZ13" s="541"/>
      <c r="SRA13" s="541"/>
      <c r="SRB13" s="541"/>
      <c r="SRC13" s="541"/>
      <c r="SRD13" s="541"/>
      <c r="SRE13" s="541"/>
      <c r="SRF13" s="541"/>
      <c r="SRG13" s="541"/>
      <c r="SRH13" s="541"/>
      <c r="SRI13" s="541"/>
      <c r="SRJ13" s="541"/>
      <c r="SRK13" s="541"/>
      <c r="SRL13" s="541"/>
      <c r="SRM13" s="541"/>
      <c r="SRN13" s="541"/>
      <c r="SRO13" s="541"/>
      <c r="SRP13" s="541"/>
      <c r="SRQ13" s="541"/>
      <c r="SRR13" s="541"/>
      <c r="SRS13" s="541"/>
      <c r="SRT13" s="541"/>
      <c r="SRU13" s="541"/>
      <c r="SRV13" s="541"/>
      <c r="SRW13" s="541"/>
      <c r="SRX13" s="541"/>
      <c r="SRY13" s="541"/>
      <c r="SRZ13" s="541"/>
      <c r="SSA13" s="541"/>
      <c r="SSB13" s="541"/>
      <c r="SSC13" s="541"/>
      <c r="SSD13" s="541"/>
      <c r="SSE13" s="541"/>
      <c r="SSF13" s="541"/>
      <c r="SSG13" s="541"/>
      <c r="SSH13" s="541"/>
      <c r="SSI13" s="541"/>
      <c r="SSJ13" s="541"/>
      <c r="SSK13" s="541"/>
      <c r="SSL13" s="541"/>
      <c r="SSM13" s="541"/>
      <c r="SSN13" s="541"/>
      <c r="SSO13" s="541"/>
      <c r="SSP13" s="541"/>
      <c r="SSQ13" s="541"/>
      <c r="SSR13" s="541"/>
      <c r="SSS13" s="541"/>
      <c r="SST13" s="541"/>
      <c r="SSU13" s="541"/>
      <c r="SSV13" s="541"/>
      <c r="SSW13" s="541"/>
      <c r="SSX13" s="541"/>
      <c r="SSY13" s="541"/>
      <c r="SSZ13" s="541"/>
      <c r="STA13" s="541"/>
      <c r="STB13" s="541"/>
      <c r="STC13" s="541"/>
      <c r="STD13" s="541"/>
      <c r="STE13" s="541"/>
      <c r="STF13" s="541"/>
      <c r="STG13" s="541"/>
      <c r="STH13" s="541"/>
      <c r="STI13" s="541"/>
      <c r="STJ13" s="541"/>
      <c r="STK13" s="541"/>
      <c r="STL13" s="541"/>
      <c r="STM13" s="541"/>
      <c r="STN13" s="541"/>
      <c r="STO13" s="541"/>
      <c r="STP13" s="541"/>
      <c r="STQ13" s="541"/>
      <c r="STR13" s="541"/>
      <c r="STS13" s="541"/>
      <c r="STT13" s="541"/>
      <c r="STU13" s="541"/>
      <c r="STV13" s="541"/>
      <c r="STW13" s="541"/>
      <c r="STX13" s="541"/>
      <c r="STY13" s="541"/>
      <c r="STZ13" s="541"/>
      <c r="SUA13" s="541"/>
      <c r="SUB13" s="541"/>
      <c r="SUC13" s="541"/>
      <c r="SUD13" s="541"/>
      <c r="SUE13" s="541"/>
      <c r="SUF13" s="541"/>
      <c r="SUG13" s="541"/>
      <c r="SUH13" s="541"/>
      <c r="SUI13" s="541"/>
      <c r="SUJ13" s="541"/>
      <c r="SUK13" s="541"/>
      <c r="SUL13" s="541"/>
      <c r="SUM13" s="541"/>
      <c r="SUN13" s="541"/>
      <c r="SUO13" s="541"/>
      <c r="SUP13" s="541"/>
      <c r="SUQ13" s="541"/>
      <c r="SUR13" s="541"/>
      <c r="SUS13" s="541"/>
      <c r="SUT13" s="541"/>
      <c r="SUU13" s="541"/>
      <c r="SUV13" s="541"/>
      <c r="SUW13" s="541"/>
      <c r="SUX13" s="541"/>
      <c r="SUY13" s="541"/>
      <c r="SUZ13" s="541"/>
      <c r="SVA13" s="541"/>
      <c r="SVB13" s="541"/>
      <c r="SVC13" s="541"/>
      <c r="SVD13" s="541"/>
      <c r="SVE13" s="541"/>
      <c r="SVF13" s="541"/>
      <c r="SVG13" s="541"/>
      <c r="SVH13" s="541"/>
      <c r="SVI13" s="541"/>
      <c r="SVJ13" s="541"/>
      <c r="SVK13" s="541"/>
      <c r="SVL13" s="541"/>
      <c r="SVM13" s="541"/>
      <c r="SVN13" s="541"/>
      <c r="SVO13" s="541"/>
      <c r="SVP13" s="541"/>
      <c r="SVQ13" s="541"/>
      <c r="SVR13" s="541"/>
      <c r="SVS13" s="541"/>
      <c r="SVT13" s="541"/>
      <c r="SVU13" s="541"/>
      <c r="SVV13" s="541"/>
      <c r="SVW13" s="541"/>
      <c r="SVX13" s="541"/>
      <c r="SVY13" s="541"/>
      <c r="SVZ13" s="541"/>
      <c r="SWA13" s="541"/>
      <c r="SWB13" s="541"/>
      <c r="SWC13" s="541"/>
      <c r="SWD13" s="541"/>
      <c r="SWE13" s="541"/>
      <c r="SWF13" s="541"/>
      <c r="SWG13" s="541"/>
      <c r="SWH13" s="541"/>
      <c r="SWI13" s="541"/>
      <c r="SWJ13" s="541"/>
      <c r="SWK13" s="541"/>
      <c r="SWL13" s="541"/>
      <c r="SWM13" s="541"/>
      <c r="SWN13" s="541"/>
      <c r="SWO13" s="541"/>
      <c r="SWP13" s="541"/>
      <c r="SWQ13" s="541"/>
      <c r="SWR13" s="541"/>
      <c r="SWS13" s="541"/>
      <c r="SWT13" s="541"/>
      <c r="SWU13" s="541"/>
      <c r="SWV13" s="541"/>
      <c r="SWW13" s="541"/>
      <c r="SWX13" s="541"/>
      <c r="SWY13" s="541"/>
      <c r="SWZ13" s="541"/>
      <c r="SXA13" s="541"/>
      <c r="SXB13" s="541"/>
      <c r="SXC13" s="541"/>
      <c r="SXD13" s="541"/>
      <c r="SXE13" s="541"/>
      <c r="SXF13" s="541"/>
      <c r="SXG13" s="541"/>
      <c r="SXH13" s="541"/>
      <c r="SXI13" s="541"/>
      <c r="SXJ13" s="541"/>
      <c r="SXK13" s="541"/>
      <c r="SXL13" s="541"/>
      <c r="SXM13" s="541"/>
      <c r="SXN13" s="541"/>
      <c r="SXO13" s="541"/>
      <c r="SXP13" s="541"/>
      <c r="SXQ13" s="541"/>
      <c r="SXR13" s="541"/>
      <c r="SXS13" s="541"/>
      <c r="SXT13" s="541"/>
      <c r="SXU13" s="541"/>
      <c r="SXV13" s="541"/>
      <c r="SXW13" s="541"/>
      <c r="SXX13" s="541"/>
      <c r="SXY13" s="541"/>
      <c r="SXZ13" s="541"/>
      <c r="SYA13" s="541"/>
      <c r="SYB13" s="541"/>
      <c r="SYC13" s="541"/>
      <c r="SYD13" s="541"/>
      <c r="SYE13" s="541"/>
      <c r="SYF13" s="541"/>
      <c r="SYG13" s="541"/>
      <c r="SYH13" s="541"/>
      <c r="SYI13" s="541"/>
      <c r="SYJ13" s="541"/>
      <c r="SYK13" s="541"/>
      <c r="SYL13" s="541"/>
      <c r="SYM13" s="541"/>
      <c r="SYN13" s="541"/>
      <c r="SYO13" s="541"/>
      <c r="SYP13" s="541"/>
      <c r="SYQ13" s="541"/>
      <c r="SYR13" s="541"/>
      <c r="SYS13" s="541"/>
      <c r="SYT13" s="541"/>
      <c r="SYU13" s="541"/>
      <c r="SYV13" s="541"/>
      <c r="SYW13" s="541"/>
      <c r="SYX13" s="541"/>
      <c r="SYY13" s="541"/>
      <c r="SYZ13" s="541"/>
      <c r="SZA13" s="541"/>
      <c r="SZB13" s="541"/>
      <c r="SZC13" s="541"/>
      <c r="SZD13" s="541"/>
      <c r="SZE13" s="541"/>
      <c r="SZF13" s="541"/>
      <c r="SZG13" s="541"/>
      <c r="SZH13" s="541"/>
      <c r="SZI13" s="541"/>
      <c r="SZJ13" s="541"/>
      <c r="SZK13" s="541"/>
      <c r="SZL13" s="541"/>
      <c r="SZM13" s="541"/>
      <c r="SZN13" s="541"/>
      <c r="SZO13" s="541"/>
      <c r="SZP13" s="541"/>
      <c r="SZQ13" s="541"/>
      <c r="SZR13" s="541"/>
      <c r="SZS13" s="541"/>
      <c r="SZT13" s="541"/>
      <c r="SZU13" s="541"/>
      <c r="SZV13" s="541"/>
      <c r="SZW13" s="541"/>
      <c r="SZX13" s="541"/>
      <c r="SZY13" s="541"/>
      <c r="SZZ13" s="541"/>
      <c r="TAA13" s="541"/>
      <c r="TAB13" s="541"/>
      <c r="TAC13" s="541"/>
      <c r="TAD13" s="541"/>
      <c r="TAE13" s="541"/>
      <c r="TAF13" s="541"/>
      <c r="TAG13" s="541"/>
      <c r="TAH13" s="541"/>
      <c r="TAI13" s="541"/>
      <c r="TAJ13" s="541"/>
      <c r="TAK13" s="541"/>
      <c r="TAL13" s="541"/>
      <c r="TAM13" s="541"/>
      <c r="TAN13" s="541"/>
      <c r="TAO13" s="541"/>
      <c r="TAP13" s="541"/>
      <c r="TAQ13" s="541"/>
      <c r="TAR13" s="541"/>
      <c r="TAS13" s="541"/>
      <c r="TAT13" s="541"/>
      <c r="TAU13" s="541"/>
      <c r="TAV13" s="541"/>
      <c r="TAW13" s="541"/>
      <c r="TAX13" s="541"/>
      <c r="TAY13" s="541"/>
      <c r="TAZ13" s="541"/>
      <c r="TBA13" s="541"/>
      <c r="TBB13" s="541"/>
      <c r="TBC13" s="541"/>
      <c r="TBD13" s="541"/>
      <c r="TBE13" s="541"/>
      <c r="TBF13" s="541"/>
      <c r="TBG13" s="541"/>
      <c r="TBH13" s="541"/>
      <c r="TBI13" s="541"/>
      <c r="TBJ13" s="541"/>
      <c r="TBK13" s="541"/>
      <c r="TBL13" s="541"/>
      <c r="TBM13" s="541"/>
      <c r="TBN13" s="541"/>
      <c r="TBO13" s="541"/>
      <c r="TBP13" s="541"/>
      <c r="TBQ13" s="541"/>
      <c r="TBR13" s="541"/>
      <c r="TBS13" s="541"/>
      <c r="TBT13" s="541"/>
      <c r="TBU13" s="541"/>
      <c r="TBV13" s="541"/>
      <c r="TBW13" s="541"/>
      <c r="TBX13" s="541"/>
      <c r="TBY13" s="541"/>
      <c r="TBZ13" s="541"/>
      <c r="TCA13" s="541"/>
      <c r="TCB13" s="541"/>
      <c r="TCC13" s="541"/>
      <c r="TCD13" s="541"/>
      <c r="TCE13" s="541"/>
      <c r="TCF13" s="541"/>
      <c r="TCG13" s="541"/>
      <c r="TCH13" s="541"/>
      <c r="TCI13" s="541"/>
      <c r="TCJ13" s="541"/>
      <c r="TCK13" s="541"/>
      <c r="TCL13" s="541"/>
      <c r="TCM13" s="541"/>
      <c r="TCN13" s="541"/>
      <c r="TCO13" s="541"/>
      <c r="TCP13" s="541"/>
      <c r="TCQ13" s="541"/>
      <c r="TCR13" s="541"/>
      <c r="TCS13" s="541"/>
      <c r="TCT13" s="541"/>
      <c r="TCU13" s="541"/>
      <c r="TCV13" s="541"/>
      <c r="TCW13" s="541"/>
      <c r="TCX13" s="541"/>
      <c r="TCY13" s="541"/>
      <c r="TCZ13" s="541"/>
      <c r="TDA13" s="541"/>
      <c r="TDB13" s="541"/>
      <c r="TDC13" s="541"/>
      <c r="TDD13" s="541"/>
      <c r="TDE13" s="541"/>
      <c r="TDF13" s="541"/>
      <c r="TDG13" s="541"/>
      <c r="TDH13" s="541"/>
      <c r="TDI13" s="541"/>
      <c r="TDJ13" s="541"/>
      <c r="TDK13" s="541"/>
      <c r="TDL13" s="541"/>
      <c r="TDM13" s="541"/>
      <c r="TDN13" s="541"/>
      <c r="TDO13" s="541"/>
      <c r="TDP13" s="541"/>
      <c r="TDQ13" s="541"/>
      <c r="TDR13" s="541"/>
      <c r="TDS13" s="541"/>
      <c r="TDT13" s="541"/>
      <c r="TDU13" s="541"/>
      <c r="TDV13" s="541"/>
      <c r="TDW13" s="541"/>
      <c r="TDX13" s="541"/>
      <c r="TDY13" s="541"/>
      <c r="TDZ13" s="541"/>
      <c r="TEA13" s="541"/>
      <c r="TEB13" s="541"/>
      <c r="TEC13" s="541"/>
      <c r="TED13" s="541"/>
      <c r="TEE13" s="541"/>
      <c r="TEF13" s="541"/>
      <c r="TEG13" s="541"/>
      <c r="TEH13" s="541"/>
      <c r="TEI13" s="541"/>
      <c r="TEJ13" s="541"/>
      <c r="TEK13" s="541"/>
      <c r="TEL13" s="541"/>
      <c r="TEM13" s="541"/>
      <c r="TEN13" s="541"/>
      <c r="TEO13" s="541"/>
      <c r="TEP13" s="541"/>
      <c r="TEQ13" s="541"/>
      <c r="TER13" s="541"/>
      <c r="TES13" s="541"/>
      <c r="TET13" s="541"/>
      <c r="TEU13" s="541"/>
      <c r="TEV13" s="541"/>
      <c r="TEW13" s="541"/>
      <c r="TEX13" s="541"/>
      <c r="TEY13" s="541"/>
      <c r="TEZ13" s="541"/>
      <c r="TFA13" s="541"/>
      <c r="TFB13" s="541"/>
      <c r="TFC13" s="541"/>
      <c r="TFD13" s="541"/>
      <c r="TFE13" s="541"/>
      <c r="TFF13" s="541"/>
      <c r="TFG13" s="541"/>
      <c r="TFH13" s="541"/>
      <c r="TFI13" s="541"/>
      <c r="TFJ13" s="541"/>
      <c r="TFK13" s="541"/>
      <c r="TFL13" s="541"/>
      <c r="TFM13" s="541"/>
      <c r="TFN13" s="541"/>
      <c r="TFO13" s="541"/>
      <c r="TFP13" s="541"/>
      <c r="TFQ13" s="541"/>
      <c r="TFR13" s="541"/>
      <c r="TFS13" s="541"/>
      <c r="TFT13" s="541"/>
      <c r="TFU13" s="541"/>
      <c r="TFV13" s="541"/>
      <c r="TFW13" s="541"/>
      <c r="TFX13" s="541"/>
      <c r="TFY13" s="541"/>
      <c r="TFZ13" s="541"/>
      <c r="TGA13" s="541"/>
      <c r="TGB13" s="541"/>
      <c r="TGC13" s="541"/>
      <c r="TGD13" s="541"/>
      <c r="TGE13" s="541"/>
      <c r="TGF13" s="541"/>
      <c r="TGG13" s="541"/>
      <c r="TGH13" s="541"/>
      <c r="TGI13" s="541"/>
      <c r="TGJ13" s="541"/>
      <c r="TGK13" s="541"/>
      <c r="TGL13" s="541"/>
      <c r="TGM13" s="541"/>
      <c r="TGN13" s="541"/>
      <c r="TGO13" s="541"/>
      <c r="TGP13" s="541"/>
      <c r="TGQ13" s="541"/>
      <c r="TGR13" s="541"/>
      <c r="TGS13" s="541"/>
      <c r="TGT13" s="541"/>
      <c r="TGU13" s="541"/>
      <c r="TGV13" s="541"/>
      <c r="TGW13" s="541"/>
      <c r="TGX13" s="541"/>
      <c r="TGY13" s="541"/>
      <c r="TGZ13" s="541"/>
      <c r="THA13" s="541"/>
      <c r="THB13" s="541"/>
      <c r="THC13" s="541"/>
      <c r="THD13" s="541"/>
      <c r="THE13" s="541"/>
      <c r="THF13" s="541"/>
      <c r="THG13" s="541"/>
      <c r="THH13" s="541"/>
      <c r="THI13" s="541"/>
      <c r="THJ13" s="541"/>
      <c r="THK13" s="541"/>
      <c r="THL13" s="541"/>
      <c r="THM13" s="541"/>
      <c r="THN13" s="541"/>
      <c r="THO13" s="541"/>
      <c r="THP13" s="541"/>
      <c r="THQ13" s="541"/>
      <c r="THR13" s="541"/>
      <c r="THS13" s="541"/>
      <c r="THT13" s="541"/>
      <c r="THU13" s="541"/>
      <c r="THV13" s="541"/>
      <c r="THW13" s="541"/>
      <c r="THX13" s="541"/>
      <c r="THY13" s="541"/>
      <c r="THZ13" s="541"/>
      <c r="TIA13" s="541"/>
      <c r="TIB13" s="541"/>
      <c r="TIC13" s="541"/>
      <c r="TID13" s="541"/>
      <c r="TIE13" s="541"/>
      <c r="TIF13" s="541"/>
      <c r="TIG13" s="541"/>
      <c r="TIH13" s="541"/>
      <c r="TII13" s="541"/>
      <c r="TIJ13" s="541"/>
      <c r="TIK13" s="541"/>
      <c r="TIL13" s="541"/>
      <c r="TIM13" s="541"/>
      <c r="TIN13" s="541"/>
      <c r="TIO13" s="541"/>
      <c r="TIP13" s="541"/>
      <c r="TIQ13" s="541"/>
      <c r="TIR13" s="541"/>
      <c r="TIS13" s="541"/>
      <c r="TIT13" s="541"/>
      <c r="TIU13" s="541"/>
      <c r="TIV13" s="541"/>
      <c r="TIW13" s="541"/>
      <c r="TIX13" s="541"/>
      <c r="TIY13" s="541"/>
      <c r="TIZ13" s="541"/>
      <c r="TJA13" s="541"/>
      <c r="TJB13" s="541"/>
      <c r="TJC13" s="541"/>
      <c r="TJD13" s="541"/>
      <c r="TJE13" s="541"/>
      <c r="TJF13" s="541"/>
      <c r="TJG13" s="541"/>
      <c r="TJH13" s="541"/>
      <c r="TJI13" s="541"/>
      <c r="TJJ13" s="541"/>
      <c r="TJK13" s="541"/>
      <c r="TJL13" s="541"/>
      <c r="TJM13" s="541"/>
      <c r="TJN13" s="541"/>
      <c r="TJO13" s="541"/>
      <c r="TJP13" s="541"/>
      <c r="TJQ13" s="541"/>
      <c r="TJR13" s="541"/>
      <c r="TJS13" s="541"/>
      <c r="TJT13" s="541"/>
      <c r="TJU13" s="541"/>
      <c r="TJV13" s="541"/>
      <c r="TJW13" s="541"/>
      <c r="TJX13" s="541"/>
      <c r="TJY13" s="541"/>
      <c r="TJZ13" s="541"/>
      <c r="TKA13" s="541"/>
      <c r="TKB13" s="541"/>
      <c r="TKC13" s="541"/>
      <c r="TKD13" s="541"/>
      <c r="TKE13" s="541"/>
      <c r="TKF13" s="541"/>
      <c r="TKG13" s="541"/>
      <c r="TKH13" s="541"/>
      <c r="TKI13" s="541"/>
      <c r="TKJ13" s="541"/>
      <c r="TKK13" s="541"/>
      <c r="TKL13" s="541"/>
      <c r="TKM13" s="541"/>
      <c r="TKN13" s="541"/>
      <c r="TKO13" s="541"/>
      <c r="TKP13" s="541"/>
      <c r="TKQ13" s="541"/>
      <c r="TKR13" s="541"/>
      <c r="TKS13" s="541"/>
      <c r="TKT13" s="541"/>
      <c r="TKU13" s="541"/>
      <c r="TKV13" s="541"/>
      <c r="TKW13" s="541"/>
      <c r="TKX13" s="541"/>
      <c r="TKY13" s="541"/>
      <c r="TKZ13" s="541"/>
      <c r="TLA13" s="541"/>
      <c r="TLB13" s="541"/>
      <c r="TLC13" s="541"/>
      <c r="TLD13" s="541"/>
      <c r="TLE13" s="541"/>
      <c r="TLF13" s="541"/>
      <c r="TLG13" s="541"/>
      <c r="TLH13" s="541"/>
      <c r="TLI13" s="541"/>
      <c r="TLJ13" s="541"/>
      <c r="TLK13" s="541"/>
      <c r="TLL13" s="541"/>
      <c r="TLM13" s="541"/>
      <c r="TLN13" s="541"/>
      <c r="TLO13" s="541"/>
      <c r="TLP13" s="541"/>
      <c r="TLQ13" s="541"/>
      <c r="TLR13" s="541"/>
      <c r="TLS13" s="541"/>
      <c r="TLT13" s="541"/>
      <c r="TLU13" s="541"/>
      <c r="TLV13" s="541"/>
      <c r="TLW13" s="541"/>
      <c r="TLX13" s="541"/>
      <c r="TLY13" s="541"/>
      <c r="TLZ13" s="541"/>
      <c r="TMA13" s="541"/>
      <c r="TMB13" s="541"/>
      <c r="TMC13" s="541"/>
      <c r="TMD13" s="541"/>
      <c r="TME13" s="541"/>
      <c r="TMF13" s="541"/>
      <c r="TMG13" s="541"/>
      <c r="TMH13" s="541"/>
      <c r="TMI13" s="541"/>
      <c r="TMJ13" s="541"/>
      <c r="TMK13" s="541"/>
      <c r="TML13" s="541"/>
      <c r="TMM13" s="541"/>
      <c r="TMN13" s="541"/>
      <c r="TMO13" s="541"/>
      <c r="TMP13" s="541"/>
      <c r="TMQ13" s="541"/>
      <c r="TMR13" s="541"/>
      <c r="TMS13" s="541"/>
      <c r="TMT13" s="541"/>
      <c r="TMU13" s="541"/>
      <c r="TMV13" s="541"/>
      <c r="TMW13" s="541"/>
      <c r="TMX13" s="541"/>
      <c r="TMY13" s="541"/>
      <c r="TMZ13" s="541"/>
      <c r="TNA13" s="541"/>
      <c r="TNB13" s="541"/>
      <c r="TNC13" s="541"/>
      <c r="TND13" s="541"/>
      <c r="TNE13" s="541"/>
      <c r="TNF13" s="541"/>
      <c r="TNG13" s="541"/>
      <c r="TNH13" s="541"/>
      <c r="TNI13" s="541"/>
      <c r="TNJ13" s="541"/>
      <c r="TNK13" s="541"/>
      <c r="TNL13" s="541"/>
      <c r="TNM13" s="541"/>
      <c r="TNN13" s="541"/>
      <c r="TNO13" s="541"/>
      <c r="TNP13" s="541"/>
      <c r="TNQ13" s="541"/>
      <c r="TNR13" s="541"/>
      <c r="TNS13" s="541"/>
      <c r="TNT13" s="541"/>
      <c r="TNU13" s="541"/>
      <c r="TNV13" s="541"/>
      <c r="TNW13" s="541"/>
      <c r="TNX13" s="541"/>
      <c r="TNY13" s="541"/>
      <c r="TNZ13" s="541"/>
      <c r="TOA13" s="541"/>
      <c r="TOB13" s="541"/>
      <c r="TOC13" s="541"/>
      <c r="TOD13" s="541"/>
      <c r="TOE13" s="541"/>
      <c r="TOF13" s="541"/>
      <c r="TOG13" s="541"/>
      <c r="TOH13" s="541"/>
      <c r="TOI13" s="541"/>
      <c r="TOJ13" s="541"/>
      <c r="TOK13" s="541"/>
      <c r="TOL13" s="541"/>
      <c r="TOM13" s="541"/>
      <c r="TON13" s="541"/>
      <c r="TOO13" s="541"/>
      <c r="TOP13" s="541"/>
      <c r="TOQ13" s="541"/>
      <c r="TOR13" s="541"/>
      <c r="TOS13" s="541"/>
      <c r="TOT13" s="541"/>
      <c r="TOU13" s="541"/>
      <c r="TOV13" s="541"/>
      <c r="TOW13" s="541"/>
      <c r="TOX13" s="541"/>
      <c r="TOY13" s="541"/>
      <c r="TOZ13" s="541"/>
      <c r="TPA13" s="541"/>
      <c r="TPB13" s="541"/>
      <c r="TPC13" s="541"/>
      <c r="TPD13" s="541"/>
      <c r="TPE13" s="541"/>
      <c r="TPF13" s="541"/>
      <c r="TPG13" s="541"/>
      <c r="TPH13" s="541"/>
      <c r="TPI13" s="541"/>
      <c r="TPJ13" s="541"/>
      <c r="TPK13" s="541"/>
      <c r="TPL13" s="541"/>
      <c r="TPM13" s="541"/>
      <c r="TPN13" s="541"/>
      <c r="TPO13" s="541"/>
      <c r="TPP13" s="541"/>
      <c r="TPQ13" s="541"/>
      <c r="TPR13" s="541"/>
      <c r="TPS13" s="541"/>
      <c r="TPT13" s="541"/>
      <c r="TPU13" s="541"/>
      <c r="TPV13" s="541"/>
      <c r="TPW13" s="541"/>
      <c r="TPX13" s="541"/>
      <c r="TPY13" s="541"/>
      <c r="TPZ13" s="541"/>
      <c r="TQA13" s="541"/>
      <c r="TQB13" s="541"/>
      <c r="TQC13" s="541"/>
      <c r="TQD13" s="541"/>
      <c r="TQE13" s="541"/>
      <c r="TQF13" s="541"/>
      <c r="TQG13" s="541"/>
      <c r="TQH13" s="541"/>
      <c r="TQI13" s="541"/>
      <c r="TQJ13" s="541"/>
      <c r="TQK13" s="541"/>
      <c r="TQL13" s="541"/>
      <c r="TQM13" s="541"/>
      <c r="TQN13" s="541"/>
      <c r="TQO13" s="541"/>
      <c r="TQP13" s="541"/>
      <c r="TQQ13" s="541"/>
      <c r="TQR13" s="541"/>
      <c r="TQS13" s="541"/>
      <c r="TQT13" s="541"/>
      <c r="TQU13" s="541"/>
      <c r="TQV13" s="541"/>
      <c r="TQW13" s="541"/>
      <c r="TQX13" s="541"/>
      <c r="TQY13" s="541"/>
      <c r="TQZ13" s="541"/>
      <c r="TRA13" s="541"/>
      <c r="TRB13" s="541"/>
      <c r="TRC13" s="541"/>
      <c r="TRD13" s="541"/>
      <c r="TRE13" s="541"/>
      <c r="TRF13" s="541"/>
      <c r="TRG13" s="541"/>
      <c r="TRH13" s="541"/>
      <c r="TRI13" s="541"/>
      <c r="TRJ13" s="541"/>
      <c r="TRK13" s="541"/>
      <c r="TRL13" s="541"/>
      <c r="TRM13" s="541"/>
      <c r="TRN13" s="541"/>
      <c r="TRO13" s="541"/>
      <c r="TRP13" s="541"/>
      <c r="TRQ13" s="541"/>
      <c r="TRR13" s="541"/>
      <c r="TRS13" s="541"/>
      <c r="TRT13" s="541"/>
      <c r="TRU13" s="541"/>
      <c r="TRV13" s="541"/>
      <c r="TRW13" s="541"/>
      <c r="TRX13" s="541"/>
      <c r="TRY13" s="541"/>
      <c r="TRZ13" s="541"/>
      <c r="TSA13" s="541"/>
      <c r="TSB13" s="541"/>
      <c r="TSC13" s="541"/>
      <c r="TSD13" s="541"/>
      <c r="TSE13" s="541"/>
      <c r="TSF13" s="541"/>
      <c r="TSG13" s="541"/>
      <c r="TSH13" s="541"/>
      <c r="TSI13" s="541"/>
      <c r="TSJ13" s="541"/>
      <c r="TSK13" s="541"/>
      <c r="TSL13" s="541"/>
      <c r="TSM13" s="541"/>
      <c r="TSN13" s="541"/>
      <c r="TSO13" s="541"/>
      <c r="TSP13" s="541"/>
      <c r="TSQ13" s="541"/>
      <c r="TSR13" s="541"/>
      <c r="TSS13" s="541"/>
      <c r="TST13" s="541"/>
      <c r="TSU13" s="541"/>
      <c r="TSV13" s="541"/>
      <c r="TSW13" s="541"/>
      <c r="TSX13" s="541"/>
      <c r="TSY13" s="541"/>
      <c r="TSZ13" s="541"/>
      <c r="TTA13" s="541"/>
      <c r="TTB13" s="541"/>
      <c r="TTC13" s="541"/>
      <c r="TTD13" s="541"/>
      <c r="TTE13" s="541"/>
      <c r="TTF13" s="541"/>
      <c r="TTG13" s="541"/>
      <c r="TTH13" s="541"/>
      <c r="TTI13" s="541"/>
      <c r="TTJ13" s="541"/>
      <c r="TTK13" s="541"/>
      <c r="TTL13" s="541"/>
      <c r="TTM13" s="541"/>
      <c r="TTN13" s="541"/>
      <c r="TTO13" s="541"/>
      <c r="TTP13" s="541"/>
      <c r="TTQ13" s="541"/>
      <c r="TTR13" s="541"/>
      <c r="TTS13" s="541"/>
      <c r="TTT13" s="541"/>
      <c r="TTU13" s="541"/>
      <c r="TTV13" s="541"/>
      <c r="TTW13" s="541"/>
      <c r="TTX13" s="541"/>
      <c r="TTY13" s="541"/>
      <c r="TTZ13" s="541"/>
      <c r="TUA13" s="541"/>
      <c r="TUB13" s="541"/>
      <c r="TUC13" s="541"/>
      <c r="TUD13" s="541"/>
      <c r="TUE13" s="541"/>
      <c r="TUF13" s="541"/>
      <c r="TUG13" s="541"/>
      <c r="TUH13" s="541"/>
      <c r="TUI13" s="541"/>
      <c r="TUJ13" s="541"/>
      <c r="TUK13" s="541"/>
      <c r="TUL13" s="541"/>
      <c r="TUM13" s="541"/>
      <c r="TUN13" s="541"/>
      <c r="TUO13" s="541"/>
      <c r="TUP13" s="541"/>
      <c r="TUQ13" s="541"/>
      <c r="TUR13" s="541"/>
      <c r="TUS13" s="541"/>
      <c r="TUT13" s="541"/>
      <c r="TUU13" s="541"/>
      <c r="TUV13" s="541"/>
      <c r="TUW13" s="541"/>
      <c r="TUX13" s="541"/>
      <c r="TUY13" s="541"/>
      <c r="TUZ13" s="541"/>
      <c r="TVA13" s="541"/>
      <c r="TVB13" s="541"/>
      <c r="TVC13" s="541"/>
      <c r="TVD13" s="541"/>
      <c r="TVE13" s="541"/>
      <c r="TVF13" s="541"/>
      <c r="TVG13" s="541"/>
      <c r="TVH13" s="541"/>
      <c r="TVI13" s="541"/>
      <c r="TVJ13" s="541"/>
      <c r="TVK13" s="541"/>
      <c r="TVL13" s="541"/>
      <c r="TVM13" s="541"/>
      <c r="TVN13" s="541"/>
      <c r="TVO13" s="541"/>
      <c r="TVP13" s="541"/>
      <c r="TVQ13" s="541"/>
      <c r="TVR13" s="541"/>
      <c r="TVS13" s="541"/>
      <c r="TVT13" s="541"/>
      <c r="TVU13" s="541"/>
      <c r="TVV13" s="541"/>
      <c r="TVW13" s="541"/>
      <c r="TVX13" s="541"/>
      <c r="TVY13" s="541"/>
      <c r="TVZ13" s="541"/>
      <c r="TWA13" s="541"/>
      <c r="TWB13" s="541"/>
      <c r="TWC13" s="541"/>
      <c r="TWD13" s="541"/>
      <c r="TWE13" s="541"/>
      <c r="TWF13" s="541"/>
      <c r="TWG13" s="541"/>
      <c r="TWH13" s="541"/>
      <c r="TWI13" s="541"/>
      <c r="TWJ13" s="541"/>
      <c r="TWK13" s="541"/>
      <c r="TWL13" s="541"/>
      <c r="TWM13" s="541"/>
      <c r="TWN13" s="541"/>
      <c r="TWO13" s="541"/>
      <c r="TWP13" s="541"/>
      <c r="TWQ13" s="541"/>
      <c r="TWR13" s="541"/>
      <c r="TWS13" s="541"/>
      <c r="TWT13" s="541"/>
      <c r="TWU13" s="541"/>
      <c r="TWV13" s="541"/>
      <c r="TWW13" s="541"/>
      <c r="TWX13" s="541"/>
      <c r="TWY13" s="541"/>
      <c r="TWZ13" s="541"/>
      <c r="TXA13" s="541"/>
      <c r="TXB13" s="541"/>
      <c r="TXC13" s="541"/>
      <c r="TXD13" s="541"/>
      <c r="TXE13" s="541"/>
      <c r="TXF13" s="541"/>
      <c r="TXG13" s="541"/>
      <c r="TXH13" s="541"/>
      <c r="TXI13" s="541"/>
      <c r="TXJ13" s="541"/>
      <c r="TXK13" s="541"/>
      <c r="TXL13" s="541"/>
      <c r="TXM13" s="541"/>
      <c r="TXN13" s="541"/>
      <c r="TXO13" s="541"/>
      <c r="TXP13" s="541"/>
      <c r="TXQ13" s="541"/>
      <c r="TXR13" s="541"/>
      <c r="TXS13" s="541"/>
      <c r="TXT13" s="541"/>
      <c r="TXU13" s="541"/>
      <c r="TXV13" s="541"/>
      <c r="TXW13" s="541"/>
      <c r="TXX13" s="541"/>
      <c r="TXY13" s="541"/>
      <c r="TXZ13" s="541"/>
      <c r="TYA13" s="541"/>
      <c r="TYB13" s="541"/>
      <c r="TYC13" s="541"/>
      <c r="TYD13" s="541"/>
      <c r="TYE13" s="541"/>
      <c r="TYF13" s="541"/>
      <c r="TYG13" s="541"/>
      <c r="TYH13" s="541"/>
      <c r="TYI13" s="541"/>
      <c r="TYJ13" s="541"/>
      <c r="TYK13" s="541"/>
      <c r="TYL13" s="541"/>
      <c r="TYM13" s="541"/>
      <c r="TYN13" s="541"/>
      <c r="TYO13" s="541"/>
      <c r="TYP13" s="541"/>
      <c r="TYQ13" s="541"/>
      <c r="TYR13" s="541"/>
      <c r="TYS13" s="541"/>
      <c r="TYT13" s="541"/>
      <c r="TYU13" s="541"/>
      <c r="TYV13" s="541"/>
      <c r="TYW13" s="541"/>
      <c r="TYX13" s="541"/>
      <c r="TYY13" s="541"/>
      <c r="TYZ13" s="541"/>
      <c r="TZA13" s="541"/>
      <c r="TZB13" s="541"/>
      <c r="TZC13" s="541"/>
      <c r="TZD13" s="541"/>
      <c r="TZE13" s="541"/>
      <c r="TZF13" s="541"/>
      <c r="TZG13" s="541"/>
      <c r="TZH13" s="541"/>
      <c r="TZI13" s="541"/>
      <c r="TZJ13" s="541"/>
      <c r="TZK13" s="541"/>
      <c r="TZL13" s="541"/>
      <c r="TZM13" s="541"/>
      <c r="TZN13" s="541"/>
      <c r="TZO13" s="541"/>
      <c r="TZP13" s="541"/>
      <c r="TZQ13" s="541"/>
      <c r="TZR13" s="541"/>
      <c r="TZS13" s="541"/>
      <c r="TZT13" s="541"/>
      <c r="TZU13" s="541"/>
      <c r="TZV13" s="541"/>
      <c r="TZW13" s="541"/>
      <c r="TZX13" s="541"/>
      <c r="TZY13" s="541"/>
      <c r="TZZ13" s="541"/>
      <c r="UAA13" s="541"/>
      <c r="UAB13" s="541"/>
      <c r="UAC13" s="541"/>
      <c r="UAD13" s="541"/>
      <c r="UAE13" s="541"/>
      <c r="UAF13" s="541"/>
      <c r="UAG13" s="541"/>
      <c r="UAH13" s="541"/>
      <c r="UAI13" s="541"/>
      <c r="UAJ13" s="541"/>
      <c r="UAK13" s="541"/>
      <c r="UAL13" s="541"/>
      <c r="UAM13" s="541"/>
      <c r="UAN13" s="541"/>
      <c r="UAO13" s="541"/>
      <c r="UAP13" s="541"/>
      <c r="UAQ13" s="541"/>
      <c r="UAR13" s="541"/>
      <c r="UAS13" s="541"/>
      <c r="UAT13" s="541"/>
      <c r="UAU13" s="541"/>
      <c r="UAV13" s="541"/>
      <c r="UAW13" s="541"/>
      <c r="UAX13" s="541"/>
      <c r="UAY13" s="541"/>
      <c r="UAZ13" s="541"/>
      <c r="UBA13" s="541"/>
      <c r="UBB13" s="541"/>
      <c r="UBC13" s="541"/>
      <c r="UBD13" s="541"/>
      <c r="UBE13" s="541"/>
      <c r="UBF13" s="541"/>
      <c r="UBG13" s="541"/>
      <c r="UBH13" s="541"/>
      <c r="UBI13" s="541"/>
      <c r="UBJ13" s="541"/>
      <c r="UBK13" s="541"/>
      <c r="UBL13" s="541"/>
      <c r="UBM13" s="541"/>
      <c r="UBN13" s="541"/>
      <c r="UBO13" s="541"/>
      <c r="UBP13" s="541"/>
      <c r="UBQ13" s="541"/>
      <c r="UBR13" s="541"/>
      <c r="UBS13" s="541"/>
      <c r="UBT13" s="541"/>
      <c r="UBU13" s="541"/>
      <c r="UBV13" s="541"/>
      <c r="UBW13" s="541"/>
      <c r="UBX13" s="541"/>
      <c r="UBY13" s="541"/>
      <c r="UBZ13" s="541"/>
      <c r="UCA13" s="541"/>
      <c r="UCB13" s="541"/>
      <c r="UCC13" s="541"/>
      <c r="UCD13" s="541"/>
      <c r="UCE13" s="541"/>
      <c r="UCF13" s="541"/>
      <c r="UCG13" s="541"/>
      <c r="UCH13" s="541"/>
      <c r="UCI13" s="541"/>
      <c r="UCJ13" s="541"/>
      <c r="UCK13" s="541"/>
      <c r="UCL13" s="541"/>
      <c r="UCM13" s="541"/>
      <c r="UCN13" s="541"/>
      <c r="UCO13" s="541"/>
      <c r="UCP13" s="541"/>
      <c r="UCQ13" s="541"/>
      <c r="UCR13" s="541"/>
      <c r="UCS13" s="541"/>
      <c r="UCT13" s="541"/>
      <c r="UCU13" s="541"/>
      <c r="UCV13" s="541"/>
      <c r="UCW13" s="541"/>
      <c r="UCX13" s="541"/>
      <c r="UCY13" s="541"/>
      <c r="UCZ13" s="541"/>
      <c r="UDA13" s="541"/>
      <c r="UDB13" s="541"/>
      <c r="UDC13" s="541"/>
      <c r="UDD13" s="541"/>
      <c r="UDE13" s="541"/>
      <c r="UDF13" s="541"/>
      <c r="UDG13" s="541"/>
      <c r="UDH13" s="541"/>
      <c r="UDI13" s="541"/>
      <c r="UDJ13" s="541"/>
      <c r="UDK13" s="541"/>
      <c r="UDL13" s="541"/>
      <c r="UDM13" s="541"/>
      <c r="UDN13" s="541"/>
      <c r="UDO13" s="541"/>
      <c r="UDP13" s="541"/>
      <c r="UDQ13" s="541"/>
      <c r="UDR13" s="541"/>
      <c r="UDS13" s="541"/>
      <c r="UDT13" s="541"/>
      <c r="UDU13" s="541"/>
      <c r="UDV13" s="541"/>
      <c r="UDW13" s="541"/>
      <c r="UDX13" s="541"/>
      <c r="UDY13" s="541"/>
      <c r="UDZ13" s="541"/>
      <c r="UEA13" s="541"/>
      <c r="UEB13" s="541"/>
      <c r="UEC13" s="541"/>
      <c r="UED13" s="541"/>
      <c r="UEE13" s="541"/>
      <c r="UEF13" s="541"/>
      <c r="UEG13" s="541"/>
      <c r="UEH13" s="541"/>
      <c r="UEI13" s="541"/>
      <c r="UEJ13" s="541"/>
      <c r="UEK13" s="541"/>
      <c r="UEL13" s="541"/>
      <c r="UEM13" s="541"/>
      <c r="UEN13" s="541"/>
      <c r="UEO13" s="541"/>
      <c r="UEP13" s="541"/>
      <c r="UEQ13" s="541"/>
      <c r="UER13" s="541"/>
      <c r="UES13" s="541"/>
      <c r="UET13" s="541"/>
      <c r="UEU13" s="541"/>
      <c r="UEV13" s="541"/>
      <c r="UEW13" s="541"/>
      <c r="UEX13" s="541"/>
      <c r="UEY13" s="541"/>
      <c r="UEZ13" s="541"/>
      <c r="UFA13" s="541"/>
      <c r="UFB13" s="541"/>
      <c r="UFC13" s="541"/>
      <c r="UFD13" s="541"/>
      <c r="UFE13" s="541"/>
      <c r="UFF13" s="541"/>
      <c r="UFG13" s="541"/>
      <c r="UFH13" s="541"/>
      <c r="UFI13" s="541"/>
      <c r="UFJ13" s="541"/>
      <c r="UFK13" s="541"/>
      <c r="UFL13" s="541"/>
      <c r="UFM13" s="541"/>
      <c r="UFN13" s="541"/>
      <c r="UFO13" s="541"/>
      <c r="UFP13" s="541"/>
      <c r="UFQ13" s="541"/>
      <c r="UFR13" s="541"/>
      <c r="UFS13" s="541"/>
      <c r="UFT13" s="541"/>
      <c r="UFU13" s="541"/>
      <c r="UFV13" s="541"/>
      <c r="UFW13" s="541"/>
      <c r="UFX13" s="541"/>
      <c r="UFY13" s="541"/>
      <c r="UFZ13" s="541"/>
      <c r="UGA13" s="541"/>
      <c r="UGB13" s="541"/>
      <c r="UGC13" s="541"/>
      <c r="UGD13" s="541"/>
      <c r="UGE13" s="541"/>
      <c r="UGF13" s="541"/>
      <c r="UGG13" s="541"/>
      <c r="UGH13" s="541"/>
      <c r="UGI13" s="541"/>
      <c r="UGJ13" s="541"/>
      <c r="UGK13" s="541"/>
      <c r="UGL13" s="541"/>
      <c r="UGM13" s="541"/>
      <c r="UGN13" s="541"/>
      <c r="UGO13" s="541"/>
      <c r="UGP13" s="541"/>
      <c r="UGQ13" s="541"/>
      <c r="UGR13" s="541"/>
      <c r="UGS13" s="541"/>
      <c r="UGT13" s="541"/>
      <c r="UGU13" s="541"/>
      <c r="UGV13" s="541"/>
      <c r="UGW13" s="541"/>
      <c r="UGX13" s="541"/>
      <c r="UGY13" s="541"/>
      <c r="UGZ13" s="541"/>
      <c r="UHA13" s="541"/>
      <c r="UHB13" s="541"/>
      <c r="UHC13" s="541"/>
      <c r="UHD13" s="541"/>
      <c r="UHE13" s="541"/>
      <c r="UHF13" s="541"/>
      <c r="UHG13" s="541"/>
      <c r="UHH13" s="541"/>
      <c r="UHI13" s="541"/>
      <c r="UHJ13" s="541"/>
      <c r="UHK13" s="541"/>
      <c r="UHL13" s="541"/>
      <c r="UHM13" s="541"/>
      <c r="UHN13" s="541"/>
      <c r="UHO13" s="541"/>
      <c r="UHP13" s="541"/>
      <c r="UHQ13" s="541"/>
      <c r="UHR13" s="541"/>
      <c r="UHS13" s="541"/>
      <c r="UHT13" s="541"/>
      <c r="UHU13" s="541"/>
      <c r="UHV13" s="541"/>
      <c r="UHW13" s="541"/>
      <c r="UHX13" s="541"/>
      <c r="UHY13" s="541"/>
      <c r="UHZ13" s="541"/>
      <c r="UIA13" s="541"/>
      <c r="UIB13" s="541"/>
      <c r="UIC13" s="541"/>
      <c r="UID13" s="541"/>
      <c r="UIE13" s="541"/>
      <c r="UIF13" s="541"/>
      <c r="UIG13" s="541"/>
      <c r="UIH13" s="541"/>
      <c r="UII13" s="541"/>
      <c r="UIJ13" s="541"/>
      <c r="UIK13" s="541"/>
      <c r="UIL13" s="541"/>
      <c r="UIM13" s="541"/>
      <c r="UIN13" s="541"/>
      <c r="UIO13" s="541"/>
      <c r="UIP13" s="541"/>
      <c r="UIQ13" s="541"/>
      <c r="UIR13" s="541"/>
      <c r="UIS13" s="541"/>
      <c r="UIT13" s="541"/>
      <c r="UIU13" s="541"/>
      <c r="UIV13" s="541"/>
      <c r="UIW13" s="541"/>
      <c r="UIX13" s="541"/>
      <c r="UIY13" s="541"/>
      <c r="UIZ13" s="541"/>
      <c r="UJA13" s="541"/>
      <c r="UJB13" s="541"/>
      <c r="UJC13" s="541"/>
      <c r="UJD13" s="541"/>
      <c r="UJE13" s="541"/>
      <c r="UJF13" s="541"/>
      <c r="UJG13" s="541"/>
      <c r="UJH13" s="541"/>
      <c r="UJI13" s="541"/>
      <c r="UJJ13" s="541"/>
      <c r="UJK13" s="541"/>
      <c r="UJL13" s="541"/>
      <c r="UJM13" s="541"/>
      <c r="UJN13" s="541"/>
      <c r="UJO13" s="541"/>
      <c r="UJP13" s="541"/>
      <c r="UJQ13" s="541"/>
      <c r="UJR13" s="541"/>
      <c r="UJS13" s="541"/>
      <c r="UJT13" s="541"/>
      <c r="UJU13" s="541"/>
      <c r="UJV13" s="541"/>
      <c r="UJW13" s="541"/>
      <c r="UJX13" s="541"/>
      <c r="UJY13" s="541"/>
      <c r="UJZ13" s="541"/>
      <c r="UKA13" s="541"/>
      <c r="UKB13" s="541"/>
      <c r="UKC13" s="541"/>
      <c r="UKD13" s="541"/>
      <c r="UKE13" s="541"/>
      <c r="UKF13" s="541"/>
      <c r="UKG13" s="541"/>
      <c r="UKH13" s="541"/>
      <c r="UKI13" s="541"/>
      <c r="UKJ13" s="541"/>
      <c r="UKK13" s="541"/>
      <c r="UKL13" s="541"/>
      <c r="UKM13" s="541"/>
      <c r="UKN13" s="541"/>
      <c r="UKO13" s="541"/>
      <c r="UKP13" s="541"/>
      <c r="UKQ13" s="541"/>
      <c r="UKR13" s="541"/>
      <c r="UKS13" s="541"/>
      <c r="UKT13" s="541"/>
      <c r="UKU13" s="541"/>
      <c r="UKV13" s="541"/>
      <c r="UKW13" s="541"/>
      <c r="UKX13" s="541"/>
      <c r="UKY13" s="541"/>
      <c r="UKZ13" s="541"/>
      <c r="ULA13" s="541"/>
      <c r="ULB13" s="541"/>
      <c r="ULC13" s="541"/>
      <c r="ULD13" s="541"/>
      <c r="ULE13" s="541"/>
      <c r="ULF13" s="541"/>
      <c r="ULG13" s="541"/>
      <c r="ULH13" s="541"/>
      <c r="ULI13" s="541"/>
      <c r="ULJ13" s="541"/>
      <c r="ULK13" s="541"/>
      <c r="ULL13" s="541"/>
      <c r="ULM13" s="541"/>
      <c r="ULN13" s="541"/>
      <c r="ULO13" s="541"/>
      <c r="ULP13" s="541"/>
      <c r="ULQ13" s="541"/>
      <c r="ULR13" s="541"/>
      <c r="ULS13" s="541"/>
      <c r="ULT13" s="541"/>
      <c r="ULU13" s="541"/>
      <c r="ULV13" s="541"/>
      <c r="ULW13" s="541"/>
      <c r="ULX13" s="541"/>
      <c r="ULY13" s="541"/>
      <c r="ULZ13" s="541"/>
      <c r="UMA13" s="541"/>
      <c r="UMB13" s="541"/>
      <c r="UMC13" s="541"/>
      <c r="UMD13" s="541"/>
      <c r="UME13" s="541"/>
      <c r="UMF13" s="541"/>
      <c r="UMG13" s="541"/>
      <c r="UMH13" s="541"/>
      <c r="UMI13" s="541"/>
      <c r="UMJ13" s="541"/>
      <c r="UMK13" s="541"/>
      <c r="UML13" s="541"/>
      <c r="UMM13" s="541"/>
      <c r="UMN13" s="541"/>
      <c r="UMO13" s="541"/>
      <c r="UMP13" s="541"/>
      <c r="UMQ13" s="541"/>
      <c r="UMR13" s="541"/>
      <c r="UMS13" s="541"/>
      <c r="UMT13" s="541"/>
      <c r="UMU13" s="541"/>
      <c r="UMV13" s="541"/>
      <c r="UMW13" s="541"/>
      <c r="UMX13" s="541"/>
      <c r="UMY13" s="541"/>
      <c r="UMZ13" s="541"/>
      <c r="UNA13" s="541"/>
      <c r="UNB13" s="541"/>
      <c r="UNC13" s="541"/>
      <c r="UND13" s="541"/>
      <c r="UNE13" s="541"/>
      <c r="UNF13" s="541"/>
      <c r="UNG13" s="541"/>
      <c r="UNH13" s="541"/>
      <c r="UNI13" s="541"/>
      <c r="UNJ13" s="541"/>
      <c r="UNK13" s="541"/>
      <c r="UNL13" s="541"/>
      <c r="UNM13" s="541"/>
      <c r="UNN13" s="541"/>
      <c r="UNO13" s="541"/>
      <c r="UNP13" s="541"/>
      <c r="UNQ13" s="541"/>
      <c r="UNR13" s="541"/>
      <c r="UNS13" s="541"/>
      <c r="UNT13" s="541"/>
      <c r="UNU13" s="541"/>
      <c r="UNV13" s="541"/>
      <c r="UNW13" s="541"/>
      <c r="UNX13" s="541"/>
      <c r="UNY13" s="541"/>
      <c r="UNZ13" s="541"/>
      <c r="UOA13" s="541"/>
      <c r="UOB13" s="541"/>
      <c r="UOC13" s="541"/>
      <c r="UOD13" s="541"/>
      <c r="UOE13" s="541"/>
      <c r="UOF13" s="541"/>
      <c r="UOG13" s="541"/>
      <c r="UOH13" s="541"/>
      <c r="UOI13" s="541"/>
      <c r="UOJ13" s="541"/>
      <c r="UOK13" s="541"/>
      <c r="UOL13" s="541"/>
      <c r="UOM13" s="541"/>
      <c r="UON13" s="541"/>
      <c r="UOO13" s="541"/>
      <c r="UOP13" s="541"/>
      <c r="UOQ13" s="541"/>
      <c r="UOR13" s="541"/>
      <c r="UOS13" s="541"/>
      <c r="UOT13" s="541"/>
      <c r="UOU13" s="541"/>
      <c r="UOV13" s="541"/>
      <c r="UOW13" s="541"/>
      <c r="UOX13" s="541"/>
      <c r="UOY13" s="541"/>
      <c r="UOZ13" s="541"/>
      <c r="UPA13" s="541"/>
      <c r="UPB13" s="541"/>
      <c r="UPC13" s="541"/>
      <c r="UPD13" s="541"/>
      <c r="UPE13" s="541"/>
      <c r="UPF13" s="541"/>
      <c r="UPG13" s="541"/>
      <c r="UPH13" s="541"/>
      <c r="UPI13" s="541"/>
      <c r="UPJ13" s="541"/>
      <c r="UPK13" s="541"/>
      <c r="UPL13" s="541"/>
      <c r="UPM13" s="541"/>
      <c r="UPN13" s="541"/>
      <c r="UPO13" s="541"/>
      <c r="UPP13" s="541"/>
      <c r="UPQ13" s="541"/>
      <c r="UPR13" s="541"/>
      <c r="UPS13" s="541"/>
      <c r="UPT13" s="541"/>
      <c r="UPU13" s="541"/>
      <c r="UPV13" s="541"/>
      <c r="UPW13" s="541"/>
      <c r="UPX13" s="541"/>
      <c r="UPY13" s="541"/>
      <c r="UPZ13" s="541"/>
      <c r="UQA13" s="541"/>
      <c r="UQB13" s="541"/>
      <c r="UQC13" s="541"/>
      <c r="UQD13" s="541"/>
      <c r="UQE13" s="541"/>
      <c r="UQF13" s="541"/>
      <c r="UQG13" s="541"/>
      <c r="UQH13" s="541"/>
      <c r="UQI13" s="541"/>
      <c r="UQJ13" s="541"/>
      <c r="UQK13" s="541"/>
      <c r="UQL13" s="541"/>
      <c r="UQM13" s="541"/>
      <c r="UQN13" s="541"/>
      <c r="UQO13" s="541"/>
      <c r="UQP13" s="541"/>
      <c r="UQQ13" s="541"/>
      <c r="UQR13" s="541"/>
      <c r="UQS13" s="541"/>
      <c r="UQT13" s="541"/>
      <c r="UQU13" s="541"/>
      <c r="UQV13" s="541"/>
      <c r="UQW13" s="541"/>
      <c r="UQX13" s="541"/>
      <c r="UQY13" s="541"/>
      <c r="UQZ13" s="541"/>
      <c r="URA13" s="541"/>
      <c r="URB13" s="541"/>
      <c r="URC13" s="541"/>
      <c r="URD13" s="541"/>
      <c r="URE13" s="541"/>
      <c r="URF13" s="541"/>
      <c r="URG13" s="541"/>
      <c r="URH13" s="541"/>
      <c r="URI13" s="541"/>
      <c r="URJ13" s="541"/>
      <c r="URK13" s="541"/>
      <c r="URL13" s="541"/>
      <c r="URM13" s="541"/>
      <c r="URN13" s="541"/>
      <c r="URO13" s="541"/>
      <c r="URP13" s="541"/>
      <c r="URQ13" s="541"/>
      <c r="URR13" s="541"/>
      <c r="URS13" s="541"/>
      <c r="URT13" s="541"/>
      <c r="URU13" s="541"/>
      <c r="URV13" s="541"/>
      <c r="URW13" s="541"/>
      <c r="URX13" s="541"/>
      <c r="URY13" s="541"/>
      <c r="URZ13" s="541"/>
      <c r="USA13" s="541"/>
      <c r="USB13" s="541"/>
      <c r="USC13" s="541"/>
      <c r="USD13" s="541"/>
      <c r="USE13" s="541"/>
      <c r="USF13" s="541"/>
      <c r="USG13" s="541"/>
      <c r="USH13" s="541"/>
      <c r="USI13" s="541"/>
      <c r="USJ13" s="541"/>
      <c r="USK13" s="541"/>
      <c r="USL13" s="541"/>
      <c r="USM13" s="541"/>
      <c r="USN13" s="541"/>
      <c r="USO13" s="541"/>
      <c r="USP13" s="541"/>
      <c r="USQ13" s="541"/>
      <c r="USR13" s="541"/>
      <c r="USS13" s="541"/>
      <c r="UST13" s="541"/>
      <c r="USU13" s="541"/>
      <c r="USV13" s="541"/>
      <c r="USW13" s="541"/>
      <c r="USX13" s="541"/>
      <c r="USY13" s="541"/>
      <c r="USZ13" s="541"/>
      <c r="UTA13" s="541"/>
      <c r="UTB13" s="541"/>
      <c r="UTC13" s="541"/>
      <c r="UTD13" s="541"/>
      <c r="UTE13" s="541"/>
      <c r="UTF13" s="541"/>
      <c r="UTG13" s="541"/>
      <c r="UTH13" s="541"/>
      <c r="UTI13" s="541"/>
      <c r="UTJ13" s="541"/>
      <c r="UTK13" s="541"/>
      <c r="UTL13" s="541"/>
      <c r="UTM13" s="541"/>
      <c r="UTN13" s="541"/>
      <c r="UTO13" s="541"/>
      <c r="UTP13" s="541"/>
      <c r="UTQ13" s="541"/>
      <c r="UTR13" s="541"/>
      <c r="UTS13" s="541"/>
      <c r="UTT13" s="541"/>
      <c r="UTU13" s="541"/>
      <c r="UTV13" s="541"/>
      <c r="UTW13" s="541"/>
      <c r="UTX13" s="541"/>
      <c r="UTY13" s="541"/>
      <c r="UTZ13" s="541"/>
      <c r="UUA13" s="541"/>
      <c r="UUB13" s="541"/>
      <c r="UUC13" s="541"/>
      <c r="UUD13" s="541"/>
      <c r="UUE13" s="541"/>
      <c r="UUF13" s="541"/>
      <c r="UUG13" s="541"/>
      <c r="UUH13" s="541"/>
      <c r="UUI13" s="541"/>
      <c r="UUJ13" s="541"/>
      <c r="UUK13" s="541"/>
      <c r="UUL13" s="541"/>
      <c r="UUM13" s="541"/>
      <c r="UUN13" s="541"/>
      <c r="UUO13" s="541"/>
      <c r="UUP13" s="541"/>
      <c r="UUQ13" s="541"/>
      <c r="UUR13" s="541"/>
      <c r="UUS13" s="541"/>
      <c r="UUT13" s="541"/>
      <c r="UUU13" s="541"/>
      <c r="UUV13" s="541"/>
      <c r="UUW13" s="541"/>
      <c r="UUX13" s="541"/>
      <c r="UUY13" s="541"/>
      <c r="UUZ13" s="541"/>
      <c r="UVA13" s="541"/>
      <c r="UVB13" s="541"/>
      <c r="UVC13" s="541"/>
      <c r="UVD13" s="541"/>
      <c r="UVE13" s="541"/>
      <c r="UVF13" s="541"/>
      <c r="UVG13" s="541"/>
      <c r="UVH13" s="541"/>
      <c r="UVI13" s="541"/>
      <c r="UVJ13" s="541"/>
      <c r="UVK13" s="541"/>
      <c r="UVL13" s="541"/>
      <c r="UVM13" s="541"/>
      <c r="UVN13" s="541"/>
      <c r="UVO13" s="541"/>
      <c r="UVP13" s="541"/>
      <c r="UVQ13" s="541"/>
      <c r="UVR13" s="541"/>
      <c r="UVS13" s="541"/>
      <c r="UVT13" s="541"/>
      <c r="UVU13" s="541"/>
      <c r="UVV13" s="541"/>
      <c r="UVW13" s="541"/>
      <c r="UVX13" s="541"/>
      <c r="UVY13" s="541"/>
      <c r="UVZ13" s="541"/>
      <c r="UWA13" s="541"/>
      <c r="UWB13" s="541"/>
      <c r="UWC13" s="541"/>
      <c r="UWD13" s="541"/>
      <c r="UWE13" s="541"/>
      <c r="UWF13" s="541"/>
      <c r="UWG13" s="541"/>
      <c r="UWH13" s="541"/>
      <c r="UWI13" s="541"/>
      <c r="UWJ13" s="541"/>
      <c r="UWK13" s="541"/>
      <c r="UWL13" s="541"/>
      <c r="UWM13" s="541"/>
      <c r="UWN13" s="541"/>
      <c r="UWO13" s="541"/>
      <c r="UWP13" s="541"/>
      <c r="UWQ13" s="541"/>
      <c r="UWR13" s="541"/>
      <c r="UWS13" s="541"/>
      <c r="UWT13" s="541"/>
      <c r="UWU13" s="541"/>
      <c r="UWV13" s="541"/>
      <c r="UWW13" s="541"/>
      <c r="UWX13" s="541"/>
      <c r="UWY13" s="541"/>
      <c r="UWZ13" s="541"/>
      <c r="UXA13" s="541"/>
      <c r="UXB13" s="541"/>
      <c r="UXC13" s="541"/>
      <c r="UXD13" s="541"/>
      <c r="UXE13" s="541"/>
      <c r="UXF13" s="541"/>
      <c r="UXG13" s="541"/>
      <c r="UXH13" s="541"/>
      <c r="UXI13" s="541"/>
      <c r="UXJ13" s="541"/>
      <c r="UXK13" s="541"/>
      <c r="UXL13" s="541"/>
      <c r="UXM13" s="541"/>
      <c r="UXN13" s="541"/>
      <c r="UXO13" s="541"/>
      <c r="UXP13" s="541"/>
      <c r="UXQ13" s="541"/>
      <c r="UXR13" s="541"/>
      <c r="UXS13" s="541"/>
      <c r="UXT13" s="541"/>
      <c r="UXU13" s="541"/>
      <c r="UXV13" s="541"/>
      <c r="UXW13" s="541"/>
      <c r="UXX13" s="541"/>
      <c r="UXY13" s="541"/>
      <c r="UXZ13" s="541"/>
      <c r="UYA13" s="541"/>
      <c r="UYB13" s="541"/>
      <c r="UYC13" s="541"/>
      <c r="UYD13" s="541"/>
      <c r="UYE13" s="541"/>
      <c r="UYF13" s="541"/>
      <c r="UYG13" s="541"/>
      <c r="UYH13" s="541"/>
      <c r="UYI13" s="541"/>
      <c r="UYJ13" s="541"/>
      <c r="UYK13" s="541"/>
      <c r="UYL13" s="541"/>
      <c r="UYM13" s="541"/>
      <c r="UYN13" s="541"/>
      <c r="UYO13" s="541"/>
      <c r="UYP13" s="541"/>
      <c r="UYQ13" s="541"/>
      <c r="UYR13" s="541"/>
      <c r="UYS13" s="541"/>
      <c r="UYT13" s="541"/>
      <c r="UYU13" s="541"/>
      <c r="UYV13" s="541"/>
      <c r="UYW13" s="541"/>
      <c r="UYX13" s="541"/>
      <c r="UYY13" s="541"/>
      <c r="UYZ13" s="541"/>
      <c r="UZA13" s="541"/>
      <c r="UZB13" s="541"/>
      <c r="UZC13" s="541"/>
      <c r="UZD13" s="541"/>
      <c r="UZE13" s="541"/>
      <c r="UZF13" s="541"/>
      <c r="UZG13" s="541"/>
      <c r="UZH13" s="541"/>
      <c r="UZI13" s="541"/>
      <c r="UZJ13" s="541"/>
      <c r="UZK13" s="541"/>
      <c r="UZL13" s="541"/>
      <c r="UZM13" s="541"/>
      <c r="UZN13" s="541"/>
      <c r="UZO13" s="541"/>
      <c r="UZP13" s="541"/>
      <c r="UZQ13" s="541"/>
      <c r="UZR13" s="541"/>
      <c r="UZS13" s="541"/>
      <c r="UZT13" s="541"/>
      <c r="UZU13" s="541"/>
      <c r="UZV13" s="541"/>
      <c r="UZW13" s="541"/>
      <c r="UZX13" s="541"/>
      <c r="UZY13" s="541"/>
      <c r="UZZ13" s="541"/>
      <c r="VAA13" s="541"/>
      <c r="VAB13" s="541"/>
      <c r="VAC13" s="541"/>
      <c r="VAD13" s="541"/>
      <c r="VAE13" s="541"/>
      <c r="VAF13" s="541"/>
      <c r="VAG13" s="541"/>
      <c r="VAH13" s="541"/>
      <c r="VAI13" s="541"/>
      <c r="VAJ13" s="541"/>
      <c r="VAK13" s="541"/>
      <c r="VAL13" s="541"/>
      <c r="VAM13" s="541"/>
      <c r="VAN13" s="541"/>
      <c r="VAO13" s="541"/>
      <c r="VAP13" s="541"/>
      <c r="VAQ13" s="541"/>
      <c r="VAR13" s="541"/>
      <c r="VAS13" s="541"/>
      <c r="VAT13" s="541"/>
      <c r="VAU13" s="541"/>
      <c r="VAV13" s="541"/>
      <c r="VAW13" s="541"/>
      <c r="VAX13" s="541"/>
      <c r="VAY13" s="541"/>
      <c r="VAZ13" s="541"/>
      <c r="VBA13" s="541"/>
      <c r="VBB13" s="541"/>
      <c r="VBC13" s="541"/>
      <c r="VBD13" s="541"/>
      <c r="VBE13" s="541"/>
      <c r="VBF13" s="541"/>
      <c r="VBG13" s="541"/>
      <c r="VBH13" s="541"/>
      <c r="VBI13" s="541"/>
      <c r="VBJ13" s="541"/>
      <c r="VBK13" s="541"/>
      <c r="VBL13" s="541"/>
      <c r="VBM13" s="541"/>
      <c r="VBN13" s="541"/>
      <c r="VBO13" s="541"/>
      <c r="VBP13" s="541"/>
      <c r="VBQ13" s="541"/>
      <c r="VBR13" s="541"/>
      <c r="VBS13" s="541"/>
      <c r="VBT13" s="541"/>
      <c r="VBU13" s="541"/>
      <c r="VBV13" s="541"/>
      <c r="VBW13" s="541"/>
      <c r="VBX13" s="541"/>
      <c r="VBY13" s="541"/>
      <c r="VBZ13" s="541"/>
      <c r="VCA13" s="541"/>
      <c r="VCB13" s="541"/>
      <c r="VCC13" s="541"/>
      <c r="VCD13" s="541"/>
      <c r="VCE13" s="541"/>
      <c r="VCF13" s="541"/>
      <c r="VCG13" s="541"/>
      <c r="VCH13" s="541"/>
      <c r="VCI13" s="541"/>
      <c r="VCJ13" s="541"/>
      <c r="VCK13" s="541"/>
      <c r="VCL13" s="541"/>
      <c r="VCM13" s="541"/>
      <c r="VCN13" s="541"/>
      <c r="VCO13" s="541"/>
      <c r="VCP13" s="541"/>
      <c r="VCQ13" s="541"/>
      <c r="VCR13" s="541"/>
      <c r="VCS13" s="541"/>
      <c r="VCT13" s="541"/>
      <c r="VCU13" s="541"/>
      <c r="VCV13" s="541"/>
      <c r="VCW13" s="541"/>
      <c r="VCX13" s="541"/>
      <c r="VCY13" s="541"/>
      <c r="VCZ13" s="541"/>
      <c r="VDA13" s="541"/>
      <c r="VDB13" s="541"/>
      <c r="VDC13" s="541"/>
      <c r="VDD13" s="541"/>
      <c r="VDE13" s="541"/>
      <c r="VDF13" s="541"/>
      <c r="VDG13" s="541"/>
      <c r="VDH13" s="541"/>
      <c r="VDI13" s="541"/>
      <c r="VDJ13" s="541"/>
      <c r="VDK13" s="541"/>
      <c r="VDL13" s="541"/>
      <c r="VDM13" s="541"/>
      <c r="VDN13" s="541"/>
      <c r="VDO13" s="541"/>
      <c r="VDP13" s="541"/>
      <c r="VDQ13" s="541"/>
      <c r="VDR13" s="541"/>
      <c r="VDS13" s="541"/>
      <c r="VDT13" s="541"/>
      <c r="VDU13" s="541"/>
      <c r="VDV13" s="541"/>
      <c r="VDW13" s="541"/>
      <c r="VDX13" s="541"/>
      <c r="VDY13" s="541"/>
      <c r="VDZ13" s="541"/>
      <c r="VEA13" s="541"/>
      <c r="VEB13" s="541"/>
      <c r="VEC13" s="541"/>
      <c r="VED13" s="541"/>
      <c r="VEE13" s="541"/>
      <c r="VEF13" s="541"/>
      <c r="VEG13" s="541"/>
      <c r="VEH13" s="541"/>
      <c r="VEI13" s="541"/>
      <c r="VEJ13" s="541"/>
      <c r="VEK13" s="541"/>
      <c r="VEL13" s="541"/>
      <c r="VEM13" s="541"/>
      <c r="VEN13" s="541"/>
      <c r="VEO13" s="541"/>
      <c r="VEP13" s="541"/>
      <c r="VEQ13" s="541"/>
      <c r="VER13" s="541"/>
      <c r="VES13" s="541"/>
      <c r="VET13" s="541"/>
      <c r="VEU13" s="541"/>
      <c r="VEV13" s="541"/>
      <c r="VEW13" s="541"/>
      <c r="VEX13" s="541"/>
      <c r="VEY13" s="541"/>
      <c r="VEZ13" s="541"/>
      <c r="VFA13" s="541"/>
      <c r="VFB13" s="541"/>
      <c r="VFC13" s="541"/>
      <c r="VFD13" s="541"/>
      <c r="VFE13" s="541"/>
      <c r="VFF13" s="541"/>
      <c r="VFG13" s="541"/>
      <c r="VFH13" s="541"/>
      <c r="VFI13" s="541"/>
      <c r="VFJ13" s="541"/>
      <c r="VFK13" s="541"/>
      <c r="VFL13" s="541"/>
      <c r="VFM13" s="541"/>
      <c r="VFN13" s="541"/>
      <c r="VFO13" s="541"/>
      <c r="VFP13" s="541"/>
      <c r="VFQ13" s="541"/>
      <c r="VFR13" s="541"/>
      <c r="VFS13" s="541"/>
      <c r="VFT13" s="541"/>
      <c r="VFU13" s="541"/>
      <c r="VFV13" s="541"/>
      <c r="VFW13" s="541"/>
      <c r="VFX13" s="541"/>
      <c r="VFY13" s="541"/>
      <c r="VFZ13" s="541"/>
      <c r="VGA13" s="541"/>
      <c r="VGB13" s="541"/>
      <c r="VGC13" s="541"/>
      <c r="VGD13" s="541"/>
      <c r="VGE13" s="541"/>
      <c r="VGF13" s="541"/>
      <c r="VGG13" s="541"/>
      <c r="VGH13" s="541"/>
      <c r="VGI13" s="541"/>
      <c r="VGJ13" s="541"/>
      <c r="VGK13" s="541"/>
      <c r="VGL13" s="541"/>
      <c r="VGM13" s="541"/>
      <c r="VGN13" s="541"/>
      <c r="VGO13" s="541"/>
      <c r="VGP13" s="541"/>
      <c r="VGQ13" s="541"/>
      <c r="VGR13" s="541"/>
      <c r="VGS13" s="541"/>
      <c r="VGT13" s="541"/>
      <c r="VGU13" s="541"/>
      <c r="VGV13" s="541"/>
      <c r="VGW13" s="541"/>
      <c r="VGX13" s="541"/>
      <c r="VGY13" s="541"/>
      <c r="VGZ13" s="541"/>
      <c r="VHA13" s="541"/>
      <c r="VHB13" s="541"/>
      <c r="VHC13" s="541"/>
      <c r="VHD13" s="541"/>
      <c r="VHE13" s="541"/>
      <c r="VHF13" s="541"/>
      <c r="VHG13" s="541"/>
      <c r="VHH13" s="541"/>
      <c r="VHI13" s="541"/>
      <c r="VHJ13" s="541"/>
      <c r="VHK13" s="541"/>
      <c r="VHL13" s="541"/>
      <c r="VHM13" s="541"/>
      <c r="VHN13" s="541"/>
      <c r="VHO13" s="541"/>
      <c r="VHP13" s="541"/>
      <c r="VHQ13" s="541"/>
      <c r="VHR13" s="541"/>
      <c r="VHS13" s="541"/>
      <c r="VHT13" s="541"/>
      <c r="VHU13" s="541"/>
      <c r="VHV13" s="541"/>
      <c r="VHW13" s="541"/>
      <c r="VHX13" s="541"/>
      <c r="VHY13" s="541"/>
      <c r="VHZ13" s="541"/>
      <c r="VIA13" s="541"/>
      <c r="VIB13" s="541"/>
      <c r="VIC13" s="541"/>
      <c r="VID13" s="541"/>
      <c r="VIE13" s="541"/>
      <c r="VIF13" s="541"/>
      <c r="VIG13" s="541"/>
      <c r="VIH13" s="541"/>
      <c r="VII13" s="541"/>
      <c r="VIJ13" s="541"/>
      <c r="VIK13" s="541"/>
      <c r="VIL13" s="541"/>
      <c r="VIM13" s="541"/>
      <c r="VIN13" s="541"/>
      <c r="VIO13" s="541"/>
      <c r="VIP13" s="541"/>
      <c r="VIQ13" s="541"/>
      <c r="VIR13" s="541"/>
      <c r="VIS13" s="541"/>
      <c r="VIT13" s="541"/>
      <c r="VIU13" s="541"/>
      <c r="VIV13" s="541"/>
      <c r="VIW13" s="541"/>
      <c r="VIX13" s="541"/>
      <c r="VIY13" s="541"/>
      <c r="VIZ13" s="541"/>
      <c r="VJA13" s="541"/>
      <c r="VJB13" s="541"/>
      <c r="VJC13" s="541"/>
      <c r="VJD13" s="541"/>
      <c r="VJE13" s="541"/>
      <c r="VJF13" s="541"/>
      <c r="VJG13" s="541"/>
      <c r="VJH13" s="541"/>
      <c r="VJI13" s="541"/>
      <c r="VJJ13" s="541"/>
      <c r="VJK13" s="541"/>
      <c r="VJL13" s="541"/>
      <c r="VJM13" s="541"/>
      <c r="VJN13" s="541"/>
      <c r="VJO13" s="541"/>
      <c r="VJP13" s="541"/>
      <c r="VJQ13" s="541"/>
      <c r="VJR13" s="541"/>
      <c r="VJS13" s="541"/>
      <c r="VJT13" s="541"/>
      <c r="VJU13" s="541"/>
      <c r="VJV13" s="541"/>
      <c r="VJW13" s="541"/>
      <c r="VJX13" s="541"/>
      <c r="VJY13" s="541"/>
      <c r="VJZ13" s="541"/>
      <c r="VKA13" s="541"/>
      <c r="VKB13" s="541"/>
      <c r="VKC13" s="541"/>
      <c r="VKD13" s="541"/>
      <c r="VKE13" s="541"/>
      <c r="VKF13" s="541"/>
      <c r="VKG13" s="541"/>
      <c r="VKH13" s="541"/>
      <c r="VKI13" s="541"/>
      <c r="VKJ13" s="541"/>
      <c r="VKK13" s="541"/>
      <c r="VKL13" s="541"/>
      <c r="VKM13" s="541"/>
      <c r="VKN13" s="541"/>
      <c r="VKO13" s="541"/>
      <c r="VKP13" s="541"/>
      <c r="VKQ13" s="541"/>
      <c r="VKR13" s="541"/>
      <c r="VKS13" s="541"/>
      <c r="VKT13" s="541"/>
      <c r="VKU13" s="541"/>
      <c r="VKV13" s="541"/>
      <c r="VKW13" s="541"/>
      <c r="VKX13" s="541"/>
      <c r="VKY13" s="541"/>
      <c r="VKZ13" s="541"/>
      <c r="VLA13" s="541"/>
      <c r="VLB13" s="541"/>
      <c r="VLC13" s="541"/>
      <c r="VLD13" s="541"/>
      <c r="VLE13" s="541"/>
      <c r="VLF13" s="541"/>
      <c r="VLG13" s="541"/>
      <c r="VLH13" s="541"/>
      <c r="VLI13" s="541"/>
      <c r="VLJ13" s="541"/>
      <c r="VLK13" s="541"/>
      <c r="VLL13" s="541"/>
      <c r="VLM13" s="541"/>
      <c r="VLN13" s="541"/>
      <c r="VLO13" s="541"/>
      <c r="VLP13" s="541"/>
      <c r="VLQ13" s="541"/>
      <c r="VLR13" s="541"/>
      <c r="VLS13" s="541"/>
      <c r="VLT13" s="541"/>
      <c r="VLU13" s="541"/>
      <c r="VLV13" s="541"/>
      <c r="VLW13" s="541"/>
      <c r="VLX13" s="541"/>
      <c r="VLY13" s="541"/>
      <c r="VLZ13" s="541"/>
      <c r="VMA13" s="541"/>
      <c r="VMB13" s="541"/>
      <c r="VMC13" s="541"/>
      <c r="VMD13" s="541"/>
      <c r="VME13" s="541"/>
      <c r="VMF13" s="541"/>
      <c r="VMG13" s="541"/>
      <c r="VMH13" s="541"/>
      <c r="VMI13" s="541"/>
      <c r="VMJ13" s="541"/>
      <c r="VMK13" s="541"/>
      <c r="VML13" s="541"/>
      <c r="VMM13" s="541"/>
      <c r="VMN13" s="541"/>
      <c r="VMO13" s="541"/>
      <c r="VMP13" s="541"/>
      <c r="VMQ13" s="541"/>
      <c r="VMR13" s="541"/>
      <c r="VMS13" s="541"/>
      <c r="VMT13" s="541"/>
      <c r="VMU13" s="541"/>
      <c r="VMV13" s="541"/>
      <c r="VMW13" s="541"/>
      <c r="VMX13" s="541"/>
      <c r="VMY13" s="541"/>
      <c r="VMZ13" s="541"/>
      <c r="VNA13" s="541"/>
      <c r="VNB13" s="541"/>
      <c r="VNC13" s="541"/>
      <c r="VND13" s="541"/>
      <c r="VNE13" s="541"/>
      <c r="VNF13" s="541"/>
      <c r="VNG13" s="541"/>
      <c r="VNH13" s="541"/>
      <c r="VNI13" s="541"/>
      <c r="VNJ13" s="541"/>
      <c r="VNK13" s="541"/>
      <c r="VNL13" s="541"/>
      <c r="VNM13" s="541"/>
      <c r="VNN13" s="541"/>
      <c r="VNO13" s="541"/>
      <c r="VNP13" s="541"/>
      <c r="VNQ13" s="541"/>
      <c r="VNR13" s="541"/>
      <c r="VNS13" s="541"/>
      <c r="VNT13" s="541"/>
      <c r="VNU13" s="541"/>
      <c r="VNV13" s="541"/>
      <c r="VNW13" s="541"/>
      <c r="VNX13" s="541"/>
      <c r="VNY13" s="541"/>
      <c r="VNZ13" s="541"/>
      <c r="VOA13" s="541"/>
      <c r="VOB13" s="541"/>
      <c r="VOC13" s="541"/>
      <c r="VOD13" s="541"/>
      <c r="VOE13" s="541"/>
      <c r="VOF13" s="541"/>
      <c r="VOG13" s="541"/>
      <c r="VOH13" s="541"/>
      <c r="VOI13" s="541"/>
      <c r="VOJ13" s="541"/>
      <c r="VOK13" s="541"/>
      <c r="VOL13" s="541"/>
      <c r="VOM13" s="541"/>
      <c r="VON13" s="541"/>
      <c r="VOO13" s="541"/>
      <c r="VOP13" s="541"/>
      <c r="VOQ13" s="541"/>
      <c r="VOR13" s="541"/>
      <c r="VOS13" s="541"/>
      <c r="VOT13" s="541"/>
      <c r="VOU13" s="541"/>
      <c r="VOV13" s="541"/>
      <c r="VOW13" s="541"/>
      <c r="VOX13" s="541"/>
      <c r="VOY13" s="541"/>
      <c r="VOZ13" s="541"/>
      <c r="VPA13" s="541"/>
      <c r="VPB13" s="541"/>
      <c r="VPC13" s="541"/>
      <c r="VPD13" s="541"/>
      <c r="VPE13" s="541"/>
      <c r="VPF13" s="541"/>
      <c r="VPG13" s="541"/>
      <c r="VPH13" s="541"/>
      <c r="VPI13" s="541"/>
      <c r="VPJ13" s="541"/>
      <c r="VPK13" s="541"/>
      <c r="VPL13" s="541"/>
      <c r="VPM13" s="541"/>
      <c r="VPN13" s="541"/>
      <c r="VPO13" s="541"/>
      <c r="VPP13" s="541"/>
      <c r="VPQ13" s="541"/>
      <c r="VPR13" s="541"/>
      <c r="VPS13" s="541"/>
      <c r="VPT13" s="541"/>
      <c r="VPU13" s="541"/>
      <c r="VPV13" s="541"/>
      <c r="VPW13" s="541"/>
      <c r="VPX13" s="541"/>
      <c r="VPY13" s="541"/>
      <c r="VPZ13" s="541"/>
      <c r="VQA13" s="541"/>
      <c r="VQB13" s="541"/>
      <c r="VQC13" s="541"/>
      <c r="VQD13" s="541"/>
      <c r="VQE13" s="541"/>
      <c r="VQF13" s="541"/>
      <c r="VQG13" s="541"/>
      <c r="VQH13" s="541"/>
      <c r="VQI13" s="541"/>
      <c r="VQJ13" s="541"/>
      <c r="VQK13" s="541"/>
      <c r="VQL13" s="541"/>
      <c r="VQM13" s="541"/>
      <c r="VQN13" s="541"/>
      <c r="VQO13" s="541"/>
      <c r="VQP13" s="541"/>
      <c r="VQQ13" s="541"/>
      <c r="VQR13" s="541"/>
      <c r="VQS13" s="541"/>
      <c r="VQT13" s="541"/>
      <c r="VQU13" s="541"/>
      <c r="VQV13" s="541"/>
      <c r="VQW13" s="541"/>
      <c r="VQX13" s="541"/>
      <c r="VQY13" s="541"/>
      <c r="VQZ13" s="541"/>
      <c r="VRA13" s="541"/>
      <c r="VRB13" s="541"/>
      <c r="VRC13" s="541"/>
      <c r="VRD13" s="541"/>
      <c r="VRE13" s="541"/>
      <c r="VRF13" s="541"/>
      <c r="VRG13" s="541"/>
      <c r="VRH13" s="541"/>
      <c r="VRI13" s="541"/>
      <c r="VRJ13" s="541"/>
      <c r="VRK13" s="541"/>
      <c r="VRL13" s="541"/>
      <c r="VRM13" s="541"/>
      <c r="VRN13" s="541"/>
      <c r="VRO13" s="541"/>
      <c r="VRP13" s="541"/>
      <c r="VRQ13" s="541"/>
      <c r="VRR13" s="541"/>
      <c r="VRS13" s="541"/>
      <c r="VRT13" s="541"/>
      <c r="VRU13" s="541"/>
      <c r="VRV13" s="541"/>
      <c r="VRW13" s="541"/>
      <c r="VRX13" s="541"/>
      <c r="VRY13" s="541"/>
      <c r="VRZ13" s="541"/>
      <c r="VSA13" s="541"/>
      <c r="VSB13" s="541"/>
      <c r="VSC13" s="541"/>
      <c r="VSD13" s="541"/>
      <c r="VSE13" s="541"/>
      <c r="VSF13" s="541"/>
      <c r="VSG13" s="541"/>
      <c r="VSH13" s="541"/>
      <c r="VSI13" s="541"/>
      <c r="VSJ13" s="541"/>
      <c r="VSK13" s="541"/>
      <c r="VSL13" s="541"/>
      <c r="VSM13" s="541"/>
      <c r="VSN13" s="541"/>
      <c r="VSO13" s="541"/>
      <c r="VSP13" s="541"/>
      <c r="VSQ13" s="541"/>
      <c r="VSR13" s="541"/>
      <c r="VSS13" s="541"/>
      <c r="VST13" s="541"/>
      <c r="VSU13" s="541"/>
      <c r="VSV13" s="541"/>
      <c r="VSW13" s="541"/>
      <c r="VSX13" s="541"/>
      <c r="VSY13" s="541"/>
      <c r="VSZ13" s="541"/>
      <c r="VTA13" s="541"/>
      <c r="VTB13" s="541"/>
      <c r="VTC13" s="541"/>
      <c r="VTD13" s="541"/>
      <c r="VTE13" s="541"/>
      <c r="VTF13" s="541"/>
      <c r="VTG13" s="541"/>
      <c r="VTH13" s="541"/>
      <c r="VTI13" s="541"/>
      <c r="VTJ13" s="541"/>
      <c r="VTK13" s="541"/>
      <c r="VTL13" s="541"/>
      <c r="VTM13" s="541"/>
      <c r="VTN13" s="541"/>
      <c r="VTO13" s="541"/>
      <c r="VTP13" s="541"/>
      <c r="VTQ13" s="541"/>
      <c r="VTR13" s="541"/>
      <c r="VTS13" s="541"/>
      <c r="VTT13" s="541"/>
      <c r="VTU13" s="541"/>
      <c r="VTV13" s="541"/>
      <c r="VTW13" s="541"/>
      <c r="VTX13" s="541"/>
      <c r="VTY13" s="541"/>
      <c r="VTZ13" s="541"/>
      <c r="VUA13" s="541"/>
      <c r="VUB13" s="541"/>
      <c r="VUC13" s="541"/>
      <c r="VUD13" s="541"/>
      <c r="VUE13" s="541"/>
      <c r="VUF13" s="541"/>
      <c r="VUG13" s="541"/>
      <c r="VUH13" s="541"/>
      <c r="VUI13" s="541"/>
      <c r="VUJ13" s="541"/>
      <c r="VUK13" s="541"/>
      <c r="VUL13" s="541"/>
      <c r="VUM13" s="541"/>
      <c r="VUN13" s="541"/>
      <c r="VUO13" s="541"/>
      <c r="VUP13" s="541"/>
      <c r="VUQ13" s="541"/>
      <c r="VUR13" s="541"/>
      <c r="VUS13" s="541"/>
      <c r="VUT13" s="541"/>
      <c r="VUU13" s="541"/>
      <c r="VUV13" s="541"/>
      <c r="VUW13" s="541"/>
      <c r="VUX13" s="541"/>
      <c r="VUY13" s="541"/>
      <c r="VUZ13" s="541"/>
      <c r="VVA13" s="541"/>
      <c r="VVB13" s="541"/>
      <c r="VVC13" s="541"/>
      <c r="VVD13" s="541"/>
      <c r="VVE13" s="541"/>
      <c r="VVF13" s="541"/>
      <c r="VVG13" s="541"/>
      <c r="VVH13" s="541"/>
      <c r="VVI13" s="541"/>
      <c r="VVJ13" s="541"/>
      <c r="VVK13" s="541"/>
      <c r="VVL13" s="541"/>
      <c r="VVM13" s="541"/>
      <c r="VVN13" s="541"/>
      <c r="VVO13" s="541"/>
      <c r="VVP13" s="541"/>
      <c r="VVQ13" s="541"/>
      <c r="VVR13" s="541"/>
      <c r="VVS13" s="541"/>
      <c r="VVT13" s="541"/>
      <c r="VVU13" s="541"/>
      <c r="VVV13" s="541"/>
      <c r="VVW13" s="541"/>
      <c r="VVX13" s="541"/>
      <c r="VVY13" s="541"/>
      <c r="VVZ13" s="541"/>
      <c r="VWA13" s="541"/>
      <c r="VWB13" s="541"/>
      <c r="VWC13" s="541"/>
      <c r="VWD13" s="541"/>
      <c r="VWE13" s="541"/>
      <c r="VWF13" s="541"/>
      <c r="VWG13" s="541"/>
      <c r="VWH13" s="541"/>
      <c r="VWI13" s="541"/>
      <c r="VWJ13" s="541"/>
      <c r="VWK13" s="541"/>
      <c r="VWL13" s="541"/>
      <c r="VWM13" s="541"/>
      <c r="VWN13" s="541"/>
      <c r="VWO13" s="541"/>
      <c r="VWP13" s="541"/>
      <c r="VWQ13" s="541"/>
      <c r="VWR13" s="541"/>
      <c r="VWS13" s="541"/>
      <c r="VWT13" s="541"/>
      <c r="VWU13" s="541"/>
      <c r="VWV13" s="541"/>
      <c r="VWW13" s="541"/>
      <c r="VWX13" s="541"/>
      <c r="VWY13" s="541"/>
      <c r="VWZ13" s="541"/>
      <c r="VXA13" s="541"/>
      <c r="VXB13" s="541"/>
      <c r="VXC13" s="541"/>
      <c r="VXD13" s="541"/>
      <c r="VXE13" s="541"/>
      <c r="VXF13" s="541"/>
      <c r="VXG13" s="541"/>
      <c r="VXH13" s="541"/>
      <c r="VXI13" s="541"/>
      <c r="VXJ13" s="541"/>
      <c r="VXK13" s="541"/>
      <c r="VXL13" s="541"/>
      <c r="VXM13" s="541"/>
      <c r="VXN13" s="541"/>
      <c r="VXO13" s="541"/>
      <c r="VXP13" s="541"/>
      <c r="VXQ13" s="541"/>
      <c r="VXR13" s="541"/>
      <c r="VXS13" s="541"/>
      <c r="VXT13" s="541"/>
      <c r="VXU13" s="541"/>
      <c r="VXV13" s="541"/>
      <c r="VXW13" s="541"/>
      <c r="VXX13" s="541"/>
      <c r="VXY13" s="541"/>
      <c r="VXZ13" s="541"/>
      <c r="VYA13" s="541"/>
      <c r="VYB13" s="541"/>
      <c r="VYC13" s="541"/>
      <c r="VYD13" s="541"/>
      <c r="VYE13" s="541"/>
      <c r="VYF13" s="541"/>
      <c r="VYG13" s="541"/>
      <c r="VYH13" s="541"/>
      <c r="VYI13" s="541"/>
      <c r="VYJ13" s="541"/>
      <c r="VYK13" s="541"/>
      <c r="VYL13" s="541"/>
      <c r="VYM13" s="541"/>
      <c r="VYN13" s="541"/>
      <c r="VYO13" s="541"/>
      <c r="VYP13" s="541"/>
      <c r="VYQ13" s="541"/>
      <c r="VYR13" s="541"/>
      <c r="VYS13" s="541"/>
      <c r="VYT13" s="541"/>
      <c r="VYU13" s="541"/>
      <c r="VYV13" s="541"/>
      <c r="VYW13" s="541"/>
      <c r="VYX13" s="541"/>
      <c r="VYY13" s="541"/>
      <c r="VYZ13" s="541"/>
      <c r="VZA13" s="541"/>
      <c r="VZB13" s="541"/>
      <c r="VZC13" s="541"/>
      <c r="VZD13" s="541"/>
      <c r="VZE13" s="541"/>
      <c r="VZF13" s="541"/>
      <c r="VZG13" s="541"/>
      <c r="VZH13" s="541"/>
      <c r="VZI13" s="541"/>
      <c r="VZJ13" s="541"/>
      <c r="VZK13" s="541"/>
      <c r="VZL13" s="541"/>
      <c r="VZM13" s="541"/>
      <c r="VZN13" s="541"/>
      <c r="VZO13" s="541"/>
      <c r="VZP13" s="541"/>
      <c r="VZQ13" s="541"/>
      <c r="VZR13" s="541"/>
      <c r="VZS13" s="541"/>
      <c r="VZT13" s="541"/>
      <c r="VZU13" s="541"/>
      <c r="VZV13" s="541"/>
      <c r="VZW13" s="541"/>
      <c r="VZX13" s="541"/>
      <c r="VZY13" s="541"/>
      <c r="VZZ13" s="541"/>
      <c r="WAA13" s="541"/>
      <c r="WAB13" s="541"/>
      <c r="WAC13" s="541"/>
      <c r="WAD13" s="541"/>
      <c r="WAE13" s="541"/>
      <c r="WAF13" s="541"/>
      <c r="WAG13" s="541"/>
      <c r="WAH13" s="541"/>
      <c r="WAI13" s="541"/>
      <c r="WAJ13" s="541"/>
      <c r="WAK13" s="541"/>
      <c r="WAL13" s="541"/>
      <c r="WAM13" s="541"/>
      <c r="WAN13" s="541"/>
      <c r="WAO13" s="541"/>
      <c r="WAP13" s="541"/>
      <c r="WAQ13" s="541"/>
      <c r="WAR13" s="541"/>
      <c r="WAS13" s="541"/>
      <c r="WAT13" s="541"/>
      <c r="WAU13" s="541"/>
      <c r="WAV13" s="541"/>
      <c r="WAW13" s="541"/>
      <c r="WAX13" s="541"/>
      <c r="WAY13" s="541"/>
      <c r="WAZ13" s="541"/>
      <c r="WBA13" s="541"/>
      <c r="WBB13" s="541"/>
      <c r="WBC13" s="541"/>
      <c r="WBD13" s="541"/>
      <c r="WBE13" s="541"/>
      <c r="WBF13" s="541"/>
      <c r="WBG13" s="541"/>
      <c r="WBH13" s="541"/>
      <c r="WBI13" s="541"/>
      <c r="WBJ13" s="541"/>
      <c r="WBK13" s="541"/>
      <c r="WBL13" s="541"/>
      <c r="WBM13" s="541"/>
      <c r="WBN13" s="541"/>
      <c r="WBO13" s="541"/>
      <c r="WBP13" s="541"/>
      <c r="WBQ13" s="541"/>
      <c r="WBR13" s="541"/>
      <c r="WBS13" s="541"/>
      <c r="WBT13" s="541"/>
      <c r="WBU13" s="541"/>
      <c r="WBV13" s="541"/>
      <c r="WBW13" s="541"/>
      <c r="WBX13" s="541"/>
      <c r="WBY13" s="541"/>
      <c r="WBZ13" s="541"/>
      <c r="WCA13" s="541"/>
      <c r="WCB13" s="541"/>
      <c r="WCC13" s="541"/>
      <c r="WCD13" s="541"/>
      <c r="WCE13" s="541"/>
      <c r="WCF13" s="541"/>
      <c r="WCG13" s="541"/>
      <c r="WCH13" s="541"/>
      <c r="WCI13" s="541"/>
      <c r="WCJ13" s="541"/>
      <c r="WCK13" s="541"/>
      <c r="WCL13" s="541"/>
      <c r="WCM13" s="541"/>
      <c r="WCN13" s="541"/>
      <c r="WCO13" s="541"/>
      <c r="WCP13" s="541"/>
      <c r="WCQ13" s="541"/>
      <c r="WCR13" s="541"/>
      <c r="WCS13" s="541"/>
      <c r="WCT13" s="541"/>
      <c r="WCU13" s="541"/>
      <c r="WCV13" s="541"/>
      <c r="WCW13" s="541"/>
      <c r="WCX13" s="541"/>
      <c r="WCY13" s="541"/>
      <c r="WCZ13" s="541"/>
      <c r="WDA13" s="541"/>
      <c r="WDB13" s="541"/>
      <c r="WDC13" s="541"/>
      <c r="WDD13" s="541"/>
      <c r="WDE13" s="541"/>
      <c r="WDF13" s="541"/>
      <c r="WDG13" s="541"/>
      <c r="WDH13" s="541"/>
      <c r="WDI13" s="541"/>
      <c r="WDJ13" s="541"/>
      <c r="WDK13" s="541"/>
      <c r="WDL13" s="541"/>
      <c r="WDM13" s="541"/>
      <c r="WDN13" s="541"/>
      <c r="WDO13" s="541"/>
      <c r="WDP13" s="541"/>
      <c r="WDQ13" s="541"/>
      <c r="WDR13" s="541"/>
      <c r="WDS13" s="541"/>
      <c r="WDT13" s="541"/>
      <c r="WDU13" s="541"/>
      <c r="WDV13" s="541"/>
      <c r="WDW13" s="541"/>
      <c r="WDX13" s="541"/>
      <c r="WDY13" s="541"/>
      <c r="WDZ13" s="541"/>
      <c r="WEA13" s="541"/>
      <c r="WEB13" s="541"/>
      <c r="WEC13" s="541"/>
      <c r="WED13" s="541"/>
      <c r="WEE13" s="541"/>
      <c r="WEF13" s="541"/>
      <c r="WEG13" s="541"/>
      <c r="WEH13" s="541"/>
      <c r="WEI13" s="541"/>
      <c r="WEJ13" s="541"/>
      <c r="WEK13" s="541"/>
      <c r="WEL13" s="541"/>
      <c r="WEM13" s="541"/>
      <c r="WEN13" s="541"/>
      <c r="WEO13" s="541"/>
      <c r="WEP13" s="541"/>
      <c r="WEQ13" s="541"/>
      <c r="WER13" s="541"/>
      <c r="WES13" s="541"/>
      <c r="WET13" s="541"/>
      <c r="WEU13" s="541"/>
      <c r="WEV13" s="541"/>
      <c r="WEW13" s="541"/>
      <c r="WEX13" s="541"/>
      <c r="WEY13" s="541"/>
      <c r="WEZ13" s="541"/>
      <c r="WFA13" s="541"/>
      <c r="WFB13" s="541"/>
      <c r="WFC13" s="541"/>
      <c r="WFD13" s="541"/>
      <c r="WFE13" s="541"/>
      <c r="WFF13" s="541"/>
      <c r="WFG13" s="541"/>
      <c r="WFH13" s="541"/>
      <c r="WFI13" s="541"/>
      <c r="WFJ13" s="541"/>
      <c r="WFK13" s="541"/>
      <c r="WFL13" s="541"/>
      <c r="WFM13" s="541"/>
      <c r="WFN13" s="541"/>
      <c r="WFO13" s="541"/>
      <c r="WFP13" s="541"/>
      <c r="WFQ13" s="541"/>
      <c r="WFR13" s="541"/>
      <c r="WFS13" s="541"/>
      <c r="WFT13" s="541"/>
      <c r="WFU13" s="541"/>
      <c r="WFV13" s="541"/>
      <c r="WFW13" s="541"/>
      <c r="WFX13" s="541"/>
      <c r="WFY13" s="541"/>
      <c r="WFZ13" s="541"/>
      <c r="WGA13" s="541"/>
      <c r="WGB13" s="541"/>
      <c r="WGC13" s="541"/>
      <c r="WGD13" s="541"/>
      <c r="WGE13" s="541"/>
      <c r="WGF13" s="541"/>
      <c r="WGG13" s="541"/>
      <c r="WGH13" s="541"/>
      <c r="WGI13" s="541"/>
      <c r="WGJ13" s="541"/>
      <c r="WGK13" s="541"/>
      <c r="WGL13" s="541"/>
      <c r="WGM13" s="541"/>
      <c r="WGN13" s="541"/>
      <c r="WGO13" s="541"/>
      <c r="WGP13" s="541"/>
      <c r="WGQ13" s="541"/>
      <c r="WGR13" s="541"/>
      <c r="WGS13" s="541"/>
      <c r="WGT13" s="541"/>
      <c r="WGU13" s="541"/>
      <c r="WGV13" s="541"/>
      <c r="WGW13" s="541"/>
      <c r="WGX13" s="541"/>
      <c r="WGY13" s="541"/>
      <c r="WGZ13" s="541"/>
      <c r="WHA13" s="541"/>
      <c r="WHB13" s="541"/>
      <c r="WHC13" s="541"/>
      <c r="WHD13" s="541"/>
      <c r="WHE13" s="541"/>
      <c r="WHF13" s="541"/>
      <c r="WHG13" s="541"/>
      <c r="WHH13" s="541"/>
      <c r="WHI13" s="541"/>
      <c r="WHJ13" s="541"/>
      <c r="WHK13" s="541"/>
      <c r="WHL13" s="541"/>
      <c r="WHM13" s="541"/>
      <c r="WHN13" s="541"/>
      <c r="WHO13" s="541"/>
      <c r="WHP13" s="541"/>
      <c r="WHQ13" s="541"/>
      <c r="WHR13" s="541"/>
      <c r="WHS13" s="541"/>
      <c r="WHT13" s="541"/>
      <c r="WHU13" s="541"/>
      <c r="WHV13" s="541"/>
      <c r="WHW13" s="541"/>
      <c r="WHX13" s="541"/>
      <c r="WHY13" s="541"/>
      <c r="WHZ13" s="541"/>
      <c r="WIA13" s="541"/>
      <c r="WIB13" s="541"/>
      <c r="WIC13" s="541"/>
      <c r="WID13" s="541"/>
      <c r="WIE13" s="541"/>
      <c r="WIF13" s="541"/>
      <c r="WIG13" s="541"/>
      <c r="WIH13" s="541"/>
      <c r="WII13" s="541"/>
      <c r="WIJ13" s="541"/>
      <c r="WIK13" s="541"/>
      <c r="WIL13" s="541"/>
      <c r="WIM13" s="541"/>
      <c r="WIN13" s="541"/>
      <c r="WIO13" s="541"/>
      <c r="WIP13" s="541"/>
      <c r="WIQ13" s="541"/>
      <c r="WIR13" s="541"/>
      <c r="WIS13" s="541"/>
      <c r="WIT13" s="541"/>
      <c r="WIU13" s="541"/>
      <c r="WIV13" s="541"/>
      <c r="WIW13" s="541"/>
      <c r="WIX13" s="541"/>
      <c r="WIY13" s="541"/>
      <c r="WIZ13" s="541"/>
      <c r="WJA13" s="541"/>
      <c r="WJB13" s="541"/>
      <c r="WJC13" s="541"/>
      <c r="WJD13" s="541"/>
      <c r="WJE13" s="541"/>
      <c r="WJF13" s="541"/>
      <c r="WJG13" s="541"/>
      <c r="WJH13" s="541"/>
      <c r="WJI13" s="541"/>
      <c r="WJJ13" s="541"/>
      <c r="WJK13" s="541"/>
      <c r="WJL13" s="541"/>
      <c r="WJM13" s="541"/>
      <c r="WJN13" s="541"/>
      <c r="WJO13" s="541"/>
      <c r="WJP13" s="541"/>
      <c r="WJQ13" s="541"/>
      <c r="WJR13" s="541"/>
      <c r="WJS13" s="541"/>
      <c r="WJT13" s="541"/>
      <c r="WJU13" s="541"/>
      <c r="WJV13" s="541"/>
      <c r="WJW13" s="541"/>
      <c r="WJX13" s="541"/>
      <c r="WJY13" s="541"/>
      <c r="WJZ13" s="541"/>
      <c r="WKA13" s="541"/>
      <c r="WKB13" s="541"/>
      <c r="WKC13" s="541"/>
      <c r="WKD13" s="541"/>
      <c r="WKE13" s="541"/>
      <c r="WKF13" s="541"/>
      <c r="WKG13" s="541"/>
      <c r="WKH13" s="541"/>
      <c r="WKI13" s="541"/>
      <c r="WKJ13" s="541"/>
      <c r="WKK13" s="541"/>
      <c r="WKL13" s="541"/>
      <c r="WKM13" s="541"/>
      <c r="WKN13" s="541"/>
      <c r="WKO13" s="541"/>
      <c r="WKP13" s="541"/>
      <c r="WKQ13" s="541"/>
      <c r="WKR13" s="541"/>
      <c r="WKS13" s="541"/>
      <c r="WKT13" s="541"/>
      <c r="WKU13" s="541"/>
      <c r="WKV13" s="541"/>
      <c r="WKW13" s="541"/>
      <c r="WKX13" s="541"/>
      <c r="WKY13" s="541"/>
      <c r="WKZ13" s="541"/>
      <c r="WLA13" s="541"/>
      <c r="WLB13" s="541"/>
      <c r="WLC13" s="541"/>
      <c r="WLD13" s="541"/>
      <c r="WLE13" s="541"/>
      <c r="WLF13" s="541"/>
      <c r="WLG13" s="541"/>
      <c r="WLH13" s="541"/>
      <c r="WLI13" s="541"/>
      <c r="WLJ13" s="541"/>
      <c r="WLK13" s="541"/>
      <c r="WLL13" s="541"/>
      <c r="WLM13" s="541"/>
      <c r="WLN13" s="541"/>
      <c r="WLO13" s="541"/>
      <c r="WLP13" s="541"/>
      <c r="WLQ13" s="541"/>
      <c r="WLR13" s="541"/>
      <c r="WLS13" s="541"/>
      <c r="WLT13" s="541"/>
      <c r="WLU13" s="541"/>
      <c r="WLV13" s="541"/>
      <c r="WLW13" s="541"/>
      <c r="WLX13" s="541"/>
      <c r="WLY13" s="541"/>
      <c r="WLZ13" s="541"/>
      <c r="WMA13" s="541"/>
      <c r="WMB13" s="541"/>
      <c r="WMC13" s="541"/>
      <c r="WMD13" s="541"/>
      <c r="WME13" s="541"/>
      <c r="WMF13" s="541"/>
      <c r="WMG13" s="541"/>
      <c r="WMH13" s="541"/>
      <c r="WMI13" s="541"/>
      <c r="WMJ13" s="541"/>
      <c r="WMK13" s="541"/>
      <c r="WML13" s="541"/>
      <c r="WMM13" s="541"/>
      <c r="WMN13" s="541"/>
      <c r="WMO13" s="541"/>
      <c r="WMP13" s="541"/>
      <c r="WMQ13" s="541"/>
      <c r="WMR13" s="541"/>
      <c r="WMS13" s="541"/>
      <c r="WMT13" s="541"/>
      <c r="WMU13" s="541"/>
      <c r="WMV13" s="541"/>
      <c r="WMW13" s="541"/>
      <c r="WMX13" s="541"/>
      <c r="WMY13" s="541"/>
      <c r="WMZ13" s="541"/>
      <c r="WNA13" s="541"/>
      <c r="WNB13" s="541"/>
      <c r="WNC13" s="541"/>
      <c r="WND13" s="541"/>
      <c r="WNE13" s="541"/>
      <c r="WNF13" s="541"/>
      <c r="WNG13" s="541"/>
      <c r="WNH13" s="541"/>
      <c r="WNI13" s="541"/>
      <c r="WNJ13" s="541"/>
      <c r="WNK13" s="541"/>
      <c r="WNL13" s="541"/>
      <c r="WNM13" s="541"/>
      <c r="WNN13" s="541"/>
      <c r="WNO13" s="541"/>
      <c r="WNP13" s="541"/>
      <c r="WNQ13" s="541"/>
      <c r="WNR13" s="541"/>
      <c r="WNS13" s="541"/>
      <c r="WNT13" s="541"/>
      <c r="WNU13" s="541"/>
      <c r="WNV13" s="541"/>
      <c r="WNW13" s="541"/>
      <c r="WNX13" s="541"/>
      <c r="WNY13" s="541"/>
      <c r="WNZ13" s="541"/>
      <c r="WOA13" s="541"/>
      <c r="WOB13" s="541"/>
      <c r="WOC13" s="541"/>
      <c r="WOD13" s="541"/>
      <c r="WOE13" s="541"/>
      <c r="WOF13" s="541"/>
      <c r="WOG13" s="541"/>
      <c r="WOH13" s="541"/>
      <c r="WOI13" s="541"/>
      <c r="WOJ13" s="541"/>
      <c r="WOK13" s="541"/>
      <c r="WOL13" s="541"/>
      <c r="WOM13" s="541"/>
      <c r="WON13" s="541"/>
      <c r="WOO13" s="541"/>
      <c r="WOP13" s="541"/>
      <c r="WOQ13" s="541"/>
      <c r="WOR13" s="541"/>
      <c r="WOS13" s="541"/>
      <c r="WOT13" s="541"/>
      <c r="WOU13" s="541"/>
      <c r="WOV13" s="541"/>
      <c r="WOW13" s="541"/>
      <c r="WOX13" s="541"/>
      <c r="WOY13" s="541"/>
      <c r="WOZ13" s="541"/>
      <c r="WPA13" s="541"/>
      <c r="WPB13" s="541"/>
      <c r="WPC13" s="541"/>
      <c r="WPD13" s="541"/>
      <c r="WPE13" s="541"/>
      <c r="WPF13" s="541"/>
      <c r="WPG13" s="541"/>
      <c r="WPH13" s="541"/>
      <c r="WPI13" s="541"/>
      <c r="WPJ13" s="541"/>
      <c r="WPK13" s="541"/>
      <c r="WPL13" s="541"/>
      <c r="WPM13" s="541"/>
      <c r="WPN13" s="541"/>
      <c r="WPO13" s="541"/>
      <c r="WPP13" s="541"/>
      <c r="WPQ13" s="541"/>
      <c r="WPR13" s="541"/>
      <c r="WPS13" s="541"/>
      <c r="WPT13" s="541"/>
      <c r="WPU13" s="541"/>
      <c r="WPV13" s="541"/>
      <c r="WPW13" s="541"/>
      <c r="WPX13" s="541"/>
      <c r="WPY13" s="541"/>
      <c r="WPZ13" s="541"/>
      <c r="WQA13" s="541"/>
      <c r="WQB13" s="541"/>
      <c r="WQC13" s="541"/>
      <c r="WQD13" s="541"/>
      <c r="WQE13" s="541"/>
      <c r="WQF13" s="541"/>
      <c r="WQG13" s="541"/>
      <c r="WQH13" s="541"/>
      <c r="WQI13" s="541"/>
      <c r="WQJ13" s="541"/>
      <c r="WQK13" s="541"/>
      <c r="WQL13" s="541"/>
      <c r="WQM13" s="541"/>
      <c r="WQN13" s="541"/>
      <c r="WQO13" s="541"/>
      <c r="WQP13" s="541"/>
      <c r="WQQ13" s="541"/>
      <c r="WQR13" s="541"/>
      <c r="WQS13" s="541"/>
      <c r="WQT13" s="541"/>
      <c r="WQU13" s="541"/>
      <c r="WQV13" s="541"/>
      <c r="WQW13" s="541"/>
      <c r="WQX13" s="541"/>
      <c r="WQY13" s="541"/>
      <c r="WQZ13" s="541"/>
      <c r="WRA13" s="541"/>
      <c r="WRB13" s="541"/>
      <c r="WRC13" s="541"/>
      <c r="WRD13" s="541"/>
      <c r="WRE13" s="541"/>
      <c r="WRF13" s="541"/>
      <c r="WRG13" s="541"/>
      <c r="WRH13" s="541"/>
      <c r="WRI13" s="541"/>
      <c r="WRJ13" s="541"/>
      <c r="WRK13" s="541"/>
      <c r="WRL13" s="541"/>
      <c r="WRM13" s="541"/>
      <c r="WRN13" s="541"/>
      <c r="WRO13" s="541"/>
      <c r="WRP13" s="541"/>
      <c r="WRQ13" s="541"/>
      <c r="WRR13" s="541"/>
      <c r="WRS13" s="541"/>
      <c r="WRT13" s="541"/>
      <c r="WRU13" s="541"/>
      <c r="WRV13" s="541"/>
      <c r="WRW13" s="541"/>
      <c r="WRX13" s="541"/>
      <c r="WRY13" s="541"/>
      <c r="WRZ13" s="541"/>
      <c r="WSA13" s="541"/>
      <c r="WSB13" s="541"/>
      <c r="WSC13" s="541"/>
      <c r="WSD13" s="541"/>
      <c r="WSE13" s="541"/>
      <c r="WSF13" s="541"/>
      <c r="WSG13" s="541"/>
      <c r="WSH13" s="541"/>
      <c r="WSI13" s="541"/>
      <c r="WSJ13" s="541"/>
      <c r="WSK13" s="541"/>
      <c r="WSL13" s="541"/>
      <c r="WSM13" s="541"/>
      <c r="WSN13" s="541"/>
      <c r="WSO13" s="541"/>
      <c r="WSP13" s="541"/>
      <c r="WSQ13" s="541"/>
      <c r="WSR13" s="541"/>
      <c r="WSS13" s="541"/>
      <c r="WST13" s="541"/>
      <c r="WSU13" s="541"/>
      <c r="WSV13" s="541"/>
      <c r="WSW13" s="541"/>
      <c r="WSX13" s="541"/>
      <c r="WSY13" s="541"/>
      <c r="WSZ13" s="541"/>
      <c r="WTA13" s="541"/>
      <c r="WTB13" s="541"/>
      <c r="WTC13" s="541"/>
      <c r="WTD13" s="541"/>
      <c r="WTE13" s="541"/>
      <c r="WTF13" s="541"/>
      <c r="WTG13" s="541"/>
      <c r="WTH13" s="541"/>
      <c r="WTI13" s="541"/>
      <c r="WTJ13" s="541"/>
      <c r="WTK13" s="541"/>
      <c r="WTL13" s="541"/>
      <c r="WTM13" s="541"/>
      <c r="WTN13" s="541"/>
      <c r="WTO13" s="541"/>
      <c r="WTP13" s="541"/>
      <c r="WTQ13" s="541"/>
      <c r="WTR13" s="541"/>
      <c r="WTS13" s="541"/>
      <c r="WTT13" s="541"/>
      <c r="WTU13" s="541"/>
      <c r="WTV13" s="541"/>
      <c r="WTW13" s="541"/>
      <c r="WTX13" s="541"/>
      <c r="WTY13" s="541"/>
      <c r="WTZ13" s="541"/>
      <c r="WUA13" s="541"/>
      <c r="WUB13" s="541"/>
      <c r="WUC13" s="541"/>
      <c r="WUD13" s="541"/>
      <c r="WUE13" s="541"/>
      <c r="WUF13" s="541"/>
      <c r="WUG13" s="541"/>
      <c r="WUH13" s="541"/>
      <c r="WUI13" s="541"/>
      <c r="WUJ13" s="541"/>
      <c r="WUK13" s="541"/>
      <c r="WUL13" s="541"/>
      <c r="WUM13" s="541"/>
      <c r="WUN13" s="541"/>
      <c r="WUO13" s="541"/>
      <c r="WUP13" s="541"/>
      <c r="WUQ13" s="541"/>
      <c r="WUR13" s="541"/>
      <c r="WUS13" s="541"/>
      <c r="WUT13" s="541"/>
      <c r="WUU13" s="541"/>
      <c r="WUV13" s="541"/>
      <c r="WUW13" s="541"/>
      <c r="WUX13" s="541"/>
      <c r="WUY13" s="541"/>
      <c r="WUZ13" s="541"/>
      <c r="WVA13" s="541"/>
      <c r="WVB13" s="541"/>
      <c r="WVC13" s="541"/>
      <c r="WVD13" s="541"/>
      <c r="WVE13" s="541"/>
      <c r="WVF13" s="541"/>
      <c r="WVG13" s="541"/>
      <c r="WVH13" s="541"/>
      <c r="WVI13" s="541"/>
      <c r="WVJ13" s="541"/>
      <c r="WVK13" s="541"/>
      <c r="WVL13" s="541"/>
      <c r="WVM13" s="541"/>
      <c r="WVN13" s="541"/>
      <c r="WVO13" s="541"/>
      <c r="WVP13" s="541"/>
      <c r="WVQ13" s="541"/>
      <c r="WVR13" s="541"/>
      <c r="WVS13" s="541"/>
      <c r="WVT13" s="541"/>
      <c r="WVU13" s="541"/>
      <c r="WVV13" s="541"/>
      <c r="WVW13" s="541"/>
      <c r="WVX13" s="541"/>
      <c r="WVY13" s="541"/>
      <c r="WVZ13" s="541"/>
      <c r="WWA13" s="541"/>
      <c r="WWB13" s="541"/>
      <c r="WWC13" s="541"/>
      <c r="WWD13" s="541"/>
      <c r="WWE13" s="541"/>
      <c r="WWF13" s="541"/>
      <c r="WWG13" s="541"/>
      <c r="WWH13" s="541"/>
      <c r="WWI13" s="541"/>
      <c r="WWJ13" s="541"/>
      <c r="WWK13" s="541"/>
      <c r="WWL13" s="541"/>
      <c r="WWM13" s="541"/>
      <c r="WWN13" s="541"/>
      <c r="WWO13" s="541"/>
      <c r="WWP13" s="541"/>
      <c r="WWQ13" s="541"/>
      <c r="WWR13" s="541"/>
      <c r="WWS13" s="541"/>
      <c r="WWT13" s="541"/>
      <c r="WWU13" s="541"/>
      <c r="WWV13" s="541"/>
      <c r="WWW13" s="541"/>
      <c r="WWX13" s="541"/>
      <c r="WWY13" s="541"/>
      <c r="WWZ13" s="541"/>
      <c r="WXA13" s="541"/>
      <c r="WXB13" s="541"/>
      <c r="WXC13" s="541"/>
      <c r="WXD13" s="541"/>
      <c r="WXE13" s="541"/>
      <c r="WXF13" s="541"/>
      <c r="WXG13" s="541"/>
      <c r="WXH13" s="541"/>
      <c r="WXI13" s="541"/>
      <c r="WXJ13" s="541"/>
      <c r="WXK13" s="541"/>
      <c r="WXL13" s="541"/>
      <c r="WXM13" s="541"/>
      <c r="WXN13" s="541"/>
      <c r="WXO13" s="541"/>
      <c r="WXP13" s="541"/>
      <c r="WXQ13" s="541"/>
      <c r="WXR13" s="541"/>
      <c r="WXS13" s="541"/>
      <c r="WXT13" s="541"/>
      <c r="WXU13" s="541"/>
      <c r="WXV13" s="541"/>
      <c r="WXW13" s="541"/>
      <c r="WXX13" s="541"/>
      <c r="WXY13" s="541"/>
      <c r="WXZ13" s="541"/>
      <c r="WYA13" s="541"/>
      <c r="WYB13" s="541"/>
      <c r="WYC13" s="541"/>
      <c r="WYD13" s="541"/>
      <c r="WYE13" s="541"/>
      <c r="WYF13" s="541"/>
      <c r="WYG13" s="541"/>
      <c r="WYH13" s="541"/>
      <c r="WYI13" s="541"/>
      <c r="WYJ13" s="541"/>
      <c r="WYK13" s="541"/>
      <c r="WYL13" s="541"/>
      <c r="WYM13" s="541"/>
      <c r="WYN13" s="541"/>
      <c r="WYO13" s="541"/>
      <c r="WYP13" s="541"/>
      <c r="WYQ13" s="541"/>
      <c r="WYR13" s="541"/>
      <c r="WYS13" s="541"/>
      <c r="WYT13" s="541"/>
      <c r="WYU13" s="541"/>
      <c r="WYV13" s="541"/>
      <c r="WYW13" s="541"/>
      <c r="WYX13" s="541"/>
      <c r="WYY13" s="541"/>
      <c r="WYZ13" s="541"/>
      <c r="WZA13" s="541"/>
      <c r="WZB13" s="541"/>
      <c r="WZC13" s="541"/>
      <c r="WZD13" s="541"/>
      <c r="WZE13" s="541"/>
      <c r="WZF13" s="541"/>
      <c r="WZG13" s="541"/>
      <c r="WZH13" s="541"/>
      <c r="WZI13" s="541"/>
      <c r="WZJ13" s="541"/>
      <c r="WZK13" s="541"/>
      <c r="WZL13" s="541"/>
      <c r="WZM13" s="541"/>
      <c r="WZN13" s="541"/>
      <c r="WZO13" s="541"/>
      <c r="WZP13" s="541"/>
      <c r="WZQ13" s="541"/>
      <c r="WZR13" s="541"/>
      <c r="WZS13" s="541"/>
      <c r="WZT13" s="541"/>
      <c r="WZU13" s="541"/>
      <c r="WZV13" s="541"/>
      <c r="WZW13" s="541"/>
      <c r="WZX13" s="541"/>
      <c r="WZY13" s="541"/>
      <c r="WZZ13" s="541"/>
      <c r="XAA13" s="541"/>
      <c r="XAB13" s="541"/>
      <c r="XAC13" s="541"/>
      <c r="XAD13" s="541"/>
      <c r="XAE13" s="541"/>
      <c r="XAF13" s="541"/>
      <c r="XAG13" s="541"/>
      <c r="XAH13" s="541"/>
      <c r="XAI13" s="541"/>
      <c r="XAJ13" s="541"/>
      <c r="XAK13" s="541"/>
      <c r="XAL13" s="541"/>
      <c r="XAM13" s="541"/>
      <c r="XAN13" s="541"/>
      <c r="XAO13" s="541"/>
      <c r="XAP13" s="541"/>
      <c r="XAQ13" s="541"/>
      <c r="XAR13" s="541"/>
      <c r="XAS13" s="541"/>
      <c r="XAT13" s="541"/>
      <c r="XAU13" s="541"/>
      <c r="XAV13" s="541"/>
      <c r="XAW13" s="541"/>
      <c r="XAX13" s="541"/>
      <c r="XAY13" s="541"/>
      <c r="XAZ13" s="541"/>
      <c r="XBA13" s="541"/>
      <c r="XBB13" s="541"/>
      <c r="XBC13" s="541"/>
      <c r="XBD13" s="541"/>
      <c r="XBE13" s="541"/>
      <c r="XBF13" s="541"/>
      <c r="XBG13" s="541"/>
      <c r="XBH13" s="541"/>
      <c r="XBI13" s="541"/>
      <c r="XBJ13" s="541"/>
      <c r="XBK13" s="541"/>
      <c r="XBL13" s="541"/>
      <c r="XBM13" s="541"/>
      <c r="XBN13" s="541"/>
      <c r="XBO13" s="541"/>
      <c r="XBP13" s="541"/>
      <c r="XBQ13" s="541"/>
      <c r="XBR13" s="541"/>
      <c r="XBS13" s="541"/>
      <c r="XBT13" s="541"/>
      <c r="XBU13" s="541"/>
      <c r="XBV13" s="541"/>
      <c r="XBW13" s="541"/>
      <c r="XBX13" s="541"/>
      <c r="XBY13" s="541"/>
      <c r="XBZ13" s="541"/>
      <c r="XCA13" s="541"/>
      <c r="XCB13" s="541"/>
      <c r="XCC13" s="541"/>
      <c r="XCD13" s="541"/>
      <c r="XCE13" s="541"/>
      <c r="XCF13" s="541"/>
      <c r="XCG13" s="541"/>
      <c r="XCH13" s="541"/>
      <c r="XCI13" s="541"/>
      <c r="XCJ13" s="541"/>
      <c r="XCK13" s="541"/>
      <c r="XCL13" s="541"/>
      <c r="XCM13" s="541"/>
      <c r="XCN13" s="541"/>
      <c r="XCO13" s="541"/>
      <c r="XCP13" s="541"/>
      <c r="XCQ13" s="541"/>
      <c r="XCR13" s="541"/>
      <c r="XCS13" s="541"/>
      <c r="XCT13" s="541"/>
      <c r="XCU13" s="541"/>
      <c r="XCV13" s="541"/>
      <c r="XCW13" s="541"/>
      <c r="XCX13" s="541"/>
      <c r="XCY13" s="541"/>
      <c r="XCZ13" s="541"/>
      <c r="XDA13" s="541"/>
      <c r="XDB13" s="541"/>
      <c r="XDC13" s="541"/>
      <c r="XDD13" s="541"/>
      <c r="XDE13" s="541"/>
      <c r="XDF13" s="541"/>
      <c r="XDG13" s="541"/>
      <c r="XDH13" s="541"/>
      <c r="XDI13" s="541"/>
      <c r="XDJ13" s="541"/>
      <c r="XDK13" s="541"/>
      <c r="XDL13" s="541"/>
      <c r="XDM13" s="541"/>
      <c r="XDN13" s="541"/>
      <c r="XDO13" s="541"/>
      <c r="XDP13" s="541"/>
      <c r="XDQ13" s="541"/>
      <c r="XDR13" s="541"/>
      <c r="XDS13" s="541"/>
      <c r="XDT13" s="541"/>
      <c r="XDU13" s="541"/>
      <c r="XDV13" s="541"/>
      <c r="XDW13" s="541"/>
      <c r="XDX13" s="541"/>
      <c r="XDY13" s="541"/>
      <c r="XDZ13" s="541"/>
      <c r="XEA13" s="541"/>
      <c r="XEB13" s="541"/>
      <c r="XEC13" s="541"/>
      <c r="XED13" s="541"/>
      <c r="XEE13" s="541"/>
      <c r="XEF13" s="541"/>
      <c r="XEG13" s="541"/>
      <c r="XEH13" s="541"/>
      <c r="XEI13" s="541"/>
      <c r="XEJ13" s="541"/>
      <c r="XEK13" s="541"/>
      <c r="XEL13" s="541"/>
      <c r="XEM13" s="541"/>
      <c r="XEN13" s="541"/>
      <c r="XEO13" s="541"/>
      <c r="XEP13" s="541"/>
      <c r="XEQ13" s="541"/>
      <c r="XER13" s="541"/>
      <c r="XES13" s="541"/>
      <c r="XET13" s="541"/>
      <c r="XEU13" s="541"/>
      <c r="XEV13" s="541"/>
      <c r="XEW13" s="541"/>
      <c r="XEX13" s="541"/>
      <c r="XEY13" s="541"/>
      <c r="XEZ13" s="541"/>
      <c r="XFA13" s="541"/>
      <c r="XFB13" s="541"/>
    </row>
    <row r="14" spans="1:16382" s="376" customFormat="1" ht="15.75" x14ac:dyDescent="0.2">
      <c r="A14" s="537"/>
      <c r="B14" s="706"/>
      <c r="C14" s="541"/>
      <c r="D14" s="728"/>
      <c r="E14" s="541"/>
      <c r="F14" s="728"/>
      <c r="G14" s="728"/>
      <c r="H14" s="728"/>
      <c r="I14" s="728"/>
      <c r="J14" s="728"/>
      <c r="K14" s="728"/>
      <c r="L14" s="728"/>
      <c r="M14" s="728"/>
      <c r="N14" s="728"/>
      <c r="O14" s="728"/>
      <c r="P14" s="728"/>
      <c r="Q14" s="728"/>
      <c r="R14" s="728"/>
      <c r="S14" s="728"/>
      <c r="T14" s="728"/>
      <c r="U14" s="728"/>
      <c r="V14" s="728"/>
      <c r="W14" s="728"/>
      <c r="X14" s="728"/>
      <c r="Y14" s="728"/>
      <c r="Z14" s="728"/>
      <c r="AA14" s="728"/>
      <c r="AB14" s="728"/>
      <c r="AC14" s="728"/>
      <c r="AD14" s="728"/>
      <c r="AE14" s="728"/>
      <c r="AF14" s="728"/>
      <c r="AG14" s="728"/>
      <c r="AH14" s="728"/>
      <c r="AI14" s="728"/>
      <c r="AJ14" s="728"/>
      <c r="AK14" s="728"/>
      <c r="AL14" s="728"/>
      <c r="AM14" s="728"/>
      <c r="AN14" s="728"/>
      <c r="AO14" s="728"/>
      <c r="AP14" s="728"/>
      <c r="AQ14" s="728"/>
      <c r="AR14" s="728"/>
      <c r="AS14" s="728"/>
      <c r="AT14" s="728"/>
      <c r="AU14" s="728"/>
      <c r="AV14" s="728"/>
      <c r="AW14" s="728"/>
      <c r="AX14" s="728"/>
      <c r="AY14" s="728"/>
      <c r="AZ14" s="728"/>
      <c r="BA14" s="728"/>
      <c r="BB14" s="728"/>
      <c r="BC14" s="728"/>
      <c r="BD14" s="728"/>
      <c r="BE14" s="728"/>
      <c r="BF14" s="728"/>
      <c r="BG14" s="728"/>
      <c r="BH14" s="728"/>
      <c r="BI14" s="728"/>
      <c r="BJ14" s="728"/>
      <c r="BK14" s="728"/>
      <c r="BL14" s="728"/>
      <c r="BM14" s="728"/>
      <c r="BN14" s="728"/>
      <c r="BO14" s="728"/>
      <c r="BP14" s="728"/>
      <c r="BQ14" s="728"/>
      <c r="BR14" s="728"/>
      <c r="BS14" s="728"/>
      <c r="BT14" s="728"/>
      <c r="BU14" s="728"/>
      <c r="BV14" s="728"/>
      <c r="BW14" s="728"/>
      <c r="BX14" s="728"/>
      <c r="BY14" s="728"/>
      <c r="BZ14" s="728"/>
      <c r="CA14" s="728"/>
      <c r="CB14" s="728"/>
      <c r="CC14" s="728"/>
      <c r="CD14" s="728"/>
      <c r="CE14" s="728"/>
      <c r="CF14" s="728"/>
      <c r="CG14" s="728"/>
      <c r="CH14" s="728"/>
      <c r="CI14" s="728"/>
      <c r="CJ14" s="728"/>
      <c r="CK14" s="728"/>
      <c r="CL14" s="728"/>
      <c r="CM14" s="728"/>
      <c r="CN14" s="728"/>
      <c r="CO14" s="728"/>
      <c r="CP14" s="728"/>
      <c r="CQ14" s="728"/>
      <c r="CR14" s="728"/>
      <c r="CS14" s="728"/>
      <c r="CT14" s="541"/>
      <c r="CU14" s="541"/>
      <c r="CV14" s="541"/>
      <c r="CW14" s="541"/>
      <c r="CX14" s="541"/>
      <c r="CY14" s="541"/>
      <c r="CZ14" s="541"/>
      <c r="DA14" s="541"/>
      <c r="DB14" s="541"/>
      <c r="DC14" s="541"/>
      <c r="DD14" s="541"/>
      <c r="DE14" s="541"/>
      <c r="DF14" s="541"/>
      <c r="DG14" s="541"/>
      <c r="DH14" s="541"/>
      <c r="DI14" s="541"/>
      <c r="DJ14" s="541"/>
      <c r="DK14" s="541"/>
      <c r="DL14" s="541"/>
      <c r="DM14" s="541"/>
      <c r="DN14" s="541"/>
      <c r="DO14" s="541"/>
      <c r="DP14" s="541"/>
      <c r="DQ14" s="541"/>
      <c r="DR14" s="541"/>
      <c r="DS14" s="541"/>
      <c r="DT14" s="541"/>
      <c r="DU14" s="541"/>
      <c r="DV14" s="541"/>
      <c r="DW14" s="541"/>
      <c r="DX14" s="541"/>
      <c r="DY14" s="541"/>
      <c r="DZ14" s="541"/>
      <c r="EA14" s="541"/>
      <c r="EB14" s="541"/>
      <c r="EC14" s="541"/>
      <c r="ED14" s="541"/>
      <c r="EE14" s="541"/>
      <c r="EF14" s="541"/>
      <c r="EG14" s="541"/>
      <c r="EH14" s="541"/>
      <c r="EI14" s="541"/>
      <c r="EJ14" s="541"/>
      <c r="EK14" s="541"/>
      <c r="EL14" s="541"/>
      <c r="EM14" s="541"/>
      <c r="EN14" s="541"/>
      <c r="EO14" s="541"/>
      <c r="EP14" s="541"/>
      <c r="EQ14" s="541"/>
      <c r="ER14" s="541"/>
      <c r="ES14" s="541"/>
      <c r="ET14" s="541"/>
      <c r="EU14" s="541"/>
      <c r="EV14" s="541"/>
      <c r="EW14" s="541"/>
      <c r="EX14" s="541"/>
      <c r="EY14" s="541"/>
      <c r="EZ14" s="541"/>
      <c r="FA14" s="541"/>
      <c r="FB14" s="541"/>
      <c r="FC14" s="541"/>
      <c r="FD14" s="541"/>
      <c r="FE14" s="541"/>
      <c r="FF14" s="541"/>
      <c r="FG14" s="541"/>
      <c r="FH14" s="541"/>
      <c r="FI14" s="541"/>
      <c r="FJ14" s="541"/>
      <c r="FK14" s="541"/>
      <c r="FL14" s="541"/>
      <c r="FM14" s="541"/>
      <c r="FN14" s="541"/>
      <c r="FO14" s="541"/>
      <c r="FP14" s="541"/>
      <c r="FQ14" s="541"/>
      <c r="FR14" s="541"/>
      <c r="FS14" s="541"/>
      <c r="FT14" s="541"/>
      <c r="FU14" s="541"/>
      <c r="FV14" s="541"/>
      <c r="FW14" s="541"/>
      <c r="FX14" s="541"/>
      <c r="FY14" s="541"/>
      <c r="FZ14" s="541"/>
      <c r="GA14" s="541"/>
      <c r="GB14" s="541"/>
      <c r="GC14" s="541"/>
      <c r="GD14" s="541"/>
      <c r="GE14" s="541"/>
      <c r="GF14" s="541"/>
      <c r="GG14" s="541"/>
      <c r="GH14" s="541"/>
      <c r="GI14" s="541"/>
      <c r="GJ14" s="541"/>
      <c r="GK14" s="541"/>
      <c r="GL14" s="541"/>
      <c r="GM14" s="541"/>
      <c r="GN14" s="541"/>
      <c r="GO14" s="541"/>
      <c r="GP14" s="541"/>
      <c r="GQ14" s="541"/>
      <c r="GR14" s="541"/>
      <c r="GS14" s="541"/>
      <c r="GT14" s="541"/>
      <c r="GU14" s="541"/>
      <c r="GV14" s="541"/>
      <c r="GW14" s="541"/>
      <c r="GX14" s="541"/>
      <c r="GY14" s="541"/>
      <c r="GZ14" s="541"/>
      <c r="HA14" s="541"/>
      <c r="HB14" s="541"/>
      <c r="HC14" s="541"/>
      <c r="HD14" s="541"/>
      <c r="HE14" s="541"/>
      <c r="HF14" s="541"/>
      <c r="HG14" s="541"/>
      <c r="HH14" s="541"/>
      <c r="HI14" s="541"/>
      <c r="HJ14" s="541"/>
      <c r="HK14" s="541"/>
      <c r="HL14" s="541"/>
      <c r="HM14" s="541"/>
      <c r="HN14" s="541"/>
      <c r="HO14" s="541"/>
      <c r="HP14" s="541"/>
      <c r="HQ14" s="541"/>
      <c r="HR14" s="541"/>
      <c r="HS14" s="541"/>
      <c r="HT14" s="541"/>
      <c r="HU14" s="541"/>
      <c r="HV14" s="541"/>
      <c r="HW14" s="541"/>
      <c r="HX14" s="541"/>
      <c r="HY14" s="541"/>
      <c r="HZ14" s="541"/>
      <c r="IA14" s="541"/>
      <c r="IB14" s="541"/>
      <c r="IC14" s="541"/>
      <c r="ID14" s="541"/>
      <c r="IE14" s="541"/>
      <c r="IF14" s="541"/>
      <c r="IG14" s="541"/>
      <c r="IH14" s="541"/>
      <c r="II14" s="541"/>
      <c r="IJ14" s="541"/>
      <c r="IK14" s="541"/>
      <c r="IL14" s="541"/>
      <c r="IM14" s="541"/>
      <c r="IN14" s="541"/>
      <c r="IO14" s="541"/>
      <c r="IP14" s="541"/>
      <c r="IQ14" s="541"/>
      <c r="IR14" s="541"/>
      <c r="IS14" s="541"/>
      <c r="IT14" s="541"/>
      <c r="IU14" s="541"/>
      <c r="IV14" s="541"/>
      <c r="IW14" s="541"/>
      <c r="IX14" s="541"/>
      <c r="IY14" s="541"/>
      <c r="IZ14" s="541"/>
      <c r="JA14" s="541"/>
      <c r="JB14" s="541"/>
      <c r="JC14" s="541"/>
      <c r="JD14" s="541"/>
      <c r="JE14" s="541"/>
      <c r="JF14" s="541"/>
      <c r="JG14" s="541"/>
      <c r="JH14" s="541"/>
      <c r="JI14" s="541"/>
      <c r="JJ14" s="541"/>
      <c r="JK14" s="541"/>
      <c r="JL14" s="541"/>
      <c r="JM14" s="541"/>
      <c r="JN14" s="541"/>
      <c r="JO14" s="541"/>
      <c r="JP14" s="541"/>
      <c r="JQ14" s="541"/>
      <c r="JR14" s="541"/>
      <c r="JS14" s="541"/>
      <c r="JT14" s="541"/>
      <c r="JU14" s="541"/>
      <c r="JV14" s="541"/>
      <c r="JW14" s="541"/>
      <c r="JX14" s="541"/>
      <c r="JY14" s="541"/>
      <c r="JZ14" s="541"/>
      <c r="KA14" s="541"/>
      <c r="KB14" s="541"/>
      <c r="KC14" s="541"/>
      <c r="KD14" s="541"/>
      <c r="KE14" s="541"/>
      <c r="KF14" s="541"/>
      <c r="KG14" s="541"/>
      <c r="KH14" s="541"/>
      <c r="KI14" s="541"/>
      <c r="KJ14" s="541"/>
      <c r="KK14" s="541"/>
      <c r="KL14" s="541"/>
      <c r="KM14" s="541"/>
      <c r="KN14" s="541"/>
      <c r="KO14" s="541"/>
      <c r="KP14" s="541"/>
      <c r="KQ14" s="541"/>
      <c r="KR14" s="541"/>
      <c r="KS14" s="541"/>
      <c r="KT14" s="541"/>
      <c r="KU14" s="541"/>
      <c r="KV14" s="541"/>
      <c r="KW14" s="541"/>
      <c r="KX14" s="541"/>
      <c r="KY14" s="541"/>
      <c r="KZ14" s="541"/>
      <c r="LA14" s="541"/>
      <c r="LB14" s="541"/>
      <c r="LC14" s="541"/>
      <c r="LD14" s="541"/>
      <c r="LE14" s="541"/>
      <c r="LF14" s="541"/>
      <c r="LG14" s="541"/>
      <c r="LH14" s="541"/>
      <c r="LI14" s="541"/>
      <c r="LJ14" s="541"/>
      <c r="LK14" s="541"/>
      <c r="LL14" s="541"/>
      <c r="LM14" s="541"/>
      <c r="LN14" s="541"/>
      <c r="LO14" s="541"/>
      <c r="LP14" s="541"/>
      <c r="LQ14" s="541"/>
      <c r="LR14" s="541"/>
      <c r="LS14" s="541"/>
      <c r="LT14" s="541"/>
      <c r="LU14" s="541"/>
      <c r="LV14" s="541"/>
      <c r="LW14" s="541"/>
      <c r="LX14" s="541"/>
      <c r="LY14" s="541"/>
      <c r="LZ14" s="541"/>
      <c r="MA14" s="541"/>
      <c r="MB14" s="541"/>
      <c r="MC14" s="541"/>
      <c r="MD14" s="541"/>
      <c r="ME14" s="541"/>
      <c r="MF14" s="541"/>
      <c r="MG14" s="541"/>
      <c r="MH14" s="541"/>
      <c r="MI14" s="541"/>
      <c r="MJ14" s="541"/>
      <c r="MK14" s="541"/>
      <c r="ML14" s="541"/>
      <c r="MM14" s="541"/>
      <c r="MN14" s="541"/>
      <c r="MO14" s="541"/>
      <c r="MP14" s="541"/>
      <c r="MQ14" s="541"/>
      <c r="MR14" s="541"/>
      <c r="MS14" s="541"/>
      <c r="MT14" s="541"/>
      <c r="MU14" s="541"/>
      <c r="MV14" s="541"/>
      <c r="MW14" s="541"/>
      <c r="MX14" s="541"/>
      <c r="MY14" s="541"/>
      <c r="MZ14" s="541"/>
      <c r="NA14" s="541"/>
      <c r="NB14" s="541"/>
      <c r="NC14" s="541"/>
      <c r="ND14" s="541"/>
      <c r="NE14" s="541"/>
      <c r="NF14" s="541"/>
      <c r="NG14" s="541"/>
      <c r="NH14" s="541"/>
      <c r="NI14" s="541"/>
      <c r="NJ14" s="541"/>
      <c r="NK14" s="541"/>
      <c r="NL14" s="541"/>
      <c r="NM14" s="541"/>
      <c r="NN14" s="541"/>
      <c r="NO14" s="541"/>
      <c r="NP14" s="541"/>
      <c r="NQ14" s="541"/>
      <c r="NR14" s="541"/>
      <c r="NS14" s="541"/>
      <c r="NT14" s="541"/>
      <c r="NU14" s="541"/>
      <c r="NV14" s="541"/>
      <c r="NW14" s="541"/>
      <c r="NX14" s="541"/>
      <c r="NY14" s="541"/>
      <c r="NZ14" s="541"/>
      <c r="OA14" s="541"/>
      <c r="OB14" s="541"/>
      <c r="OC14" s="541"/>
      <c r="OD14" s="541"/>
      <c r="OE14" s="541"/>
      <c r="OF14" s="541"/>
      <c r="OG14" s="541"/>
      <c r="OH14" s="541"/>
      <c r="OI14" s="541"/>
      <c r="OJ14" s="541"/>
      <c r="OK14" s="541"/>
      <c r="OL14" s="541"/>
      <c r="OM14" s="541"/>
      <c r="ON14" s="541"/>
      <c r="OO14" s="541"/>
      <c r="OP14" s="541"/>
      <c r="OQ14" s="541"/>
      <c r="OR14" s="541"/>
      <c r="OS14" s="541"/>
      <c r="OT14" s="541"/>
      <c r="OU14" s="541"/>
      <c r="OV14" s="541"/>
      <c r="OW14" s="541"/>
      <c r="OX14" s="541"/>
      <c r="OY14" s="541"/>
      <c r="OZ14" s="541"/>
      <c r="PA14" s="541"/>
      <c r="PB14" s="541"/>
      <c r="PC14" s="541"/>
      <c r="PD14" s="541"/>
      <c r="PE14" s="541"/>
      <c r="PF14" s="541"/>
      <c r="PG14" s="541"/>
      <c r="PH14" s="541"/>
      <c r="PI14" s="541"/>
      <c r="PJ14" s="541"/>
      <c r="PK14" s="541"/>
      <c r="PL14" s="541"/>
      <c r="PM14" s="541"/>
      <c r="PN14" s="541"/>
      <c r="PO14" s="541"/>
      <c r="PP14" s="541"/>
      <c r="PQ14" s="541"/>
      <c r="PR14" s="541"/>
      <c r="PS14" s="541"/>
      <c r="PT14" s="541"/>
      <c r="PU14" s="541"/>
      <c r="PV14" s="541"/>
      <c r="PW14" s="541"/>
      <c r="PX14" s="541"/>
      <c r="PY14" s="541"/>
      <c r="PZ14" s="541"/>
      <c r="QA14" s="541"/>
      <c r="QB14" s="541"/>
      <c r="QC14" s="541"/>
      <c r="QD14" s="541"/>
      <c r="QE14" s="541"/>
      <c r="QF14" s="541"/>
      <c r="QG14" s="541"/>
      <c r="QH14" s="541"/>
      <c r="QI14" s="541"/>
      <c r="QJ14" s="541"/>
      <c r="QK14" s="541"/>
      <c r="QL14" s="541"/>
      <c r="QM14" s="541"/>
      <c r="QN14" s="541"/>
      <c r="QO14" s="541"/>
      <c r="QP14" s="541"/>
      <c r="QQ14" s="541"/>
      <c r="QR14" s="541"/>
      <c r="QS14" s="541"/>
      <c r="QT14" s="541"/>
      <c r="QU14" s="541"/>
      <c r="QV14" s="541"/>
      <c r="QW14" s="541"/>
      <c r="QX14" s="541"/>
      <c r="QY14" s="541"/>
      <c r="QZ14" s="541"/>
      <c r="RA14" s="541"/>
      <c r="RB14" s="541"/>
      <c r="RC14" s="541"/>
      <c r="RD14" s="541"/>
      <c r="RE14" s="541"/>
      <c r="RF14" s="541"/>
      <c r="RG14" s="541"/>
      <c r="RH14" s="541"/>
      <c r="RI14" s="541"/>
      <c r="RJ14" s="541"/>
      <c r="RK14" s="541"/>
      <c r="RL14" s="541"/>
      <c r="RM14" s="541"/>
      <c r="RN14" s="541"/>
      <c r="RO14" s="541"/>
      <c r="RP14" s="541"/>
      <c r="RQ14" s="541"/>
      <c r="RR14" s="541"/>
      <c r="RS14" s="541"/>
      <c r="RT14" s="541"/>
      <c r="RU14" s="541"/>
      <c r="RV14" s="541"/>
      <c r="RW14" s="541"/>
      <c r="RX14" s="541"/>
      <c r="RY14" s="541"/>
      <c r="RZ14" s="541"/>
      <c r="SA14" s="541"/>
      <c r="SB14" s="541"/>
      <c r="SC14" s="541"/>
      <c r="SD14" s="541"/>
      <c r="SE14" s="541"/>
      <c r="SF14" s="541"/>
      <c r="SG14" s="541"/>
      <c r="SH14" s="541"/>
      <c r="SI14" s="541"/>
      <c r="SJ14" s="541"/>
      <c r="SK14" s="541"/>
      <c r="SL14" s="541"/>
      <c r="SM14" s="541"/>
      <c r="SN14" s="541"/>
      <c r="SO14" s="541"/>
      <c r="SP14" s="541"/>
      <c r="SQ14" s="541"/>
      <c r="SR14" s="541"/>
      <c r="SS14" s="541"/>
      <c r="ST14" s="541"/>
      <c r="SU14" s="541"/>
      <c r="SV14" s="541"/>
      <c r="SW14" s="541"/>
      <c r="SX14" s="541"/>
      <c r="SY14" s="541"/>
      <c r="SZ14" s="541"/>
      <c r="TA14" s="541"/>
      <c r="TB14" s="541"/>
      <c r="TC14" s="541"/>
      <c r="TD14" s="541"/>
      <c r="TE14" s="541"/>
      <c r="TF14" s="541"/>
      <c r="TG14" s="541"/>
      <c r="TH14" s="541"/>
      <c r="TI14" s="541"/>
      <c r="TJ14" s="541"/>
      <c r="TK14" s="541"/>
      <c r="TL14" s="541"/>
      <c r="TM14" s="541"/>
      <c r="TN14" s="541"/>
      <c r="TO14" s="541"/>
      <c r="TP14" s="541"/>
      <c r="TQ14" s="541"/>
      <c r="TR14" s="541"/>
      <c r="TS14" s="541"/>
      <c r="TT14" s="541"/>
      <c r="TU14" s="541"/>
      <c r="TV14" s="541"/>
      <c r="TW14" s="541"/>
      <c r="TX14" s="541"/>
      <c r="TY14" s="541"/>
      <c r="TZ14" s="541"/>
      <c r="UA14" s="541"/>
      <c r="UB14" s="541"/>
      <c r="UC14" s="541"/>
      <c r="UD14" s="541"/>
      <c r="UE14" s="541"/>
      <c r="UF14" s="541"/>
      <c r="UG14" s="541"/>
      <c r="UH14" s="541"/>
      <c r="UI14" s="541"/>
      <c r="UJ14" s="541"/>
      <c r="UK14" s="541"/>
      <c r="UL14" s="541"/>
      <c r="UM14" s="541"/>
      <c r="UN14" s="541"/>
      <c r="UO14" s="541"/>
      <c r="UP14" s="541"/>
      <c r="UQ14" s="541"/>
      <c r="UR14" s="541"/>
      <c r="US14" s="541"/>
      <c r="UT14" s="541"/>
      <c r="UU14" s="541"/>
      <c r="UV14" s="541"/>
      <c r="UW14" s="541"/>
      <c r="UX14" s="541"/>
      <c r="UY14" s="541"/>
      <c r="UZ14" s="541"/>
      <c r="VA14" s="541"/>
      <c r="VB14" s="541"/>
      <c r="VC14" s="541"/>
      <c r="VD14" s="541"/>
      <c r="VE14" s="541"/>
      <c r="VF14" s="541"/>
      <c r="VG14" s="541"/>
      <c r="VH14" s="541"/>
      <c r="VI14" s="541"/>
      <c r="VJ14" s="541"/>
      <c r="VK14" s="541"/>
      <c r="VL14" s="541"/>
      <c r="VM14" s="541"/>
      <c r="VN14" s="541"/>
      <c r="VO14" s="541"/>
      <c r="VP14" s="541"/>
      <c r="VQ14" s="541"/>
      <c r="VR14" s="541"/>
      <c r="VS14" s="541"/>
      <c r="VT14" s="541"/>
      <c r="VU14" s="541"/>
      <c r="VV14" s="541"/>
      <c r="VW14" s="541"/>
      <c r="VX14" s="541"/>
      <c r="VY14" s="541"/>
      <c r="VZ14" s="541"/>
      <c r="WA14" s="541"/>
      <c r="WB14" s="541"/>
      <c r="WC14" s="541"/>
      <c r="WD14" s="541"/>
      <c r="WE14" s="541"/>
      <c r="WF14" s="541"/>
      <c r="WG14" s="541"/>
      <c r="WH14" s="541"/>
      <c r="WI14" s="541"/>
      <c r="WJ14" s="541"/>
      <c r="WK14" s="541"/>
      <c r="WL14" s="541"/>
      <c r="WM14" s="541"/>
      <c r="WN14" s="541"/>
      <c r="WO14" s="541"/>
      <c r="WP14" s="541"/>
      <c r="WQ14" s="541"/>
      <c r="WR14" s="541"/>
      <c r="WS14" s="541"/>
      <c r="WT14" s="541"/>
      <c r="WU14" s="541"/>
      <c r="WV14" s="541"/>
      <c r="WW14" s="541"/>
      <c r="WX14" s="541"/>
      <c r="WY14" s="541"/>
      <c r="WZ14" s="541"/>
      <c r="XA14" s="541"/>
      <c r="XB14" s="541"/>
      <c r="XC14" s="541"/>
      <c r="XD14" s="541"/>
      <c r="XE14" s="541"/>
      <c r="XF14" s="541"/>
      <c r="XG14" s="541"/>
      <c r="XH14" s="541"/>
      <c r="XI14" s="541"/>
      <c r="XJ14" s="541"/>
      <c r="XK14" s="541"/>
      <c r="XL14" s="541"/>
      <c r="XM14" s="541"/>
      <c r="XN14" s="541"/>
      <c r="XO14" s="541"/>
      <c r="XP14" s="541"/>
      <c r="XQ14" s="541"/>
      <c r="XR14" s="541"/>
      <c r="XS14" s="541"/>
      <c r="XT14" s="541"/>
      <c r="XU14" s="541"/>
      <c r="XV14" s="541"/>
      <c r="XW14" s="541"/>
      <c r="XX14" s="541"/>
      <c r="XY14" s="541"/>
      <c r="XZ14" s="541"/>
      <c r="YA14" s="541"/>
      <c r="YB14" s="541"/>
      <c r="YC14" s="541"/>
      <c r="YD14" s="541"/>
      <c r="YE14" s="541"/>
      <c r="YF14" s="541"/>
      <c r="YG14" s="541"/>
      <c r="YH14" s="541"/>
      <c r="YI14" s="541"/>
      <c r="YJ14" s="541"/>
      <c r="YK14" s="541"/>
      <c r="YL14" s="541"/>
      <c r="YM14" s="541"/>
      <c r="YN14" s="541"/>
      <c r="YO14" s="541"/>
      <c r="YP14" s="541"/>
      <c r="YQ14" s="541"/>
      <c r="YR14" s="541"/>
      <c r="YS14" s="541"/>
      <c r="YT14" s="541"/>
      <c r="YU14" s="541"/>
      <c r="YV14" s="541"/>
      <c r="YW14" s="541"/>
      <c r="YX14" s="541"/>
      <c r="YY14" s="541"/>
      <c r="YZ14" s="541"/>
      <c r="ZA14" s="541"/>
      <c r="ZB14" s="541"/>
      <c r="ZC14" s="541"/>
      <c r="ZD14" s="541"/>
      <c r="ZE14" s="541"/>
      <c r="ZF14" s="541"/>
      <c r="ZG14" s="541"/>
      <c r="ZH14" s="541"/>
      <c r="ZI14" s="541"/>
      <c r="ZJ14" s="541"/>
      <c r="ZK14" s="541"/>
      <c r="ZL14" s="541"/>
      <c r="ZM14" s="541"/>
      <c r="ZN14" s="541"/>
      <c r="ZO14" s="541"/>
      <c r="ZP14" s="541"/>
      <c r="ZQ14" s="541"/>
      <c r="ZR14" s="541"/>
      <c r="ZS14" s="541"/>
      <c r="ZT14" s="541"/>
      <c r="ZU14" s="541"/>
      <c r="ZV14" s="541"/>
      <c r="ZW14" s="541"/>
      <c r="ZX14" s="541"/>
      <c r="ZY14" s="541"/>
      <c r="ZZ14" s="541"/>
      <c r="AAA14" s="541"/>
      <c r="AAB14" s="541"/>
      <c r="AAC14" s="541"/>
      <c r="AAD14" s="541"/>
      <c r="AAE14" s="541"/>
      <c r="AAF14" s="541"/>
      <c r="AAG14" s="541"/>
      <c r="AAH14" s="541"/>
      <c r="AAI14" s="541"/>
      <c r="AAJ14" s="541"/>
      <c r="AAK14" s="541"/>
      <c r="AAL14" s="541"/>
      <c r="AAM14" s="541"/>
      <c r="AAN14" s="541"/>
      <c r="AAO14" s="541"/>
      <c r="AAP14" s="541"/>
      <c r="AAQ14" s="541"/>
      <c r="AAR14" s="541"/>
      <c r="AAS14" s="541"/>
      <c r="AAT14" s="541"/>
      <c r="AAU14" s="541"/>
      <c r="AAV14" s="541"/>
      <c r="AAW14" s="541"/>
      <c r="AAX14" s="541"/>
      <c r="AAY14" s="541"/>
      <c r="AAZ14" s="541"/>
      <c r="ABA14" s="541"/>
      <c r="ABB14" s="541"/>
      <c r="ABC14" s="541"/>
      <c r="ABD14" s="541"/>
      <c r="ABE14" s="541"/>
      <c r="ABF14" s="541"/>
      <c r="ABG14" s="541"/>
      <c r="ABH14" s="541"/>
      <c r="ABI14" s="541"/>
      <c r="ABJ14" s="541"/>
      <c r="ABK14" s="541"/>
      <c r="ABL14" s="541"/>
      <c r="ABM14" s="541"/>
      <c r="ABN14" s="541"/>
      <c r="ABO14" s="541"/>
      <c r="ABP14" s="541"/>
      <c r="ABQ14" s="541"/>
      <c r="ABR14" s="541"/>
      <c r="ABS14" s="541"/>
      <c r="ABT14" s="541"/>
      <c r="ABU14" s="541"/>
      <c r="ABV14" s="541"/>
      <c r="ABW14" s="541"/>
      <c r="ABX14" s="541"/>
      <c r="ABY14" s="541"/>
      <c r="ABZ14" s="541"/>
      <c r="ACA14" s="541"/>
      <c r="ACB14" s="541"/>
      <c r="ACC14" s="541"/>
      <c r="ACD14" s="541"/>
      <c r="ACE14" s="541"/>
      <c r="ACF14" s="541"/>
      <c r="ACG14" s="541"/>
      <c r="ACH14" s="541"/>
      <c r="ACI14" s="541"/>
      <c r="ACJ14" s="541"/>
      <c r="ACK14" s="541"/>
      <c r="ACL14" s="541"/>
      <c r="ACM14" s="541"/>
      <c r="ACN14" s="541"/>
      <c r="ACO14" s="541"/>
      <c r="ACP14" s="541"/>
      <c r="ACQ14" s="541"/>
      <c r="ACR14" s="541"/>
      <c r="ACS14" s="541"/>
      <c r="ACT14" s="541"/>
      <c r="ACU14" s="541"/>
      <c r="ACV14" s="541"/>
      <c r="ACW14" s="541"/>
      <c r="ACX14" s="541"/>
      <c r="ACY14" s="541"/>
      <c r="ACZ14" s="541"/>
      <c r="ADA14" s="541"/>
      <c r="ADB14" s="541"/>
      <c r="ADC14" s="541"/>
      <c r="ADD14" s="541"/>
      <c r="ADE14" s="541"/>
      <c r="ADF14" s="541"/>
      <c r="ADG14" s="541"/>
      <c r="ADH14" s="541"/>
      <c r="ADI14" s="541"/>
      <c r="ADJ14" s="541"/>
      <c r="ADK14" s="541"/>
      <c r="ADL14" s="541"/>
      <c r="ADM14" s="541"/>
      <c r="ADN14" s="541"/>
      <c r="ADO14" s="541"/>
      <c r="ADP14" s="541"/>
      <c r="ADQ14" s="541"/>
      <c r="ADR14" s="541"/>
      <c r="ADS14" s="541"/>
      <c r="ADT14" s="541"/>
      <c r="ADU14" s="541"/>
      <c r="ADV14" s="541"/>
      <c r="ADW14" s="541"/>
      <c r="ADX14" s="541"/>
      <c r="ADY14" s="541"/>
      <c r="ADZ14" s="541"/>
      <c r="AEA14" s="541"/>
      <c r="AEB14" s="541"/>
      <c r="AEC14" s="541"/>
      <c r="AED14" s="541"/>
      <c r="AEE14" s="541"/>
      <c r="AEF14" s="541"/>
      <c r="AEG14" s="541"/>
      <c r="AEH14" s="541"/>
      <c r="AEI14" s="541"/>
      <c r="AEJ14" s="541"/>
      <c r="AEK14" s="541"/>
      <c r="AEL14" s="541"/>
      <c r="AEM14" s="541"/>
      <c r="AEN14" s="541"/>
      <c r="AEO14" s="541"/>
      <c r="AEP14" s="541"/>
      <c r="AEQ14" s="541"/>
      <c r="AER14" s="541"/>
      <c r="AES14" s="541"/>
      <c r="AET14" s="541"/>
      <c r="AEU14" s="541"/>
      <c r="AEV14" s="541"/>
      <c r="AEW14" s="541"/>
      <c r="AEX14" s="541"/>
      <c r="AEY14" s="541"/>
      <c r="AEZ14" s="541"/>
      <c r="AFA14" s="541"/>
      <c r="AFB14" s="541"/>
      <c r="AFC14" s="541"/>
      <c r="AFD14" s="541"/>
      <c r="AFE14" s="541"/>
      <c r="AFF14" s="541"/>
      <c r="AFG14" s="541"/>
      <c r="AFH14" s="541"/>
      <c r="AFI14" s="541"/>
      <c r="AFJ14" s="541"/>
      <c r="AFK14" s="541"/>
      <c r="AFL14" s="541"/>
      <c r="AFM14" s="541"/>
      <c r="AFN14" s="541"/>
      <c r="AFO14" s="541"/>
      <c r="AFP14" s="541"/>
      <c r="AFQ14" s="541"/>
      <c r="AFR14" s="541"/>
      <c r="AFS14" s="541"/>
      <c r="AFT14" s="541"/>
      <c r="AFU14" s="541"/>
      <c r="AFV14" s="541"/>
      <c r="AFW14" s="541"/>
      <c r="AFX14" s="541"/>
      <c r="AFY14" s="541"/>
      <c r="AFZ14" s="541"/>
      <c r="AGA14" s="541"/>
      <c r="AGB14" s="541"/>
      <c r="AGC14" s="541"/>
      <c r="AGD14" s="541"/>
      <c r="AGE14" s="541"/>
      <c r="AGF14" s="541"/>
      <c r="AGG14" s="541"/>
      <c r="AGH14" s="541"/>
      <c r="AGI14" s="541"/>
      <c r="AGJ14" s="541"/>
      <c r="AGK14" s="541"/>
      <c r="AGL14" s="541"/>
      <c r="AGM14" s="541"/>
      <c r="AGN14" s="541"/>
      <c r="AGO14" s="541"/>
      <c r="AGP14" s="541"/>
      <c r="AGQ14" s="541"/>
      <c r="AGR14" s="541"/>
      <c r="AGS14" s="541"/>
      <c r="AGT14" s="541"/>
      <c r="AGU14" s="541"/>
      <c r="AGV14" s="541"/>
      <c r="AGW14" s="541"/>
      <c r="AGX14" s="541"/>
      <c r="AGY14" s="541"/>
      <c r="AGZ14" s="541"/>
      <c r="AHA14" s="541"/>
      <c r="AHB14" s="541"/>
      <c r="AHC14" s="541"/>
      <c r="AHD14" s="541"/>
      <c r="AHE14" s="541"/>
      <c r="AHF14" s="541"/>
      <c r="AHG14" s="541"/>
      <c r="AHH14" s="541"/>
      <c r="AHI14" s="541"/>
      <c r="AHJ14" s="541"/>
      <c r="AHK14" s="541"/>
      <c r="AHL14" s="541"/>
      <c r="AHM14" s="541"/>
      <c r="AHN14" s="541"/>
      <c r="AHO14" s="541"/>
      <c r="AHP14" s="541"/>
      <c r="AHQ14" s="541"/>
      <c r="AHR14" s="541"/>
      <c r="AHS14" s="541"/>
      <c r="AHT14" s="541"/>
      <c r="AHU14" s="541"/>
      <c r="AHV14" s="541"/>
      <c r="AHW14" s="541"/>
      <c r="AHX14" s="541"/>
      <c r="AHY14" s="541"/>
      <c r="AHZ14" s="541"/>
      <c r="AIA14" s="541"/>
      <c r="AIB14" s="541"/>
      <c r="AIC14" s="541"/>
      <c r="AID14" s="541"/>
      <c r="AIE14" s="541"/>
      <c r="AIF14" s="541"/>
      <c r="AIG14" s="541"/>
      <c r="AIH14" s="541"/>
      <c r="AII14" s="541"/>
      <c r="AIJ14" s="541"/>
      <c r="AIK14" s="541"/>
      <c r="AIL14" s="541"/>
      <c r="AIM14" s="541"/>
      <c r="AIN14" s="541"/>
      <c r="AIO14" s="541"/>
      <c r="AIP14" s="541"/>
      <c r="AIQ14" s="541"/>
      <c r="AIR14" s="541"/>
      <c r="AIS14" s="541"/>
      <c r="AIT14" s="541"/>
      <c r="AIU14" s="541"/>
      <c r="AIV14" s="541"/>
      <c r="AIW14" s="541"/>
      <c r="AIX14" s="541"/>
      <c r="AIY14" s="541"/>
      <c r="AIZ14" s="541"/>
      <c r="AJA14" s="541"/>
      <c r="AJB14" s="541"/>
      <c r="AJC14" s="541"/>
      <c r="AJD14" s="541"/>
      <c r="AJE14" s="541"/>
      <c r="AJF14" s="541"/>
      <c r="AJG14" s="541"/>
      <c r="AJH14" s="541"/>
      <c r="AJI14" s="541"/>
      <c r="AJJ14" s="541"/>
      <c r="AJK14" s="541"/>
      <c r="AJL14" s="541"/>
      <c r="AJM14" s="541"/>
      <c r="AJN14" s="541"/>
      <c r="AJO14" s="541"/>
      <c r="AJP14" s="541"/>
      <c r="AJQ14" s="541"/>
      <c r="AJR14" s="541"/>
      <c r="AJS14" s="541"/>
      <c r="AJT14" s="541"/>
      <c r="AJU14" s="541"/>
      <c r="AJV14" s="541"/>
      <c r="AJW14" s="541"/>
      <c r="AJX14" s="541"/>
      <c r="AJY14" s="541"/>
      <c r="AJZ14" s="541"/>
      <c r="AKA14" s="541"/>
      <c r="AKB14" s="541"/>
      <c r="AKC14" s="541"/>
      <c r="AKD14" s="541"/>
      <c r="AKE14" s="541"/>
      <c r="AKF14" s="541"/>
      <c r="AKG14" s="541"/>
      <c r="AKH14" s="541"/>
      <c r="AKI14" s="541"/>
      <c r="AKJ14" s="541"/>
      <c r="AKK14" s="541"/>
      <c r="AKL14" s="541"/>
      <c r="AKM14" s="541"/>
      <c r="AKN14" s="541"/>
      <c r="AKO14" s="541"/>
      <c r="AKP14" s="541"/>
      <c r="AKQ14" s="541"/>
      <c r="AKR14" s="541"/>
      <c r="AKS14" s="541"/>
      <c r="AKT14" s="541"/>
      <c r="AKU14" s="541"/>
      <c r="AKV14" s="541"/>
      <c r="AKW14" s="541"/>
      <c r="AKX14" s="541"/>
      <c r="AKY14" s="541"/>
      <c r="AKZ14" s="541"/>
      <c r="ALA14" s="541"/>
      <c r="ALB14" s="541"/>
      <c r="ALC14" s="541"/>
      <c r="ALD14" s="541"/>
      <c r="ALE14" s="541"/>
      <c r="ALF14" s="541"/>
      <c r="ALG14" s="541"/>
      <c r="ALH14" s="541"/>
      <c r="ALI14" s="541"/>
      <c r="ALJ14" s="541"/>
      <c r="ALK14" s="541"/>
      <c r="ALL14" s="541"/>
      <c r="ALM14" s="541"/>
      <c r="ALN14" s="541"/>
      <c r="ALO14" s="541"/>
      <c r="ALP14" s="541"/>
      <c r="ALQ14" s="541"/>
      <c r="ALR14" s="541"/>
      <c r="ALS14" s="541"/>
      <c r="ALT14" s="541"/>
      <c r="ALU14" s="541"/>
      <c r="ALV14" s="541"/>
      <c r="ALW14" s="541"/>
      <c r="ALX14" s="541"/>
      <c r="ALY14" s="541"/>
      <c r="ALZ14" s="541"/>
      <c r="AMA14" s="541"/>
      <c r="AMB14" s="541"/>
      <c r="AMC14" s="541"/>
      <c r="AMD14" s="541"/>
      <c r="AME14" s="541"/>
      <c r="AMF14" s="541"/>
      <c r="AMG14" s="541"/>
      <c r="AMH14" s="541"/>
      <c r="AMI14" s="541"/>
      <c r="AMJ14" s="541"/>
      <c r="AMK14" s="541"/>
      <c r="AML14" s="541"/>
      <c r="AMM14" s="541"/>
      <c r="AMN14" s="541"/>
      <c r="AMO14" s="541"/>
      <c r="AMP14" s="541"/>
      <c r="AMQ14" s="541"/>
      <c r="AMR14" s="541"/>
      <c r="AMS14" s="541"/>
      <c r="AMT14" s="541"/>
      <c r="AMU14" s="541"/>
      <c r="AMV14" s="541"/>
      <c r="AMW14" s="541"/>
      <c r="AMX14" s="541"/>
      <c r="AMY14" s="541"/>
      <c r="AMZ14" s="541"/>
      <c r="ANA14" s="541"/>
      <c r="ANB14" s="541"/>
      <c r="ANC14" s="541"/>
      <c r="AND14" s="541"/>
      <c r="ANE14" s="541"/>
      <c r="ANF14" s="541"/>
      <c r="ANG14" s="541"/>
      <c r="ANH14" s="541"/>
      <c r="ANI14" s="541"/>
      <c r="ANJ14" s="541"/>
      <c r="ANK14" s="541"/>
      <c r="ANL14" s="541"/>
      <c r="ANM14" s="541"/>
      <c r="ANN14" s="541"/>
      <c r="ANO14" s="541"/>
      <c r="ANP14" s="541"/>
      <c r="ANQ14" s="541"/>
      <c r="ANR14" s="541"/>
      <c r="ANS14" s="541"/>
      <c r="ANT14" s="541"/>
      <c r="ANU14" s="541"/>
      <c r="ANV14" s="541"/>
      <c r="ANW14" s="541"/>
      <c r="ANX14" s="541"/>
      <c r="ANY14" s="541"/>
      <c r="ANZ14" s="541"/>
      <c r="AOA14" s="541"/>
      <c r="AOB14" s="541"/>
      <c r="AOC14" s="541"/>
      <c r="AOD14" s="541"/>
      <c r="AOE14" s="541"/>
      <c r="AOF14" s="541"/>
      <c r="AOG14" s="541"/>
      <c r="AOH14" s="541"/>
      <c r="AOI14" s="541"/>
      <c r="AOJ14" s="541"/>
      <c r="AOK14" s="541"/>
      <c r="AOL14" s="541"/>
      <c r="AOM14" s="541"/>
      <c r="AON14" s="541"/>
      <c r="AOO14" s="541"/>
      <c r="AOP14" s="541"/>
      <c r="AOQ14" s="541"/>
      <c r="AOR14" s="541"/>
      <c r="AOS14" s="541"/>
      <c r="AOT14" s="541"/>
      <c r="AOU14" s="541"/>
      <c r="AOV14" s="541"/>
      <c r="AOW14" s="541"/>
      <c r="AOX14" s="541"/>
      <c r="AOY14" s="541"/>
      <c r="AOZ14" s="541"/>
      <c r="APA14" s="541"/>
      <c r="APB14" s="541"/>
      <c r="APC14" s="541"/>
      <c r="APD14" s="541"/>
      <c r="APE14" s="541"/>
      <c r="APF14" s="541"/>
      <c r="APG14" s="541"/>
      <c r="APH14" s="541"/>
      <c r="API14" s="541"/>
      <c r="APJ14" s="541"/>
      <c r="APK14" s="541"/>
      <c r="APL14" s="541"/>
      <c r="APM14" s="541"/>
      <c r="APN14" s="541"/>
      <c r="APO14" s="541"/>
      <c r="APP14" s="541"/>
      <c r="APQ14" s="541"/>
      <c r="APR14" s="541"/>
      <c r="APS14" s="541"/>
      <c r="APT14" s="541"/>
      <c r="APU14" s="541"/>
      <c r="APV14" s="541"/>
      <c r="APW14" s="541"/>
      <c r="APX14" s="541"/>
      <c r="APY14" s="541"/>
      <c r="APZ14" s="541"/>
      <c r="AQA14" s="541"/>
      <c r="AQB14" s="541"/>
      <c r="AQC14" s="541"/>
      <c r="AQD14" s="541"/>
      <c r="AQE14" s="541"/>
      <c r="AQF14" s="541"/>
      <c r="AQG14" s="541"/>
      <c r="AQH14" s="541"/>
      <c r="AQI14" s="541"/>
      <c r="AQJ14" s="541"/>
      <c r="AQK14" s="541"/>
      <c r="AQL14" s="541"/>
      <c r="AQM14" s="541"/>
      <c r="AQN14" s="541"/>
      <c r="AQO14" s="541"/>
      <c r="AQP14" s="541"/>
      <c r="AQQ14" s="541"/>
      <c r="AQR14" s="541"/>
      <c r="AQS14" s="541"/>
      <c r="AQT14" s="541"/>
      <c r="AQU14" s="541"/>
      <c r="AQV14" s="541"/>
      <c r="AQW14" s="541"/>
      <c r="AQX14" s="541"/>
      <c r="AQY14" s="541"/>
      <c r="AQZ14" s="541"/>
      <c r="ARA14" s="541"/>
      <c r="ARB14" s="541"/>
      <c r="ARC14" s="541"/>
      <c r="ARD14" s="541"/>
      <c r="ARE14" s="541"/>
      <c r="ARF14" s="541"/>
      <c r="ARG14" s="541"/>
      <c r="ARH14" s="541"/>
      <c r="ARI14" s="541"/>
      <c r="ARJ14" s="541"/>
      <c r="ARK14" s="541"/>
      <c r="ARL14" s="541"/>
      <c r="ARM14" s="541"/>
      <c r="ARN14" s="541"/>
      <c r="ARO14" s="541"/>
      <c r="ARP14" s="541"/>
      <c r="ARQ14" s="541"/>
      <c r="ARR14" s="541"/>
      <c r="ARS14" s="541"/>
      <c r="ART14" s="541"/>
      <c r="ARU14" s="541"/>
      <c r="ARV14" s="541"/>
      <c r="ARW14" s="541"/>
      <c r="ARX14" s="541"/>
      <c r="ARY14" s="541"/>
      <c r="ARZ14" s="541"/>
      <c r="ASA14" s="541"/>
      <c r="ASB14" s="541"/>
      <c r="ASC14" s="541"/>
      <c r="ASD14" s="541"/>
      <c r="ASE14" s="541"/>
      <c r="ASF14" s="541"/>
      <c r="ASG14" s="541"/>
      <c r="ASH14" s="541"/>
      <c r="ASI14" s="541"/>
      <c r="ASJ14" s="541"/>
      <c r="ASK14" s="541"/>
      <c r="ASL14" s="541"/>
      <c r="ASM14" s="541"/>
      <c r="ASN14" s="541"/>
      <c r="ASO14" s="541"/>
      <c r="ASP14" s="541"/>
      <c r="ASQ14" s="541"/>
      <c r="ASR14" s="541"/>
      <c r="ASS14" s="541"/>
      <c r="AST14" s="541"/>
      <c r="ASU14" s="541"/>
      <c r="ASV14" s="541"/>
      <c r="ASW14" s="541"/>
      <c r="ASX14" s="541"/>
      <c r="ASY14" s="541"/>
      <c r="ASZ14" s="541"/>
      <c r="ATA14" s="541"/>
      <c r="ATB14" s="541"/>
      <c r="ATC14" s="541"/>
      <c r="ATD14" s="541"/>
      <c r="ATE14" s="541"/>
      <c r="ATF14" s="541"/>
      <c r="ATG14" s="541"/>
      <c r="ATH14" s="541"/>
      <c r="ATI14" s="541"/>
      <c r="ATJ14" s="541"/>
      <c r="ATK14" s="541"/>
      <c r="ATL14" s="541"/>
      <c r="ATM14" s="541"/>
      <c r="ATN14" s="541"/>
      <c r="ATO14" s="541"/>
      <c r="ATP14" s="541"/>
      <c r="ATQ14" s="541"/>
      <c r="ATR14" s="541"/>
      <c r="ATS14" s="541"/>
      <c r="ATT14" s="541"/>
      <c r="ATU14" s="541"/>
      <c r="ATV14" s="541"/>
      <c r="ATW14" s="541"/>
      <c r="ATX14" s="541"/>
      <c r="ATY14" s="541"/>
      <c r="ATZ14" s="541"/>
      <c r="AUA14" s="541"/>
      <c r="AUB14" s="541"/>
      <c r="AUC14" s="541"/>
      <c r="AUD14" s="541"/>
      <c r="AUE14" s="541"/>
      <c r="AUF14" s="541"/>
      <c r="AUG14" s="541"/>
      <c r="AUH14" s="541"/>
      <c r="AUI14" s="541"/>
      <c r="AUJ14" s="541"/>
      <c r="AUK14" s="541"/>
      <c r="AUL14" s="541"/>
      <c r="AUM14" s="541"/>
      <c r="AUN14" s="541"/>
      <c r="AUO14" s="541"/>
      <c r="AUP14" s="541"/>
      <c r="AUQ14" s="541"/>
      <c r="AUR14" s="541"/>
      <c r="AUS14" s="541"/>
      <c r="AUT14" s="541"/>
      <c r="AUU14" s="541"/>
      <c r="AUV14" s="541"/>
      <c r="AUW14" s="541"/>
      <c r="AUX14" s="541"/>
      <c r="AUY14" s="541"/>
      <c r="AUZ14" s="541"/>
      <c r="AVA14" s="541"/>
      <c r="AVB14" s="541"/>
      <c r="AVC14" s="541"/>
      <c r="AVD14" s="541"/>
      <c r="AVE14" s="541"/>
      <c r="AVF14" s="541"/>
      <c r="AVG14" s="541"/>
      <c r="AVH14" s="541"/>
      <c r="AVI14" s="541"/>
      <c r="AVJ14" s="541"/>
      <c r="AVK14" s="541"/>
      <c r="AVL14" s="541"/>
      <c r="AVM14" s="541"/>
      <c r="AVN14" s="541"/>
      <c r="AVO14" s="541"/>
      <c r="AVP14" s="541"/>
      <c r="AVQ14" s="541"/>
      <c r="AVR14" s="541"/>
      <c r="AVS14" s="541"/>
      <c r="AVT14" s="541"/>
      <c r="AVU14" s="541"/>
      <c r="AVV14" s="541"/>
      <c r="AVW14" s="541"/>
      <c r="AVX14" s="541"/>
      <c r="AVY14" s="541"/>
      <c r="AVZ14" s="541"/>
      <c r="AWA14" s="541"/>
      <c r="AWB14" s="541"/>
      <c r="AWC14" s="541"/>
      <c r="AWD14" s="541"/>
      <c r="AWE14" s="541"/>
      <c r="AWF14" s="541"/>
      <c r="AWG14" s="541"/>
      <c r="AWH14" s="541"/>
      <c r="AWI14" s="541"/>
      <c r="AWJ14" s="541"/>
      <c r="AWK14" s="541"/>
      <c r="AWL14" s="541"/>
      <c r="AWM14" s="541"/>
      <c r="AWN14" s="541"/>
      <c r="AWO14" s="541"/>
      <c r="AWP14" s="541"/>
      <c r="AWQ14" s="541"/>
      <c r="AWR14" s="541"/>
      <c r="AWS14" s="541"/>
      <c r="AWT14" s="541"/>
      <c r="AWU14" s="541"/>
      <c r="AWV14" s="541"/>
      <c r="AWW14" s="541"/>
      <c r="AWX14" s="541"/>
      <c r="AWY14" s="541"/>
      <c r="AWZ14" s="541"/>
      <c r="AXA14" s="541"/>
      <c r="AXB14" s="541"/>
      <c r="AXC14" s="541"/>
      <c r="AXD14" s="541"/>
      <c r="AXE14" s="541"/>
      <c r="AXF14" s="541"/>
      <c r="AXG14" s="541"/>
      <c r="AXH14" s="541"/>
      <c r="AXI14" s="541"/>
      <c r="AXJ14" s="541"/>
      <c r="AXK14" s="541"/>
      <c r="AXL14" s="541"/>
      <c r="AXM14" s="541"/>
      <c r="AXN14" s="541"/>
      <c r="AXO14" s="541"/>
      <c r="AXP14" s="541"/>
      <c r="AXQ14" s="541"/>
      <c r="AXR14" s="541"/>
      <c r="AXS14" s="541"/>
      <c r="AXT14" s="541"/>
      <c r="AXU14" s="541"/>
      <c r="AXV14" s="541"/>
      <c r="AXW14" s="541"/>
      <c r="AXX14" s="541"/>
      <c r="AXY14" s="541"/>
      <c r="AXZ14" s="541"/>
      <c r="AYA14" s="541"/>
      <c r="AYB14" s="541"/>
      <c r="AYC14" s="541"/>
      <c r="AYD14" s="541"/>
      <c r="AYE14" s="541"/>
      <c r="AYF14" s="541"/>
      <c r="AYG14" s="541"/>
      <c r="AYH14" s="541"/>
      <c r="AYI14" s="541"/>
      <c r="AYJ14" s="541"/>
      <c r="AYK14" s="541"/>
      <c r="AYL14" s="541"/>
      <c r="AYM14" s="541"/>
      <c r="AYN14" s="541"/>
      <c r="AYO14" s="541"/>
      <c r="AYP14" s="541"/>
      <c r="AYQ14" s="541"/>
      <c r="AYR14" s="541"/>
      <c r="AYS14" s="541"/>
      <c r="AYT14" s="541"/>
      <c r="AYU14" s="541"/>
      <c r="AYV14" s="541"/>
      <c r="AYW14" s="541"/>
      <c r="AYX14" s="541"/>
      <c r="AYY14" s="541"/>
      <c r="AYZ14" s="541"/>
      <c r="AZA14" s="541"/>
      <c r="AZB14" s="541"/>
      <c r="AZC14" s="541"/>
      <c r="AZD14" s="541"/>
      <c r="AZE14" s="541"/>
      <c r="AZF14" s="541"/>
      <c r="AZG14" s="541"/>
      <c r="AZH14" s="541"/>
      <c r="AZI14" s="541"/>
      <c r="AZJ14" s="541"/>
      <c r="AZK14" s="541"/>
      <c r="AZL14" s="541"/>
      <c r="AZM14" s="541"/>
      <c r="AZN14" s="541"/>
      <c r="AZO14" s="541"/>
      <c r="AZP14" s="541"/>
      <c r="AZQ14" s="541"/>
      <c r="AZR14" s="541"/>
      <c r="AZS14" s="541"/>
      <c r="AZT14" s="541"/>
      <c r="AZU14" s="541"/>
      <c r="AZV14" s="541"/>
      <c r="AZW14" s="541"/>
      <c r="AZX14" s="541"/>
      <c r="AZY14" s="541"/>
      <c r="AZZ14" s="541"/>
      <c r="BAA14" s="541"/>
      <c r="BAB14" s="541"/>
      <c r="BAC14" s="541"/>
      <c r="BAD14" s="541"/>
      <c r="BAE14" s="541"/>
      <c r="BAF14" s="541"/>
      <c r="BAG14" s="541"/>
      <c r="BAH14" s="541"/>
      <c r="BAI14" s="541"/>
      <c r="BAJ14" s="541"/>
      <c r="BAK14" s="541"/>
      <c r="BAL14" s="541"/>
      <c r="BAM14" s="541"/>
      <c r="BAN14" s="541"/>
      <c r="BAO14" s="541"/>
      <c r="BAP14" s="541"/>
      <c r="BAQ14" s="541"/>
      <c r="BAR14" s="541"/>
      <c r="BAS14" s="541"/>
      <c r="BAT14" s="541"/>
      <c r="BAU14" s="541"/>
      <c r="BAV14" s="541"/>
      <c r="BAW14" s="541"/>
      <c r="BAX14" s="541"/>
      <c r="BAY14" s="541"/>
      <c r="BAZ14" s="541"/>
      <c r="BBA14" s="541"/>
      <c r="BBB14" s="541"/>
      <c r="BBC14" s="541"/>
      <c r="BBD14" s="541"/>
      <c r="BBE14" s="541"/>
      <c r="BBF14" s="541"/>
      <c r="BBG14" s="541"/>
      <c r="BBH14" s="541"/>
      <c r="BBI14" s="541"/>
      <c r="BBJ14" s="541"/>
      <c r="BBK14" s="541"/>
      <c r="BBL14" s="541"/>
      <c r="BBM14" s="541"/>
      <c r="BBN14" s="541"/>
      <c r="BBO14" s="541"/>
      <c r="BBP14" s="541"/>
      <c r="BBQ14" s="541"/>
      <c r="BBR14" s="541"/>
      <c r="BBS14" s="541"/>
      <c r="BBT14" s="541"/>
      <c r="BBU14" s="541"/>
      <c r="BBV14" s="541"/>
      <c r="BBW14" s="541"/>
      <c r="BBX14" s="541"/>
      <c r="BBY14" s="541"/>
      <c r="BBZ14" s="541"/>
      <c r="BCA14" s="541"/>
      <c r="BCB14" s="541"/>
      <c r="BCC14" s="541"/>
      <c r="BCD14" s="541"/>
      <c r="BCE14" s="541"/>
      <c r="BCF14" s="541"/>
      <c r="BCG14" s="541"/>
      <c r="BCH14" s="541"/>
      <c r="BCI14" s="541"/>
      <c r="BCJ14" s="541"/>
      <c r="BCK14" s="541"/>
      <c r="BCL14" s="541"/>
      <c r="BCM14" s="541"/>
      <c r="BCN14" s="541"/>
      <c r="BCO14" s="541"/>
      <c r="BCP14" s="541"/>
      <c r="BCQ14" s="541"/>
      <c r="BCR14" s="541"/>
      <c r="BCS14" s="541"/>
      <c r="BCT14" s="541"/>
      <c r="BCU14" s="541"/>
      <c r="BCV14" s="541"/>
      <c r="BCW14" s="541"/>
      <c r="BCX14" s="541"/>
      <c r="BCY14" s="541"/>
      <c r="BCZ14" s="541"/>
      <c r="BDA14" s="541"/>
      <c r="BDB14" s="541"/>
      <c r="BDC14" s="541"/>
      <c r="BDD14" s="541"/>
      <c r="BDE14" s="541"/>
      <c r="BDF14" s="541"/>
      <c r="BDG14" s="541"/>
      <c r="BDH14" s="541"/>
      <c r="BDI14" s="541"/>
      <c r="BDJ14" s="541"/>
      <c r="BDK14" s="541"/>
      <c r="BDL14" s="541"/>
      <c r="BDM14" s="541"/>
      <c r="BDN14" s="541"/>
      <c r="BDO14" s="541"/>
      <c r="BDP14" s="541"/>
      <c r="BDQ14" s="541"/>
      <c r="BDR14" s="541"/>
      <c r="BDS14" s="541"/>
      <c r="BDT14" s="541"/>
      <c r="BDU14" s="541"/>
      <c r="BDV14" s="541"/>
      <c r="BDW14" s="541"/>
      <c r="BDX14" s="541"/>
      <c r="BDY14" s="541"/>
      <c r="BDZ14" s="541"/>
      <c r="BEA14" s="541"/>
      <c r="BEB14" s="541"/>
      <c r="BEC14" s="541"/>
      <c r="BED14" s="541"/>
      <c r="BEE14" s="541"/>
      <c r="BEF14" s="541"/>
      <c r="BEG14" s="541"/>
      <c r="BEH14" s="541"/>
      <c r="BEI14" s="541"/>
      <c r="BEJ14" s="541"/>
      <c r="BEK14" s="541"/>
      <c r="BEL14" s="541"/>
      <c r="BEM14" s="541"/>
      <c r="BEN14" s="541"/>
      <c r="BEO14" s="541"/>
      <c r="BEP14" s="541"/>
      <c r="BEQ14" s="541"/>
      <c r="BER14" s="541"/>
      <c r="BES14" s="541"/>
      <c r="BET14" s="541"/>
      <c r="BEU14" s="541"/>
      <c r="BEV14" s="541"/>
      <c r="BEW14" s="541"/>
      <c r="BEX14" s="541"/>
      <c r="BEY14" s="541"/>
      <c r="BEZ14" s="541"/>
      <c r="BFA14" s="541"/>
      <c r="BFB14" s="541"/>
      <c r="BFC14" s="541"/>
      <c r="BFD14" s="541"/>
      <c r="BFE14" s="541"/>
      <c r="BFF14" s="541"/>
      <c r="BFG14" s="541"/>
      <c r="BFH14" s="541"/>
      <c r="BFI14" s="541"/>
      <c r="BFJ14" s="541"/>
      <c r="BFK14" s="541"/>
      <c r="BFL14" s="541"/>
      <c r="BFM14" s="541"/>
      <c r="BFN14" s="541"/>
      <c r="BFO14" s="541"/>
      <c r="BFP14" s="541"/>
      <c r="BFQ14" s="541"/>
      <c r="BFR14" s="541"/>
      <c r="BFS14" s="541"/>
      <c r="BFT14" s="541"/>
      <c r="BFU14" s="541"/>
      <c r="BFV14" s="541"/>
      <c r="BFW14" s="541"/>
      <c r="BFX14" s="541"/>
      <c r="BFY14" s="541"/>
      <c r="BFZ14" s="541"/>
      <c r="BGA14" s="541"/>
      <c r="BGB14" s="541"/>
      <c r="BGC14" s="541"/>
      <c r="BGD14" s="541"/>
      <c r="BGE14" s="541"/>
      <c r="BGF14" s="541"/>
      <c r="BGG14" s="541"/>
      <c r="BGH14" s="541"/>
      <c r="BGI14" s="541"/>
      <c r="BGJ14" s="541"/>
      <c r="BGK14" s="541"/>
      <c r="BGL14" s="541"/>
      <c r="BGM14" s="541"/>
      <c r="BGN14" s="541"/>
      <c r="BGO14" s="541"/>
      <c r="BGP14" s="541"/>
      <c r="BGQ14" s="541"/>
      <c r="BGR14" s="541"/>
      <c r="BGS14" s="541"/>
      <c r="BGT14" s="541"/>
      <c r="BGU14" s="541"/>
      <c r="BGV14" s="541"/>
      <c r="BGW14" s="541"/>
      <c r="BGX14" s="541"/>
      <c r="BGY14" s="541"/>
      <c r="BGZ14" s="541"/>
      <c r="BHA14" s="541"/>
      <c r="BHB14" s="541"/>
      <c r="BHC14" s="541"/>
      <c r="BHD14" s="541"/>
      <c r="BHE14" s="541"/>
      <c r="BHF14" s="541"/>
      <c r="BHG14" s="541"/>
      <c r="BHH14" s="541"/>
      <c r="BHI14" s="541"/>
      <c r="BHJ14" s="541"/>
      <c r="BHK14" s="541"/>
      <c r="BHL14" s="541"/>
      <c r="BHM14" s="541"/>
      <c r="BHN14" s="541"/>
      <c r="BHO14" s="541"/>
      <c r="BHP14" s="541"/>
      <c r="BHQ14" s="541"/>
      <c r="BHR14" s="541"/>
      <c r="BHS14" s="541"/>
      <c r="BHT14" s="541"/>
      <c r="BHU14" s="541"/>
      <c r="BHV14" s="541"/>
      <c r="BHW14" s="541"/>
      <c r="BHX14" s="541"/>
      <c r="BHY14" s="541"/>
      <c r="BHZ14" s="541"/>
      <c r="BIA14" s="541"/>
      <c r="BIB14" s="541"/>
      <c r="BIC14" s="541"/>
      <c r="BID14" s="541"/>
      <c r="BIE14" s="541"/>
      <c r="BIF14" s="541"/>
      <c r="BIG14" s="541"/>
      <c r="BIH14" s="541"/>
      <c r="BII14" s="541"/>
      <c r="BIJ14" s="541"/>
      <c r="BIK14" s="541"/>
      <c r="BIL14" s="541"/>
      <c r="BIM14" s="541"/>
      <c r="BIN14" s="541"/>
      <c r="BIO14" s="541"/>
      <c r="BIP14" s="541"/>
      <c r="BIQ14" s="541"/>
      <c r="BIR14" s="541"/>
      <c r="BIS14" s="541"/>
      <c r="BIT14" s="541"/>
      <c r="BIU14" s="541"/>
      <c r="BIV14" s="541"/>
      <c r="BIW14" s="541"/>
      <c r="BIX14" s="541"/>
      <c r="BIY14" s="541"/>
      <c r="BIZ14" s="541"/>
      <c r="BJA14" s="541"/>
      <c r="BJB14" s="541"/>
      <c r="BJC14" s="541"/>
      <c r="BJD14" s="541"/>
      <c r="BJE14" s="541"/>
      <c r="BJF14" s="541"/>
      <c r="BJG14" s="541"/>
      <c r="BJH14" s="541"/>
      <c r="BJI14" s="541"/>
      <c r="BJJ14" s="541"/>
      <c r="BJK14" s="541"/>
      <c r="BJL14" s="541"/>
      <c r="BJM14" s="541"/>
      <c r="BJN14" s="541"/>
      <c r="BJO14" s="541"/>
      <c r="BJP14" s="541"/>
      <c r="BJQ14" s="541"/>
      <c r="BJR14" s="541"/>
      <c r="BJS14" s="541"/>
      <c r="BJT14" s="541"/>
      <c r="BJU14" s="541"/>
      <c r="BJV14" s="541"/>
      <c r="BJW14" s="541"/>
      <c r="BJX14" s="541"/>
      <c r="BJY14" s="541"/>
      <c r="BJZ14" s="541"/>
      <c r="BKA14" s="541"/>
      <c r="BKB14" s="541"/>
      <c r="BKC14" s="541"/>
      <c r="BKD14" s="541"/>
      <c r="BKE14" s="541"/>
      <c r="BKF14" s="541"/>
      <c r="BKG14" s="541"/>
      <c r="BKH14" s="541"/>
      <c r="BKI14" s="541"/>
      <c r="BKJ14" s="541"/>
      <c r="BKK14" s="541"/>
      <c r="BKL14" s="541"/>
      <c r="BKM14" s="541"/>
      <c r="BKN14" s="541"/>
      <c r="BKO14" s="541"/>
      <c r="BKP14" s="541"/>
      <c r="BKQ14" s="541"/>
      <c r="BKR14" s="541"/>
      <c r="BKS14" s="541"/>
      <c r="BKT14" s="541"/>
      <c r="BKU14" s="541"/>
      <c r="BKV14" s="541"/>
      <c r="BKW14" s="541"/>
      <c r="BKX14" s="541"/>
      <c r="BKY14" s="541"/>
      <c r="BKZ14" s="541"/>
      <c r="BLA14" s="541"/>
      <c r="BLB14" s="541"/>
      <c r="BLC14" s="541"/>
      <c r="BLD14" s="541"/>
      <c r="BLE14" s="541"/>
      <c r="BLF14" s="541"/>
      <c r="BLG14" s="541"/>
      <c r="BLH14" s="541"/>
      <c r="BLI14" s="541"/>
      <c r="BLJ14" s="541"/>
      <c r="BLK14" s="541"/>
      <c r="BLL14" s="541"/>
      <c r="BLM14" s="541"/>
      <c r="BLN14" s="541"/>
      <c r="BLO14" s="541"/>
      <c r="BLP14" s="541"/>
      <c r="BLQ14" s="541"/>
      <c r="BLR14" s="541"/>
      <c r="BLS14" s="541"/>
      <c r="BLT14" s="541"/>
      <c r="BLU14" s="541"/>
      <c r="BLV14" s="541"/>
      <c r="BLW14" s="541"/>
      <c r="BLX14" s="541"/>
      <c r="BLY14" s="541"/>
      <c r="BLZ14" s="541"/>
      <c r="BMA14" s="541"/>
      <c r="BMB14" s="541"/>
      <c r="BMC14" s="541"/>
      <c r="BMD14" s="541"/>
      <c r="BME14" s="541"/>
      <c r="BMF14" s="541"/>
      <c r="BMG14" s="541"/>
      <c r="BMH14" s="541"/>
      <c r="BMI14" s="541"/>
      <c r="BMJ14" s="541"/>
      <c r="BMK14" s="541"/>
      <c r="BML14" s="541"/>
      <c r="BMM14" s="541"/>
      <c r="BMN14" s="541"/>
      <c r="BMO14" s="541"/>
      <c r="BMP14" s="541"/>
      <c r="BMQ14" s="541"/>
      <c r="BMR14" s="541"/>
      <c r="BMS14" s="541"/>
      <c r="BMT14" s="541"/>
      <c r="BMU14" s="541"/>
      <c r="BMV14" s="541"/>
      <c r="BMW14" s="541"/>
      <c r="BMX14" s="541"/>
      <c r="BMY14" s="541"/>
      <c r="BMZ14" s="541"/>
      <c r="BNA14" s="541"/>
      <c r="BNB14" s="541"/>
      <c r="BNC14" s="541"/>
      <c r="BND14" s="541"/>
      <c r="BNE14" s="541"/>
      <c r="BNF14" s="541"/>
      <c r="BNG14" s="541"/>
      <c r="BNH14" s="541"/>
      <c r="BNI14" s="541"/>
      <c r="BNJ14" s="541"/>
      <c r="BNK14" s="541"/>
      <c r="BNL14" s="541"/>
      <c r="BNM14" s="541"/>
      <c r="BNN14" s="541"/>
      <c r="BNO14" s="541"/>
      <c r="BNP14" s="541"/>
      <c r="BNQ14" s="541"/>
      <c r="BNR14" s="541"/>
      <c r="BNS14" s="541"/>
      <c r="BNT14" s="541"/>
      <c r="BNU14" s="541"/>
      <c r="BNV14" s="541"/>
      <c r="BNW14" s="541"/>
      <c r="BNX14" s="541"/>
      <c r="BNY14" s="541"/>
      <c r="BNZ14" s="541"/>
      <c r="BOA14" s="541"/>
      <c r="BOB14" s="541"/>
      <c r="BOC14" s="541"/>
      <c r="BOD14" s="541"/>
      <c r="BOE14" s="541"/>
      <c r="BOF14" s="541"/>
      <c r="BOG14" s="541"/>
      <c r="BOH14" s="541"/>
      <c r="BOI14" s="541"/>
      <c r="BOJ14" s="541"/>
      <c r="BOK14" s="541"/>
      <c r="BOL14" s="541"/>
      <c r="BOM14" s="541"/>
      <c r="BON14" s="541"/>
      <c r="BOO14" s="541"/>
      <c r="BOP14" s="541"/>
      <c r="BOQ14" s="541"/>
      <c r="BOR14" s="541"/>
      <c r="BOS14" s="541"/>
      <c r="BOT14" s="541"/>
      <c r="BOU14" s="541"/>
      <c r="BOV14" s="541"/>
      <c r="BOW14" s="541"/>
      <c r="BOX14" s="541"/>
      <c r="BOY14" s="541"/>
      <c r="BOZ14" s="541"/>
      <c r="BPA14" s="541"/>
      <c r="BPB14" s="541"/>
      <c r="BPC14" s="541"/>
      <c r="BPD14" s="541"/>
      <c r="BPE14" s="541"/>
      <c r="BPF14" s="541"/>
      <c r="BPG14" s="541"/>
      <c r="BPH14" s="541"/>
      <c r="BPI14" s="541"/>
      <c r="BPJ14" s="541"/>
      <c r="BPK14" s="541"/>
      <c r="BPL14" s="541"/>
      <c r="BPM14" s="541"/>
      <c r="BPN14" s="541"/>
      <c r="BPO14" s="541"/>
      <c r="BPP14" s="541"/>
      <c r="BPQ14" s="541"/>
      <c r="BPR14" s="541"/>
      <c r="BPS14" s="541"/>
      <c r="BPT14" s="541"/>
      <c r="BPU14" s="541"/>
      <c r="BPV14" s="541"/>
      <c r="BPW14" s="541"/>
      <c r="BPX14" s="541"/>
      <c r="BPY14" s="541"/>
      <c r="BPZ14" s="541"/>
      <c r="BQA14" s="541"/>
      <c r="BQB14" s="541"/>
      <c r="BQC14" s="541"/>
      <c r="BQD14" s="541"/>
      <c r="BQE14" s="541"/>
      <c r="BQF14" s="541"/>
      <c r="BQG14" s="541"/>
      <c r="BQH14" s="541"/>
      <c r="BQI14" s="541"/>
      <c r="BQJ14" s="541"/>
      <c r="BQK14" s="541"/>
      <c r="BQL14" s="541"/>
      <c r="BQM14" s="541"/>
      <c r="BQN14" s="541"/>
      <c r="BQO14" s="541"/>
      <c r="BQP14" s="541"/>
      <c r="BQQ14" s="541"/>
      <c r="BQR14" s="541"/>
      <c r="BQS14" s="541"/>
      <c r="BQT14" s="541"/>
      <c r="BQU14" s="541"/>
      <c r="BQV14" s="541"/>
      <c r="BQW14" s="541"/>
      <c r="BQX14" s="541"/>
      <c r="BQY14" s="541"/>
      <c r="BQZ14" s="541"/>
      <c r="BRA14" s="541"/>
      <c r="BRB14" s="541"/>
      <c r="BRC14" s="541"/>
      <c r="BRD14" s="541"/>
      <c r="BRE14" s="541"/>
      <c r="BRF14" s="541"/>
      <c r="BRG14" s="541"/>
      <c r="BRH14" s="541"/>
      <c r="BRI14" s="541"/>
      <c r="BRJ14" s="541"/>
      <c r="BRK14" s="541"/>
      <c r="BRL14" s="541"/>
      <c r="BRM14" s="541"/>
      <c r="BRN14" s="541"/>
      <c r="BRO14" s="541"/>
      <c r="BRP14" s="541"/>
      <c r="BRQ14" s="541"/>
      <c r="BRR14" s="541"/>
      <c r="BRS14" s="541"/>
      <c r="BRT14" s="541"/>
      <c r="BRU14" s="541"/>
      <c r="BRV14" s="541"/>
      <c r="BRW14" s="541"/>
      <c r="BRX14" s="541"/>
      <c r="BRY14" s="541"/>
      <c r="BRZ14" s="541"/>
      <c r="BSA14" s="541"/>
      <c r="BSB14" s="541"/>
      <c r="BSC14" s="541"/>
      <c r="BSD14" s="541"/>
      <c r="BSE14" s="541"/>
      <c r="BSF14" s="541"/>
      <c r="BSG14" s="541"/>
      <c r="BSH14" s="541"/>
      <c r="BSI14" s="541"/>
      <c r="BSJ14" s="541"/>
      <c r="BSK14" s="541"/>
      <c r="BSL14" s="541"/>
      <c r="BSM14" s="541"/>
      <c r="BSN14" s="541"/>
      <c r="BSO14" s="541"/>
      <c r="BSP14" s="541"/>
      <c r="BSQ14" s="541"/>
      <c r="BSR14" s="541"/>
      <c r="BSS14" s="541"/>
      <c r="BST14" s="541"/>
      <c r="BSU14" s="541"/>
      <c r="BSV14" s="541"/>
      <c r="BSW14" s="541"/>
      <c r="BSX14" s="541"/>
      <c r="BSY14" s="541"/>
      <c r="BSZ14" s="541"/>
      <c r="BTA14" s="541"/>
      <c r="BTB14" s="541"/>
      <c r="BTC14" s="541"/>
      <c r="BTD14" s="541"/>
      <c r="BTE14" s="541"/>
      <c r="BTF14" s="541"/>
      <c r="BTG14" s="541"/>
      <c r="BTH14" s="541"/>
      <c r="BTI14" s="541"/>
      <c r="BTJ14" s="541"/>
      <c r="BTK14" s="541"/>
      <c r="BTL14" s="541"/>
      <c r="BTM14" s="541"/>
      <c r="BTN14" s="541"/>
      <c r="BTO14" s="541"/>
      <c r="BTP14" s="541"/>
      <c r="BTQ14" s="541"/>
      <c r="BTR14" s="541"/>
      <c r="BTS14" s="541"/>
      <c r="BTT14" s="541"/>
      <c r="BTU14" s="541"/>
      <c r="BTV14" s="541"/>
      <c r="BTW14" s="541"/>
      <c r="BTX14" s="541"/>
      <c r="BTY14" s="541"/>
      <c r="BTZ14" s="541"/>
      <c r="BUA14" s="541"/>
      <c r="BUB14" s="541"/>
      <c r="BUC14" s="541"/>
      <c r="BUD14" s="541"/>
      <c r="BUE14" s="541"/>
      <c r="BUF14" s="541"/>
      <c r="BUG14" s="541"/>
      <c r="BUH14" s="541"/>
      <c r="BUI14" s="541"/>
      <c r="BUJ14" s="541"/>
      <c r="BUK14" s="541"/>
      <c r="BUL14" s="541"/>
      <c r="BUM14" s="541"/>
      <c r="BUN14" s="541"/>
      <c r="BUO14" s="541"/>
      <c r="BUP14" s="541"/>
      <c r="BUQ14" s="541"/>
      <c r="BUR14" s="541"/>
      <c r="BUS14" s="541"/>
      <c r="BUT14" s="541"/>
      <c r="BUU14" s="541"/>
      <c r="BUV14" s="541"/>
      <c r="BUW14" s="541"/>
      <c r="BUX14" s="541"/>
      <c r="BUY14" s="541"/>
      <c r="BUZ14" s="541"/>
      <c r="BVA14" s="541"/>
      <c r="BVB14" s="541"/>
      <c r="BVC14" s="541"/>
      <c r="BVD14" s="541"/>
      <c r="BVE14" s="541"/>
      <c r="BVF14" s="541"/>
      <c r="BVG14" s="541"/>
      <c r="BVH14" s="541"/>
      <c r="BVI14" s="541"/>
      <c r="BVJ14" s="541"/>
      <c r="BVK14" s="541"/>
      <c r="BVL14" s="541"/>
      <c r="BVM14" s="541"/>
      <c r="BVN14" s="541"/>
      <c r="BVO14" s="541"/>
      <c r="BVP14" s="541"/>
      <c r="BVQ14" s="541"/>
      <c r="BVR14" s="541"/>
      <c r="BVS14" s="541"/>
      <c r="BVT14" s="541"/>
      <c r="BVU14" s="541"/>
      <c r="BVV14" s="541"/>
      <c r="BVW14" s="541"/>
      <c r="BVX14" s="541"/>
      <c r="BVY14" s="541"/>
      <c r="BVZ14" s="541"/>
      <c r="BWA14" s="541"/>
      <c r="BWB14" s="541"/>
      <c r="BWC14" s="541"/>
      <c r="BWD14" s="541"/>
      <c r="BWE14" s="541"/>
      <c r="BWF14" s="541"/>
      <c r="BWG14" s="541"/>
      <c r="BWH14" s="541"/>
      <c r="BWI14" s="541"/>
      <c r="BWJ14" s="541"/>
      <c r="BWK14" s="541"/>
      <c r="BWL14" s="541"/>
      <c r="BWM14" s="541"/>
      <c r="BWN14" s="541"/>
      <c r="BWO14" s="541"/>
      <c r="BWP14" s="541"/>
      <c r="BWQ14" s="541"/>
      <c r="BWR14" s="541"/>
      <c r="BWS14" s="541"/>
      <c r="BWT14" s="541"/>
      <c r="BWU14" s="541"/>
      <c r="BWV14" s="541"/>
      <c r="BWW14" s="541"/>
      <c r="BWX14" s="541"/>
      <c r="BWY14" s="541"/>
      <c r="BWZ14" s="541"/>
      <c r="BXA14" s="541"/>
      <c r="BXB14" s="541"/>
      <c r="BXC14" s="541"/>
      <c r="BXD14" s="541"/>
      <c r="BXE14" s="541"/>
      <c r="BXF14" s="541"/>
      <c r="BXG14" s="541"/>
      <c r="BXH14" s="541"/>
      <c r="BXI14" s="541"/>
      <c r="BXJ14" s="541"/>
      <c r="BXK14" s="541"/>
      <c r="BXL14" s="541"/>
      <c r="BXM14" s="541"/>
      <c r="BXN14" s="541"/>
      <c r="BXO14" s="541"/>
      <c r="BXP14" s="541"/>
      <c r="BXQ14" s="541"/>
      <c r="BXR14" s="541"/>
      <c r="BXS14" s="541"/>
      <c r="BXT14" s="541"/>
      <c r="BXU14" s="541"/>
      <c r="BXV14" s="541"/>
      <c r="BXW14" s="541"/>
      <c r="BXX14" s="541"/>
      <c r="BXY14" s="541"/>
      <c r="BXZ14" s="541"/>
      <c r="BYA14" s="541"/>
      <c r="BYB14" s="541"/>
      <c r="BYC14" s="541"/>
      <c r="BYD14" s="541"/>
      <c r="BYE14" s="541"/>
      <c r="BYF14" s="541"/>
      <c r="BYG14" s="541"/>
      <c r="BYH14" s="541"/>
      <c r="BYI14" s="541"/>
      <c r="BYJ14" s="541"/>
      <c r="BYK14" s="541"/>
      <c r="BYL14" s="541"/>
      <c r="BYM14" s="541"/>
      <c r="BYN14" s="541"/>
      <c r="BYO14" s="541"/>
      <c r="BYP14" s="541"/>
      <c r="BYQ14" s="541"/>
      <c r="BYR14" s="541"/>
      <c r="BYS14" s="541"/>
      <c r="BYT14" s="541"/>
      <c r="BYU14" s="541"/>
      <c r="BYV14" s="541"/>
      <c r="BYW14" s="541"/>
      <c r="BYX14" s="541"/>
      <c r="BYY14" s="541"/>
      <c r="BYZ14" s="541"/>
      <c r="BZA14" s="541"/>
      <c r="BZB14" s="541"/>
      <c r="BZC14" s="541"/>
      <c r="BZD14" s="541"/>
      <c r="BZE14" s="541"/>
      <c r="BZF14" s="541"/>
      <c r="BZG14" s="541"/>
      <c r="BZH14" s="541"/>
      <c r="BZI14" s="541"/>
      <c r="BZJ14" s="541"/>
      <c r="BZK14" s="541"/>
      <c r="BZL14" s="541"/>
      <c r="BZM14" s="541"/>
      <c r="BZN14" s="541"/>
      <c r="BZO14" s="541"/>
      <c r="BZP14" s="541"/>
      <c r="BZQ14" s="541"/>
      <c r="BZR14" s="541"/>
      <c r="BZS14" s="541"/>
      <c r="BZT14" s="541"/>
      <c r="BZU14" s="541"/>
      <c r="BZV14" s="541"/>
      <c r="BZW14" s="541"/>
      <c r="BZX14" s="541"/>
      <c r="BZY14" s="541"/>
      <c r="BZZ14" s="541"/>
      <c r="CAA14" s="541"/>
      <c r="CAB14" s="541"/>
      <c r="CAC14" s="541"/>
      <c r="CAD14" s="541"/>
      <c r="CAE14" s="541"/>
      <c r="CAF14" s="541"/>
      <c r="CAG14" s="541"/>
      <c r="CAH14" s="541"/>
      <c r="CAI14" s="541"/>
      <c r="CAJ14" s="541"/>
      <c r="CAK14" s="541"/>
      <c r="CAL14" s="541"/>
      <c r="CAM14" s="541"/>
      <c r="CAN14" s="541"/>
      <c r="CAO14" s="541"/>
      <c r="CAP14" s="541"/>
      <c r="CAQ14" s="541"/>
      <c r="CAR14" s="541"/>
      <c r="CAS14" s="541"/>
      <c r="CAT14" s="541"/>
      <c r="CAU14" s="541"/>
      <c r="CAV14" s="541"/>
      <c r="CAW14" s="541"/>
      <c r="CAX14" s="541"/>
      <c r="CAY14" s="541"/>
      <c r="CAZ14" s="541"/>
      <c r="CBA14" s="541"/>
      <c r="CBB14" s="541"/>
      <c r="CBC14" s="541"/>
      <c r="CBD14" s="541"/>
      <c r="CBE14" s="541"/>
      <c r="CBF14" s="541"/>
      <c r="CBG14" s="541"/>
      <c r="CBH14" s="541"/>
      <c r="CBI14" s="541"/>
      <c r="CBJ14" s="541"/>
      <c r="CBK14" s="541"/>
      <c r="CBL14" s="541"/>
      <c r="CBM14" s="541"/>
      <c r="CBN14" s="541"/>
      <c r="CBO14" s="541"/>
      <c r="CBP14" s="541"/>
      <c r="CBQ14" s="541"/>
      <c r="CBR14" s="541"/>
      <c r="CBS14" s="541"/>
      <c r="CBT14" s="541"/>
      <c r="CBU14" s="541"/>
      <c r="CBV14" s="541"/>
      <c r="CBW14" s="541"/>
      <c r="CBX14" s="541"/>
      <c r="CBY14" s="541"/>
      <c r="CBZ14" s="541"/>
      <c r="CCA14" s="541"/>
      <c r="CCB14" s="541"/>
      <c r="CCC14" s="541"/>
      <c r="CCD14" s="541"/>
      <c r="CCE14" s="541"/>
      <c r="CCF14" s="541"/>
      <c r="CCG14" s="541"/>
      <c r="CCH14" s="541"/>
      <c r="CCI14" s="541"/>
      <c r="CCJ14" s="541"/>
      <c r="CCK14" s="541"/>
      <c r="CCL14" s="541"/>
      <c r="CCM14" s="541"/>
      <c r="CCN14" s="541"/>
      <c r="CCO14" s="541"/>
      <c r="CCP14" s="541"/>
      <c r="CCQ14" s="541"/>
      <c r="CCR14" s="541"/>
      <c r="CCS14" s="541"/>
      <c r="CCT14" s="541"/>
      <c r="CCU14" s="541"/>
      <c r="CCV14" s="541"/>
      <c r="CCW14" s="541"/>
      <c r="CCX14" s="541"/>
      <c r="CCY14" s="541"/>
      <c r="CCZ14" s="541"/>
      <c r="CDA14" s="541"/>
      <c r="CDB14" s="541"/>
      <c r="CDC14" s="541"/>
      <c r="CDD14" s="541"/>
      <c r="CDE14" s="541"/>
      <c r="CDF14" s="541"/>
      <c r="CDG14" s="541"/>
      <c r="CDH14" s="541"/>
      <c r="CDI14" s="541"/>
      <c r="CDJ14" s="541"/>
      <c r="CDK14" s="541"/>
      <c r="CDL14" s="541"/>
      <c r="CDM14" s="541"/>
      <c r="CDN14" s="541"/>
      <c r="CDO14" s="541"/>
      <c r="CDP14" s="541"/>
      <c r="CDQ14" s="541"/>
      <c r="CDR14" s="541"/>
      <c r="CDS14" s="541"/>
      <c r="CDT14" s="541"/>
      <c r="CDU14" s="541"/>
      <c r="CDV14" s="541"/>
      <c r="CDW14" s="541"/>
      <c r="CDX14" s="541"/>
      <c r="CDY14" s="541"/>
      <c r="CDZ14" s="541"/>
      <c r="CEA14" s="541"/>
      <c r="CEB14" s="541"/>
      <c r="CEC14" s="541"/>
      <c r="CED14" s="541"/>
      <c r="CEE14" s="541"/>
      <c r="CEF14" s="541"/>
      <c r="CEG14" s="541"/>
      <c r="CEH14" s="541"/>
      <c r="CEI14" s="541"/>
      <c r="CEJ14" s="541"/>
      <c r="CEK14" s="541"/>
      <c r="CEL14" s="541"/>
      <c r="CEM14" s="541"/>
      <c r="CEN14" s="541"/>
      <c r="CEO14" s="541"/>
      <c r="CEP14" s="541"/>
      <c r="CEQ14" s="541"/>
      <c r="CER14" s="541"/>
      <c r="CES14" s="541"/>
      <c r="CET14" s="541"/>
      <c r="CEU14" s="541"/>
      <c r="CEV14" s="541"/>
      <c r="CEW14" s="541"/>
      <c r="CEX14" s="541"/>
      <c r="CEY14" s="541"/>
      <c r="CEZ14" s="541"/>
      <c r="CFA14" s="541"/>
      <c r="CFB14" s="541"/>
      <c r="CFC14" s="541"/>
      <c r="CFD14" s="541"/>
      <c r="CFE14" s="541"/>
      <c r="CFF14" s="541"/>
      <c r="CFG14" s="541"/>
      <c r="CFH14" s="541"/>
      <c r="CFI14" s="541"/>
      <c r="CFJ14" s="541"/>
      <c r="CFK14" s="541"/>
      <c r="CFL14" s="541"/>
      <c r="CFM14" s="541"/>
      <c r="CFN14" s="541"/>
      <c r="CFO14" s="541"/>
      <c r="CFP14" s="541"/>
      <c r="CFQ14" s="541"/>
      <c r="CFR14" s="541"/>
      <c r="CFS14" s="541"/>
      <c r="CFT14" s="541"/>
      <c r="CFU14" s="541"/>
      <c r="CFV14" s="541"/>
      <c r="CFW14" s="541"/>
      <c r="CFX14" s="541"/>
      <c r="CFY14" s="541"/>
      <c r="CFZ14" s="541"/>
      <c r="CGA14" s="541"/>
      <c r="CGB14" s="541"/>
      <c r="CGC14" s="541"/>
      <c r="CGD14" s="541"/>
      <c r="CGE14" s="541"/>
      <c r="CGF14" s="541"/>
      <c r="CGG14" s="541"/>
      <c r="CGH14" s="541"/>
      <c r="CGI14" s="541"/>
      <c r="CGJ14" s="541"/>
      <c r="CGK14" s="541"/>
      <c r="CGL14" s="541"/>
      <c r="CGM14" s="541"/>
      <c r="CGN14" s="541"/>
      <c r="CGO14" s="541"/>
      <c r="CGP14" s="541"/>
      <c r="CGQ14" s="541"/>
      <c r="CGR14" s="541"/>
      <c r="CGS14" s="541"/>
      <c r="CGT14" s="541"/>
      <c r="CGU14" s="541"/>
      <c r="CGV14" s="541"/>
      <c r="CGW14" s="541"/>
      <c r="CGX14" s="541"/>
      <c r="CGY14" s="541"/>
      <c r="CGZ14" s="541"/>
      <c r="CHA14" s="541"/>
      <c r="CHB14" s="541"/>
      <c r="CHC14" s="541"/>
      <c r="CHD14" s="541"/>
      <c r="CHE14" s="541"/>
      <c r="CHF14" s="541"/>
      <c r="CHG14" s="541"/>
      <c r="CHH14" s="541"/>
      <c r="CHI14" s="541"/>
      <c r="CHJ14" s="541"/>
      <c r="CHK14" s="541"/>
      <c r="CHL14" s="541"/>
      <c r="CHM14" s="541"/>
      <c r="CHN14" s="541"/>
      <c r="CHO14" s="541"/>
      <c r="CHP14" s="541"/>
      <c r="CHQ14" s="541"/>
      <c r="CHR14" s="541"/>
      <c r="CHS14" s="541"/>
      <c r="CHT14" s="541"/>
      <c r="CHU14" s="541"/>
      <c r="CHV14" s="541"/>
      <c r="CHW14" s="541"/>
      <c r="CHX14" s="541"/>
      <c r="CHY14" s="541"/>
      <c r="CHZ14" s="541"/>
      <c r="CIA14" s="541"/>
      <c r="CIB14" s="541"/>
      <c r="CIC14" s="541"/>
      <c r="CID14" s="541"/>
      <c r="CIE14" s="541"/>
      <c r="CIF14" s="541"/>
      <c r="CIG14" s="541"/>
      <c r="CIH14" s="541"/>
      <c r="CII14" s="541"/>
      <c r="CIJ14" s="541"/>
      <c r="CIK14" s="541"/>
      <c r="CIL14" s="541"/>
      <c r="CIM14" s="541"/>
      <c r="CIN14" s="541"/>
      <c r="CIO14" s="541"/>
      <c r="CIP14" s="541"/>
      <c r="CIQ14" s="541"/>
      <c r="CIR14" s="541"/>
      <c r="CIS14" s="541"/>
      <c r="CIT14" s="541"/>
      <c r="CIU14" s="541"/>
      <c r="CIV14" s="541"/>
      <c r="CIW14" s="541"/>
      <c r="CIX14" s="541"/>
      <c r="CIY14" s="541"/>
      <c r="CIZ14" s="541"/>
      <c r="CJA14" s="541"/>
      <c r="CJB14" s="541"/>
      <c r="CJC14" s="541"/>
      <c r="CJD14" s="541"/>
      <c r="CJE14" s="541"/>
      <c r="CJF14" s="541"/>
      <c r="CJG14" s="541"/>
      <c r="CJH14" s="541"/>
      <c r="CJI14" s="541"/>
      <c r="CJJ14" s="541"/>
      <c r="CJK14" s="541"/>
      <c r="CJL14" s="541"/>
      <c r="CJM14" s="541"/>
      <c r="CJN14" s="541"/>
      <c r="CJO14" s="541"/>
      <c r="CJP14" s="541"/>
      <c r="CJQ14" s="541"/>
      <c r="CJR14" s="541"/>
      <c r="CJS14" s="541"/>
      <c r="CJT14" s="541"/>
      <c r="CJU14" s="541"/>
      <c r="CJV14" s="541"/>
      <c r="CJW14" s="541"/>
      <c r="CJX14" s="541"/>
      <c r="CJY14" s="541"/>
      <c r="CJZ14" s="541"/>
      <c r="CKA14" s="541"/>
      <c r="CKB14" s="541"/>
      <c r="CKC14" s="541"/>
      <c r="CKD14" s="541"/>
      <c r="CKE14" s="541"/>
      <c r="CKF14" s="541"/>
      <c r="CKG14" s="541"/>
      <c r="CKH14" s="541"/>
      <c r="CKI14" s="541"/>
      <c r="CKJ14" s="541"/>
      <c r="CKK14" s="541"/>
      <c r="CKL14" s="541"/>
      <c r="CKM14" s="541"/>
      <c r="CKN14" s="541"/>
      <c r="CKO14" s="541"/>
      <c r="CKP14" s="541"/>
      <c r="CKQ14" s="541"/>
      <c r="CKR14" s="541"/>
      <c r="CKS14" s="541"/>
      <c r="CKT14" s="541"/>
      <c r="CKU14" s="541"/>
      <c r="CKV14" s="541"/>
      <c r="CKW14" s="541"/>
      <c r="CKX14" s="541"/>
      <c r="CKY14" s="541"/>
      <c r="CKZ14" s="541"/>
      <c r="CLA14" s="541"/>
      <c r="CLB14" s="541"/>
      <c r="CLC14" s="541"/>
      <c r="CLD14" s="541"/>
      <c r="CLE14" s="541"/>
      <c r="CLF14" s="541"/>
      <c r="CLG14" s="541"/>
      <c r="CLH14" s="541"/>
      <c r="CLI14" s="541"/>
      <c r="CLJ14" s="541"/>
      <c r="CLK14" s="541"/>
      <c r="CLL14" s="541"/>
      <c r="CLM14" s="541"/>
      <c r="CLN14" s="541"/>
      <c r="CLO14" s="541"/>
      <c r="CLP14" s="541"/>
      <c r="CLQ14" s="541"/>
      <c r="CLR14" s="541"/>
      <c r="CLS14" s="541"/>
      <c r="CLT14" s="541"/>
      <c r="CLU14" s="541"/>
      <c r="CLV14" s="541"/>
      <c r="CLW14" s="541"/>
      <c r="CLX14" s="541"/>
      <c r="CLY14" s="541"/>
      <c r="CLZ14" s="541"/>
      <c r="CMA14" s="541"/>
      <c r="CMB14" s="541"/>
      <c r="CMC14" s="541"/>
      <c r="CMD14" s="541"/>
      <c r="CME14" s="541"/>
      <c r="CMF14" s="541"/>
      <c r="CMG14" s="541"/>
      <c r="CMH14" s="541"/>
      <c r="CMI14" s="541"/>
      <c r="CMJ14" s="541"/>
      <c r="CMK14" s="541"/>
      <c r="CML14" s="541"/>
      <c r="CMM14" s="541"/>
      <c r="CMN14" s="541"/>
      <c r="CMO14" s="541"/>
      <c r="CMP14" s="541"/>
      <c r="CMQ14" s="541"/>
      <c r="CMR14" s="541"/>
      <c r="CMS14" s="541"/>
      <c r="CMT14" s="541"/>
      <c r="CMU14" s="541"/>
      <c r="CMV14" s="541"/>
      <c r="CMW14" s="541"/>
      <c r="CMX14" s="541"/>
      <c r="CMY14" s="541"/>
      <c r="CMZ14" s="541"/>
      <c r="CNA14" s="541"/>
      <c r="CNB14" s="541"/>
      <c r="CNC14" s="541"/>
      <c r="CND14" s="541"/>
      <c r="CNE14" s="541"/>
      <c r="CNF14" s="541"/>
      <c r="CNG14" s="541"/>
      <c r="CNH14" s="541"/>
      <c r="CNI14" s="541"/>
      <c r="CNJ14" s="541"/>
      <c r="CNK14" s="541"/>
      <c r="CNL14" s="541"/>
      <c r="CNM14" s="541"/>
      <c r="CNN14" s="541"/>
      <c r="CNO14" s="541"/>
      <c r="CNP14" s="541"/>
      <c r="CNQ14" s="541"/>
      <c r="CNR14" s="541"/>
      <c r="CNS14" s="541"/>
      <c r="CNT14" s="541"/>
      <c r="CNU14" s="541"/>
      <c r="CNV14" s="541"/>
      <c r="CNW14" s="541"/>
      <c r="CNX14" s="541"/>
      <c r="CNY14" s="541"/>
      <c r="CNZ14" s="541"/>
      <c r="COA14" s="541"/>
      <c r="COB14" s="541"/>
      <c r="COC14" s="541"/>
      <c r="COD14" s="541"/>
      <c r="COE14" s="541"/>
      <c r="COF14" s="541"/>
      <c r="COG14" s="541"/>
      <c r="COH14" s="541"/>
      <c r="COI14" s="541"/>
      <c r="COJ14" s="541"/>
      <c r="COK14" s="541"/>
      <c r="COL14" s="541"/>
      <c r="COM14" s="541"/>
      <c r="CON14" s="541"/>
      <c r="COO14" s="541"/>
      <c r="COP14" s="541"/>
      <c r="COQ14" s="541"/>
      <c r="COR14" s="541"/>
      <c r="COS14" s="541"/>
      <c r="COT14" s="541"/>
      <c r="COU14" s="541"/>
      <c r="COV14" s="541"/>
      <c r="COW14" s="541"/>
      <c r="COX14" s="541"/>
      <c r="COY14" s="541"/>
      <c r="COZ14" s="541"/>
      <c r="CPA14" s="541"/>
      <c r="CPB14" s="541"/>
      <c r="CPC14" s="541"/>
      <c r="CPD14" s="541"/>
      <c r="CPE14" s="541"/>
      <c r="CPF14" s="541"/>
      <c r="CPG14" s="541"/>
      <c r="CPH14" s="541"/>
      <c r="CPI14" s="541"/>
      <c r="CPJ14" s="541"/>
      <c r="CPK14" s="541"/>
      <c r="CPL14" s="541"/>
      <c r="CPM14" s="541"/>
      <c r="CPN14" s="541"/>
      <c r="CPO14" s="541"/>
      <c r="CPP14" s="541"/>
      <c r="CPQ14" s="541"/>
      <c r="CPR14" s="541"/>
      <c r="CPS14" s="541"/>
      <c r="CPT14" s="541"/>
      <c r="CPU14" s="541"/>
      <c r="CPV14" s="541"/>
      <c r="CPW14" s="541"/>
      <c r="CPX14" s="541"/>
      <c r="CPY14" s="541"/>
      <c r="CPZ14" s="541"/>
      <c r="CQA14" s="541"/>
      <c r="CQB14" s="541"/>
      <c r="CQC14" s="541"/>
      <c r="CQD14" s="541"/>
      <c r="CQE14" s="541"/>
      <c r="CQF14" s="541"/>
      <c r="CQG14" s="541"/>
      <c r="CQH14" s="541"/>
      <c r="CQI14" s="541"/>
      <c r="CQJ14" s="541"/>
      <c r="CQK14" s="541"/>
      <c r="CQL14" s="541"/>
      <c r="CQM14" s="541"/>
      <c r="CQN14" s="541"/>
      <c r="CQO14" s="541"/>
      <c r="CQP14" s="541"/>
      <c r="CQQ14" s="541"/>
      <c r="CQR14" s="541"/>
      <c r="CQS14" s="541"/>
      <c r="CQT14" s="541"/>
      <c r="CQU14" s="541"/>
      <c r="CQV14" s="541"/>
      <c r="CQW14" s="541"/>
      <c r="CQX14" s="541"/>
      <c r="CQY14" s="541"/>
      <c r="CQZ14" s="541"/>
      <c r="CRA14" s="541"/>
      <c r="CRB14" s="541"/>
      <c r="CRC14" s="541"/>
      <c r="CRD14" s="541"/>
      <c r="CRE14" s="541"/>
      <c r="CRF14" s="541"/>
      <c r="CRG14" s="541"/>
      <c r="CRH14" s="541"/>
      <c r="CRI14" s="541"/>
      <c r="CRJ14" s="541"/>
      <c r="CRK14" s="541"/>
      <c r="CRL14" s="541"/>
      <c r="CRM14" s="541"/>
      <c r="CRN14" s="541"/>
      <c r="CRO14" s="541"/>
      <c r="CRP14" s="541"/>
      <c r="CRQ14" s="541"/>
      <c r="CRR14" s="541"/>
      <c r="CRS14" s="541"/>
      <c r="CRT14" s="541"/>
      <c r="CRU14" s="541"/>
      <c r="CRV14" s="541"/>
      <c r="CRW14" s="541"/>
      <c r="CRX14" s="541"/>
      <c r="CRY14" s="541"/>
      <c r="CRZ14" s="541"/>
      <c r="CSA14" s="541"/>
      <c r="CSB14" s="541"/>
      <c r="CSC14" s="541"/>
      <c r="CSD14" s="541"/>
      <c r="CSE14" s="541"/>
      <c r="CSF14" s="541"/>
      <c r="CSG14" s="541"/>
      <c r="CSH14" s="541"/>
      <c r="CSI14" s="541"/>
      <c r="CSJ14" s="541"/>
      <c r="CSK14" s="541"/>
      <c r="CSL14" s="541"/>
      <c r="CSM14" s="541"/>
      <c r="CSN14" s="541"/>
      <c r="CSO14" s="541"/>
      <c r="CSP14" s="541"/>
      <c r="CSQ14" s="541"/>
      <c r="CSR14" s="541"/>
      <c r="CSS14" s="541"/>
      <c r="CST14" s="541"/>
      <c r="CSU14" s="541"/>
      <c r="CSV14" s="541"/>
      <c r="CSW14" s="541"/>
      <c r="CSX14" s="541"/>
      <c r="CSY14" s="541"/>
      <c r="CSZ14" s="541"/>
      <c r="CTA14" s="541"/>
      <c r="CTB14" s="541"/>
      <c r="CTC14" s="541"/>
      <c r="CTD14" s="541"/>
      <c r="CTE14" s="541"/>
      <c r="CTF14" s="541"/>
      <c r="CTG14" s="541"/>
      <c r="CTH14" s="541"/>
      <c r="CTI14" s="541"/>
      <c r="CTJ14" s="541"/>
      <c r="CTK14" s="541"/>
      <c r="CTL14" s="541"/>
      <c r="CTM14" s="541"/>
      <c r="CTN14" s="541"/>
      <c r="CTO14" s="541"/>
      <c r="CTP14" s="541"/>
      <c r="CTQ14" s="541"/>
      <c r="CTR14" s="541"/>
      <c r="CTS14" s="541"/>
      <c r="CTT14" s="541"/>
      <c r="CTU14" s="541"/>
      <c r="CTV14" s="541"/>
      <c r="CTW14" s="541"/>
      <c r="CTX14" s="541"/>
      <c r="CTY14" s="541"/>
      <c r="CTZ14" s="541"/>
      <c r="CUA14" s="541"/>
      <c r="CUB14" s="541"/>
      <c r="CUC14" s="541"/>
      <c r="CUD14" s="541"/>
      <c r="CUE14" s="541"/>
      <c r="CUF14" s="541"/>
      <c r="CUG14" s="541"/>
      <c r="CUH14" s="541"/>
      <c r="CUI14" s="541"/>
      <c r="CUJ14" s="541"/>
      <c r="CUK14" s="541"/>
      <c r="CUL14" s="541"/>
      <c r="CUM14" s="541"/>
      <c r="CUN14" s="541"/>
      <c r="CUO14" s="541"/>
      <c r="CUP14" s="541"/>
      <c r="CUQ14" s="541"/>
      <c r="CUR14" s="541"/>
      <c r="CUS14" s="541"/>
      <c r="CUT14" s="541"/>
      <c r="CUU14" s="541"/>
      <c r="CUV14" s="541"/>
      <c r="CUW14" s="541"/>
      <c r="CUX14" s="541"/>
      <c r="CUY14" s="541"/>
      <c r="CUZ14" s="541"/>
      <c r="CVA14" s="541"/>
      <c r="CVB14" s="541"/>
      <c r="CVC14" s="541"/>
      <c r="CVD14" s="541"/>
      <c r="CVE14" s="541"/>
      <c r="CVF14" s="541"/>
      <c r="CVG14" s="541"/>
      <c r="CVH14" s="541"/>
      <c r="CVI14" s="541"/>
      <c r="CVJ14" s="541"/>
      <c r="CVK14" s="541"/>
      <c r="CVL14" s="541"/>
      <c r="CVM14" s="541"/>
      <c r="CVN14" s="541"/>
      <c r="CVO14" s="541"/>
      <c r="CVP14" s="541"/>
      <c r="CVQ14" s="541"/>
      <c r="CVR14" s="541"/>
      <c r="CVS14" s="541"/>
      <c r="CVT14" s="541"/>
      <c r="CVU14" s="541"/>
      <c r="CVV14" s="541"/>
      <c r="CVW14" s="541"/>
      <c r="CVX14" s="541"/>
      <c r="CVY14" s="541"/>
      <c r="CVZ14" s="541"/>
      <c r="CWA14" s="541"/>
      <c r="CWB14" s="541"/>
      <c r="CWC14" s="541"/>
      <c r="CWD14" s="541"/>
      <c r="CWE14" s="541"/>
      <c r="CWF14" s="541"/>
      <c r="CWG14" s="541"/>
      <c r="CWH14" s="541"/>
      <c r="CWI14" s="541"/>
      <c r="CWJ14" s="541"/>
      <c r="CWK14" s="541"/>
      <c r="CWL14" s="541"/>
      <c r="CWM14" s="541"/>
      <c r="CWN14" s="541"/>
      <c r="CWO14" s="541"/>
      <c r="CWP14" s="541"/>
      <c r="CWQ14" s="541"/>
      <c r="CWR14" s="541"/>
      <c r="CWS14" s="541"/>
      <c r="CWT14" s="541"/>
      <c r="CWU14" s="541"/>
      <c r="CWV14" s="541"/>
      <c r="CWW14" s="541"/>
      <c r="CWX14" s="541"/>
      <c r="CWY14" s="541"/>
      <c r="CWZ14" s="541"/>
      <c r="CXA14" s="541"/>
      <c r="CXB14" s="541"/>
      <c r="CXC14" s="541"/>
      <c r="CXD14" s="541"/>
      <c r="CXE14" s="541"/>
      <c r="CXF14" s="541"/>
      <c r="CXG14" s="541"/>
      <c r="CXH14" s="541"/>
      <c r="CXI14" s="541"/>
      <c r="CXJ14" s="541"/>
      <c r="CXK14" s="541"/>
      <c r="CXL14" s="541"/>
      <c r="CXM14" s="541"/>
      <c r="CXN14" s="541"/>
      <c r="CXO14" s="541"/>
      <c r="CXP14" s="541"/>
      <c r="CXQ14" s="541"/>
      <c r="CXR14" s="541"/>
      <c r="CXS14" s="541"/>
      <c r="CXT14" s="541"/>
      <c r="CXU14" s="541"/>
      <c r="CXV14" s="541"/>
      <c r="CXW14" s="541"/>
      <c r="CXX14" s="541"/>
      <c r="CXY14" s="541"/>
      <c r="CXZ14" s="541"/>
      <c r="CYA14" s="541"/>
      <c r="CYB14" s="541"/>
      <c r="CYC14" s="541"/>
      <c r="CYD14" s="541"/>
      <c r="CYE14" s="541"/>
      <c r="CYF14" s="541"/>
      <c r="CYG14" s="541"/>
      <c r="CYH14" s="541"/>
      <c r="CYI14" s="541"/>
      <c r="CYJ14" s="541"/>
      <c r="CYK14" s="541"/>
      <c r="CYL14" s="541"/>
      <c r="CYM14" s="541"/>
      <c r="CYN14" s="541"/>
      <c r="CYO14" s="541"/>
      <c r="CYP14" s="541"/>
      <c r="CYQ14" s="541"/>
      <c r="CYR14" s="541"/>
      <c r="CYS14" s="541"/>
      <c r="CYT14" s="541"/>
      <c r="CYU14" s="541"/>
      <c r="CYV14" s="541"/>
      <c r="CYW14" s="541"/>
      <c r="CYX14" s="541"/>
      <c r="CYY14" s="541"/>
      <c r="CYZ14" s="541"/>
      <c r="CZA14" s="541"/>
      <c r="CZB14" s="541"/>
      <c r="CZC14" s="541"/>
      <c r="CZD14" s="541"/>
      <c r="CZE14" s="541"/>
      <c r="CZF14" s="541"/>
      <c r="CZG14" s="541"/>
      <c r="CZH14" s="541"/>
      <c r="CZI14" s="541"/>
      <c r="CZJ14" s="541"/>
      <c r="CZK14" s="541"/>
      <c r="CZL14" s="541"/>
      <c r="CZM14" s="541"/>
      <c r="CZN14" s="541"/>
      <c r="CZO14" s="541"/>
      <c r="CZP14" s="541"/>
      <c r="CZQ14" s="541"/>
      <c r="CZR14" s="541"/>
      <c r="CZS14" s="541"/>
      <c r="CZT14" s="541"/>
      <c r="CZU14" s="541"/>
      <c r="CZV14" s="541"/>
      <c r="CZW14" s="541"/>
      <c r="CZX14" s="541"/>
      <c r="CZY14" s="541"/>
      <c r="CZZ14" s="541"/>
      <c r="DAA14" s="541"/>
      <c r="DAB14" s="541"/>
      <c r="DAC14" s="541"/>
      <c r="DAD14" s="541"/>
      <c r="DAE14" s="541"/>
      <c r="DAF14" s="541"/>
      <c r="DAG14" s="541"/>
      <c r="DAH14" s="541"/>
      <c r="DAI14" s="541"/>
      <c r="DAJ14" s="541"/>
      <c r="DAK14" s="541"/>
      <c r="DAL14" s="541"/>
      <c r="DAM14" s="541"/>
      <c r="DAN14" s="541"/>
      <c r="DAO14" s="541"/>
      <c r="DAP14" s="541"/>
      <c r="DAQ14" s="541"/>
      <c r="DAR14" s="541"/>
      <c r="DAS14" s="541"/>
      <c r="DAT14" s="541"/>
      <c r="DAU14" s="541"/>
      <c r="DAV14" s="541"/>
      <c r="DAW14" s="541"/>
      <c r="DAX14" s="541"/>
      <c r="DAY14" s="541"/>
      <c r="DAZ14" s="541"/>
      <c r="DBA14" s="541"/>
      <c r="DBB14" s="541"/>
      <c r="DBC14" s="541"/>
      <c r="DBD14" s="541"/>
      <c r="DBE14" s="541"/>
      <c r="DBF14" s="541"/>
      <c r="DBG14" s="541"/>
      <c r="DBH14" s="541"/>
      <c r="DBI14" s="541"/>
      <c r="DBJ14" s="541"/>
      <c r="DBK14" s="541"/>
      <c r="DBL14" s="541"/>
      <c r="DBM14" s="541"/>
      <c r="DBN14" s="541"/>
      <c r="DBO14" s="541"/>
      <c r="DBP14" s="541"/>
      <c r="DBQ14" s="541"/>
      <c r="DBR14" s="541"/>
      <c r="DBS14" s="541"/>
      <c r="DBT14" s="541"/>
      <c r="DBU14" s="541"/>
      <c r="DBV14" s="541"/>
      <c r="DBW14" s="541"/>
      <c r="DBX14" s="541"/>
      <c r="DBY14" s="541"/>
      <c r="DBZ14" s="541"/>
      <c r="DCA14" s="541"/>
      <c r="DCB14" s="541"/>
      <c r="DCC14" s="541"/>
      <c r="DCD14" s="541"/>
      <c r="DCE14" s="541"/>
      <c r="DCF14" s="541"/>
      <c r="DCG14" s="541"/>
      <c r="DCH14" s="541"/>
      <c r="DCI14" s="541"/>
      <c r="DCJ14" s="541"/>
      <c r="DCK14" s="541"/>
      <c r="DCL14" s="541"/>
      <c r="DCM14" s="541"/>
      <c r="DCN14" s="541"/>
      <c r="DCO14" s="541"/>
      <c r="DCP14" s="541"/>
      <c r="DCQ14" s="541"/>
      <c r="DCR14" s="541"/>
      <c r="DCS14" s="541"/>
      <c r="DCT14" s="541"/>
      <c r="DCU14" s="541"/>
      <c r="DCV14" s="541"/>
      <c r="DCW14" s="541"/>
      <c r="DCX14" s="541"/>
      <c r="DCY14" s="541"/>
      <c r="DCZ14" s="541"/>
      <c r="DDA14" s="541"/>
      <c r="DDB14" s="541"/>
      <c r="DDC14" s="541"/>
      <c r="DDD14" s="541"/>
      <c r="DDE14" s="541"/>
      <c r="DDF14" s="541"/>
      <c r="DDG14" s="541"/>
      <c r="DDH14" s="541"/>
      <c r="DDI14" s="541"/>
      <c r="DDJ14" s="541"/>
      <c r="DDK14" s="541"/>
      <c r="DDL14" s="541"/>
      <c r="DDM14" s="541"/>
      <c r="DDN14" s="541"/>
      <c r="DDO14" s="541"/>
      <c r="DDP14" s="541"/>
      <c r="DDQ14" s="541"/>
      <c r="DDR14" s="541"/>
      <c r="DDS14" s="541"/>
      <c r="DDT14" s="541"/>
      <c r="DDU14" s="541"/>
      <c r="DDV14" s="541"/>
      <c r="DDW14" s="541"/>
      <c r="DDX14" s="541"/>
      <c r="DDY14" s="541"/>
      <c r="DDZ14" s="541"/>
      <c r="DEA14" s="541"/>
      <c r="DEB14" s="541"/>
      <c r="DEC14" s="541"/>
      <c r="DED14" s="541"/>
      <c r="DEE14" s="541"/>
      <c r="DEF14" s="541"/>
      <c r="DEG14" s="541"/>
      <c r="DEH14" s="541"/>
      <c r="DEI14" s="541"/>
      <c r="DEJ14" s="541"/>
      <c r="DEK14" s="541"/>
      <c r="DEL14" s="541"/>
      <c r="DEM14" s="541"/>
      <c r="DEN14" s="541"/>
      <c r="DEO14" s="541"/>
      <c r="DEP14" s="541"/>
      <c r="DEQ14" s="541"/>
      <c r="DER14" s="541"/>
      <c r="DES14" s="541"/>
      <c r="DET14" s="541"/>
      <c r="DEU14" s="541"/>
      <c r="DEV14" s="541"/>
      <c r="DEW14" s="541"/>
      <c r="DEX14" s="541"/>
      <c r="DEY14" s="541"/>
      <c r="DEZ14" s="541"/>
      <c r="DFA14" s="541"/>
      <c r="DFB14" s="541"/>
      <c r="DFC14" s="541"/>
      <c r="DFD14" s="541"/>
      <c r="DFE14" s="541"/>
      <c r="DFF14" s="541"/>
      <c r="DFG14" s="541"/>
      <c r="DFH14" s="541"/>
      <c r="DFI14" s="541"/>
      <c r="DFJ14" s="541"/>
      <c r="DFK14" s="541"/>
      <c r="DFL14" s="541"/>
      <c r="DFM14" s="541"/>
      <c r="DFN14" s="541"/>
      <c r="DFO14" s="541"/>
      <c r="DFP14" s="541"/>
      <c r="DFQ14" s="541"/>
      <c r="DFR14" s="541"/>
      <c r="DFS14" s="541"/>
      <c r="DFT14" s="541"/>
      <c r="DFU14" s="541"/>
      <c r="DFV14" s="541"/>
      <c r="DFW14" s="541"/>
      <c r="DFX14" s="541"/>
      <c r="DFY14" s="541"/>
      <c r="DFZ14" s="541"/>
      <c r="DGA14" s="541"/>
      <c r="DGB14" s="541"/>
      <c r="DGC14" s="541"/>
      <c r="DGD14" s="541"/>
      <c r="DGE14" s="541"/>
      <c r="DGF14" s="541"/>
      <c r="DGG14" s="541"/>
      <c r="DGH14" s="541"/>
      <c r="DGI14" s="541"/>
      <c r="DGJ14" s="541"/>
      <c r="DGK14" s="541"/>
      <c r="DGL14" s="541"/>
      <c r="DGM14" s="541"/>
      <c r="DGN14" s="541"/>
      <c r="DGO14" s="541"/>
      <c r="DGP14" s="541"/>
      <c r="DGQ14" s="541"/>
      <c r="DGR14" s="541"/>
      <c r="DGS14" s="541"/>
      <c r="DGT14" s="541"/>
      <c r="DGU14" s="541"/>
      <c r="DGV14" s="541"/>
      <c r="DGW14" s="541"/>
      <c r="DGX14" s="541"/>
      <c r="DGY14" s="541"/>
      <c r="DGZ14" s="541"/>
      <c r="DHA14" s="541"/>
      <c r="DHB14" s="541"/>
      <c r="DHC14" s="541"/>
      <c r="DHD14" s="541"/>
      <c r="DHE14" s="541"/>
      <c r="DHF14" s="541"/>
      <c r="DHG14" s="541"/>
      <c r="DHH14" s="541"/>
      <c r="DHI14" s="541"/>
      <c r="DHJ14" s="541"/>
      <c r="DHK14" s="541"/>
      <c r="DHL14" s="541"/>
      <c r="DHM14" s="541"/>
      <c r="DHN14" s="541"/>
      <c r="DHO14" s="541"/>
      <c r="DHP14" s="541"/>
      <c r="DHQ14" s="541"/>
      <c r="DHR14" s="541"/>
      <c r="DHS14" s="541"/>
      <c r="DHT14" s="541"/>
      <c r="DHU14" s="541"/>
      <c r="DHV14" s="541"/>
      <c r="DHW14" s="541"/>
      <c r="DHX14" s="541"/>
      <c r="DHY14" s="541"/>
      <c r="DHZ14" s="541"/>
      <c r="DIA14" s="541"/>
      <c r="DIB14" s="541"/>
      <c r="DIC14" s="541"/>
      <c r="DID14" s="541"/>
      <c r="DIE14" s="541"/>
      <c r="DIF14" s="541"/>
      <c r="DIG14" s="541"/>
      <c r="DIH14" s="541"/>
      <c r="DII14" s="541"/>
      <c r="DIJ14" s="541"/>
      <c r="DIK14" s="541"/>
      <c r="DIL14" s="541"/>
      <c r="DIM14" s="541"/>
      <c r="DIN14" s="541"/>
      <c r="DIO14" s="541"/>
      <c r="DIP14" s="541"/>
      <c r="DIQ14" s="541"/>
      <c r="DIR14" s="541"/>
      <c r="DIS14" s="541"/>
      <c r="DIT14" s="541"/>
      <c r="DIU14" s="541"/>
      <c r="DIV14" s="541"/>
      <c r="DIW14" s="541"/>
      <c r="DIX14" s="541"/>
      <c r="DIY14" s="541"/>
      <c r="DIZ14" s="541"/>
      <c r="DJA14" s="541"/>
      <c r="DJB14" s="541"/>
      <c r="DJC14" s="541"/>
      <c r="DJD14" s="541"/>
      <c r="DJE14" s="541"/>
      <c r="DJF14" s="541"/>
      <c r="DJG14" s="541"/>
      <c r="DJH14" s="541"/>
      <c r="DJI14" s="541"/>
      <c r="DJJ14" s="541"/>
      <c r="DJK14" s="541"/>
      <c r="DJL14" s="541"/>
      <c r="DJM14" s="541"/>
      <c r="DJN14" s="541"/>
      <c r="DJO14" s="541"/>
      <c r="DJP14" s="541"/>
      <c r="DJQ14" s="541"/>
      <c r="DJR14" s="541"/>
      <c r="DJS14" s="541"/>
      <c r="DJT14" s="541"/>
      <c r="DJU14" s="541"/>
      <c r="DJV14" s="541"/>
      <c r="DJW14" s="541"/>
      <c r="DJX14" s="541"/>
      <c r="DJY14" s="541"/>
      <c r="DJZ14" s="541"/>
      <c r="DKA14" s="541"/>
      <c r="DKB14" s="541"/>
      <c r="DKC14" s="541"/>
      <c r="DKD14" s="541"/>
      <c r="DKE14" s="541"/>
      <c r="DKF14" s="541"/>
      <c r="DKG14" s="541"/>
      <c r="DKH14" s="541"/>
      <c r="DKI14" s="541"/>
      <c r="DKJ14" s="541"/>
      <c r="DKK14" s="541"/>
      <c r="DKL14" s="541"/>
      <c r="DKM14" s="541"/>
      <c r="DKN14" s="541"/>
      <c r="DKO14" s="541"/>
      <c r="DKP14" s="541"/>
      <c r="DKQ14" s="541"/>
      <c r="DKR14" s="541"/>
      <c r="DKS14" s="541"/>
      <c r="DKT14" s="541"/>
      <c r="DKU14" s="541"/>
      <c r="DKV14" s="541"/>
      <c r="DKW14" s="541"/>
      <c r="DKX14" s="541"/>
      <c r="DKY14" s="541"/>
      <c r="DKZ14" s="541"/>
      <c r="DLA14" s="541"/>
      <c r="DLB14" s="541"/>
      <c r="DLC14" s="541"/>
      <c r="DLD14" s="541"/>
      <c r="DLE14" s="541"/>
      <c r="DLF14" s="541"/>
      <c r="DLG14" s="541"/>
      <c r="DLH14" s="541"/>
      <c r="DLI14" s="541"/>
      <c r="DLJ14" s="541"/>
      <c r="DLK14" s="541"/>
      <c r="DLL14" s="541"/>
      <c r="DLM14" s="541"/>
      <c r="DLN14" s="541"/>
      <c r="DLO14" s="541"/>
      <c r="DLP14" s="541"/>
      <c r="DLQ14" s="541"/>
      <c r="DLR14" s="541"/>
      <c r="DLS14" s="541"/>
      <c r="DLT14" s="541"/>
      <c r="DLU14" s="541"/>
      <c r="DLV14" s="541"/>
      <c r="DLW14" s="541"/>
      <c r="DLX14" s="541"/>
      <c r="DLY14" s="541"/>
      <c r="DLZ14" s="541"/>
      <c r="DMA14" s="541"/>
      <c r="DMB14" s="541"/>
      <c r="DMC14" s="541"/>
      <c r="DMD14" s="541"/>
      <c r="DME14" s="541"/>
      <c r="DMF14" s="541"/>
      <c r="DMG14" s="541"/>
      <c r="DMH14" s="541"/>
      <c r="DMI14" s="541"/>
      <c r="DMJ14" s="541"/>
      <c r="DMK14" s="541"/>
      <c r="DML14" s="541"/>
      <c r="DMM14" s="541"/>
      <c r="DMN14" s="541"/>
      <c r="DMO14" s="541"/>
      <c r="DMP14" s="541"/>
      <c r="DMQ14" s="541"/>
      <c r="DMR14" s="541"/>
      <c r="DMS14" s="541"/>
      <c r="DMT14" s="541"/>
      <c r="DMU14" s="541"/>
      <c r="DMV14" s="541"/>
      <c r="DMW14" s="541"/>
      <c r="DMX14" s="541"/>
      <c r="DMY14" s="541"/>
      <c r="DMZ14" s="541"/>
      <c r="DNA14" s="541"/>
      <c r="DNB14" s="541"/>
      <c r="DNC14" s="541"/>
      <c r="DND14" s="541"/>
      <c r="DNE14" s="541"/>
      <c r="DNF14" s="541"/>
      <c r="DNG14" s="541"/>
      <c r="DNH14" s="541"/>
      <c r="DNI14" s="541"/>
      <c r="DNJ14" s="541"/>
      <c r="DNK14" s="541"/>
      <c r="DNL14" s="541"/>
      <c r="DNM14" s="541"/>
      <c r="DNN14" s="541"/>
      <c r="DNO14" s="541"/>
      <c r="DNP14" s="541"/>
      <c r="DNQ14" s="541"/>
      <c r="DNR14" s="541"/>
      <c r="DNS14" s="541"/>
      <c r="DNT14" s="541"/>
      <c r="DNU14" s="541"/>
      <c r="DNV14" s="541"/>
      <c r="DNW14" s="541"/>
      <c r="DNX14" s="541"/>
      <c r="DNY14" s="541"/>
      <c r="DNZ14" s="541"/>
      <c r="DOA14" s="541"/>
      <c r="DOB14" s="541"/>
      <c r="DOC14" s="541"/>
      <c r="DOD14" s="541"/>
      <c r="DOE14" s="541"/>
      <c r="DOF14" s="541"/>
      <c r="DOG14" s="541"/>
      <c r="DOH14" s="541"/>
      <c r="DOI14" s="541"/>
      <c r="DOJ14" s="541"/>
      <c r="DOK14" s="541"/>
      <c r="DOL14" s="541"/>
      <c r="DOM14" s="541"/>
      <c r="DON14" s="541"/>
      <c r="DOO14" s="541"/>
      <c r="DOP14" s="541"/>
      <c r="DOQ14" s="541"/>
      <c r="DOR14" s="541"/>
      <c r="DOS14" s="541"/>
      <c r="DOT14" s="541"/>
      <c r="DOU14" s="541"/>
      <c r="DOV14" s="541"/>
      <c r="DOW14" s="541"/>
      <c r="DOX14" s="541"/>
      <c r="DOY14" s="541"/>
      <c r="DOZ14" s="541"/>
      <c r="DPA14" s="541"/>
      <c r="DPB14" s="541"/>
      <c r="DPC14" s="541"/>
      <c r="DPD14" s="541"/>
      <c r="DPE14" s="541"/>
      <c r="DPF14" s="541"/>
      <c r="DPG14" s="541"/>
      <c r="DPH14" s="541"/>
      <c r="DPI14" s="541"/>
      <c r="DPJ14" s="541"/>
      <c r="DPK14" s="541"/>
      <c r="DPL14" s="541"/>
      <c r="DPM14" s="541"/>
      <c r="DPN14" s="541"/>
      <c r="DPO14" s="541"/>
      <c r="DPP14" s="541"/>
      <c r="DPQ14" s="541"/>
      <c r="DPR14" s="541"/>
      <c r="DPS14" s="541"/>
      <c r="DPT14" s="541"/>
      <c r="DPU14" s="541"/>
      <c r="DPV14" s="541"/>
      <c r="DPW14" s="541"/>
      <c r="DPX14" s="541"/>
      <c r="DPY14" s="541"/>
      <c r="DPZ14" s="541"/>
      <c r="DQA14" s="541"/>
      <c r="DQB14" s="541"/>
      <c r="DQC14" s="541"/>
      <c r="DQD14" s="541"/>
      <c r="DQE14" s="541"/>
      <c r="DQF14" s="541"/>
      <c r="DQG14" s="541"/>
      <c r="DQH14" s="541"/>
      <c r="DQI14" s="541"/>
      <c r="DQJ14" s="541"/>
      <c r="DQK14" s="541"/>
      <c r="DQL14" s="541"/>
      <c r="DQM14" s="541"/>
      <c r="DQN14" s="541"/>
      <c r="DQO14" s="541"/>
      <c r="DQP14" s="541"/>
      <c r="DQQ14" s="541"/>
      <c r="DQR14" s="541"/>
      <c r="DQS14" s="541"/>
      <c r="DQT14" s="541"/>
      <c r="DQU14" s="541"/>
      <c r="DQV14" s="541"/>
      <c r="DQW14" s="541"/>
      <c r="DQX14" s="541"/>
      <c r="DQY14" s="541"/>
      <c r="DQZ14" s="541"/>
      <c r="DRA14" s="541"/>
      <c r="DRB14" s="541"/>
      <c r="DRC14" s="541"/>
      <c r="DRD14" s="541"/>
      <c r="DRE14" s="541"/>
      <c r="DRF14" s="541"/>
      <c r="DRG14" s="541"/>
      <c r="DRH14" s="541"/>
      <c r="DRI14" s="541"/>
      <c r="DRJ14" s="541"/>
      <c r="DRK14" s="541"/>
      <c r="DRL14" s="541"/>
      <c r="DRM14" s="541"/>
      <c r="DRN14" s="541"/>
      <c r="DRO14" s="541"/>
      <c r="DRP14" s="541"/>
      <c r="DRQ14" s="541"/>
      <c r="DRR14" s="541"/>
      <c r="DRS14" s="541"/>
      <c r="DRT14" s="541"/>
      <c r="DRU14" s="541"/>
      <c r="DRV14" s="541"/>
      <c r="DRW14" s="541"/>
      <c r="DRX14" s="541"/>
      <c r="DRY14" s="541"/>
      <c r="DRZ14" s="541"/>
      <c r="DSA14" s="541"/>
      <c r="DSB14" s="541"/>
      <c r="DSC14" s="541"/>
      <c r="DSD14" s="541"/>
      <c r="DSE14" s="541"/>
      <c r="DSF14" s="541"/>
      <c r="DSG14" s="541"/>
      <c r="DSH14" s="541"/>
      <c r="DSI14" s="541"/>
      <c r="DSJ14" s="541"/>
      <c r="DSK14" s="541"/>
      <c r="DSL14" s="541"/>
      <c r="DSM14" s="541"/>
      <c r="DSN14" s="541"/>
      <c r="DSO14" s="541"/>
      <c r="DSP14" s="541"/>
      <c r="DSQ14" s="541"/>
      <c r="DSR14" s="541"/>
      <c r="DSS14" s="541"/>
      <c r="DST14" s="541"/>
      <c r="DSU14" s="541"/>
      <c r="DSV14" s="541"/>
      <c r="DSW14" s="541"/>
      <c r="DSX14" s="541"/>
      <c r="DSY14" s="541"/>
      <c r="DSZ14" s="541"/>
      <c r="DTA14" s="541"/>
      <c r="DTB14" s="541"/>
      <c r="DTC14" s="541"/>
      <c r="DTD14" s="541"/>
      <c r="DTE14" s="541"/>
      <c r="DTF14" s="541"/>
      <c r="DTG14" s="541"/>
      <c r="DTH14" s="541"/>
      <c r="DTI14" s="541"/>
      <c r="DTJ14" s="541"/>
      <c r="DTK14" s="541"/>
      <c r="DTL14" s="541"/>
      <c r="DTM14" s="541"/>
      <c r="DTN14" s="541"/>
      <c r="DTO14" s="541"/>
      <c r="DTP14" s="541"/>
      <c r="DTQ14" s="541"/>
      <c r="DTR14" s="541"/>
      <c r="DTS14" s="541"/>
      <c r="DTT14" s="541"/>
      <c r="DTU14" s="541"/>
      <c r="DTV14" s="541"/>
      <c r="DTW14" s="541"/>
      <c r="DTX14" s="541"/>
      <c r="DTY14" s="541"/>
      <c r="DTZ14" s="541"/>
      <c r="DUA14" s="541"/>
      <c r="DUB14" s="541"/>
      <c r="DUC14" s="541"/>
      <c r="DUD14" s="541"/>
      <c r="DUE14" s="541"/>
      <c r="DUF14" s="541"/>
      <c r="DUG14" s="541"/>
      <c r="DUH14" s="541"/>
      <c r="DUI14" s="541"/>
      <c r="DUJ14" s="541"/>
      <c r="DUK14" s="541"/>
      <c r="DUL14" s="541"/>
      <c r="DUM14" s="541"/>
      <c r="DUN14" s="541"/>
      <c r="DUO14" s="541"/>
      <c r="DUP14" s="541"/>
      <c r="DUQ14" s="541"/>
      <c r="DUR14" s="541"/>
      <c r="DUS14" s="541"/>
      <c r="DUT14" s="541"/>
      <c r="DUU14" s="541"/>
      <c r="DUV14" s="541"/>
      <c r="DUW14" s="541"/>
      <c r="DUX14" s="541"/>
      <c r="DUY14" s="541"/>
      <c r="DUZ14" s="541"/>
      <c r="DVA14" s="541"/>
      <c r="DVB14" s="541"/>
      <c r="DVC14" s="541"/>
      <c r="DVD14" s="541"/>
      <c r="DVE14" s="541"/>
      <c r="DVF14" s="541"/>
      <c r="DVG14" s="541"/>
      <c r="DVH14" s="541"/>
      <c r="DVI14" s="541"/>
      <c r="DVJ14" s="541"/>
      <c r="DVK14" s="541"/>
      <c r="DVL14" s="541"/>
      <c r="DVM14" s="541"/>
      <c r="DVN14" s="541"/>
      <c r="DVO14" s="541"/>
      <c r="DVP14" s="541"/>
      <c r="DVQ14" s="541"/>
      <c r="DVR14" s="541"/>
      <c r="DVS14" s="541"/>
      <c r="DVT14" s="541"/>
      <c r="DVU14" s="541"/>
      <c r="DVV14" s="541"/>
      <c r="DVW14" s="541"/>
      <c r="DVX14" s="541"/>
      <c r="DVY14" s="541"/>
      <c r="DVZ14" s="541"/>
      <c r="DWA14" s="541"/>
      <c r="DWB14" s="541"/>
      <c r="DWC14" s="541"/>
      <c r="DWD14" s="541"/>
      <c r="DWE14" s="541"/>
      <c r="DWF14" s="541"/>
      <c r="DWG14" s="541"/>
      <c r="DWH14" s="541"/>
      <c r="DWI14" s="541"/>
      <c r="DWJ14" s="541"/>
      <c r="DWK14" s="541"/>
      <c r="DWL14" s="541"/>
      <c r="DWM14" s="541"/>
      <c r="DWN14" s="541"/>
      <c r="DWO14" s="541"/>
      <c r="DWP14" s="541"/>
      <c r="DWQ14" s="541"/>
      <c r="DWR14" s="541"/>
      <c r="DWS14" s="541"/>
      <c r="DWT14" s="541"/>
      <c r="DWU14" s="541"/>
      <c r="DWV14" s="541"/>
      <c r="DWW14" s="541"/>
      <c r="DWX14" s="541"/>
      <c r="DWY14" s="541"/>
      <c r="DWZ14" s="541"/>
      <c r="DXA14" s="541"/>
      <c r="DXB14" s="541"/>
      <c r="DXC14" s="541"/>
      <c r="DXD14" s="541"/>
      <c r="DXE14" s="541"/>
      <c r="DXF14" s="541"/>
      <c r="DXG14" s="541"/>
      <c r="DXH14" s="541"/>
      <c r="DXI14" s="541"/>
      <c r="DXJ14" s="541"/>
      <c r="DXK14" s="541"/>
      <c r="DXL14" s="541"/>
      <c r="DXM14" s="541"/>
      <c r="DXN14" s="541"/>
      <c r="DXO14" s="541"/>
      <c r="DXP14" s="541"/>
      <c r="DXQ14" s="541"/>
      <c r="DXR14" s="541"/>
      <c r="DXS14" s="541"/>
      <c r="DXT14" s="541"/>
      <c r="DXU14" s="541"/>
      <c r="DXV14" s="541"/>
      <c r="DXW14" s="541"/>
      <c r="DXX14" s="541"/>
      <c r="DXY14" s="541"/>
      <c r="DXZ14" s="541"/>
      <c r="DYA14" s="541"/>
      <c r="DYB14" s="541"/>
      <c r="DYC14" s="541"/>
      <c r="DYD14" s="541"/>
      <c r="DYE14" s="541"/>
      <c r="DYF14" s="541"/>
      <c r="DYG14" s="541"/>
      <c r="DYH14" s="541"/>
      <c r="DYI14" s="541"/>
      <c r="DYJ14" s="541"/>
      <c r="DYK14" s="541"/>
      <c r="DYL14" s="541"/>
      <c r="DYM14" s="541"/>
      <c r="DYN14" s="541"/>
      <c r="DYO14" s="541"/>
      <c r="DYP14" s="541"/>
      <c r="DYQ14" s="541"/>
      <c r="DYR14" s="541"/>
      <c r="DYS14" s="541"/>
      <c r="DYT14" s="541"/>
      <c r="DYU14" s="541"/>
      <c r="DYV14" s="541"/>
      <c r="DYW14" s="541"/>
      <c r="DYX14" s="541"/>
      <c r="DYY14" s="541"/>
      <c r="DYZ14" s="541"/>
      <c r="DZA14" s="541"/>
      <c r="DZB14" s="541"/>
      <c r="DZC14" s="541"/>
      <c r="DZD14" s="541"/>
      <c r="DZE14" s="541"/>
      <c r="DZF14" s="541"/>
      <c r="DZG14" s="541"/>
      <c r="DZH14" s="541"/>
      <c r="DZI14" s="541"/>
      <c r="DZJ14" s="541"/>
      <c r="DZK14" s="541"/>
      <c r="DZL14" s="541"/>
      <c r="DZM14" s="541"/>
      <c r="DZN14" s="541"/>
      <c r="DZO14" s="541"/>
      <c r="DZP14" s="541"/>
      <c r="DZQ14" s="541"/>
      <c r="DZR14" s="541"/>
      <c r="DZS14" s="541"/>
      <c r="DZT14" s="541"/>
      <c r="DZU14" s="541"/>
      <c r="DZV14" s="541"/>
      <c r="DZW14" s="541"/>
      <c r="DZX14" s="541"/>
      <c r="DZY14" s="541"/>
      <c r="DZZ14" s="541"/>
      <c r="EAA14" s="541"/>
      <c r="EAB14" s="541"/>
      <c r="EAC14" s="541"/>
      <c r="EAD14" s="541"/>
      <c r="EAE14" s="541"/>
      <c r="EAF14" s="541"/>
      <c r="EAG14" s="541"/>
      <c r="EAH14" s="541"/>
      <c r="EAI14" s="541"/>
      <c r="EAJ14" s="541"/>
      <c r="EAK14" s="541"/>
      <c r="EAL14" s="541"/>
      <c r="EAM14" s="541"/>
      <c r="EAN14" s="541"/>
      <c r="EAO14" s="541"/>
      <c r="EAP14" s="541"/>
      <c r="EAQ14" s="541"/>
      <c r="EAR14" s="541"/>
      <c r="EAS14" s="541"/>
      <c r="EAT14" s="541"/>
      <c r="EAU14" s="541"/>
      <c r="EAV14" s="541"/>
      <c r="EAW14" s="541"/>
      <c r="EAX14" s="541"/>
      <c r="EAY14" s="541"/>
      <c r="EAZ14" s="541"/>
      <c r="EBA14" s="541"/>
      <c r="EBB14" s="541"/>
      <c r="EBC14" s="541"/>
      <c r="EBD14" s="541"/>
      <c r="EBE14" s="541"/>
      <c r="EBF14" s="541"/>
      <c r="EBG14" s="541"/>
      <c r="EBH14" s="541"/>
      <c r="EBI14" s="541"/>
      <c r="EBJ14" s="541"/>
      <c r="EBK14" s="541"/>
      <c r="EBL14" s="541"/>
      <c r="EBM14" s="541"/>
      <c r="EBN14" s="541"/>
      <c r="EBO14" s="541"/>
      <c r="EBP14" s="541"/>
      <c r="EBQ14" s="541"/>
      <c r="EBR14" s="541"/>
      <c r="EBS14" s="541"/>
      <c r="EBT14" s="541"/>
      <c r="EBU14" s="541"/>
      <c r="EBV14" s="541"/>
      <c r="EBW14" s="541"/>
      <c r="EBX14" s="541"/>
      <c r="EBY14" s="541"/>
      <c r="EBZ14" s="541"/>
      <c r="ECA14" s="541"/>
      <c r="ECB14" s="541"/>
      <c r="ECC14" s="541"/>
      <c r="ECD14" s="541"/>
      <c r="ECE14" s="541"/>
      <c r="ECF14" s="541"/>
      <c r="ECG14" s="541"/>
      <c r="ECH14" s="541"/>
      <c r="ECI14" s="541"/>
      <c r="ECJ14" s="541"/>
      <c r="ECK14" s="541"/>
      <c r="ECL14" s="541"/>
      <c r="ECM14" s="541"/>
      <c r="ECN14" s="541"/>
      <c r="ECO14" s="541"/>
      <c r="ECP14" s="541"/>
      <c r="ECQ14" s="541"/>
      <c r="ECR14" s="541"/>
      <c r="ECS14" s="541"/>
      <c r="ECT14" s="541"/>
      <c r="ECU14" s="541"/>
      <c r="ECV14" s="541"/>
      <c r="ECW14" s="541"/>
      <c r="ECX14" s="541"/>
      <c r="ECY14" s="541"/>
      <c r="ECZ14" s="541"/>
      <c r="EDA14" s="541"/>
      <c r="EDB14" s="541"/>
      <c r="EDC14" s="541"/>
      <c r="EDD14" s="541"/>
      <c r="EDE14" s="541"/>
      <c r="EDF14" s="541"/>
      <c r="EDG14" s="541"/>
      <c r="EDH14" s="541"/>
      <c r="EDI14" s="541"/>
      <c r="EDJ14" s="541"/>
      <c r="EDK14" s="541"/>
      <c r="EDL14" s="541"/>
      <c r="EDM14" s="541"/>
      <c r="EDN14" s="541"/>
      <c r="EDO14" s="541"/>
      <c r="EDP14" s="541"/>
      <c r="EDQ14" s="541"/>
      <c r="EDR14" s="541"/>
      <c r="EDS14" s="541"/>
      <c r="EDT14" s="541"/>
      <c r="EDU14" s="541"/>
      <c r="EDV14" s="541"/>
      <c r="EDW14" s="541"/>
      <c r="EDX14" s="541"/>
      <c r="EDY14" s="541"/>
      <c r="EDZ14" s="541"/>
      <c r="EEA14" s="541"/>
      <c r="EEB14" s="541"/>
      <c r="EEC14" s="541"/>
      <c r="EED14" s="541"/>
      <c r="EEE14" s="541"/>
      <c r="EEF14" s="541"/>
      <c r="EEG14" s="541"/>
      <c r="EEH14" s="541"/>
      <c r="EEI14" s="541"/>
      <c r="EEJ14" s="541"/>
      <c r="EEK14" s="541"/>
      <c r="EEL14" s="541"/>
      <c r="EEM14" s="541"/>
      <c r="EEN14" s="541"/>
      <c r="EEO14" s="541"/>
      <c r="EEP14" s="541"/>
      <c r="EEQ14" s="541"/>
      <c r="EER14" s="541"/>
      <c r="EES14" s="541"/>
      <c r="EET14" s="541"/>
      <c r="EEU14" s="541"/>
      <c r="EEV14" s="541"/>
      <c r="EEW14" s="541"/>
      <c r="EEX14" s="541"/>
      <c r="EEY14" s="541"/>
      <c r="EEZ14" s="541"/>
      <c r="EFA14" s="541"/>
      <c r="EFB14" s="541"/>
      <c r="EFC14" s="541"/>
      <c r="EFD14" s="541"/>
      <c r="EFE14" s="541"/>
      <c r="EFF14" s="541"/>
      <c r="EFG14" s="541"/>
      <c r="EFH14" s="541"/>
      <c r="EFI14" s="541"/>
      <c r="EFJ14" s="541"/>
      <c r="EFK14" s="541"/>
      <c r="EFL14" s="541"/>
      <c r="EFM14" s="541"/>
      <c r="EFN14" s="541"/>
      <c r="EFO14" s="541"/>
      <c r="EFP14" s="541"/>
      <c r="EFQ14" s="541"/>
      <c r="EFR14" s="541"/>
      <c r="EFS14" s="541"/>
      <c r="EFT14" s="541"/>
      <c r="EFU14" s="541"/>
      <c r="EFV14" s="541"/>
      <c r="EFW14" s="541"/>
      <c r="EFX14" s="541"/>
      <c r="EFY14" s="541"/>
      <c r="EFZ14" s="541"/>
      <c r="EGA14" s="541"/>
      <c r="EGB14" s="541"/>
      <c r="EGC14" s="541"/>
      <c r="EGD14" s="541"/>
      <c r="EGE14" s="541"/>
      <c r="EGF14" s="541"/>
      <c r="EGG14" s="541"/>
      <c r="EGH14" s="541"/>
      <c r="EGI14" s="541"/>
      <c r="EGJ14" s="541"/>
      <c r="EGK14" s="541"/>
      <c r="EGL14" s="541"/>
      <c r="EGM14" s="541"/>
      <c r="EGN14" s="541"/>
      <c r="EGO14" s="541"/>
      <c r="EGP14" s="541"/>
      <c r="EGQ14" s="541"/>
      <c r="EGR14" s="541"/>
      <c r="EGS14" s="541"/>
      <c r="EGT14" s="541"/>
      <c r="EGU14" s="541"/>
      <c r="EGV14" s="541"/>
      <c r="EGW14" s="541"/>
      <c r="EGX14" s="541"/>
      <c r="EGY14" s="541"/>
      <c r="EGZ14" s="541"/>
      <c r="EHA14" s="541"/>
      <c r="EHB14" s="541"/>
      <c r="EHC14" s="541"/>
      <c r="EHD14" s="541"/>
      <c r="EHE14" s="541"/>
      <c r="EHF14" s="541"/>
      <c r="EHG14" s="541"/>
      <c r="EHH14" s="541"/>
      <c r="EHI14" s="541"/>
      <c r="EHJ14" s="541"/>
      <c r="EHK14" s="541"/>
      <c r="EHL14" s="541"/>
      <c r="EHM14" s="541"/>
      <c r="EHN14" s="541"/>
      <c r="EHO14" s="541"/>
      <c r="EHP14" s="541"/>
      <c r="EHQ14" s="541"/>
      <c r="EHR14" s="541"/>
      <c r="EHS14" s="541"/>
      <c r="EHT14" s="541"/>
      <c r="EHU14" s="541"/>
      <c r="EHV14" s="541"/>
      <c r="EHW14" s="541"/>
      <c r="EHX14" s="541"/>
      <c r="EHY14" s="541"/>
      <c r="EHZ14" s="541"/>
      <c r="EIA14" s="541"/>
      <c r="EIB14" s="541"/>
      <c r="EIC14" s="541"/>
      <c r="EID14" s="541"/>
      <c r="EIE14" s="541"/>
      <c r="EIF14" s="541"/>
      <c r="EIG14" s="541"/>
      <c r="EIH14" s="541"/>
      <c r="EII14" s="541"/>
      <c r="EIJ14" s="541"/>
      <c r="EIK14" s="541"/>
      <c r="EIL14" s="541"/>
      <c r="EIM14" s="541"/>
      <c r="EIN14" s="541"/>
      <c r="EIO14" s="541"/>
      <c r="EIP14" s="541"/>
      <c r="EIQ14" s="541"/>
      <c r="EIR14" s="541"/>
      <c r="EIS14" s="541"/>
      <c r="EIT14" s="541"/>
      <c r="EIU14" s="541"/>
      <c r="EIV14" s="541"/>
      <c r="EIW14" s="541"/>
      <c r="EIX14" s="541"/>
      <c r="EIY14" s="541"/>
      <c r="EIZ14" s="541"/>
      <c r="EJA14" s="541"/>
      <c r="EJB14" s="541"/>
      <c r="EJC14" s="541"/>
      <c r="EJD14" s="541"/>
      <c r="EJE14" s="541"/>
      <c r="EJF14" s="541"/>
      <c r="EJG14" s="541"/>
      <c r="EJH14" s="541"/>
      <c r="EJI14" s="541"/>
      <c r="EJJ14" s="541"/>
      <c r="EJK14" s="541"/>
      <c r="EJL14" s="541"/>
      <c r="EJM14" s="541"/>
      <c r="EJN14" s="541"/>
      <c r="EJO14" s="541"/>
      <c r="EJP14" s="541"/>
      <c r="EJQ14" s="541"/>
      <c r="EJR14" s="541"/>
      <c r="EJS14" s="541"/>
      <c r="EJT14" s="541"/>
      <c r="EJU14" s="541"/>
      <c r="EJV14" s="541"/>
      <c r="EJW14" s="541"/>
      <c r="EJX14" s="541"/>
      <c r="EJY14" s="541"/>
      <c r="EJZ14" s="541"/>
      <c r="EKA14" s="541"/>
      <c r="EKB14" s="541"/>
      <c r="EKC14" s="541"/>
      <c r="EKD14" s="541"/>
      <c r="EKE14" s="541"/>
      <c r="EKF14" s="541"/>
      <c r="EKG14" s="541"/>
      <c r="EKH14" s="541"/>
      <c r="EKI14" s="541"/>
      <c r="EKJ14" s="541"/>
      <c r="EKK14" s="541"/>
      <c r="EKL14" s="541"/>
      <c r="EKM14" s="541"/>
      <c r="EKN14" s="541"/>
      <c r="EKO14" s="541"/>
      <c r="EKP14" s="541"/>
      <c r="EKQ14" s="541"/>
      <c r="EKR14" s="541"/>
      <c r="EKS14" s="541"/>
      <c r="EKT14" s="541"/>
      <c r="EKU14" s="541"/>
      <c r="EKV14" s="541"/>
      <c r="EKW14" s="541"/>
      <c r="EKX14" s="541"/>
      <c r="EKY14" s="541"/>
      <c r="EKZ14" s="541"/>
      <c r="ELA14" s="541"/>
      <c r="ELB14" s="541"/>
      <c r="ELC14" s="541"/>
      <c r="ELD14" s="541"/>
      <c r="ELE14" s="541"/>
      <c r="ELF14" s="541"/>
      <c r="ELG14" s="541"/>
      <c r="ELH14" s="541"/>
      <c r="ELI14" s="541"/>
      <c r="ELJ14" s="541"/>
      <c r="ELK14" s="541"/>
      <c r="ELL14" s="541"/>
      <c r="ELM14" s="541"/>
      <c r="ELN14" s="541"/>
      <c r="ELO14" s="541"/>
      <c r="ELP14" s="541"/>
      <c r="ELQ14" s="541"/>
      <c r="ELR14" s="541"/>
      <c r="ELS14" s="541"/>
      <c r="ELT14" s="541"/>
      <c r="ELU14" s="541"/>
      <c r="ELV14" s="541"/>
      <c r="ELW14" s="541"/>
      <c r="ELX14" s="541"/>
      <c r="ELY14" s="541"/>
      <c r="ELZ14" s="541"/>
      <c r="EMA14" s="541"/>
      <c r="EMB14" s="541"/>
      <c r="EMC14" s="541"/>
      <c r="EMD14" s="541"/>
      <c r="EME14" s="541"/>
      <c r="EMF14" s="541"/>
      <c r="EMG14" s="541"/>
      <c r="EMH14" s="541"/>
      <c r="EMI14" s="541"/>
      <c r="EMJ14" s="541"/>
      <c r="EMK14" s="541"/>
      <c r="EML14" s="541"/>
      <c r="EMM14" s="541"/>
      <c r="EMN14" s="541"/>
      <c r="EMO14" s="541"/>
      <c r="EMP14" s="541"/>
      <c r="EMQ14" s="541"/>
      <c r="EMR14" s="541"/>
      <c r="EMS14" s="541"/>
      <c r="EMT14" s="541"/>
      <c r="EMU14" s="541"/>
      <c r="EMV14" s="541"/>
      <c r="EMW14" s="541"/>
      <c r="EMX14" s="541"/>
      <c r="EMY14" s="541"/>
      <c r="EMZ14" s="541"/>
      <c r="ENA14" s="541"/>
      <c r="ENB14" s="541"/>
      <c r="ENC14" s="541"/>
      <c r="END14" s="541"/>
      <c r="ENE14" s="541"/>
      <c r="ENF14" s="541"/>
      <c r="ENG14" s="541"/>
      <c r="ENH14" s="541"/>
      <c r="ENI14" s="541"/>
      <c r="ENJ14" s="541"/>
      <c r="ENK14" s="541"/>
      <c r="ENL14" s="541"/>
      <c r="ENM14" s="541"/>
      <c r="ENN14" s="541"/>
      <c r="ENO14" s="541"/>
      <c r="ENP14" s="541"/>
      <c r="ENQ14" s="541"/>
      <c r="ENR14" s="541"/>
      <c r="ENS14" s="541"/>
      <c r="ENT14" s="541"/>
      <c r="ENU14" s="541"/>
      <c r="ENV14" s="541"/>
      <c r="ENW14" s="541"/>
      <c r="ENX14" s="541"/>
      <c r="ENY14" s="541"/>
      <c r="ENZ14" s="541"/>
      <c r="EOA14" s="541"/>
      <c r="EOB14" s="541"/>
      <c r="EOC14" s="541"/>
      <c r="EOD14" s="541"/>
      <c r="EOE14" s="541"/>
      <c r="EOF14" s="541"/>
      <c r="EOG14" s="541"/>
      <c r="EOH14" s="541"/>
      <c r="EOI14" s="541"/>
      <c r="EOJ14" s="541"/>
      <c r="EOK14" s="541"/>
      <c r="EOL14" s="541"/>
      <c r="EOM14" s="541"/>
      <c r="EON14" s="541"/>
      <c r="EOO14" s="541"/>
      <c r="EOP14" s="541"/>
      <c r="EOQ14" s="541"/>
      <c r="EOR14" s="541"/>
      <c r="EOS14" s="541"/>
      <c r="EOT14" s="541"/>
      <c r="EOU14" s="541"/>
      <c r="EOV14" s="541"/>
      <c r="EOW14" s="541"/>
      <c r="EOX14" s="541"/>
      <c r="EOY14" s="541"/>
      <c r="EOZ14" s="541"/>
      <c r="EPA14" s="541"/>
      <c r="EPB14" s="541"/>
      <c r="EPC14" s="541"/>
      <c r="EPD14" s="541"/>
      <c r="EPE14" s="541"/>
      <c r="EPF14" s="541"/>
      <c r="EPG14" s="541"/>
      <c r="EPH14" s="541"/>
      <c r="EPI14" s="541"/>
      <c r="EPJ14" s="541"/>
      <c r="EPK14" s="541"/>
      <c r="EPL14" s="541"/>
      <c r="EPM14" s="541"/>
      <c r="EPN14" s="541"/>
      <c r="EPO14" s="541"/>
      <c r="EPP14" s="541"/>
      <c r="EPQ14" s="541"/>
      <c r="EPR14" s="541"/>
      <c r="EPS14" s="541"/>
      <c r="EPT14" s="541"/>
      <c r="EPU14" s="541"/>
      <c r="EPV14" s="541"/>
      <c r="EPW14" s="541"/>
      <c r="EPX14" s="541"/>
      <c r="EPY14" s="541"/>
      <c r="EPZ14" s="541"/>
      <c r="EQA14" s="541"/>
      <c r="EQB14" s="541"/>
      <c r="EQC14" s="541"/>
      <c r="EQD14" s="541"/>
      <c r="EQE14" s="541"/>
      <c r="EQF14" s="541"/>
      <c r="EQG14" s="541"/>
      <c r="EQH14" s="541"/>
      <c r="EQI14" s="541"/>
      <c r="EQJ14" s="541"/>
      <c r="EQK14" s="541"/>
      <c r="EQL14" s="541"/>
      <c r="EQM14" s="541"/>
      <c r="EQN14" s="541"/>
      <c r="EQO14" s="541"/>
      <c r="EQP14" s="541"/>
      <c r="EQQ14" s="541"/>
      <c r="EQR14" s="541"/>
      <c r="EQS14" s="541"/>
      <c r="EQT14" s="541"/>
      <c r="EQU14" s="541"/>
      <c r="EQV14" s="541"/>
      <c r="EQW14" s="541"/>
      <c r="EQX14" s="541"/>
      <c r="EQY14" s="541"/>
      <c r="EQZ14" s="541"/>
      <c r="ERA14" s="541"/>
      <c r="ERB14" s="541"/>
      <c r="ERC14" s="541"/>
      <c r="ERD14" s="541"/>
      <c r="ERE14" s="541"/>
      <c r="ERF14" s="541"/>
      <c r="ERG14" s="541"/>
      <c r="ERH14" s="541"/>
      <c r="ERI14" s="541"/>
      <c r="ERJ14" s="541"/>
      <c r="ERK14" s="541"/>
      <c r="ERL14" s="541"/>
      <c r="ERM14" s="541"/>
      <c r="ERN14" s="541"/>
      <c r="ERO14" s="541"/>
      <c r="ERP14" s="541"/>
      <c r="ERQ14" s="541"/>
      <c r="ERR14" s="541"/>
      <c r="ERS14" s="541"/>
      <c r="ERT14" s="541"/>
      <c r="ERU14" s="541"/>
      <c r="ERV14" s="541"/>
      <c r="ERW14" s="541"/>
      <c r="ERX14" s="541"/>
      <c r="ERY14" s="541"/>
      <c r="ERZ14" s="541"/>
      <c r="ESA14" s="541"/>
      <c r="ESB14" s="541"/>
      <c r="ESC14" s="541"/>
      <c r="ESD14" s="541"/>
      <c r="ESE14" s="541"/>
      <c r="ESF14" s="541"/>
      <c r="ESG14" s="541"/>
      <c r="ESH14" s="541"/>
      <c r="ESI14" s="541"/>
      <c r="ESJ14" s="541"/>
      <c r="ESK14" s="541"/>
      <c r="ESL14" s="541"/>
      <c r="ESM14" s="541"/>
      <c r="ESN14" s="541"/>
      <c r="ESO14" s="541"/>
      <c r="ESP14" s="541"/>
      <c r="ESQ14" s="541"/>
      <c r="ESR14" s="541"/>
      <c r="ESS14" s="541"/>
      <c r="EST14" s="541"/>
      <c r="ESU14" s="541"/>
      <c r="ESV14" s="541"/>
      <c r="ESW14" s="541"/>
      <c r="ESX14" s="541"/>
      <c r="ESY14" s="541"/>
      <c r="ESZ14" s="541"/>
      <c r="ETA14" s="541"/>
      <c r="ETB14" s="541"/>
      <c r="ETC14" s="541"/>
      <c r="ETD14" s="541"/>
      <c r="ETE14" s="541"/>
      <c r="ETF14" s="541"/>
      <c r="ETG14" s="541"/>
      <c r="ETH14" s="541"/>
      <c r="ETI14" s="541"/>
      <c r="ETJ14" s="541"/>
      <c r="ETK14" s="541"/>
      <c r="ETL14" s="541"/>
      <c r="ETM14" s="541"/>
      <c r="ETN14" s="541"/>
      <c r="ETO14" s="541"/>
      <c r="ETP14" s="541"/>
      <c r="ETQ14" s="541"/>
      <c r="ETR14" s="541"/>
      <c r="ETS14" s="541"/>
      <c r="ETT14" s="541"/>
      <c r="ETU14" s="541"/>
      <c r="ETV14" s="541"/>
      <c r="ETW14" s="541"/>
      <c r="ETX14" s="541"/>
      <c r="ETY14" s="541"/>
      <c r="ETZ14" s="541"/>
      <c r="EUA14" s="541"/>
      <c r="EUB14" s="541"/>
      <c r="EUC14" s="541"/>
      <c r="EUD14" s="541"/>
      <c r="EUE14" s="541"/>
      <c r="EUF14" s="541"/>
      <c r="EUG14" s="541"/>
      <c r="EUH14" s="541"/>
      <c r="EUI14" s="541"/>
      <c r="EUJ14" s="541"/>
      <c r="EUK14" s="541"/>
      <c r="EUL14" s="541"/>
      <c r="EUM14" s="541"/>
      <c r="EUN14" s="541"/>
      <c r="EUO14" s="541"/>
      <c r="EUP14" s="541"/>
      <c r="EUQ14" s="541"/>
      <c r="EUR14" s="541"/>
      <c r="EUS14" s="541"/>
      <c r="EUT14" s="541"/>
      <c r="EUU14" s="541"/>
      <c r="EUV14" s="541"/>
      <c r="EUW14" s="541"/>
      <c r="EUX14" s="541"/>
      <c r="EUY14" s="541"/>
      <c r="EUZ14" s="541"/>
      <c r="EVA14" s="541"/>
      <c r="EVB14" s="541"/>
      <c r="EVC14" s="541"/>
      <c r="EVD14" s="541"/>
      <c r="EVE14" s="541"/>
      <c r="EVF14" s="541"/>
      <c r="EVG14" s="541"/>
      <c r="EVH14" s="541"/>
      <c r="EVI14" s="541"/>
      <c r="EVJ14" s="541"/>
      <c r="EVK14" s="541"/>
      <c r="EVL14" s="541"/>
      <c r="EVM14" s="541"/>
      <c r="EVN14" s="541"/>
      <c r="EVO14" s="541"/>
      <c r="EVP14" s="541"/>
      <c r="EVQ14" s="541"/>
      <c r="EVR14" s="541"/>
      <c r="EVS14" s="541"/>
      <c r="EVT14" s="541"/>
      <c r="EVU14" s="541"/>
      <c r="EVV14" s="541"/>
      <c r="EVW14" s="541"/>
      <c r="EVX14" s="541"/>
      <c r="EVY14" s="541"/>
      <c r="EVZ14" s="541"/>
      <c r="EWA14" s="541"/>
      <c r="EWB14" s="541"/>
      <c r="EWC14" s="541"/>
      <c r="EWD14" s="541"/>
      <c r="EWE14" s="541"/>
      <c r="EWF14" s="541"/>
      <c r="EWG14" s="541"/>
      <c r="EWH14" s="541"/>
      <c r="EWI14" s="541"/>
      <c r="EWJ14" s="541"/>
      <c r="EWK14" s="541"/>
      <c r="EWL14" s="541"/>
      <c r="EWM14" s="541"/>
      <c r="EWN14" s="541"/>
      <c r="EWO14" s="541"/>
      <c r="EWP14" s="541"/>
      <c r="EWQ14" s="541"/>
      <c r="EWR14" s="541"/>
      <c r="EWS14" s="541"/>
      <c r="EWT14" s="541"/>
      <c r="EWU14" s="541"/>
      <c r="EWV14" s="541"/>
      <c r="EWW14" s="541"/>
      <c r="EWX14" s="541"/>
      <c r="EWY14" s="541"/>
      <c r="EWZ14" s="541"/>
      <c r="EXA14" s="541"/>
      <c r="EXB14" s="541"/>
      <c r="EXC14" s="541"/>
      <c r="EXD14" s="541"/>
      <c r="EXE14" s="541"/>
      <c r="EXF14" s="541"/>
      <c r="EXG14" s="541"/>
      <c r="EXH14" s="541"/>
      <c r="EXI14" s="541"/>
      <c r="EXJ14" s="541"/>
      <c r="EXK14" s="541"/>
      <c r="EXL14" s="541"/>
      <c r="EXM14" s="541"/>
      <c r="EXN14" s="541"/>
      <c r="EXO14" s="541"/>
      <c r="EXP14" s="541"/>
      <c r="EXQ14" s="541"/>
      <c r="EXR14" s="541"/>
      <c r="EXS14" s="541"/>
      <c r="EXT14" s="541"/>
      <c r="EXU14" s="541"/>
      <c r="EXV14" s="541"/>
      <c r="EXW14" s="541"/>
      <c r="EXX14" s="541"/>
      <c r="EXY14" s="541"/>
      <c r="EXZ14" s="541"/>
      <c r="EYA14" s="541"/>
      <c r="EYB14" s="541"/>
      <c r="EYC14" s="541"/>
      <c r="EYD14" s="541"/>
      <c r="EYE14" s="541"/>
      <c r="EYF14" s="541"/>
      <c r="EYG14" s="541"/>
      <c r="EYH14" s="541"/>
      <c r="EYI14" s="541"/>
      <c r="EYJ14" s="541"/>
      <c r="EYK14" s="541"/>
      <c r="EYL14" s="541"/>
      <c r="EYM14" s="541"/>
      <c r="EYN14" s="541"/>
      <c r="EYO14" s="541"/>
      <c r="EYP14" s="541"/>
      <c r="EYQ14" s="541"/>
      <c r="EYR14" s="541"/>
      <c r="EYS14" s="541"/>
      <c r="EYT14" s="541"/>
      <c r="EYU14" s="541"/>
      <c r="EYV14" s="541"/>
      <c r="EYW14" s="541"/>
      <c r="EYX14" s="541"/>
      <c r="EYY14" s="541"/>
      <c r="EYZ14" s="541"/>
      <c r="EZA14" s="541"/>
      <c r="EZB14" s="541"/>
      <c r="EZC14" s="541"/>
      <c r="EZD14" s="541"/>
      <c r="EZE14" s="541"/>
      <c r="EZF14" s="541"/>
      <c r="EZG14" s="541"/>
      <c r="EZH14" s="541"/>
      <c r="EZI14" s="541"/>
      <c r="EZJ14" s="541"/>
      <c r="EZK14" s="541"/>
      <c r="EZL14" s="541"/>
      <c r="EZM14" s="541"/>
      <c r="EZN14" s="541"/>
      <c r="EZO14" s="541"/>
      <c r="EZP14" s="541"/>
      <c r="EZQ14" s="541"/>
      <c r="EZR14" s="541"/>
      <c r="EZS14" s="541"/>
      <c r="EZT14" s="541"/>
      <c r="EZU14" s="541"/>
      <c r="EZV14" s="541"/>
      <c r="EZW14" s="541"/>
      <c r="EZX14" s="541"/>
      <c r="EZY14" s="541"/>
      <c r="EZZ14" s="541"/>
      <c r="FAA14" s="541"/>
      <c r="FAB14" s="541"/>
      <c r="FAC14" s="541"/>
      <c r="FAD14" s="541"/>
      <c r="FAE14" s="541"/>
      <c r="FAF14" s="541"/>
      <c r="FAG14" s="541"/>
      <c r="FAH14" s="541"/>
      <c r="FAI14" s="541"/>
      <c r="FAJ14" s="541"/>
      <c r="FAK14" s="541"/>
      <c r="FAL14" s="541"/>
      <c r="FAM14" s="541"/>
      <c r="FAN14" s="541"/>
      <c r="FAO14" s="541"/>
      <c r="FAP14" s="541"/>
      <c r="FAQ14" s="541"/>
      <c r="FAR14" s="541"/>
      <c r="FAS14" s="541"/>
      <c r="FAT14" s="541"/>
      <c r="FAU14" s="541"/>
      <c r="FAV14" s="541"/>
      <c r="FAW14" s="541"/>
      <c r="FAX14" s="541"/>
      <c r="FAY14" s="541"/>
      <c r="FAZ14" s="541"/>
      <c r="FBA14" s="541"/>
      <c r="FBB14" s="541"/>
      <c r="FBC14" s="541"/>
      <c r="FBD14" s="541"/>
      <c r="FBE14" s="541"/>
      <c r="FBF14" s="541"/>
      <c r="FBG14" s="541"/>
      <c r="FBH14" s="541"/>
      <c r="FBI14" s="541"/>
      <c r="FBJ14" s="541"/>
      <c r="FBK14" s="541"/>
      <c r="FBL14" s="541"/>
      <c r="FBM14" s="541"/>
      <c r="FBN14" s="541"/>
      <c r="FBO14" s="541"/>
      <c r="FBP14" s="541"/>
      <c r="FBQ14" s="541"/>
      <c r="FBR14" s="541"/>
      <c r="FBS14" s="541"/>
      <c r="FBT14" s="541"/>
      <c r="FBU14" s="541"/>
      <c r="FBV14" s="541"/>
      <c r="FBW14" s="541"/>
      <c r="FBX14" s="541"/>
      <c r="FBY14" s="541"/>
      <c r="FBZ14" s="541"/>
      <c r="FCA14" s="541"/>
      <c r="FCB14" s="541"/>
      <c r="FCC14" s="541"/>
      <c r="FCD14" s="541"/>
      <c r="FCE14" s="541"/>
      <c r="FCF14" s="541"/>
      <c r="FCG14" s="541"/>
      <c r="FCH14" s="541"/>
      <c r="FCI14" s="541"/>
      <c r="FCJ14" s="541"/>
      <c r="FCK14" s="541"/>
      <c r="FCL14" s="541"/>
      <c r="FCM14" s="541"/>
      <c r="FCN14" s="541"/>
      <c r="FCO14" s="541"/>
      <c r="FCP14" s="541"/>
      <c r="FCQ14" s="541"/>
      <c r="FCR14" s="541"/>
      <c r="FCS14" s="541"/>
      <c r="FCT14" s="541"/>
      <c r="FCU14" s="541"/>
      <c r="FCV14" s="541"/>
      <c r="FCW14" s="541"/>
      <c r="FCX14" s="541"/>
      <c r="FCY14" s="541"/>
      <c r="FCZ14" s="541"/>
      <c r="FDA14" s="541"/>
      <c r="FDB14" s="541"/>
      <c r="FDC14" s="541"/>
      <c r="FDD14" s="541"/>
      <c r="FDE14" s="541"/>
      <c r="FDF14" s="541"/>
      <c r="FDG14" s="541"/>
      <c r="FDH14" s="541"/>
      <c r="FDI14" s="541"/>
      <c r="FDJ14" s="541"/>
      <c r="FDK14" s="541"/>
      <c r="FDL14" s="541"/>
      <c r="FDM14" s="541"/>
      <c r="FDN14" s="541"/>
      <c r="FDO14" s="541"/>
      <c r="FDP14" s="541"/>
      <c r="FDQ14" s="541"/>
      <c r="FDR14" s="541"/>
      <c r="FDS14" s="541"/>
      <c r="FDT14" s="541"/>
      <c r="FDU14" s="541"/>
      <c r="FDV14" s="541"/>
      <c r="FDW14" s="541"/>
      <c r="FDX14" s="541"/>
      <c r="FDY14" s="541"/>
      <c r="FDZ14" s="541"/>
      <c r="FEA14" s="541"/>
      <c r="FEB14" s="541"/>
      <c r="FEC14" s="541"/>
      <c r="FED14" s="541"/>
      <c r="FEE14" s="541"/>
      <c r="FEF14" s="541"/>
      <c r="FEG14" s="541"/>
      <c r="FEH14" s="541"/>
      <c r="FEI14" s="541"/>
      <c r="FEJ14" s="541"/>
      <c r="FEK14" s="541"/>
      <c r="FEL14" s="541"/>
      <c r="FEM14" s="541"/>
      <c r="FEN14" s="541"/>
      <c r="FEO14" s="541"/>
      <c r="FEP14" s="541"/>
      <c r="FEQ14" s="541"/>
      <c r="FER14" s="541"/>
      <c r="FES14" s="541"/>
      <c r="FET14" s="541"/>
      <c r="FEU14" s="541"/>
      <c r="FEV14" s="541"/>
      <c r="FEW14" s="541"/>
      <c r="FEX14" s="541"/>
      <c r="FEY14" s="541"/>
      <c r="FEZ14" s="541"/>
      <c r="FFA14" s="541"/>
      <c r="FFB14" s="541"/>
      <c r="FFC14" s="541"/>
      <c r="FFD14" s="541"/>
      <c r="FFE14" s="541"/>
      <c r="FFF14" s="541"/>
      <c r="FFG14" s="541"/>
      <c r="FFH14" s="541"/>
      <c r="FFI14" s="541"/>
      <c r="FFJ14" s="541"/>
      <c r="FFK14" s="541"/>
      <c r="FFL14" s="541"/>
      <c r="FFM14" s="541"/>
      <c r="FFN14" s="541"/>
      <c r="FFO14" s="541"/>
      <c r="FFP14" s="541"/>
      <c r="FFQ14" s="541"/>
      <c r="FFR14" s="541"/>
      <c r="FFS14" s="541"/>
      <c r="FFT14" s="541"/>
      <c r="FFU14" s="541"/>
      <c r="FFV14" s="541"/>
      <c r="FFW14" s="541"/>
      <c r="FFX14" s="541"/>
      <c r="FFY14" s="541"/>
      <c r="FFZ14" s="541"/>
      <c r="FGA14" s="541"/>
      <c r="FGB14" s="541"/>
      <c r="FGC14" s="541"/>
      <c r="FGD14" s="541"/>
      <c r="FGE14" s="541"/>
      <c r="FGF14" s="541"/>
      <c r="FGG14" s="541"/>
      <c r="FGH14" s="541"/>
      <c r="FGI14" s="541"/>
      <c r="FGJ14" s="541"/>
      <c r="FGK14" s="541"/>
      <c r="FGL14" s="541"/>
      <c r="FGM14" s="541"/>
      <c r="FGN14" s="541"/>
      <c r="FGO14" s="541"/>
      <c r="FGP14" s="541"/>
      <c r="FGQ14" s="541"/>
      <c r="FGR14" s="541"/>
      <c r="FGS14" s="541"/>
      <c r="FGT14" s="541"/>
      <c r="FGU14" s="541"/>
      <c r="FGV14" s="541"/>
      <c r="FGW14" s="541"/>
      <c r="FGX14" s="541"/>
      <c r="FGY14" s="541"/>
      <c r="FGZ14" s="541"/>
      <c r="FHA14" s="541"/>
      <c r="FHB14" s="541"/>
      <c r="FHC14" s="541"/>
      <c r="FHD14" s="541"/>
      <c r="FHE14" s="541"/>
      <c r="FHF14" s="541"/>
      <c r="FHG14" s="541"/>
      <c r="FHH14" s="541"/>
      <c r="FHI14" s="541"/>
      <c r="FHJ14" s="541"/>
      <c r="FHK14" s="541"/>
      <c r="FHL14" s="541"/>
      <c r="FHM14" s="541"/>
      <c r="FHN14" s="541"/>
      <c r="FHO14" s="541"/>
      <c r="FHP14" s="541"/>
      <c r="FHQ14" s="541"/>
      <c r="FHR14" s="541"/>
      <c r="FHS14" s="541"/>
      <c r="FHT14" s="541"/>
      <c r="FHU14" s="541"/>
      <c r="FHV14" s="541"/>
      <c r="FHW14" s="541"/>
      <c r="FHX14" s="541"/>
      <c r="FHY14" s="541"/>
      <c r="FHZ14" s="541"/>
      <c r="FIA14" s="541"/>
      <c r="FIB14" s="541"/>
      <c r="FIC14" s="541"/>
      <c r="FID14" s="541"/>
      <c r="FIE14" s="541"/>
      <c r="FIF14" s="541"/>
      <c r="FIG14" s="541"/>
      <c r="FIH14" s="541"/>
      <c r="FII14" s="541"/>
      <c r="FIJ14" s="541"/>
      <c r="FIK14" s="541"/>
      <c r="FIL14" s="541"/>
      <c r="FIM14" s="541"/>
      <c r="FIN14" s="541"/>
      <c r="FIO14" s="541"/>
      <c r="FIP14" s="541"/>
      <c r="FIQ14" s="541"/>
      <c r="FIR14" s="541"/>
      <c r="FIS14" s="541"/>
      <c r="FIT14" s="541"/>
      <c r="FIU14" s="541"/>
      <c r="FIV14" s="541"/>
      <c r="FIW14" s="541"/>
      <c r="FIX14" s="541"/>
      <c r="FIY14" s="541"/>
      <c r="FIZ14" s="541"/>
      <c r="FJA14" s="541"/>
      <c r="FJB14" s="541"/>
      <c r="FJC14" s="541"/>
      <c r="FJD14" s="541"/>
      <c r="FJE14" s="541"/>
      <c r="FJF14" s="541"/>
      <c r="FJG14" s="541"/>
      <c r="FJH14" s="541"/>
      <c r="FJI14" s="541"/>
      <c r="FJJ14" s="541"/>
      <c r="FJK14" s="541"/>
      <c r="FJL14" s="541"/>
      <c r="FJM14" s="541"/>
      <c r="FJN14" s="541"/>
      <c r="FJO14" s="541"/>
      <c r="FJP14" s="541"/>
      <c r="FJQ14" s="541"/>
      <c r="FJR14" s="541"/>
      <c r="FJS14" s="541"/>
      <c r="FJT14" s="541"/>
      <c r="FJU14" s="541"/>
      <c r="FJV14" s="541"/>
      <c r="FJW14" s="541"/>
      <c r="FJX14" s="541"/>
      <c r="FJY14" s="541"/>
      <c r="FJZ14" s="541"/>
      <c r="FKA14" s="541"/>
      <c r="FKB14" s="541"/>
      <c r="FKC14" s="541"/>
      <c r="FKD14" s="541"/>
      <c r="FKE14" s="541"/>
      <c r="FKF14" s="541"/>
      <c r="FKG14" s="541"/>
      <c r="FKH14" s="541"/>
      <c r="FKI14" s="541"/>
      <c r="FKJ14" s="541"/>
      <c r="FKK14" s="541"/>
      <c r="FKL14" s="541"/>
      <c r="FKM14" s="541"/>
      <c r="FKN14" s="541"/>
      <c r="FKO14" s="541"/>
      <c r="FKP14" s="541"/>
      <c r="FKQ14" s="541"/>
      <c r="FKR14" s="541"/>
      <c r="FKS14" s="541"/>
      <c r="FKT14" s="541"/>
      <c r="FKU14" s="541"/>
      <c r="FKV14" s="541"/>
      <c r="FKW14" s="541"/>
      <c r="FKX14" s="541"/>
      <c r="FKY14" s="541"/>
      <c r="FKZ14" s="541"/>
      <c r="FLA14" s="541"/>
      <c r="FLB14" s="541"/>
      <c r="FLC14" s="541"/>
      <c r="FLD14" s="541"/>
      <c r="FLE14" s="541"/>
      <c r="FLF14" s="541"/>
      <c r="FLG14" s="541"/>
      <c r="FLH14" s="541"/>
      <c r="FLI14" s="541"/>
      <c r="FLJ14" s="541"/>
      <c r="FLK14" s="541"/>
      <c r="FLL14" s="541"/>
      <c r="FLM14" s="541"/>
      <c r="FLN14" s="541"/>
      <c r="FLO14" s="541"/>
      <c r="FLP14" s="541"/>
      <c r="FLQ14" s="541"/>
      <c r="FLR14" s="541"/>
      <c r="FLS14" s="541"/>
      <c r="FLT14" s="541"/>
      <c r="FLU14" s="541"/>
      <c r="FLV14" s="541"/>
      <c r="FLW14" s="541"/>
      <c r="FLX14" s="541"/>
      <c r="FLY14" s="541"/>
      <c r="FLZ14" s="541"/>
      <c r="FMA14" s="541"/>
      <c r="FMB14" s="541"/>
      <c r="FMC14" s="541"/>
      <c r="FMD14" s="541"/>
      <c r="FME14" s="541"/>
      <c r="FMF14" s="541"/>
      <c r="FMG14" s="541"/>
      <c r="FMH14" s="541"/>
      <c r="FMI14" s="541"/>
      <c r="FMJ14" s="541"/>
      <c r="FMK14" s="541"/>
      <c r="FML14" s="541"/>
      <c r="FMM14" s="541"/>
      <c r="FMN14" s="541"/>
      <c r="FMO14" s="541"/>
      <c r="FMP14" s="541"/>
      <c r="FMQ14" s="541"/>
      <c r="FMR14" s="541"/>
      <c r="FMS14" s="541"/>
      <c r="FMT14" s="541"/>
      <c r="FMU14" s="541"/>
      <c r="FMV14" s="541"/>
      <c r="FMW14" s="541"/>
      <c r="FMX14" s="541"/>
      <c r="FMY14" s="541"/>
      <c r="FMZ14" s="541"/>
      <c r="FNA14" s="541"/>
      <c r="FNB14" s="541"/>
      <c r="FNC14" s="541"/>
      <c r="FND14" s="541"/>
      <c r="FNE14" s="541"/>
      <c r="FNF14" s="541"/>
      <c r="FNG14" s="541"/>
      <c r="FNH14" s="541"/>
      <c r="FNI14" s="541"/>
      <c r="FNJ14" s="541"/>
      <c r="FNK14" s="541"/>
      <c r="FNL14" s="541"/>
      <c r="FNM14" s="541"/>
      <c r="FNN14" s="541"/>
      <c r="FNO14" s="541"/>
      <c r="FNP14" s="541"/>
      <c r="FNQ14" s="541"/>
      <c r="FNR14" s="541"/>
      <c r="FNS14" s="541"/>
      <c r="FNT14" s="541"/>
      <c r="FNU14" s="541"/>
      <c r="FNV14" s="541"/>
      <c r="FNW14" s="541"/>
      <c r="FNX14" s="541"/>
      <c r="FNY14" s="541"/>
      <c r="FNZ14" s="541"/>
      <c r="FOA14" s="541"/>
      <c r="FOB14" s="541"/>
      <c r="FOC14" s="541"/>
      <c r="FOD14" s="541"/>
      <c r="FOE14" s="541"/>
      <c r="FOF14" s="541"/>
      <c r="FOG14" s="541"/>
      <c r="FOH14" s="541"/>
      <c r="FOI14" s="541"/>
      <c r="FOJ14" s="541"/>
      <c r="FOK14" s="541"/>
      <c r="FOL14" s="541"/>
      <c r="FOM14" s="541"/>
      <c r="FON14" s="541"/>
      <c r="FOO14" s="541"/>
      <c r="FOP14" s="541"/>
      <c r="FOQ14" s="541"/>
      <c r="FOR14" s="541"/>
      <c r="FOS14" s="541"/>
      <c r="FOT14" s="541"/>
      <c r="FOU14" s="541"/>
      <c r="FOV14" s="541"/>
      <c r="FOW14" s="541"/>
      <c r="FOX14" s="541"/>
      <c r="FOY14" s="541"/>
      <c r="FOZ14" s="541"/>
      <c r="FPA14" s="541"/>
      <c r="FPB14" s="541"/>
      <c r="FPC14" s="541"/>
      <c r="FPD14" s="541"/>
      <c r="FPE14" s="541"/>
      <c r="FPF14" s="541"/>
      <c r="FPG14" s="541"/>
      <c r="FPH14" s="541"/>
      <c r="FPI14" s="541"/>
      <c r="FPJ14" s="541"/>
      <c r="FPK14" s="541"/>
      <c r="FPL14" s="541"/>
      <c r="FPM14" s="541"/>
      <c r="FPN14" s="541"/>
      <c r="FPO14" s="541"/>
      <c r="FPP14" s="541"/>
      <c r="FPQ14" s="541"/>
      <c r="FPR14" s="541"/>
      <c r="FPS14" s="541"/>
      <c r="FPT14" s="541"/>
      <c r="FPU14" s="541"/>
      <c r="FPV14" s="541"/>
      <c r="FPW14" s="541"/>
      <c r="FPX14" s="541"/>
      <c r="FPY14" s="541"/>
      <c r="FPZ14" s="541"/>
      <c r="FQA14" s="541"/>
      <c r="FQB14" s="541"/>
      <c r="FQC14" s="541"/>
      <c r="FQD14" s="541"/>
      <c r="FQE14" s="541"/>
      <c r="FQF14" s="541"/>
      <c r="FQG14" s="541"/>
      <c r="FQH14" s="541"/>
      <c r="FQI14" s="541"/>
      <c r="FQJ14" s="541"/>
      <c r="FQK14" s="541"/>
      <c r="FQL14" s="541"/>
      <c r="FQM14" s="541"/>
      <c r="FQN14" s="541"/>
      <c r="FQO14" s="541"/>
      <c r="FQP14" s="541"/>
      <c r="FQQ14" s="541"/>
      <c r="FQR14" s="541"/>
      <c r="FQS14" s="541"/>
      <c r="FQT14" s="541"/>
      <c r="FQU14" s="541"/>
      <c r="FQV14" s="541"/>
      <c r="FQW14" s="541"/>
      <c r="FQX14" s="541"/>
      <c r="FQY14" s="541"/>
      <c r="FQZ14" s="541"/>
      <c r="FRA14" s="541"/>
      <c r="FRB14" s="541"/>
      <c r="FRC14" s="541"/>
      <c r="FRD14" s="541"/>
      <c r="FRE14" s="541"/>
      <c r="FRF14" s="541"/>
      <c r="FRG14" s="541"/>
      <c r="FRH14" s="541"/>
      <c r="FRI14" s="541"/>
      <c r="FRJ14" s="541"/>
      <c r="FRK14" s="541"/>
      <c r="FRL14" s="541"/>
      <c r="FRM14" s="541"/>
      <c r="FRN14" s="541"/>
      <c r="FRO14" s="541"/>
      <c r="FRP14" s="541"/>
      <c r="FRQ14" s="541"/>
      <c r="FRR14" s="541"/>
      <c r="FRS14" s="541"/>
      <c r="FRT14" s="541"/>
      <c r="FRU14" s="541"/>
      <c r="FRV14" s="541"/>
      <c r="FRW14" s="541"/>
      <c r="FRX14" s="541"/>
      <c r="FRY14" s="541"/>
      <c r="FRZ14" s="541"/>
      <c r="FSA14" s="541"/>
      <c r="FSB14" s="541"/>
      <c r="FSC14" s="541"/>
      <c r="FSD14" s="541"/>
      <c r="FSE14" s="541"/>
      <c r="FSF14" s="541"/>
      <c r="FSG14" s="541"/>
      <c r="FSH14" s="541"/>
      <c r="FSI14" s="541"/>
      <c r="FSJ14" s="541"/>
      <c r="FSK14" s="541"/>
      <c r="FSL14" s="541"/>
      <c r="FSM14" s="541"/>
      <c r="FSN14" s="541"/>
      <c r="FSO14" s="541"/>
      <c r="FSP14" s="541"/>
      <c r="FSQ14" s="541"/>
      <c r="FSR14" s="541"/>
      <c r="FSS14" s="541"/>
      <c r="FST14" s="541"/>
      <c r="FSU14" s="541"/>
      <c r="FSV14" s="541"/>
      <c r="FSW14" s="541"/>
      <c r="FSX14" s="541"/>
      <c r="FSY14" s="541"/>
      <c r="FSZ14" s="541"/>
      <c r="FTA14" s="541"/>
      <c r="FTB14" s="541"/>
      <c r="FTC14" s="541"/>
      <c r="FTD14" s="541"/>
      <c r="FTE14" s="541"/>
      <c r="FTF14" s="541"/>
      <c r="FTG14" s="541"/>
      <c r="FTH14" s="541"/>
      <c r="FTI14" s="541"/>
      <c r="FTJ14" s="541"/>
      <c r="FTK14" s="541"/>
      <c r="FTL14" s="541"/>
      <c r="FTM14" s="541"/>
      <c r="FTN14" s="541"/>
      <c r="FTO14" s="541"/>
      <c r="FTP14" s="541"/>
      <c r="FTQ14" s="541"/>
      <c r="FTR14" s="541"/>
      <c r="FTS14" s="541"/>
      <c r="FTT14" s="541"/>
      <c r="FTU14" s="541"/>
      <c r="FTV14" s="541"/>
      <c r="FTW14" s="541"/>
      <c r="FTX14" s="541"/>
      <c r="FTY14" s="541"/>
      <c r="FTZ14" s="541"/>
      <c r="FUA14" s="541"/>
      <c r="FUB14" s="541"/>
      <c r="FUC14" s="541"/>
      <c r="FUD14" s="541"/>
      <c r="FUE14" s="541"/>
      <c r="FUF14" s="541"/>
      <c r="FUG14" s="541"/>
      <c r="FUH14" s="541"/>
      <c r="FUI14" s="541"/>
      <c r="FUJ14" s="541"/>
      <c r="FUK14" s="541"/>
      <c r="FUL14" s="541"/>
      <c r="FUM14" s="541"/>
      <c r="FUN14" s="541"/>
      <c r="FUO14" s="541"/>
      <c r="FUP14" s="541"/>
      <c r="FUQ14" s="541"/>
      <c r="FUR14" s="541"/>
      <c r="FUS14" s="541"/>
      <c r="FUT14" s="541"/>
      <c r="FUU14" s="541"/>
      <c r="FUV14" s="541"/>
      <c r="FUW14" s="541"/>
      <c r="FUX14" s="541"/>
      <c r="FUY14" s="541"/>
      <c r="FUZ14" s="541"/>
      <c r="FVA14" s="541"/>
      <c r="FVB14" s="541"/>
      <c r="FVC14" s="541"/>
      <c r="FVD14" s="541"/>
      <c r="FVE14" s="541"/>
      <c r="FVF14" s="541"/>
      <c r="FVG14" s="541"/>
      <c r="FVH14" s="541"/>
      <c r="FVI14" s="541"/>
      <c r="FVJ14" s="541"/>
      <c r="FVK14" s="541"/>
      <c r="FVL14" s="541"/>
      <c r="FVM14" s="541"/>
      <c r="FVN14" s="541"/>
      <c r="FVO14" s="541"/>
      <c r="FVP14" s="541"/>
      <c r="FVQ14" s="541"/>
      <c r="FVR14" s="541"/>
      <c r="FVS14" s="541"/>
      <c r="FVT14" s="541"/>
      <c r="FVU14" s="541"/>
      <c r="FVV14" s="541"/>
      <c r="FVW14" s="541"/>
      <c r="FVX14" s="541"/>
      <c r="FVY14" s="541"/>
      <c r="FVZ14" s="541"/>
      <c r="FWA14" s="541"/>
      <c r="FWB14" s="541"/>
      <c r="FWC14" s="541"/>
      <c r="FWD14" s="541"/>
      <c r="FWE14" s="541"/>
      <c r="FWF14" s="541"/>
      <c r="FWG14" s="541"/>
      <c r="FWH14" s="541"/>
      <c r="FWI14" s="541"/>
      <c r="FWJ14" s="541"/>
      <c r="FWK14" s="541"/>
      <c r="FWL14" s="541"/>
      <c r="FWM14" s="541"/>
      <c r="FWN14" s="541"/>
      <c r="FWO14" s="541"/>
      <c r="FWP14" s="541"/>
      <c r="FWQ14" s="541"/>
      <c r="FWR14" s="541"/>
      <c r="FWS14" s="541"/>
      <c r="FWT14" s="541"/>
      <c r="FWU14" s="541"/>
      <c r="FWV14" s="541"/>
      <c r="FWW14" s="541"/>
      <c r="FWX14" s="541"/>
      <c r="FWY14" s="541"/>
      <c r="FWZ14" s="541"/>
      <c r="FXA14" s="541"/>
      <c r="FXB14" s="541"/>
      <c r="FXC14" s="541"/>
      <c r="FXD14" s="541"/>
      <c r="FXE14" s="541"/>
      <c r="FXF14" s="541"/>
      <c r="FXG14" s="541"/>
      <c r="FXH14" s="541"/>
      <c r="FXI14" s="541"/>
      <c r="FXJ14" s="541"/>
      <c r="FXK14" s="541"/>
      <c r="FXL14" s="541"/>
      <c r="FXM14" s="541"/>
      <c r="FXN14" s="541"/>
      <c r="FXO14" s="541"/>
      <c r="FXP14" s="541"/>
      <c r="FXQ14" s="541"/>
      <c r="FXR14" s="541"/>
      <c r="FXS14" s="541"/>
      <c r="FXT14" s="541"/>
      <c r="FXU14" s="541"/>
      <c r="FXV14" s="541"/>
      <c r="FXW14" s="541"/>
      <c r="FXX14" s="541"/>
      <c r="FXY14" s="541"/>
      <c r="FXZ14" s="541"/>
      <c r="FYA14" s="541"/>
      <c r="FYB14" s="541"/>
      <c r="FYC14" s="541"/>
      <c r="FYD14" s="541"/>
      <c r="FYE14" s="541"/>
      <c r="FYF14" s="541"/>
      <c r="FYG14" s="541"/>
      <c r="FYH14" s="541"/>
      <c r="FYI14" s="541"/>
      <c r="FYJ14" s="541"/>
      <c r="FYK14" s="541"/>
      <c r="FYL14" s="541"/>
      <c r="FYM14" s="541"/>
      <c r="FYN14" s="541"/>
      <c r="FYO14" s="541"/>
      <c r="FYP14" s="541"/>
      <c r="FYQ14" s="541"/>
      <c r="FYR14" s="541"/>
      <c r="FYS14" s="541"/>
      <c r="FYT14" s="541"/>
      <c r="FYU14" s="541"/>
      <c r="FYV14" s="541"/>
      <c r="FYW14" s="541"/>
      <c r="FYX14" s="541"/>
      <c r="FYY14" s="541"/>
      <c r="FYZ14" s="541"/>
      <c r="FZA14" s="541"/>
      <c r="FZB14" s="541"/>
      <c r="FZC14" s="541"/>
      <c r="FZD14" s="541"/>
      <c r="FZE14" s="541"/>
      <c r="FZF14" s="541"/>
      <c r="FZG14" s="541"/>
      <c r="FZH14" s="541"/>
      <c r="FZI14" s="541"/>
      <c r="FZJ14" s="541"/>
      <c r="FZK14" s="541"/>
      <c r="FZL14" s="541"/>
      <c r="FZM14" s="541"/>
      <c r="FZN14" s="541"/>
      <c r="FZO14" s="541"/>
      <c r="FZP14" s="541"/>
      <c r="FZQ14" s="541"/>
      <c r="FZR14" s="541"/>
      <c r="FZS14" s="541"/>
      <c r="FZT14" s="541"/>
      <c r="FZU14" s="541"/>
      <c r="FZV14" s="541"/>
      <c r="FZW14" s="541"/>
      <c r="FZX14" s="541"/>
      <c r="FZY14" s="541"/>
      <c r="FZZ14" s="541"/>
      <c r="GAA14" s="541"/>
      <c r="GAB14" s="541"/>
      <c r="GAC14" s="541"/>
      <c r="GAD14" s="541"/>
      <c r="GAE14" s="541"/>
      <c r="GAF14" s="541"/>
      <c r="GAG14" s="541"/>
      <c r="GAH14" s="541"/>
      <c r="GAI14" s="541"/>
      <c r="GAJ14" s="541"/>
      <c r="GAK14" s="541"/>
      <c r="GAL14" s="541"/>
      <c r="GAM14" s="541"/>
      <c r="GAN14" s="541"/>
      <c r="GAO14" s="541"/>
      <c r="GAP14" s="541"/>
      <c r="GAQ14" s="541"/>
      <c r="GAR14" s="541"/>
      <c r="GAS14" s="541"/>
      <c r="GAT14" s="541"/>
      <c r="GAU14" s="541"/>
      <c r="GAV14" s="541"/>
      <c r="GAW14" s="541"/>
      <c r="GAX14" s="541"/>
      <c r="GAY14" s="541"/>
      <c r="GAZ14" s="541"/>
      <c r="GBA14" s="541"/>
      <c r="GBB14" s="541"/>
      <c r="GBC14" s="541"/>
      <c r="GBD14" s="541"/>
      <c r="GBE14" s="541"/>
      <c r="GBF14" s="541"/>
      <c r="GBG14" s="541"/>
      <c r="GBH14" s="541"/>
      <c r="GBI14" s="541"/>
      <c r="GBJ14" s="541"/>
      <c r="GBK14" s="541"/>
      <c r="GBL14" s="541"/>
      <c r="GBM14" s="541"/>
      <c r="GBN14" s="541"/>
      <c r="GBO14" s="541"/>
      <c r="GBP14" s="541"/>
      <c r="GBQ14" s="541"/>
      <c r="GBR14" s="541"/>
      <c r="GBS14" s="541"/>
      <c r="GBT14" s="541"/>
      <c r="GBU14" s="541"/>
      <c r="GBV14" s="541"/>
      <c r="GBW14" s="541"/>
      <c r="GBX14" s="541"/>
      <c r="GBY14" s="541"/>
      <c r="GBZ14" s="541"/>
      <c r="GCA14" s="541"/>
      <c r="GCB14" s="541"/>
      <c r="GCC14" s="541"/>
      <c r="GCD14" s="541"/>
      <c r="GCE14" s="541"/>
      <c r="GCF14" s="541"/>
      <c r="GCG14" s="541"/>
      <c r="GCH14" s="541"/>
      <c r="GCI14" s="541"/>
      <c r="GCJ14" s="541"/>
      <c r="GCK14" s="541"/>
      <c r="GCL14" s="541"/>
      <c r="GCM14" s="541"/>
      <c r="GCN14" s="541"/>
      <c r="GCO14" s="541"/>
      <c r="GCP14" s="541"/>
      <c r="GCQ14" s="541"/>
      <c r="GCR14" s="541"/>
      <c r="GCS14" s="541"/>
      <c r="GCT14" s="541"/>
      <c r="GCU14" s="541"/>
      <c r="GCV14" s="541"/>
      <c r="GCW14" s="541"/>
      <c r="GCX14" s="541"/>
      <c r="GCY14" s="541"/>
      <c r="GCZ14" s="541"/>
      <c r="GDA14" s="541"/>
      <c r="GDB14" s="541"/>
      <c r="GDC14" s="541"/>
      <c r="GDD14" s="541"/>
      <c r="GDE14" s="541"/>
      <c r="GDF14" s="541"/>
      <c r="GDG14" s="541"/>
      <c r="GDH14" s="541"/>
      <c r="GDI14" s="541"/>
      <c r="GDJ14" s="541"/>
      <c r="GDK14" s="541"/>
      <c r="GDL14" s="541"/>
      <c r="GDM14" s="541"/>
      <c r="GDN14" s="541"/>
      <c r="GDO14" s="541"/>
      <c r="GDP14" s="541"/>
      <c r="GDQ14" s="541"/>
      <c r="GDR14" s="541"/>
      <c r="GDS14" s="541"/>
      <c r="GDT14" s="541"/>
      <c r="GDU14" s="541"/>
      <c r="GDV14" s="541"/>
      <c r="GDW14" s="541"/>
      <c r="GDX14" s="541"/>
      <c r="GDY14" s="541"/>
      <c r="GDZ14" s="541"/>
      <c r="GEA14" s="541"/>
      <c r="GEB14" s="541"/>
      <c r="GEC14" s="541"/>
      <c r="GED14" s="541"/>
      <c r="GEE14" s="541"/>
      <c r="GEF14" s="541"/>
      <c r="GEG14" s="541"/>
      <c r="GEH14" s="541"/>
      <c r="GEI14" s="541"/>
      <c r="GEJ14" s="541"/>
      <c r="GEK14" s="541"/>
      <c r="GEL14" s="541"/>
      <c r="GEM14" s="541"/>
      <c r="GEN14" s="541"/>
      <c r="GEO14" s="541"/>
      <c r="GEP14" s="541"/>
      <c r="GEQ14" s="541"/>
      <c r="GER14" s="541"/>
      <c r="GES14" s="541"/>
      <c r="GET14" s="541"/>
      <c r="GEU14" s="541"/>
      <c r="GEV14" s="541"/>
      <c r="GEW14" s="541"/>
      <c r="GEX14" s="541"/>
      <c r="GEY14" s="541"/>
      <c r="GEZ14" s="541"/>
      <c r="GFA14" s="541"/>
      <c r="GFB14" s="541"/>
      <c r="GFC14" s="541"/>
      <c r="GFD14" s="541"/>
      <c r="GFE14" s="541"/>
      <c r="GFF14" s="541"/>
      <c r="GFG14" s="541"/>
      <c r="GFH14" s="541"/>
      <c r="GFI14" s="541"/>
      <c r="GFJ14" s="541"/>
      <c r="GFK14" s="541"/>
      <c r="GFL14" s="541"/>
      <c r="GFM14" s="541"/>
      <c r="GFN14" s="541"/>
      <c r="GFO14" s="541"/>
      <c r="GFP14" s="541"/>
      <c r="GFQ14" s="541"/>
      <c r="GFR14" s="541"/>
      <c r="GFS14" s="541"/>
      <c r="GFT14" s="541"/>
      <c r="GFU14" s="541"/>
      <c r="GFV14" s="541"/>
      <c r="GFW14" s="541"/>
      <c r="GFX14" s="541"/>
      <c r="GFY14" s="541"/>
      <c r="GFZ14" s="541"/>
      <c r="GGA14" s="541"/>
      <c r="GGB14" s="541"/>
      <c r="GGC14" s="541"/>
      <c r="GGD14" s="541"/>
      <c r="GGE14" s="541"/>
      <c r="GGF14" s="541"/>
      <c r="GGG14" s="541"/>
      <c r="GGH14" s="541"/>
      <c r="GGI14" s="541"/>
      <c r="GGJ14" s="541"/>
      <c r="GGK14" s="541"/>
      <c r="GGL14" s="541"/>
      <c r="GGM14" s="541"/>
      <c r="GGN14" s="541"/>
      <c r="GGO14" s="541"/>
      <c r="GGP14" s="541"/>
      <c r="GGQ14" s="541"/>
      <c r="GGR14" s="541"/>
      <c r="GGS14" s="541"/>
      <c r="GGT14" s="541"/>
      <c r="GGU14" s="541"/>
      <c r="GGV14" s="541"/>
      <c r="GGW14" s="541"/>
      <c r="GGX14" s="541"/>
      <c r="GGY14" s="541"/>
      <c r="GGZ14" s="541"/>
      <c r="GHA14" s="541"/>
      <c r="GHB14" s="541"/>
      <c r="GHC14" s="541"/>
      <c r="GHD14" s="541"/>
      <c r="GHE14" s="541"/>
      <c r="GHF14" s="541"/>
      <c r="GHG14" s="541"/>
      <c r="GHH14" s="541"/>
      <c r="GHI14" s="541"/>
      <c r="GHJ14" s="541"/>
      <c r="GHK14" s="541"/>
      <c r="GHL14" s="541"/>
      <c r="GHM14" s="541"/>
      <c r="GHN14" s="541"/>
      <c r="GHO14" s="541"/>
      <c r="GHP14" s="541"/>
      <c r="GHQ14" s="541"/>
      <c r="GHR14" s="541"/>
      <c r="GHS14" s="541"/>
      <c r="GHT14" s="541"/>
      <c r="GHU14" s="541"/>
      <c r="GHV14" s="541"/>
      <c r="GHW14" s="541"/>
      <c r="GHX14" s="541"/>
      <c r="GHY14" s="541"/>
      <c r="GHZ14" s="541"/>
      <c r="GIA14" s="541"/>
      <c r="GIB14" s="541"/>
      <c r="GIC14" s="541"/>
      <c r="GID14" s="541"/>
      <c r="GIE14" s="541"/>
      <c r="GIF14" s="541"/>
      <c r="GIG14" s="541"/>
      <c r="GIH14" s="541"/>
      <c r="GII14" s="541"/>
      <c r="GIJ14" s="541"/>
      <c r="GIK14" s="541"/>
      <c r="GIL14" s="541"/>
      <c r="GIM14" s="541"/>
      <c r="GIN14" s="541"/>
      <c r="GIO14" s="541"/>
      <c r="GIP14" s="541"/>
      <c r="GIQ14" s="541"/>
      <c r="GIR14" s="541"/>
      <c r="GIS14" s="541"/>
      <c r="GIT14" s="541"/>
      <c r="GIU14" s="541"/>
      <c r="GIV14" s="541"/>
      <c r="GIW14" s="541"/>
      <c r="GIX14" s="541"/>
      <c r="GIY14" s="541"/>
      <c r="GIZ14" s="541"/>
      <c r="GJA14" s="541"/>
      <c r="GJB14" s="541"/>
      <c r="GJC14" s="541"/>
      <c r="GJD14" s="541"/>
      <c r="GJE14" s="541"/>
      <c r="GJF14" s="541"/>
      <c r="GJG14" s="541"/>
      <c r="GJH14" s="541"/>
      <c r="GJI14" s="541"/>
      <c r="GJJ14" s="541"/>
      <c r="GJK14" s="541"/>
      <c r="GJL14" s="541"/>
      <c r="GJM14" s="541"/>
      <c r="GJN14" s="541"/>
      <c r="GJO14" s="541"/>
      <c r="GJP14" s="541"/>
      <c r="GJQ14" s="541"/>
      <c r="GJR14" s="541"/>
      <c r="GJS14" s="541"/>
      <c r="GJT14" s="541"/>
      <c r="GJU14" s="541"/>
      <c r="GJV14" s="541"/>
      <c r="GJW14" s="541"/>
      <c r="GJX14" s="541"/>
      <c r="GJY14" s="541"/>
      <c r="GJZ14" s="541"/>
      <c r="GKA14" s="541"/>
      <c r="GKB14" s="541"/>
      <c r="GKC14" s="541"/>
      <c r="GKD14" s="541"/>
      <c r="GKE14" s="541"/>
      <c r="GKF14" s="541"/>
      <c r="GKG14" s="541"/>
      <c r="GKH14" s="541"/>
      <c r="GKI14" s="541"/>
      <c r="GKJ14" s="541"/>
      <c r="GKK14" s="541"/>
      <c r="GKL14" s="541"/>
      <c r="GKM14" s="541"/>
      <c r="GKN14" s="541"/>
      <c r="GKO14" s="541"/>
      <c r="GKP14" s="541"/>
      <c r="GKQ14" s="541"/>
      <c r="GKR14" s="541"/>
      <c r="GKS14" s="541"/>
      <c r="GKT14" s="541"/>
      <c r="GKU14" s="541"/>
      <c r="GKV14" s="541"/>
      <c r="GKW14" s="541"/>
      <c r="GKX14" s="541"/>
      <c r="GKY14" s="541"/>
      <c r="GKZ14" s="541"/>
      <c r="GLA14" s="541"/>
      <c r="GLB14" s="541"/>
      <c r="GLC14" s="541"/>
      <c r="GLD14" s="541"/>
      <c r="GLE14" s="541"/>
      <c r="GLF14" s="541"/>
      <c r="GLG14" s="541"/>
      <c r="GLH14" s="541"/>
      <c r="GLI14" s="541"/>
      <c r="GLJ14" s="541"/>
      <c r="GLK14" s="541"/>
      <c r="GLL14" s="541"/>
      <c r="GLM14" s="541"/>
      <c r="GLN14" s="541"/>
      <c r="GLO14" s="541"/>
      <c r="GLP14" s="541"/>
      <c r="GLQ14" s="541"/>
      <c r="GLR14" s="541"/>
      <c r="GLS14" s="541"/>
      <c r="GLT14" s="541"/>
      <c r="GLU14" s="541"/>
      <c r="GLV14" s="541"/>
      <c r="GLW14" s="541"/>
      <c r="GLX14" s="541"/>
      <c r="GLY14" s="541"/>
      <c r="GLZ14" s="541"/>
      <c r="GMA14" s="541"/>
      <c r="GMB14" s="541"/>
      <c r="GMC14" s="541"/>
      <c r="GMD14" s="541"/>
      <c r="GME14" s="541"/>
      <c r="GMF14" s="541"/>
      <c r="GMG14" s="541"/>
      <c r="GMH14" s="541"/>
      <c r="GMI14" s="541"/>
      <c r="GMJ14" s="541"/>
      <c r="GMK14" s="541"/>
      <c r="GML14" s="541"/>
      <c r="GMM14" s="541"/>
      <c r="GMN14" s="541"/>
      <c r="GMO14" s="541"/>
      <c r="GMP14" s="541"/>
      <c r="GMQ14" s="541"/>
      <c r="GMR14" s="541"/>
      <c r="GMS14" s="541"/>
      <c r="GMT14" s="541"/>
      <c r="GMU14" s="541"/>
      <c r="GMV14" s="541"/>
      <c r="GMW14" s="541"/>
      <c r="GMX14" s="541"/>
      <c r="GMY14" s="541"/>
      <c r="GMZ14" s="541"/>
      <c r="GNA14" s="541"/>
      <c r="GNB14" s="541"/>
      <c r="GNC14" s="541"/>
      <c r="GND14" s="541"/>
      <c r="GNE14" s="541"/>
      <c r="GNF14" s="541"/>
      <c r="GNG14" s="541"/>
      <c r="GNH14" s="541"/>
      <c r="GNI14" s="541"/>
      <c r="GNJ14" s="541"/>
      <c r="GNK14" s="541"/>
      <c r="GNL14" s="541"/>
      <c r="GNM14" s="541"/>
      <c r="GNN14" s="541"/>
      <c r="GNO14" s="541"/>
      <c r="GNP14" s="541"/>
      <c r="GNQ14" s="541"/>
      <c r="GNR14" s="541"/>
      <c r="GNS14" s="541"/>
      <c r="GNT14" s="541"/>
      <c r="GNU14" s="541"/>
      <c r="GNV14" s="541"/>
      <c r="GNW14" s="541"/>
      <c r="GNX14" s="541"/>
      <c r="GNY14" s="541"/>
      <c r="GNZ14" s="541"/>
      <c r="GOA14" s="541"/>
      <c r="GOB14" s="541"/>
      <c r="GOC14" s="541"/>
      <c r="GOD14" s="541"/>
      <c r="GOE14" s="541"/>
      <c r="GOF14" s="541"/>
      <c r="GOG14" s="541"/>
      <c r="GOH14" s="541"/>
      <c r="GOI14" s="541"/>
      <c r="GOJ14" s="541"/>
      <c r="GOK14" s="541"/>
      <c r="GOL14" s="541"/>
      <c r="GOM14" s="541"/>
      <c r="GON14" s="541"/>
      <c r="GOO14" s="541"/>
      <c r="GOP14" s="541"/>
      <c r="GOQ14" s="541"/>
      <c r="GOR14" s="541"/>
      <c r="GOS14" s="541"/>
      <c r="GOT14" s="541"/>
      <c r="GOU14" s="541"/>
      <c r="GOV14" s="541"/>
      <c r="GOW14" s="541"/>
      <c r="GOX14" s="541"/>
      <c r="GOY14" s="541"/>
      <c r="GOZ14" s="541"/>
      <c r="GPA14" s="541"/>
      <c r="GPB14" s="541"/>
      <c r="GPC14" s="541"/>
      <c r="GPD14" s="541"/>
      <c r="GPE14" s="541"/>
      <c r="GPF14" s="541"/>
      <c r="GPG14" s="541"/>
      <c r="GPH14" s="541"/>
      <c r="GPI14" s="541"/>
      <c r="GPJ14" s="541"/>
      <c r="GPK14" s="541"/>
      <c r="GPL14" s="541"/>
      <c r="GPM14" s="541"/>
      <c r="GPN14" s="541"/>
      <c r="GPO14" s="541"/>
      <c r="GPP14" s="541"/>
      <c r="GPQ14" s="541"/>
      <c r="GPR14" s="541"/>
      <c r="GPS14" s="541"/>
      <c r="GPT14" s="541"/>
      <c r="GPU14" s="541"/>
      <c r="GPV14" s="541"/>
      <c r="GPW14" s="541"/>
      <c r="GPX14" s="541"/>
      <c r="GPY14" s="541"/>
      <c r="GPZ14" s="541"/>
      <c r="GQA14" s="541"/>
      <c r="GQB14" s="541"/>
      <c r="GQC14" s="541"/>
      <c r="GQD14" s="541"/>
      <c r="GQE14" s="541"/>
      <c r="GQF14" s="541"/>
      <c r="GQG14" s="541"/>
      <c r="GQH14" s="541"/>
      <c r="GQI14" s="541"/>
      <c r="GQJ14" s="541"/>
      <c r="GQK14" s="541"/>
      <c r="GQL14" s="541"/>
      <c r="GQM14" s="541"/>
      <c r="GQN14" s="541"/>
      <c r="GQO14" s="541"/>
      <c r="GQP14" s="541"/>
      <c r="GQQ14" s="541"/>
      <c r="GQR14" s="541"/>
      <c r="GQS14" s="541"/>
      <c r="GQT14" s="541"/>
      <c r="GQU14" s="541"/>
      <c r="GQV14" s="541"/>
      <c r="GQW14" s="541"/>
      <c r="GQX14" s="541"/>
      <c r="GQY14" s="541"/>
      <c r="GQZ14" s="541"/>
      <c r="GRA14" s="541"/>
      <c r="GRB14" s="541"/>
      <c r="GRC14" s="541"/>
      <c r="GRD14" s="541"/>
      <c r="GRE14" s="541"/>
      <c r="GRF14" s="541"/>
      <c r="GRG14" s="541"/>
      <c r="GRH14" s="541"/>
      <c r="GRI14" s="541"/>
      <c r="GRJ14" s="541"/>
      <c r="GRK14" s="541"/>
      <c r="GRL14" s="541"/>
      <c r="GRM14" s="541"/>
      <c r="GRN14" s="541"/>
      <c r="GRO14" s="541"/>
      <c r="GRP14" s="541"/>
      <c r="GRQ14" s="541"/>
      <c r="GRR14" s="541"/>
      <c r="GRS14" s="541"/>
      <c r="GRT14" s="541"/>
      <c r="GRU14" s="541"/>
      <c r="GRV14" s="541"/>
      <c r="GRW14" s="541"/>
      <c r="GRX14" s="541"/>
      <c r="GRY14" s="541"/>
      <c r="GRZ14" s="541"/>
      <c r="GSA14" s="541"/>
      <c r="GSB14" s="541"/>
      <c r="GSC14" s="541"/>
      <c r="GSD14" s="541"/>
      <c r="GSE14" s="541"/>
      <c r="GSF14" s="541"/>
      <c r="GSG14" s="541"/>
      <c r="GSH14" s="541"/>
      <c r="GSI14" s="541"/>
      <c r="GSJ14" s="541"/>
      <c r="GSK14" s="541"/>
      <c r="GSL14" s="541"/>
      <c r="GSM14" s="541"/>
      <c r="GSN14" s="541"/>
      <c r="GSO14" s="541"/>
      <c r="GSP14" s="541"/>
      <c r="GSQ14" s="541"/>
      <c r="GSR14" s="541"/>
      <c r="GSS14" s="541"/>
      <c r="GST14" s="541"/>
      <c r="GSU14" s="541"/>
      <c r="GSV14" s="541"/>
      <c r="GSW14" s="541"/>
      <c r="GSX14" s="541"/>
      <c r="GSY14" s="541"/>
      <c r="GSZ14" s="541"/>
      <c r="GTA14" s="541"/>
      <c r="GTB14" s="541"/>
      <c r="GTC14" s="541"/>
      <c r="GTD14" s="541"/>
      <c r="GTE14" s="541"/>
      <c r="GTF14" s="541"/>
      <c r="GTG14" s="541"/>
      <c r="GTH14" s="541"/>
      <c r="GTI14" s="541"/>
      <c r="GTJ14" s="541"/>
      <c r="GTK14" s="541"/>
      <c r="GTL14" s="541"/>
      <c r="GTM14" s="541"/>
      <c r="GTN14" s="541"/>
      <c r="GTO14" s="541"/>
      <c r="GTP14" s="541"/>
      <c r="GTQ14" s="541"/>
      <c r="GTR14" s="541"/>
      <c r="GTS14" s="541"/>
      <c r="GTT14" s="541"/>
      <c r="GTU14" s="541"/>
      <c r="GTV14" s="541"/>
      <c r="GTW14" s="541"/>
      <c r="GTX14" s="541"/>
      <c r="GTY14" s="541"/>
      <c r="GTZ14" s="541"/>
      <c r="GUA14" s="541"/>
      <c r="GUB14" s="541"/>
      <c r="GUC14" s="541"/>
      <c r="GUD14" s="541"/>
      <c r="GUE14" s="541"/>
      <c r="GUF14" s="541"/>
      <c r="GUG14" s="541"/>
      <c r="GUH14" s="541"/>
      <c r="GUI14" s="541"/>
      <c r="GUJ14" s="541"/>
      <c r="GUK14" s="541"/>
      <c r="GUL14" s="541"/>
      <c r="GUM14" s="541"/>
      <c r="GUN14" s="541"/>
      <c r="GUO14" s="541"/>
      <c r="GUP14" s="541"/>
      <c r="GUQ14" s="541"/>
      <c r="GUR14" s="541"/>
      <c r="GUS14" s="541"/>
      <c r="GUT14" s="541"/>
      <c r="GUU14" s="541"/>
      <c r="GUV14" s="541"/>
      <c r="GUW14" s="541"/>
      <c r="GUX14" s="541"/>
      <c r="GUY14" s="541"/>
      <c r="GUZ14" s="541"/>
      <c r="GVA14" s="541"/>
      <c r="GVB14" s="541"/>
      <c r="GVC14" s="541"/>
      <c r="GVD14" s="541"/>
      <c r="GVE14" s="541"/>
      <c r="GVF14" s="541"/>
      <c r="GVG14" s="541"/>
      <c r="GVH14" s="541"/>
      <c r="GVI14" s="541"/>
      <c r="GVJ14" s="541"/>
      <c r="GVK14" s="541"/>
      <c r="GVL14" s="541"/>
      <c r="GVM14" s="541"/>
      <c r="GVN14" s="541"/>
      <c r="GVO14" s="541"/>
      <c r="GVP14" s="541"/>
      <c r="GVQ14" s="541"/>
      <c r="GVR14" s="541"/>
      <c r="GVS14" s="541"/>
      <c r="GVT14" s="541"/>
      <c r="GVU14" s="541"/>
      <c r="GVV14" s="541"/>
      <c r="GVW14" s="541"/>
      <c r="GVX14" s="541"/>
      <c r="GVY14" s="541"/>
      <c r="GVZ14" s="541"/>
      <c r="GWA14" s="541"/>
      <c r="GWB14" s="541"/>
      <c r="GWC14" s="541"/>
      <c r="GWD14" s="541"/>
      <c r="GWE14" s="541"/>
      <c r="GWF14" s="541"/>
      <c r="GWG14" s="541"/>
      <c r="GWH14" s="541"/>
      <c r="GWI14" s="541"/>
      <c r="GWJ14" s="541"/>
      <c r="GWK14" s="541"/>
      <c r="GWL14" s="541"/>
      <c r="GWM14" s="541"/>
      <c r="GWN14" s="541"/>
      <c r="GWO14" s="541"/>
      <c r="GWP14" s="541"/>
      <c r="GWQ14" s="541"/>
      <c r="GWR14" s="541"/>
      <c r="GWS14" s="541"/>
      <c r="GWT14" s="541"/>
      <c r="GWU14" s="541"/>
      <c r="GWV14" s="541"/>
      <c r="GWW14" s="541"/>
      <c r="GWX14" s="541"/>
      <c r="GWY14" s="541"/>
      <c r="GWZ14" s="541"/>
      <c r="GXA14" s="541"/>
      <c r="GXB14" s="541"/>
      <c r="GXC14" s="541"/>
      <c r="GXD14" s="541"/>
      <c r="GXE14" s="541"/>
      <c r="GXF14" s="541"/>
      <c r="GXG14" s="541"/>
      <c r="GXH14" s="541"/>
      <c r="GXI14" s="541"/>
      <c r="GXJ14" s="541"/>
      <c r="GXK14" s="541"/>
      <c r="GXL14" s="541"/>
      <c r="GXM14" s="541"/>
      <c r="GXN14" s="541"/>
      <c r="GXO14" s="541"/>
      <c r="GXP14" s="541"/>
      <c r="GXQ14" s="541"/>
      <c r="GXR14" s="541"/>
      <c r="GXS14" s="541"/>
      <c r="GXT14" s="541"/>
      <c r="GXU14" s="541"/>
      <c r="GXV14" s="541"/>
      <c r="GXW14" s="541"/>
      <c r="GXX14" s="541"/>
      <c r="GXY14" s="541"/>
      <c r="GXZ14" s="541"/>
      <c r="GYA14" s="541"/>
      <c r="GYB14" s="541"/>
      <c r="GYC14" s="541"/>
      <c r="GYD14" s="541"/>
      <c r="GYE14" s="541"/>
      <c r="GYF14" s="541"/>
      <c r="GYG14" s="541"/>
      <c r="GYH14" s="541"/>
      <c r="GYI14" s="541"/>
      <c r="GYJ14" s="541"/>
      <c r="GYK14" s="541"/>
      <c r="GYL14" s="541"/>
      <c r="GYM14" s="541"/>
      <c r="GYN14" s="541"/>
      <c r="GYO14" s="541"/>
      <c r="GYP14" s="541"/>
      <c r="GYQ14" s="541"/>
      <c r="GYR14" s="541"/>
      <c r="GYS14" s="541"/>
      <c r="GYT14" s="541"/>
      <c r="GYU14" s="541"/>
      <c r="GYV14" s="541"/>
      <c r="GYW14" s="541"/>
      <c r="GYX14" s="541"/>
      <c r="GYY14" s="541"/>
      <c r="GYZ14" s="541"/>
      <c r="GZA14" s="541"/>
      <c r="GZB14" s="541"/>
      <c r="GZC14" s="541"/>
      <c r="GZD14" s="541"/>
      <c r="GZE14" s="541"/>
      <c r="GZF14" s="541"/>
      <c r="GZG14" s="541"/>
      <c r="GZH14" s="541"/>
      <c r="GZI14" s="541"/>
      <c r="GZJ14" s="541"/>
      <c r="GZK14" s="541"/>
      <c r="GZL14" s="541"/>
      <c r="GZM14" s="541"/>
      <c r="GZN14" s="541"/>
      <c r="GZO14" s="541"/>
      <c r="GZP14" s="541"/>
      <c r="GZQ14" s="541"/>
      <c r="GZR14" s="541"/>
      <c r="GZS14" s="541"/>
      <c r="GZT14" s="541"/>
      <c r="GZU14" s="541"/>
      <c r="GZV14" s="541"/>
      <c r="GZW14" s="541"/>
      <c r="GZX14" s="541"/>
      <c r="GZY14" s="541"/>
      <c r="GZZ14" s="541"/>
      <c r="HAA14" s="541"/>
      <c r="HAB14" s="541"/>
      <c r="HAC14" s="541"/>
      <c r="HAD14" s="541"/>
      <c r="HAE14" s="541"/>
      <c r="HAF14" s="541"/>
      <c r="HAG14" s="541"/>
      <c r="HAH14" s="541"/>
      <c r="HAI14" s="541"/>
      <c r="HAJ14" s="541"/>
      <c r="HAK14" s="541"/>
      <c r="HAL14" s="541"/>
      <c r="HAM14" s="541"/>
      <c r="HAN14" s="541"/>
      <c r="HAO14" s="541"/>
      <c r="HAP14" s="541"/>
      <c r="HAQ14" s="541"/>
      <c r="HAR14" s="541"/>
      <c r="HAS14" s="541"/>
      <c r="HAT14" s="541"/>
      <c r="HAU14" s="541"/>
      <c r="HAV14" s="541"/>
      <c r="HAW14" s="541"/>
      <c r="HAX14" s="541"/>
      <c r="HAY14" s="541"/>
      <c r="HAZ14" s="541"/>
      <c r="HBA14" s="541"/>
      <c r="HBB14" s="541"/>
      <c r="HBC14" s="541"/>
      <c r="HBD14" s="541"/>
      <c r="HBE14" s="541"/>
      <c r="HBF14" s="541"/>
      <c r="HBG14" s="541"/>
      <c r="HBH14" s="541"/>
      <c r="HBI14" s="541"/>
      <c r="HBJ14" s="541"/>
      <c r="HBK14" s="541"/>
      <c r="HBL14" s="541"/>
      <c r="HBM14" s="541"/>
      <c r="HBN14" s="541"/>
      <c r="HBO14" s="541"/>
      <c r="HBP14" s="541"/>
      <c r="HBQ14" s="541"/>
      <c r="HBR14" s="541"/>
      <c r="HBS14" s="541"/>
      <c r="HBT14" s="541"/>
      <c r="HBU14" s="541"/>
      <c r="HBV14" s="541"/>
      <c r="HBW14" s="541"/>
      <c r="HBX14" s="541"/>
      <c r="HBY14" s="541"/>
      <c r="HBZ14" s="541"/>
      <c r="HCA14" s="541"/>
      <c r="HCB14" s="541"/>
      <c r="HCC14" s="541"/>
      <c r="HCD14" s="541"/>
      <c r="HCE14" s="541"/>
      <c r="HCF14" s="541"/>
      <c r="HCG14" s="541"/>
      <c r="HCH14" s="541"/>
      <c r="HCI14" s="541"/>
      <c r="HCJ14" s="541"/>
      <c r="HCK14" s="541"/>
      <c r="HCL14" s="541"/>
      <c r="HCM14" s="541"/>
      <c r="HCN14" s="541"/>
      <c r="HCO14" s="541"/>
      <c r="HCP14" s="541"/>
      <c r="HCQ14" s="541"/>
      <c r="HCR14" s="541"/>
      <c r="HCS14" s="541"/>
      <c r="HCT14" s="541"/>
      <c r="HCU14" s="541"/>
      <c r="HCV14" s="541"/>
      <c r="HCW14" s="541"/>
      <c r="HCX14" s="541"/>
      <c r="HCY14" s="541"/>
      <c r="HCZ14" s="541"/>
      <c r="HDA14" s="541"/>
      <c r="HDB14" s="541"/>
      <c r="HDC14" s="541"/>
      <c r="HDD14" s="541"/>
      <c r="HDE14" s="541"/>
      <c r="HDF14" s="541"/>
      <c r="HDG14" s="541"/>
      <c r="HDH14" s="541"/>
      <c r="HDI14" s="541"/>
      <c r="HDJ14" s="541"/>
      <c r="HDK14" s="541"/>
      <c r="HDL14" s="541"/>
      <c r="HDM14" s="541"/>
      <c r="HDN14" s="541"/>
      <c r="HDO14" s="541"/>
      <c r="HDP14" s="541"/>
      <c r="HDQ14" s="541"/>
      <c r="HDR14" s="541"/>
      <c r="HDS14" s="541"/>
      <c r="HDT14" s="541"/>
      <c r="HDU14" s="541"/>
      <c r="HDV14" s="541"/>
      <c r="HDW14" s="541"/>
      <c r="HDX14" s="541"/>
      <c r="HDY14" s="541"/>
      <c r="HDZ14" s="541"/>
      <c r="HEA14" s="541"/>
      <c r="HEB14" s="541"/>
      <c r="HEC14" s="541"/>
      <c r="HED14" s="541"/>
      <c r="HEE14" s="541"/>
      <c r="HEF14" s="541"/>
      <c r="HEG14" s="541"/>
      <c r="HEH14" s="541"/>
      <c r="HEI14" s="541"/>
      <c r="HEJ14" s="541"/>
      <c r="HEK14" s="541"/>
      <c r="HEL14" s="541"/>
      <c r="HEM14" s="541"/>
      <c r="HEN14" s="541"/>
      <c r="HEO14" s="541"/>
      <c r="HEP14" s="541"/>
      <c r="HEQ14" s="541"/>
      <c r="HER14" s="541"/>
      <c r="HES14" s="541"/>
      <c r="HET14" s="541"/>
      <c r="HEU14" s="541"/>
      <c r="HEV14" s="541"/>
      <c r="HEW14" s="541"/>
      <c r="HEX14" s="541"/>
      <c r="HEY14" s="541"/>
      <c r="HEZ14" s="541"/>
      <c r="HFA14" s="541"/>
      <c r="HFB14" s="541"/>
      <c r="HFC14" s="541"/>
      <c r="HFD14" s="541"/>
      <c r="HFE14" s="541"/>
      <c r="HFF14" s="541"/>
      <c r="HFG14" s="541"/>
      <c r="HFH14" s="541"/>
      <c r="HFI14" s="541"/>
      <c r="HFJ14" s="541"/>
      <c r="HFK14" s="541"/>
      <c r="HFL14" s="541"/>
      <c r="HFM14" s="541"/>
      <c r="HFN14" s="541"/>
      <c r="HFO14" s="541"/>
      <c r="HFP14" s="541"/>
      <c r="HFQ14" s="541"/>
      <c r="HFR14" s="541"/>
      <c r="HFS14" s="541"/>
      <c r="HFT14" s="541"/>
      <c r="HFU14" s="541"/>
      <c r="HFV14" s="541"/>
      <c r="HFW14" s="541"/>
      <c r="HFX14" s="541"/>
      <c r="HFY14" s="541"/>
      <c r="HFZ14" s="541"/>
      <c r="HGA14" s="541"/>
      <c r="HGB14" s="541"/>
      <c r="HGC14" s="541"/>
      <c r="HGD14" s="541"/>
      <c r="HGE14" s="541"/>
      <c r="HGF14" s="541"/>
      <c r="HGG14" s="541"/>
      <c r="HGH14" s="541"/>
      <c r="HGI14" s="541"/>
      <c r="HGJ14" s="541"/>
      <c r="HGK14" s="541"/>
      <c r="HGL14" s="541"/>
      <c r="HGM14" s="541"/>
      <c r="HGN14" s="541"/>
      <c r="HGO14" s="541"/>
      <c r="HGP14" s="541"/>
      <c r="HGQ14" s="541"/>
      <c r="HGR14" s="541"/>
      <c r="HGS14" s="541"/>
      <c r="HGT14" s="541"/>
      <c r="HGU14" s="541"/>
      <c r="HGV14" s="541"/>
      <c r="HGW14" s="541"/>
      <c r="HGX14" s="541"/>
      <c r="HGY14" s="541"/>
      <c r="HGZ14" s="541"/>
      <c r="HHA14" s="541"/>
      <c r="HHB14" s="541"/>
      <c r="HHC14" s="541"/>
      <c r="HHD14" s="541"/>
      <c r="HHE14" s="541"/>
      <c r="HHF14" s="541"/>
      <c r="HHG14" s="541"/>
      <c r="HHH14" s="541"/>
      <c r="HHI14" s="541"/>
      <c r="HHJ14" s="541"/>
      <c r="HHK14" s="541"/>
      <c r="HHL14" s="541"/>
      <c r="HHM14" s="541"/>
      <c r="HHN14" s="541"/>
      <c r="HHO14" s="541"/>
      <c r="HHP14" s="541"/>
      <c r="HHQ14" s="541"/>
      <c r="HHR14" s="541"/>
      <c r="HHS14" s="541"/>
      <c r="HHT14" s="541"/>
      <c r="HHU14" s="541"/>
      <c r="HHV14" s="541"/>
      <c r="HHW14" s="541"/>
      <c r="HHX14" s="541"/>
      <c r="HHY14" s="541"/>
      <c r="HHZ14" s="541"/>
      <c r="HIA14" s="541"/>
      <c r="HIB14" s="541"/>
      <c r="HIC14" s="541"/>
      <c r="HID14" s="541"/>
      <c r="HIE14" s="541"/>
      <c r="HIF14" s="541"/>
      <c r="HIG14" s="541"/>
      <c r="HIH14" s="541"/>
      <c r="HII14" s="541"/>
      <c r="HIJ14" s="541"/>
      <c r="HIK14" s="541"/>
      <c r="HIL14" s="541"/>
      <c r="HIM14" s="541"/>
      <c r="HIN14" s="541"/>
      <c r="HIO14" s="541"/>
      <c r="HIP14" s="541"/>
      <c r="HIQ14" s="541"/>
      <c r="HIR14" s="541"/>
      <c r="HIS14" s="541"/>
      <c r="HIT14" s="541"/>
      <c r="HIU14" s="541"/>
      <c r="HIV14" s="541"/>
      <c r="HIW14" s="541"/>
      <c r="HIX14" s="541"/>
      <c r="HIY14" s="541"/>
      <c r="HIZ14" s="541"/>
      <c r="HJA14" s="541"/>
      <c r="HJB14" s="541"/>
      <c r="HJC14" s="541"/>
      <c r="HJD14" s="541"/>
      <c r="HJE14" s="541"/>
      <c r="HJF14" s="541"/>
      <c r="HJG14" s="541"/>
      <c r="HJH14" s="541"/>
      <c r="HJI14" s="541"/>
      <c r="HJJ14" s="541"/>
      <c r="HJK14" s="541"/>
      <c r="HJL14" s="541"/>
      <c r="HJM14" s="541"/>
      <c r="HJN14" s="541"/>
      <c r="HJO14" s="541"/>
      <c r="HJP14" s="541"/>
      <c r="HJQ14" s="541"/>
      <c r="HJR14" s="541"/>
      <c r="HJS14" s="541"/>
      <c r="HJT14" s="541"/>
      <c r="HJU14" s="541"/>
      <c r="HJV14" s="541"/>
      <c r="HJW14" s="541"/>
      <c r="HJX14" s="541"/>
      <c r="HJY14" s="541"/>
      <c r="HJZ14" s="541"/>
      <c r="HKA14" s="541"/>
      <c r="HKB14" s="541"/>
      <c r="HKC14" s="541"/>
      <c r="HKD14" s="541"/>
      <c r="HKE14" s="541"/>
      <c r="HKF14" s="541"/>
      <c r="HKG14" s="541"/>
      <c r="HKH14" s="541"/>
      <c r="HKI14" s="541"/>
      <c r="HKJ14" s="541"/>
      <c r="HKK14" s="541"/>
      <c r="HKL14" s="541"/>
      <c r="HKM14" s="541"/>
      <c r="HKN14" s="541"/>
      <c r="HKO14" s="541"/>
      <c r="HKP14" s="541"/>
      <c r="HKQ14" s="541"/>
      <c r="HKR14" s="541"/>
      <c r="HKS14" s="541"/>
      <c r="HKT14" s="541"/>
      <c r="HKU14" s="541"/>
      <c r="HKV14" s="541"/>
      <c r="HKW14" s="541"/>
      <c r="HKX14" s="541"/>
      <c r="HKY14" s="541"/>
      <c r="HKZ14" s="541"/>
      <c r="HLA14" s="541"/>
      <c r="HLB14" s="541"/>
      <c r="HLC14" s="541"/>
      <c r="HLD14" s="541"/>
      <c r="HLE14" s="541"/>
      <c r="HLF14" s="541"/>
      <c r="HLG14" s="541"/>
      <c r="HLH14" s="541"/>
      <c r="HLI14" s="541"/>
      <c r="HLJ14" s="541"/>
      <c r="HLK14" s="541"/>
      <c r="HLL14" s="541"/>
      <c r="HLM14" s="541"/>
      <c r="HLN14" s="541"/>
      <c r="HLO14" s="541"/>
      <c r="HLP14" s="541"/>
      <c r="HLQ14" s="541"/>
      <c r="HLR14" s="541"/>
      <c r="HLS14" s="541"/>
      <c r="HLT14" s="541"/>
      <c r="HLU14" s="541"/>
      <c r="HLV14" s="541"/>
      <c r="HLW14" s="541"/>
      <c r="HLX14" s="541"/>
      <c r="HLY14" s="541"/>
      <c r="HLZ14" s="541"/>
      <c r="HMA14" s="541"/>
      <c r="HMB14" s="541"/>
      <c r="HMC14" s="541"/>
      <c r="HMD14" s="541"/>
      <c r="HME14" s="541"/>
      <c r="HMF14" s="541"/>
      <c r="HMG14" s="541"/>
      <c r="HMH14" s="541"/>
      <c r="HMI14" s="541"/>
      <c r="HMJ14" s="541"/>
      <c r="HMK14" s="541"/>
      <c r="HML14" s="541"/>
      <c r="HMM14" s="541"/>
      <c r="HMN14" s="541"/>
      <c r="HMO14" s="541"/>
      <c r="HMP14" s="541"/>
      <c r="HMQ14" s="541"/>
      <c r="HMR14" s="541"/>
      <c r="HMS14" s="541"/>
      <c r="HMT14" s="541"/>
      <c r="HMU14" s="541"/>
      <c r="HMV14" s="541"/>
      <c r="HMW14" s="541"/>
      <c r="HMX14" s="541"/>
      <c r="HMY14" s="541"/>
      <c r="HMZ14" s="541"/>
      <c r="HNA14" s="541"/>
      <c r="HNB14" s="541"/>
      <c r="HNC14" s="541"/>
      <c r="HND14" s="541"/>
      <c r="HNE14" s="541"/>
      <c r="HNF14" s="541"/>
      <c r="HNG14" s="541"/>
      <c r="HNH14" s="541"/>
      <c r="HNI14" s="541"/>
      <c r="HNJ14" s="541"/>
      <c r="HNK14" s="541"/>
      <c r="HNL14" s="541"/>
      <c r="HNM14" s="541"/>
      <c r="HNN14" s="541"/>
      <c r="HNO14" s="541"/>
      <c r="HNP14" s="541"/>
      <c r="HNQ14" s="541"/>
      <c r="HNR14" s="541"/>
      <c r="HNS14" s="541"/>
      <c r="HNT14" s="541"/>
      <c r="HNU14" s="541"/>
      <c r="HNV14" s="541"/>
      <c r="HNW14" s="541"/>
      <c r="HNX14" s="541"/>
      <c r="HNY14" s="541"/>
      <c r="HNZ14" s="541"/>
      <c r="HOA14" s="541"/>
      <c r="HOB14" s="541"/>
      <c r="HOC14" s="541"/>
      <c r="HOD14" s="541"/>
      <c r="HOE14" s="541"/>
      <c r="HOF14" s="541"/>
      <c r="HOG14" s="541"/>
      <c r="HOH14" s="541"/>
      <c r="HOI14" s="541"/>
      <c r="HOJ14" s="541"/>
      <c r="HOK14" s="541"/>
      <c r="HOL14" s="541"/>
      <c r="HOM14" s="541"/>
      <c r="HON14" s="541"/>
      <c r="HOO14" s="541"/>
      <c r="HOP14" s="541"/>
      <c r="HOQ14" s="541"/>
      <c r="HOR14" s="541"/>
      <c r="HOS14" s="541"/>
      <c r="HOT14" s="541"/>
      <c r="HOU14" s="541"/>
      <c r="HOV14" s="541"/>
      <c r="HOW14" s="541"/>
      <c r="HOX14" s="541"/>
      <c r="HOY14" s="541"/>
      <c r="HOZ14" s="541"/>
      <c r="HPA14" s="541"/>
      <c r="HPB14" s="541"/>
      <c r="HPC14" s="541"/>
      <c r="HPD14" s="541"/>
      <c r="HPE14" s="541"/>
      <c r="HPF14" s="541"/>
      <c r="HPG14" s="541"/>
      <c r="HPH14" s="541"/>
      <c r="HPI14" s="541"/>
      <c r="HPJ14" s="541"/>
      <c r="HPK14" s="541"/>
      <c r="HPL14" s="541"/>
      <c r="HPM14" s="541"/>
      <c r="HPN14" s="541"/>
      <c r="HPO14" s="541"/>
      <c r="HPP14" s="541"/>
      <c r="HPQ14" s="541"/>
      <c r="HPR14" s="541"/>
      <c r="HPS14" s="541"/>
      <c r="HPT14" s="541"/>
      <c r="HPU14" s="541"/>
      <c r="HPV14" s="541"/>
      <c r="HPW14" s="541"/>
      <c r="HPX14" s="541"/>
      <c r="HPY14" s="541"/>
      <c r="HPZ14" s="541"/>
      <c r="HQA14" s="541"/>
      <c r="HQB14" s="541"/>
      <c r="HQC14" s="541"/>
      <c r="HQD14" s="541"/>
      <c r="HQE14" s="541"/>
      <c r="HQF14" s="541"/>
      <c r="HQG14" s="541"/>
      <c r="HQH14" s="541"/>
      <c r="HQI14" s="541"/>
      <c r="HQJ14" s="541"/>
      <c r="HQK14" s="541"/>
      <c r="HQL14" s="541"/>
      <c r="HQM14" s="541"/>
      <c r="HQN14" s="541"/>
      <c r="HQO14" s="541"/>
      <c r="HQP14" s="541"/>
      <c r="HQQ14" s="541"/>
      <c r="HQR14" s="541"/>
      <c r="HQS14" s="541"/>
      <c r="HQT14" s="541"/>
      <c r="HQU14" s="541"/>
      <c r="HQV14" s="541"/>
      <c r="HQW14" s="541"/>
      <c r="HQX14" s="541"/>
      <c r="HQY14" s="541"/>
      <c r="HQZ14" s="541"/>
      <c r="HRA14" s="541"/>
      <c r="HRB14" s="541"/>
      <c r="HRC14" s="541"/>
      <c r="HRD14" s="541"/>
      <c r="HRE14" s="541"/>
      <c r="HRF14" s="541"/>
      <c r="HRG14" s="541"/>
      <c r="HRH14" s="541"/>
      <c r="HRI14" s="541"/>
      <c r="HRJ14" s="541"/>
      <c r="HRK14" s="541"/>
      <c r="HRL14" s="541"/>
      <c r="HRM14" s="541"/>
      <c r="HRN14" s="541"/>
      <c r="HRO14" s="541"/>
      <c r="HRP14" s="541"/>
      <c r="HRQ14" s="541"/>
      <c r="HRR14" s="541"/>
      <c r="HRS14" s="541"/>
      <c r="HRT14" s="541"/>
      <c r="HRU14" s="541"/>
      <c r="HRV14" s="541"/>
      <c r="HRW14" s="541"/>
      <c r="HRX14" s="541"/>
      <c r="HRY14" s="541"/>
      <c r="HRZ14" s="541"/>
      <c r="HSA14" s="541"/>
      <c r="HSB14" s="541"/>
      <c r="HSC14" s="541"/>
      <c r="HSD14" s="541"/>
      <c r="HSE14" s="541"/>
      <c r="HSF14" s="541"/>
      <c r="HSG14" s="541"/>
      <c r="HSH14" s="541"/>
      <c r="HSI14" s="541"/>
      <c r="HSJ14" s="541"/>
      <c r="HSK14" s="541"/>
      <c r="HSL14" s="541"/>
      <c r="HSM14" s="541"/>
      <c r="HSN14" s="541"/>
      <c r="HSO14" s="541"/>
      <c r="HSP14" s="541"/>
      <c r="HSQ14" s="541"/>
      <c r="HSR14" s="541"/>
      <c r="HSS14" s="541"/>
      <c r="HST14" s="541"/>
      <c r="HSU14" s="541"/>
      <c r="HSV14" s="541"/>
      <c r="HSW14" s="541"/>
      <c r="HSX14" s="541"/>
      <c r="HSY14" s="541"/>
      <c r="HSZ14" s="541"/>
      <c r="HTA14" s="541"/>
      <c r="HTB14" s="541"/>
      <c r="HTC14" s="541"/>
      <c r="HTD14" s="541"/>
      <c r="HTE14" s="541"/>
      <c r="HTF14" s="541"/>
      <c r="HTG14" s="541"/>
      <c r="HTH14" s="541"/>
      <c r="HTI14" s="541"/>
      <c r="HTJ14" s="541"/>
      <c r="HTK14" s="541"/>
      <c r="HTL14" s="541"/>
      <c r="HTM14" s="541"/>
      <c r="HTN14" s="541"/>
      <c r="HTO14" s="541"/>
      <c r="HTP14" s="541"/>
      <c r="HTQ14" s="541"/>
      <c r="HTR14" s="541"/>
      <c r="HTS14" s="541"/>
      <c r="HTT14" s="541"/>
      <c r="HTU14" s="541"/>
      <c r="HTV14" s="541"/>
      <c r="HTW14" s="541"/>
      <c r="HTX14" s="541"/>
      <c r="HTY14" s="541"/>
      <c r="HTZ14" s="541"/>
      <c r="HUA14" s="541"/>
      <c r="HUB14" s="541"/>
      <c r="HUC14" s="541"/>
      <c r="HUD14" s="541"/>
      <c r="HUE14" s="541"/>
      <c r="HUF14" s="541"/>
      <c r="HUG14" s="541"/>
      <c r="HUH14" s="541"/>
      <c r="HUI14" s="541"/>
      <c r="HUJ14" s="541"/>
      <c r="HUK14" s="541"/>
      <c r="HUL14" s="541"/>
      <c r="HUM14" s="541"/>
      <c r="HUN14" s="541"/>
      <c r="HUO14" s="541"/>
      <c r="HUP14" s="541"/>
      <c r="HUQ14" s="541"/>
      <c r="HUR14" s="541"/>
      <c r="HUS14" s="541"/>
      <c r="HUT14" s="541"/>
      <c r="HUU14" s="541"/>
      <c r="HUV14" s="541"/>
      <c r="HUW14" s="541"/>
      <c r="HUX14" s="541"/>
      <c r="HUY14" s="541"/>
      <c r="HUZ14" s="541"/>
      <c r="HVA14" s="541"/>
      <c r="HVB14" s="541"/>
      <c r="HVC14" s="541"/>
      <c r="HVD14" s="541"/>
      <c r="HVE14" s="541"/>
      <c r="HVF14" s="541"/>
      <c r="HVG14" s="541"/>
      <c r="HVH14" s="541"/>
      <c r="HVI14" s="541"/>
      <c r="HVJ14" s="541"/>
      <c r="HVK14" s="541"/>
      <c r="HVL14" s="541"/>
      <c r="HVM14" s="541"/>
      <c r="HVN14" s="541"/>
      <c r="HVO14" s="541"/>
      <c r="HVP14" s="541"/>
      <c r="HVQ14" s="541"/>
      <c r="HVR14" s="541"/>
      <c r="HVS14" s="541"/>
      <c r="HVT14" s="541"/>
      <c r="HVU14" s="541"/>
      <c r="HVV14" s="541"/>
      <c r="HVW14" s="541"/>
      <c r="HVX14" s="541"/>
      <c r="HVY14" s="541"/>
      <c r="HVZ14" s="541"/>
      <c r="HWA14" s="541"/>
      <c r="HWB14" s="541"/>
      <c r="HWC14" s="541"/>
      <c r="HWD14" s="541"/>
      <c r="HWE14" s="541"/>
      <c r="HWF14" s="541"/>
      <c r="HWG14" s="541"/>
      <c r="HWH14" s="541"/>
      <c r="HWI14" s="541"/>
      <c r="HWJ14" s="541"/>
      <c r="HWK14" s="541"/>
      <c r="HWL14" s="541"/>
      <c r="HWM14" s="541"/>
      <c r="HWN14" s="541"/>
      <c r="HWO14" s="541"/>
      <c r="HWP14" s="541"/>
      <c r="HWQ14" s="541"/>
      <c r="HWR14" s="541"/>
      <c r="HWS14" s="541"/>
      <c r="HWT14" s="541"/>
      <c r="HWU14" s="541"/>
      <c r="HWV14" s="541"/>
      <c r="HWW14" s="541"/>
      <c r="HWX14" s="541"/>
      <c r="HWY14" s="541"/>
      <c r="HWZ14" s="541"/>
      <c r="HXA14" s="541"/>
      <c r="HXB14" s="541"/>
      <c r="HXC14" s="541"/>
      <c r="HXD14" s="541"/>
      <c r="HXE14" s="541"/>
      <c r="HXF14" s="541"/>
      <c r="HXG14" s="541"/>
      <c r="HXH14" s="541"/>
      <c r="HXI14" s="541"/>
      <c r="HXJ14" s="541"/>
      <c r="HXK14" s="541"/>
      <c r="HXL14" s="541"/>
      <c r="HXM14" s="541"/>
      <c r="HXN14" s="541"/>
      <c r="HXO14" s="541"/>
      <c r="HXP14" s="541"/>
      <c r="HXQ14" s="541"/>
      <c r="HXR14" s="541"/>
      <c r="HXS14" s="541"/>
      <c r="HXT14" s="541"/>
      <c r="HXU14" s="541"/>
      <c r="HXV14" s="541"/>
      <c r="HXW14" s="541"/>
      <c r="HXX14" s="541"/>
      <c r="HXY14" s="541"/>
      <c r="HXZ14" s="541"/>
      <c r="HYA14" s="541"/>
      <c r="HYB14" s="541"/>
      <c r="HYC14" s="541"/>
      <c r="HYD14" s="541"/>
      <c r="HYE14" s="541"/>
      <c r="HYF14" s="541"/>
      <c r="HYG14" s="541"/>
      <c r="HYH14" s="541"/>
      <c r="HYI14" s="541"/>
      <c r="HYJ14" s="541"/>
      <c r="HYK14" s="541"/>
      <c r="HYL14" s="541"/>
      <c r="HYM14" s="541"/>
      <c r="HYN14" s="541"/>
      <c r="HYO14" s="541"/>
      <c r="HYP14" s="541"/>
      <c r="HYQ14" s="541"/>
      <c r="HYR14" s="541"/>
      <c r="HYS14" s="541"/>
      <c r="HYT14" s="541"/>
      <c r="HYU14" s="541"/>
      <c r="HYV14" s="541"/>
      <c r="HYW14" s="541"/>
      <c r="HYX14" s="541"/>
      <c r="HYY14" s="541"/>
      <c r="HYZ14" s="541"/>
      <c r="HZA14" s="541"/>
      <c r="HZB14" s="541"/>
      <c r="HZC14" s="541"/>
      <c r="HZD14" s="541"/>
      <c r="HZE14" s="541"/>
      <c r="HZF14" s="541"/>
      <c r="HZG14" s="541"/>
      <c r="HZH14" s="541"/>
      <c r="HZI14" s="541"/>
      <c r="HZJ14" s="541"/>
      <c r="HZK14" s="541"/>
      <c r="HZL14" s="541"/>
      <c r="HZM14" s="541"/>
      <c r="HZN14" s="541"/>
      <c r="HZO14" s="541"/>
      <c r="HZP14" s="541"/>
      <c r="HZQ14" s="541"/>
      <c r="HZR14" s="541"/>
      <c r="HZS14" s="541"/>
      <c r="HZT14" s="541"/>
      <c r="HZU14" s="541"/>
      <c r="HZV14" s="541"/>
      <c r="HZW14" s="541"/>
      <c r="HZX14" s="541"/>
      <c r="HZY14" s="541"/>
      <c r="HZZ14" s="541"/>
      <c r="IAA14" s="541"/>
      <c r="IAB14" s="541"/>
      <c r="IAC14" s="541"/>
      <c r="IAD14" s="541"/>
      <c r="IAE14" s="541"/>
      <c r="IAF14" s="541"/>
      <c r="IAG14" s="541"/>
      <c r="IAH14" s="541"/>
      <c r="IAI14" s="541"/>
      <c r="IAJ14" s="541"/>
      <c r="IAK14" s="541"/>
      <c r="IAL14" s="541"/>
      <c r="IAM14" s="541"/>
      <c r="IAN14" s="541"/>
      <c r="IAO14" s="541"/>
      <c r="IAP14" s="541"/>
      <c r="IAQ14" s="541"/>
      <c r="IAR14" s="541"/>
      <c r="IAS14" s="541"/>
      <c r="IAT14" s="541"/>
      <c r="IAU14" s="541"/>
      <c r="IAV14" s="541"/>
      <c r="IAW14" s="541"/>
      <c r="IAX14" s="541"/>
      <c r="IAY14" s="541"/>
      <c r="IAZ14" s="541"/>
      <c r="IBA14" s="541"/>
      <c r="IBB14" s="541"/>
      <c r="IBC14" s="541"/>
      <c r="IBD14" s="541"/>
      <c r="IBE14" s="541"/>
      <c r="IBF14" s="541"/>
      <c r="IBG14" s="541"/>
      <c r="IBH14" s="541"/>
      <c r="IBI14" s="541"/>
      <c r="IBJ14" s="541"/>
      <c r="IBK14" s="541"/>
      <c r="IBL14" s="541"/>
      <c r="IBM14" s="541"/>
      <c r="IBN14" s="541"/>
      <c r="IBO14" s="541"/>
      <c r="IBP14" s="541"/>
      <c r="IBQ14" s="541"/>
      <c r="IBR14" s="541"/>
      <c r="IBS14" s="541"/>
      <c r="IBT14" s="541"/>
      <c r="IBU14" s="541"/>
      <c r="IBV14" s="541"/>
      <c r="IBW14" s="541"/>
      <c r="IBX14" s="541"/>
      <c r="IBY14" s="541"/>
      <c r="IBZ14" s="541"/>
      <c r="ICA14" s="541"/>
      <c r="ICB14" s="541"/>
      <c r="ICC14" s="541"/>
      <c r="ICD14" s="541"/>
      <c r="ICE14" s="541"/>
      <c r="ICF14" s="541"/>
      <c r="ICG14" s="541"/>
      <c r="ICH14" s="541"/>
      <c r="ICI14" s="541"/>
      <c r="ICJ14" s="541"/>
      <c r="ICK14" s="541"/>
      <c r="ICL14" s="541"/>
      <c r="ICM14" s="541"/>
      <c r="ICN14" s="541"/>
      <c r="ICO14" s="541"/>
      <c r="ICP14" s="541"/>
      <c r="ICQ14" s="541"/>
      <c r="ICR14" s="541"/>
      <c r="ICS14" s="541"/>
      <c r="ICT14" s="541"/>
      <c r="ICU14" s="541"/>
      <c r="ICV14" s="541"/>
      <c r="ICW14" s="541"/>
      <c r="ICX14" s="541"/>
      <c r="ICY14" s="541"/>
      <c r="ICZ14" s="541"/>
      <c r="IDA14" s="541"/>
      <c r="IDB14" s="541"/>
      <c r="IDC14" s="541"/>
      <c r="IDD14" s="541"/>
      <c r="IDE14" s="541"/>
      <c r="IDF14" s="541"/>
      <c r="IDG14" s="541"/>
      <c r="IDH14" s="541"/>
      <c r="IDI14" s="541"/>
      <c r="IDJ14" s="541"/>
      <c r="IDK14" s="541"/>
      <c r="IDL14" s="541"/>
      <c r="IDM14" s="541"/>
      <c r="IDN14" s="541"/>
      <c r="IDO14" s="541"/>
      <c r="IDP14" s="541"/>
      <c r="IDQ14" s="541"/>
      <c r="IDR14" s="541"/>
      <c r="IDS14" s="541"/>
      <c r="IDT14" s="541"/>
      <c r="IDU14" s="541"/>
      <c r="IDV14" s="541"/>
      <c r="IDW14" s="541"/>
      <c r="IDX14" s="541"/>
      <c r="IDY14" s="541"/>
      <c r="IDZ14" s="541"/>
      <c r="IEA14" s="541"/>
      <c r="IEB14" s="541"/>
      <c r="IEC14" s="541"/>
      <c r="IED14" s="541"/>
      <c r="IEE14" s="541"/>
      <c r="IEF14" s="541"/>
      <c r="IEG14" s="541"/>
      <c r="IEH14" s="541"/>
      <c r="IEI14" s="541"/>
      <c r="IEJ14" s="541"/>
      <c r="IEK14" s="541"/>
      <c r="IEL14" s="541"/>
      <c r="IEM14" s="541"/>
      <c r="IEN14" s="541"/>
      <c r="IEO14" s="541"/>
      <c r="IEP14" s="541"/>
      <c r="IEQ14" s="541"/>
      <c r="IER14" s="541"/>
      <c r="IES14" s="541"/>
      <c r="IET14" s="541"/>
      <c r="IEU14" s="541"/>
      <c r="IEV14" s="541"/>
      <c r="IEW14" s="541"/>
      <c r="IEX14" s="541"/>
      <c r="IEY14" s="541"/>
      <c r="IEZ14" s="541"/>
      <c r="IFA14" s="541"/>
      <c r="IFB14" s="541"/>
      <c r="IFC14" s="541"/>
      <c r="IFD14" s="541"/>
      <c r="IFE14" s="541"/>
      <c r="IFF14" s="541"/>
      <c r="IFG14" s="541"/>
      <c r="IFH14" s="541"/>
      <c r="IFI14" s="541"/>
      <c r="IFJ14" s="541"/>
      <c r="IFK14" s="541"/>
      <c r="IFL14" s="541"/>
      <c r="IFM14" s="541"/>
      <c r="IFN14" s="541"/>
      <c r="IFO14" s="541"/>
      <c r="IFP14" s="541"/>
      <c r="IFQ14" s="541"/>
      <c r="IFR14" s="541"/>
      <c r="IFS14" s="541"/>
      <c r="IFT14" s="541"/>
      <c r="IFU14" s="541"/>
      <c r="IFV14" s="541"/>
      <c r="IFW14" s="541"/>
      <c r="IFX14" s="541"/>
      <c r="IFY14" s="541"/>
      <c r="IFZ14" s="541"/>
      <c r="IGA14" s="541"/>
      <c r="IGB14" s="541"/>
      <c r="IGC14" s="541"/>
      <c r="IGD14" s="541"/>
      <c r="IGE14" s="541"/>
      <c r="IGF14" s="541"/>
      <c r="IGG14" s="541"/>
      <c r="IGH14" s="541"/>
      <c r="IGI14" s="541"/>
      <c r="IGJ14" s="541"/>
      <c r="IGK14" s="541"/>
      <c r="IGL14" s="541"/>
      <c r="IGM14" s="541"/>
      <c r="IGN14" s="541"/>
      <c r="IGO14" s="541"/>
      <c r="IGP14" s="541"/>
      <c r="IGQ14" s="541"/>
      <c r="IGR14" s="541"/>
      <c r="IGS14" s="541"/>
      <c r="IGT14" s="541"/>
      <c r="IGU14" s="541"/>
      <c r="IGV14" s="541"/>
      <c r="IGW14" s="541"/>
      <c r="IGX14" s="541"/>
      <c r="IGY14" s="541"/>
      <c r="IGZ14" s="541"/>
      <c r="IHA14" s="541"/>
      <c r="IHB14" s="541"/>
      <c r="IHC14" s="541"/>
      <c r="IHD14" s="541"/>
      <c r="IHE14" s="541"/>
      <c r="IHF14" s="541"/>
      <c r="IHG14" s="541"/>
      <c r="IHH14" s="541"/>
      <c r="IHI14" s="541"/>
      <c r="IHJ14" s="541"/>
      <c r="IHK14" s="541"/>
      <c r="IHL14" s="541"/>
      <c r="IHM14" s="541"/>
      <c r="IHN14" s="541"/>
      <c r="IHO14" s="541"/>
      <c r="IHP14" s="541"/>
      <c r="IHQ14" s="541"/>
      <c r="IHR14" s="541"/>
      <c r="IHS14" s="541"/>
      <c r="IHT14" s="541"/>
      <c r="IHU14" s="541"/>
      <c r="IHV14" s="541"/>
      <c r="IHW14" s="541"/>
      <c r="IHX14" s="541"/>
      <c r="IHY14" s="541"/>
      <c r="IHZ14" s="541"/>
      <c r="IIA14" s="541"/>
      <c r="IIB14" s="541"/>
      <c r="IIC14" s="541"/>
      <c r="IID14" s="541"/>
      <c r="IIE14" s="541"/>
      <c r="IIF14" s="541"/>
      <c r="IIG14" s="541"/>
      <c r="IIH14" s="541"/>
      <c r="III14" s="541"/>
      <c r="IIJ14" s="541"/>
      <c r="IIK14" s="541"/>
      <c r="IIL14" s="541"/>
      <c r="IIM14" s="541"/>
      <c r="IIN14" s="541"/>
      <c r="IIO14" s="541"/>
      <c r="IIP14" s="541"/>
      <c r="IIQ14" s="541"/>
      <c r="IIR14" s="541"/>
      <c r="IIS14" s="541"/>
      <c r="IIT14" s="541"/>
      <c r="IIU14" s="541"/>
      <c r="IIV14" s="541"/>
      <c r="IIW14" s="541"/>
      <c r="IIX14" s="541"/>
      <c r="IIY14" s="541"/>
      <c r="IIZ14" s="541"/>
      <c r="IJA14" s="541"/>
      <c r="IJB14" s="541"/>
      <c r="IJC14" s="541"/>
      <c r="IJD14" s="541"/>
      <c r="IJE14" s="541"/>
      <c r="IJF14" s="541"/>
      <c r="IJG14" s="541"/>
      <c r="IJH14" s="541"/>
      <c r="IJI14" s="541"/>
      <c r="IJJ14" s="541"/>
      <c r="IJK14" s="541"/>
      <c r="IJL14" s="541"/>
      <c r="IJM14" s="541"/>
      <c r="IJN14" s="541"/>
      <c r="IJO14" s="541"/>
      <c r="IJP14" s="541"/>
      <c r="IJQ14" s="541"/>
      <c r="IJR14" s="541"/>
      <c r="IJS14" s="541"/>
      <c r="IJT14" s="541"/>
      <c r="IJU14" s="541"/>
      <c r="IJV14" s="541"/>
      <c r="IJW14" s="541"/>
      <c r="IJX14" s="541"/>
      <c r="IJY14" s="541"/>
      <c r="IJZ14" s="541"/>
      <c r="IKA14" s="541"/>
      <c r="IKB14" s="541"/>
      <c r="IKC14" s="541"/>
      <c r="IKD14" s="541"/>
      <c r="IKE14" s="541"/>
      <c r="IKF14" s="541"/>
      <c r="IKG14" s="541"/>
      <c r="IKH14" s="541"/>
      <c r="IKI14" s="541"/>
      <c r="IKJ14" s="541"/>
      <c r="IKK14" s="541"/>
      <c r="IKL14" s="541"/>
      <c r="IKM14" s="541"/>
      <c r="IKN14" s="541"/>
      <c r="IKO14" s="541"/>
      <c r="IKP14" s="541"/>
      <c r="IKQ14" s="541"/>
      <c r="IKR14" s="541"/>
      <c r="IKS14" s="541"/>
      <c r="IKT14" s="541"/>
      <c r="IKU14" s="541"/>
      <c r="IKV14" s="541"/>
      <c r="IKW14" s="541"/>
      <c r="IKX14" s="541"/>
      <c r="IKY14" s="541"/>
      <c r="IKZ14" s="541"/>
      <c r="ILA14" s="541"/>
      <c r="ILB14" s="541"/>
      <c r="ILC14" s="541"/>
      <c r="ILD14" s="541"/>
      <c r="ILE14" s="541"/>
      <c r="ILF14" s="541"/>
      <c r="ILG14" s="541"/>
      <c r="ILH14" s="541"/>
      <c r="ILI14" s="541"/>
      <c r="ILJ14" s="541"/>
      <c r="ILK14" s="541"/>
      <c r="ILL14" s="541"/>
      <c r="ILM14" s="541"/>
      <c r="ILN14" s="541"/>
      <c r="ILO14" s="541"/>
      <c r="ILP14" s="541"/>
      <c r="ILQ14" s="541"/>
      <c r="ILR14" s="541"/>
      <c r="ILS14" s="541"/>
      <c r="ILT14" s="541"/>
      <c r="ILU14" s="541"/>
      <c r="ILV14" s="541"/>
      <c r="ILW14" s="541"/>
      <c r="ILX14" s="541"/>
      <c r="ILY14" s="541"/>
      <c r="ILZ14" s="541"/>
      <c r="IMA14" s="541"/>
      <c r="IMB14" s="541"/>
      <c r="IMC14" s="541"/>
      <c r="IMD14" s="541"/>
      <c r="IME14" s="541"/>
      <c r="IMF14" s="541"/>
      <c r="IMG14" s="541"/>
      <c r="IMH14" s="541"/>
      <c r="IMI14" s="541"/>
      <c r="IMJ14" s="541"/>
      <c r="IMK14" s="541"/>
      <c r="IML14" s="541"/>
      <c r="IMM14" s="541"/>
      <c r="IMN14" s="541"/>
      <c r="IMO14" s="541"/>
      <c r="IMP14" s="541"/>
      <c r="IMQ14" s="541"/>
      <c r="IMR14" s="541"/>
      <c r="IMS14" s="541"/>
      <c r="IMT14" s="541"/>
      <c r="IMU14" s="541"/>
      <c r="IMV14" s="541"/>
      <c r="IMW14" s="541"/>
      <c r="IMX14" s="541"/>
      <c r="IMY14" s="541"/>
      <c r="IMZ14" s="541"/>
      <c r="INA14" s="541"/>
      <c r="INB14" s="541"/>
      <c r="INC14" s="541"/>
      <c r="IND14" s="541"/>
      <c r="INE14" s="541"/>
      <c r="INF14" s="541"/>
      <c r="ING14" s="541"/>
      <c r="INH14" s="541"/>
      <c r="INI14" s="541"/>
      <c r="INJ14" s="541"/>
      <c r="INK14" s="541"/>
      <c r="INL14" s="541"/>
      <c r="INM14" s="541"/>
      <c r="INN14" s="541"/>
      <c r="INO14" s="541"/>
      <c r="INP14" s="541"/>
      <c r="INQ14" s="541"/>
      <c r="INR14" s="541"/>
      <c r="INS14" s="541"/>
      <c r="INT14" s="541"/>
      <c r="INU14" s="541"/>
      <c r="INV14" s="541"/>
      <c r="INW14" s="541"/>
      <c r="INX14" s="541"/>
      <c r="INY14" s="541"/>
      <c r="INZ14" s="541"/>
      <c r="IOA14" s="541"/>
      <c r="IOB14" s="541"/>
      <c r="IOC14" s="541"/>
      <c r="IOD14" s="541"/>
      <c r="IOE14" s="541"/>
      <c r="IOF14" s="541"/>
      <c r="IOG14" s="541"/>
      <c r="IOH14" s="541"/>
      <c r="IOI14" s="541"/>
      <c r="IOJ14" s="541"/>
      <c r="IOK14" s="541"/>
      <c r="IOL14" s="541"/>
      <c r="IOM14" s="541"/>
      <c r="ION14" s="541"/>
      <c r="IOO14" s="541"/>
      <c r="IOP14" s="541"/>
      <c r="IOQ14" s="541"/>
      <c r="IOR14" s="541"/>
      <c r="IOS14" s="541"/>
      <c r="IOT14" s="541"/>
      <c r="IOU14" s="541"/>
      <c r="IOV14" s="541"/>
      <c r="IOW14" s="541"/>
      <c r="IOX14" s="541"/>
      <c r="IOY14" s="541"/>
      <c r="IOZ14" s="541"/>
      <c r="IPA14" s="541"/>
      <c r="IPB14" s="541"/>
      <c r="IPC14" s="541"/>
      <c r="IPD14" s="541"/>
      <c r="IPE14" s="541"/>
      <c r="IPF14" s="541"/>
      <c r="IPG14" s="541"/>
      <c r="IPH14" s="541"/>
      <c r="IPI14" s="541"/>
      <c r="IPJ14" s="541"/>
      <c r="IPK14" s="541"/>
      <c r="IPL14" s="541"/>
      <c r="IPM14" s="541"/>
      <c r="IPN14" s="541"/>
      <c r="IPO14" s="541"/>
      <c r="IPP14" s="541"/>
      <c r="IPQ14" s="541"/>
      <c r="IPR14" s="541"/>
      <c r="IPS14" s="541"/>
      <c r="IPT14" s="541"/>
      <c r="IPU14" s="541"/>
      <c r="IPV14" s="541"/>
      <c r="IPW14" s="541"/>
      <c r="IPX14" s="541"/>
      <c r="IPY14" s="541"/>
      <c r="IPZ14" s="541"/>
      <c r="IQA14" s="541"/>
      <c r="IQB14" s="541"/>
      <c r="IQC14" s="541"/>
      <c r="IQD14" s="541"/>
      <c r="IQE14" s="541"/>
      <c r="IQF14" s="541"/>
      <c r="IQG14" s="541"/>
      <c r="IQH14" s="541"/>
      <c r="IQI14" s="541"/>
      <c r="IQJ14" s="541"/>
      <c r="IQK14" s="541"/>
      <c r="IQL14" s="541"/>
      <c r="IQM14" s="541"/>
      <c r="IQN14" s="541"/>
      <c r="IQO14" s="541"/>
      <c r="IQP14" s="541"/>
      <c r="IQQ14" s="541"/>
      <c r="IQR14" s="541"/>
      <c r="IQS14" s="541"/>
      <c r="IQT14" s="541"/>
      <c r="IQU14" s="541"/>
      <c r="IQV14" s="541"/>
      <c r="IQW14" s="541"/>
      <c r="IQX14" s="541"/>
      <c r="IQY14" s="541"/>
      <c r="IQZ14" s="541"/>
      <c r="IRA14" s="541"/>
      <c r="IRB14" s="541"/>
      <c r="IRC14" s="541"/>
      <c r="IRD14" s="541"/>
      <c r="IRE14" s="541"/>
      <c r="IRF14" s="541"/>
      <c r="IRG14" s="541"/>
      <c r="IRH14" s="541"/>
      <c r="IRI14" s="541"/>
      <c r="IRJ14" s="541"/>
      <c r="IRK14" s="541"/>
      <c r="IRL14" s="541"/>
      <c r="IRM14" s="541"/>
      <c r="IRN14" s="541"/>
      <c r="IRO14" s="541"/>
      <c r="IRP14" s="541"/>
      <c r="IRQ14" s="541"/>
      <c r="IRR14" s="541"/>
      <c r="IRS14" s="541"/>
      <c r="IRT14" s="541"/>
      <c r="IRU14" s="541"/>
      <c r="IRV14" s="541"/>
      <c r="IRW14" s="541"/>
      <c r="IRX14" s="541"/>
      <c r="IRY14" s="541"/>
      <c r="IRZ14" s="541"/>
      <c r="ISA14" s="541"/>
      <c r="ISB14" s="541"/>
      <c r="ISC14" s="541"/>
      <c r="ISD14" s="541"/>
      <c r="ISE14" s="541"/>
      <c r="ISF14" s="541"/>
      <c r="ISG14" s="541"/>
      <c r="ISH14" s="541"/>
      <c r="ISI14" s="541"/>
      <c r="ISJ14" s="541"/>
      <c r="ISK14" s="541"/>
      <c r="ISL14" s="541"/>
      <c r="ISM14" s="541"/>
      <c r="ISN14" s="541"/>
      <c r="ISO14" s="541"/>
      <c r="ISP14" s="541"/>
      <c r="ISQ14" s="541"/>
      <c r="ISR14" s="541"/>
      <c r="ISS14" s="541"/>
      <c r="IST14" s="541"/>
      <c r="ISU14" s="541"/>
      <c r="ISV14" s="541"/>
      <c r="ISW14" s="541"/>
      <c r="ISX14" s="541"/>
      <c r="ISY14" s="541"/>
      <c r="ISZ14" s="541"/>
      <c r="ITA14" s="541"/>
      <c r="ITB14" s="541"/>
      <c r="ITC14" s="541"/>
      <c r="ITD14" s="541"/>
      <c r="ITE14" s="541"/>
      <c r="ITF14" s="541"/>
      <c r="ITG14" s="541"/>
      <c r="ITH14" s="541"/>
      <c r="ITI14" s="541"/>
      <c r="ITJ14" s="541"/>
      <c r="ITK14" s="541"/>
      <c r="ITL14" s="541"/>
      <c r="ITM14" s="541"/>
      <c r="ITN14" s="541"/>
      <c r="ITO14" s="541"/>
      <c r="ITP14" s="541"/>
      <c r="ITQ14" s="541"/>
      <c r="ITR14" s="541"/>
      <c r="ITS14" s="541"/>
      <c r="ITT14" s="541"/>
      <c r="ITU14" s="541"/>
      <c r="ITV14" s="541"/>
      <c r="ITW14" s="541"/>
      <c r="ITX14" s="541"/>
      <c r="ITY14" s="541"/>
      <c r="ITZ14" s="541"/>
      <c r="IUA14" s="541"/>
      <c r="IUB14" s="541"/>
      <c r="IUC14" s="541"/>
      <c r="IUD14" s="541"/>
      <c r="IUE14" s="541"/>
      <c r="IUF14" s="541"/>
      <c r="IUG14" s="541"/>
      <c r="IUH14" s="541"/>
      <c r="IUI14" s="541"/>
      <c r="IUJ14" s="541"/>
      <c r="IUK14" s="541"/>
      <c r="IUL14" s="541"/>
      <c r="IUM14" s="541"/>
      <c r="IUN14" s="541"/>
      <c r="IUO14" s="541"/>
      <c r="IUP14" s="541"/>
      <c r="IUQ14" s="541"/>
      <c r="IUR14" s="541"/>
      <c r="IUS14" s="541"/>
      <c r="IUT14" s="541"/>
      <c r="IUU14" s="541"/>
      <c r="IUV14" s="541"/>
      <c r="IUW14" s="541"/>
      <c r="IUX14" s="541"/>
      <c r="IUY14" s="541"/>
      <c r="IUZ14" s="541"/>
      <c r="IVA14" s="541"/>
      <c r="IVB14" s="541"/>
      <c r="IVC14" s="541"/>
      <c r="IVD14" s="541"/>
      <c r="IVE14" s="541"/>
      <c r="IVF14" s="541"/>
      <c r="IVG14" s="541"/>
      <c r="IVH14" s="541"/>
      <c r="IVI14" s="541"/>
      <c r="IVJ14" s="541"/>
      <c r="IVK14" s="541"/>
      <c r="IVL14" s="541"/>
      <c r="IVM14" s="541"/>
      <c r="IVN14" s="541"/>
      <c r="IVO14" s="541"/>
      <c r="IVP14" s="541"/>
      <c r="IVQ14" s="541"/>
      <c r="IVR14" s="541"/>
      <c r="IVS14" s="541"/>
      <c r="IVT14" s="541"/>
      <c r="IVU14" s="541"/>
      <c r="IVV14" s="541"/>
      <c r="IVW14" s="541"/>
      <c r="IVX14" s="541"/>
      <c r="IVY14" s="541"/>
      <c r="IVZ14" s="541"/>
      <c r="IWA14" s="541"/>
      <c r="IWB14" s="541"/>
      <c r="IWC14" s="541"/>
      <c r="IWD14" s="541"/>
      <c r="IWE14" s="541"/>
      <c r="IWF14" s="541"/>
      <c r="IWG14" s="541"/>
      <c r="IWH14" s="541"/>
      <c r="IWI14" s="541"/>
      <c r="IWJ14" s="541"/>
      <c r="IWK14" s="541"/>
      <c r="IWL14" s="541"/>
      <c r="IWM14" s="541"/>
      <c r="IWN14" s="541"/>
      <c r="IWO14" s="541"/>
      <c r="IWP14" s="541"/>
      <c r="IWQ14" s="541"/>
      <c r="IWR14" s="541"/>
      <c r="IWS14" s="541"/>
      <c r="IWT14" s="541"/>
      <c r="IWU14" s="541"/>
      <c r="IWV14" s="541"/>
      <c r="IWW14" s="541"/>
      <c r="IWX14" s="541"/>
      <c r="IWY14" s="541"/>
      <c r="IWZ14" s="541"/>
      <c r="IXA14" s="541"/>
      <c r="IXB14" s="541"/>
      <c r="IXC14" s="541"/>
      <c r="IXD14" s="541"/>
      <c r="IXE14" s="541"/>
      <c r="IXF14" s="541"/>
      <c r="IXG14" s="541"/>
      <c r="IXH14" s="541"/>
      <c r="IXI14" s="541"/>
      <c r="IXJ14" s="541"/>
      <c r="IXK14" s="541"/>
      <c r="IXL14" s="541"/>
      <c r="IXM14" s="541"/>
      <c r="IXN14" s="541"/>
      <c r="IXO14" s="541"/>
      <c r="IXP14" s="541"/>
      <c r="IXQ14" s="541"/>
      <c r="IXR14" s="541"/>
      <c r="IXS14" s="541"/>
      <c r="IXT14" s="541"/>
      <c r="IXU14" s="541"/>
      <c r="IXV14" s="541"/>
      <c r="IXW14" s="541"/>
      <c r="IXX14" s="541"/>
      <c r="IXY14" s="541"/>
      <c r="IXZ14" s="541"/>
      <c r="IYA14" s="541"/>
      <c r="IYB14" s="541"/>
      <c r="IYC14" s="541"/>
      <c r="IYD14" s="541"/>
      <c r="IYE14" s="541"/>
      <c r="IYF14" s="541"/>
      <c r="IYG14" s="541"/>
      <c r="IYH14" s="541"/>
      <c r="IYI14" s="541"/>
      <c r="IYJ14" s="541"/>
      <c r="IYK14" s="541"/>
      <c r="IYL14" s="541"/>
      <c r="IYM14" s="541"/>
      <c r="IYN14" s="541"/>
      <c r="IYO14" s="541"/>
      <c r="IYP14" s="541"/>
      <c r="IYQ14" s="541"/>
      <c r="IYR14" s="541"/>
      <c r="IYS14" s="541"/>
      <c r="IYT14" s="541"/>
      <c r="IYU14" s="541"/>
      <c r="IYV14" s="541"/>
      <c r="IYW14" s="541"/>
      <c r="IYX14" s="541"/>
      <c r="IYY14" s="541"/>
      <c r="IYZ14" s="541"/>
      <c r="IZA14" s="541"/>
      <c r="IZB14" s="541"/>
      <c r="IZC14" s="541"/>
      <c r="IZD14" s="541"/>
      <c r="IZE14" s="541"/>
      <c r="IZF14" s="541"/>
      <c r="IZG14" s="541"/>
      <c r="IZH14" s="541"/>
      <c r="IZI14" s="541"/>
      <c r="IZJ14" s="541"/>
      <c r="IZK14" s="541"/>
      <c r="IZL14" s="541"/>
      <c r="IZM14" s="541"/>
      <c r="IZN14" s="541"/>
      <c r="IZO14" s="541"/>
      <c r="IZP14" s="541"/>
      <c r="IZQ14" s="541"/>
      <c r="IZR14" s="541"/>
      <c r="IZS14" s="541"/>
      <c r="IZT14" s="541"/>
      <c r="IZU14" s="541"/>
      <c r="IZV14" s="541"/>
      <c r="IZW14" s="541"/>
      <c r="IZX14" s="541"/>
      <c r="IZY14" s="541"/>
      <c r="IZZ14" s="541"/>
      <c r="JAA14" s="541"/>
      <c r="JAB14" s="541"/>
      <c r="JAC14" s="541"/>
      <c r="JAD14" s="541"/>
      <c r="JAE14" s="541"/>
      <c r="JAF14" s="541"/>
      <c r="JAG14" s="541"/>
      <c r="JAH14" s="541"/>
      <c r="JAI14" s="541"/>
      <c r="JAJ14" s="541"/>
      <c r="JAK14" s="541"/>
      <c r="JAL14" s="541"/>
      <c r="JAM14" s="541"/>
      <c r="JAN14" s="541"/>
      <c r="JAO14" s="541"/>
      <c r="JAP14" s="541"/>
      <c r="JAQ14" s="541"/>
      <c r="JAR14" s="541"/>
      <c r="JAS14" s="541"/>
      <c r="JAT14" s="541"/>
      <c r="JAU14" s="541"/>
      <c r="JAV14" s="541"/>
      <c r="JAW14" s="541"/>
      <c r="JAX14" s="541"/>
      <c r="JAY14" s="541"/>
      <c r="JAZ14" s="541"/>
      <c r="JBA14" s="541"/>
      <c r="JBB14" s="541"/>
      <c r="JBC14" s="541"/>
      <c r="JBD14" s="541"/>
      <c r="JBE14" s="541"/>
      <c r="JBF14" s="541"/>
      <c r="JBG14" s="541"/>
      <c r="JBH14" s="541"/>
      <c r="JBI14" s="541"/>
      <c r="JBJ14" s="541"/>
      <c r="JBK14" s="541"/>
      <c r="JBL14" s="541"/>
      <c r="JBM14" s="541"/>
      <c r="JBN14" s="541"/>
      <c r="JBO14" s="541"/>
      <c r="JBP14" s="541"/>
      <c r="JBQ14" s="541"/>
      <c r="JBR14" s="541"/>
      <c r="JBS14" s="541"/>
      <c r="JBT14" s="541"/>
      <c r="JBU14" s="541"/>
      <c r="JBV14" s="541"/>
      <c r="JBW14" s="541"/>
      <c r="JBX14" s="541"/>
      <c r="JBY14" s="541"/>
      <c r="JBZ14" s="541"/>
      <c r="JCA14" s="541"/>
      <c r="JCB14" s="541"/>
      <c r="JCC14" s="541"/>
      <c r="JCD14" s="541"/>
      <c r="JCE14" s="541"/>
      <c r="JCF14" s="541"/>
      <c r="JCG14" s="541"/>
      <c r="JCH14" s="541"/>
      <c r="JCI14" s="541"/>
      <c r="JCJ14" s="541"/>
      <c r="JCK14" s="541"/>
      <c r="JCL14" s="541"/>
      <c r="JCM14" s="541"/>
      <c r="JCN14" s="541"/>
      <c r="JCO14" s="541"/>
      <c r="JCP14" s="541"/>
      <c r="JCQ14" s="541"/>
      <c r="JCR14" s="541"/>
      <c r="JCS14" s="541"/>
      <c r="JCT14" s="541"/>
      <c r="JCU14" s="541"/>
      <c r="JCV14" s="541"/>
      <c r="JCW14" s="541"/>
      <c r="JCX14" s="541"/>
      <c r="JCY14" s="541"/>
      <c r="JCZ14" s="541"/>
      <c r="JDA14" s="541"/>
      <c r="JDB14" s="541"/>
      <c r="JDC14" s="541"/>
      <c r="JDD14" s="541"/>
      <c r="JDE14" s="541"/>
      <c r="JDF14" s="541"/>
      <c r="JDG14" s="541"/>
      <c r="JDH14" s="541"/>
      <c r="JDI14" s="541"/>
      <c r="JDJ14" s="541"/>
      <c r="JDK14" s="541"/>
      <c r="JDL14" s="541"/>
      <c r="JDM14" s="541"/>
      <c r="JDN14" s="541"/>
      <c r="JDO14" s="541"/>
      <c r="JDP14" s="541"/>
      <c r="JDQ14" s="541"/>
      <c r="JDR14" s="541"/>
      <c r="JDS14" s="541"/>
      <c r="JDT14" s="541"/>
      <c r="JDU14" s="541"/>
      <c r="JDV14" s="541"/>
      <c r="JDW14" s="541"/>
      <c r="JDX14" s="541"/>
      <c r="JDY14" s="541"/>
      <c r="JDZ14" s="541"/>
      <c r="JEA14" s="541"/>
      <c r="JEB14" s="541"/>
      <c r="JEC14" s="541"/>
      <c r="JED14" s="541"/>
      <c r="JEE14" s="541"/>
      <c r="JEF14" s="541"/>
      <c r="JEG14" s="541"/>
      <c r="JEH14" s="541"/>
      <c r="JEI14" s="541"/>
      <c r="JEJ14" s="541"/>
      <c r="JEK14" s="541"/>
      <c r="JEL14" s="541"/>
      <c r="JEM14" s="541"/>
      <c r="JEN14" s="541"/>
      <c r="JEO14" s="541"/>
      <c r="JEP14" s="541"/>
      <c r="JEQ14" s="541"/>
      <c r="JER14" s="541"/>
      <c r="JES14" s="541"/>
      <c r="JET14" s="541"/>
      <c r="JEU14" s="541"/>
      <c r="JEV14" s="541"/>
      <c r="JEW14" s="541"/>
      <c r="JEX14" s="541"/>
      <c r="JEY14" s="541"/>
      <c r="JEZ14" s="541"/>
      <c r="JFA14" s="541"/>
      <c r="JFB14" s="541"/>
      <c r="JFC14" s="541"/>
      <c r="JFD14" s="541"/>
      <c r="JFE14" s="541"/>
      <c r="JFF14" s="541"/>
      <c r="JFG14" s="541"/>
      <c r="JFH14" s="541"/>
      <c r="JFI14" s="541"/>
      <c r="JFJ14" s="541"/>
      <c r="JFK14" s="541"/>
      <c r="JFL14" s="541"/>
      <c r="JFM14" s="541"/>
      <c r="JFN14" s="541"/>
      <c r="JFO14" s="541"/>
      <c r="JFP14" s="541"/>
      <c r="JFQ14" s="541"/>
      <c r="JFR14" s="541"/>
      <c r="JFS14" s="541"/>
      <c r="JFT14" s="541"/>
      <c r="JFU14" s="541"/>
      <c r="JFV14" s="541"/>
      <c r="JFW14" s="541"/>
      <c r="JFX14" s="541"/>
      <c r="JFY14" s="541"/>
      <c r="JFZ14" s="541"/>
      <c r="JGA14" s="541"/>
      <c r="JGB14" s="541"/>
      <c r="JGC14" s="541"/>
      <c r="JGD14" s="541"/>
      <c r="JGE14" s="541"/>
      <c r="JGF14" s="541"/>
      <c r="JGG14" s="541"/>
      <c r="JGH14" s="541"/>
      <c r="JGI14" s="541"/>
      <c r="JGJ14" s="541"/>
      <c r="JGK14" s="541"/>
      <c r="JGL14" s="541"/>
      <c r="JGM14" s="541"/>
      <c r="JGN14" s="541"/>
      <c r="JGO14" s="541"/>
      <c r="JGP14" s="541"/>
      <c r="JGQ14" s="541"/>
      <c r="JGR14" s="541"/>
      <c r="JGS14" s="541"/>
      <c r="JGT14" s="541"/>
      <c r="JGU14" s="541"/>
      <c r="JGV14" s="541"/>
      <c r="JGW14" s="541"/>
      <c r="JGX14" s="541"/>
      <c r="JGY14" s="541"/>
      <c r="JGZ14" s="541"/>
      <c r="JHA14" s="541"/>
      <c r="JHB14" s="541"/>
      <c r="JHC14" s="541"/>
      <c r="JHD14" s="541"/>
      <c r="JHE14" s="541"/>
      <c r="JHF14" s="541"/>
      <c r="JHG14" s="541"/>
      <c r="JHH14" s="541"/>
      <c r="JHI14" s="541"/>
      <c r="JHJ14" s="541"/>
      <c r="JHK14" s="541"/>
      <c r="JHL14" s="541"/>
      <c r="JHM14" s="541"/>
      <c r="JHN14" s="541"/>
      <c r="JHO14" s="541"/>
      <c r="JHP14" s="541"/>
      <c r="JHQ14" s="541"/>
      <c r="JHR14" s="541"/>
      <c r="JHS14" s="541"/>
      <c r="JHT14" s="541"/>
      <c r="JHU14" s="541"/>
      <c r="JHV14" s="541"/>
      <c r="JHW14" s="541"/>
      <c r="JHX14" s="541"/>
      <c r="JHY14" s="541"/>
      <c r="JHZ14" s="541"/>
      <c r="JIA14" s="541"/>
      <c r="JIB14" s="541"/>
      <c r="JIC14" s="541"/>
      <c r="JID14" s="541"/>
      <c r="JIE14" s="541"/>
      <c r="JIF14" s="541"/>
      <c r="JIG14" s="541"/>
      <c r="JIH14" s="541"/>
      <c r="JII14" s="541"/>
      <c r="JIJ14" s="541"/>
      <c r="JIK14" s="541"/>
      <c r="JIL14" s="541"/>
      <c r="JIM14" s="541"/>
      <c r="JIN14" s="541"/>
      <c r="JIO14" s="541"/>
      <c r="JIP14" s="541"/>
      <c r="JIQ14" s="541"/>
      <c r="JIR14" s="541"/>
      <c r="JIS14" s="541"/>
      <c r="JIT14" s="541"/>
      <c r="JIU14" s="541"/>
      <c r="JIV14" s="541"/>
      <c r="JIW14" s="541"/>
      <c r="JIX14" s="541"/>
      <c r="JIY14" s="541"/>
      <c r="JIZ14" s="541"/>
      <c r="JJA14" s="541"/>
      <c r="JJB14" s="541"/>
      <c r="JJC14" s="541"/>
      <c r="JJD14" s="541"/>
      <c r="JJE14" s="541"/>
      <c r="JJF14" s="541"/>
      <c r="JJG14" s="541"/>
      <c r="JJH14" s="541"/>
      <c r="JJI14" s="541"/>
      <c r="JJJ14" s="541"/>
      <c r="JJK14" s="541"/>
      <c r="JJL14" s="541"/>
      <c r="JJM14" s="541"/>
      <c r="JJN14" s="541"/>
      <c r="JJO14" s="541"/>
      <c r="JJP14" s="541"/>
      <c r="JJQ14" s="541"/>
      <c r="JJR14" s="541"/>
      <c r="JJS14" s="541"/>
      <c r="JJT14" s="541"/>
      <c r="JJU14" s="541"/>
      <c r="JJV14" s="541"/>
      <c r="JJW14" s="541"/>
      <c r="JJX14" s="541"/>
      <c r="JJY14" s="541"/>
      <c r="JJZ14" s="541"/>
      <c r="JKA14" s="541"/>
      <c r="JKB14" s="541"/>
      <c r="JKC14" s="541"/>
      <c r="JKD14" s="541"/>
      <c r="JKE14" s="541"/>
      <c r="JKF14" s="541"/>
      <c r="JKG14" s="541"/>
      <c r="JKH14" s="541"/>
      <c r="JKI14" s="541"/>
      <c r="JKJ14" s="541"/>
      <c r="JKK14" s="541"/>
      <c r="JKL14" s="541"/>
      <c r="JKM14" s="541"/>
      <c r="JKN14" s="541"/>
      <c r="JKO14" s="541"/>
      <c r="JKP14" s="541"/>
      <c r="JKQ14" s="541"/>
      <c r="JKR14" s="541"/>
      <c r="JKS14" s="541"/>
      <c r="JKT14" s="541"/>
      <c r="JKU14" s="541"/>
      <c r="JKV14" s="541"/>
      <c r="JKW14" s="541"/>
      <c r="JKX14" s="541"/>
      <c r="JKY14" s="541"/>
      <c r="JKZ14" s="541"/>
      <c r="JLA14" s="541"/>
      <c r="JLB14" s="541"/>
      <c r="JLC14" s="541"/>
      <c r="JLD14" s="541"/>
      <c r="JLE14" s="541"/>
      <c r="JLF14" s="541"/>
      <c r="JLG14" s="541"/>
      <c r="JLH14" s="541"/>
      <c r="JLI14" s="541"/>
      <c r="JLJ14" s="541"/>
      <c r="JLK14" s="541"/>
      <c r="JLL14" s="541"/>
      <c r="JLM14" s="541"/>
      <c r="JLN14" s="541"/>
      <c r="JLO14" s="541"/>
      <c r="JLP14" s="541"/>
      <c r="JLQ14" s="541"/>
      <c r="JLR14" s="541"/>
      <c r="JLS14" s="541"/>
      <c r="JLT14" s="541"/>
      <c r="JLU14" s="541"/>
      <c r="JLV14" s="541"/>
      <c r="JLW14" s="541"/>
      <c r="JLX14" s="541"/>
      <c r="JLY14" s="541"/>
      <c r="JLZ14" s="541"/>
      <c r="JMA14" s="541"/>
      <c r="JMB14" s="541"/>
      <c r="JMC14" s="541"/>
      <c r="JMD14" s="541"/>
      <c r="JME14" s="541"/>
      <c r="JMF14" s="541"/>
      <c r="JMG14" s="541"/>
      <c r="JMH14" s="541"/>
      <c r="JMI14" s="541"/>
      <c r="JMJ14" s="541"/>
      <c r="JMK14" s="541"/>
      <c r="JML14" s="541"/>
      <c r="JMM14" s="541"/>
      <c r="JMN14" s="541"/>
      <c r="JMO14" s="541"/>
      <c r="JMP14" s="541"/>
      <c r="JMQ14" s="541"/>
      <c r="JMR14" s="541"/>
      <c r="JMS14" s="541"/>
      <c r="JMT14" s="541"/>
      <c r="JMU14" s="541"/>
      <c r="JMV14" s="541"/>
      <c r="JMW14" s="541"/>
      <c r="JMX14" s="541"/>
      <c r="JMY14" s="541"/>
      <c r="JMZ14" s="541"/>
      <c r="JNA14" s="541"/>
      <c r="JNB14" s="541"/>
      <c r="JNC14" s="541"/>
      <c r="JND14" s="541"/>
      <c r="JNE14" s="541"/>
      <c r="JNF14" s="541"/>
      <c r="JNG14" s="541"/>
      <c r="JNH14" s="541"/>
      <c r="JNI14" s="541"/>
      <c r="JNJ14" s="541"/>
      <c r="JNK14" s="541"/>
      <c r="JNL14" s="541"/>
      <c r="JNM14" s="541"/>
      <c r="JNN14" s="541"/>
      <c r="JNO14" s="541"/>
      <c r="JNP14" s="541"/>
      <c r="JNQ14" s="541"/>
      <c r="JNR14" s="541"/>
      <c r="JNS14" s="541"/>
      <c r="JNT14" s="541"/>
      <c r="JNU14" s="541"/>
      <c r="JNV14" s="541"/>
      <c r="JNW14" s="541"/>
      <c r="JNX14" s="541"/>
      <c r="JNY14" s="541"/>
      <c r="JNZ14" s="541"/>
      <c r="JOA14" s="541"/>
      <c r="JOB14" s="541"/>
      <c r="JOC14" s="541"/>
      <c r="JOD14" s="541"/>
      <c r="JOE14" s="541"/>
      <c r="JOF14" s="541"/>
      <c r="JOG14" s="541"/>
      <c r="JOH14" s="541"/>
      <c r="JOI14" s="541"/>
      <c r="JOJ14" s="541"/>
      <c r="JOK14" s="541"/>
      <c r="JOL14" s="541"/>
      <c r="JOM14" s="541"/>
      <c r="JON14" s="541"/>
      <c r="JOO14" s="541"/>
      <c r="JOP14" s="541"/>
      <c r="JOQ14" s="541"/>
      <c r="JOR14" s="541"/>
      <c r="JOS14" s="541"/>
      <c r="JOT14" s="541"/>
      <c r="JOU14" s="541"/>
      <c r="JOV14" s="541"/>
      <c r="JOW14" s="541"/>
      <c r="JOX14" s="541"/>
      <c r="JOY14" s="541"/>
      <c r="JOZ14" s="541"/>
      <c r="JPA14" s="541"/>
      <c r="JPB14" s="541"/>
      <c r="JPC14" s="541"/>
      <c r="JPD14" s="541"/>
      <c r="JPE14" s="541"/>
      <c r="JPF14" s="541"/>
      <c r="JPG14" s="541"/>
      <c r="JPH14" s="541"/>
      <c r="JPI14" s="541"/>
      <c r="JPJ14" s="541"/>
      <c r="JPK14" s="541"/>
      <c r="JPL14" s="541"/>
      <c r="JPM14" s="541"/>
      <c r="JPN14" s="541"/>
      <c r="JPO14" s="541"/>
      <c r="JPP14" s="541"/>
      <c r="JPQ14" s="541"/>
      <c r="JPR14" s="541"/>
      <c r="JPS14" s="541"/>
      <c r="JPT14" s="541"/>
      <c r="JPU14" s="541"/>
      <c r="JPV14" s="541"/>
      <c r="JPW14" s="541"/>
      <c r="JPX14" s="541"/>
      <c r="JPY14" s="541"/>
      <c r="JPZ14" s="541"/>
      <c r="JQA14" s="541"/>
      <c r="JQB14" s="541"/>
      <c r="JQC14" s="541"/>
      <c r="JQD14" s="541"/>
      <c r="JQE14" s="541"/>
      <c r="JQF14" s="541"/>
      <c r="JQG14" s="541"/>
      <c r="JQH14" s="541"/>
      <c r="JQI14" s="541"/>
      <c r="JQJ14" s="541"/>
      <c r="JQK14" s="541"/>
      <c r="JQL14" s="541"/>
      <c r="JQM14" s="541"/>
      <c r="JQN14" s="541"/>
      <c r="JQO14" s="541"/>
      <c r="JQP14" s="541"/>
      <c r="JQQ14" s="541"/>
      <c r="JQR14" s="541"/>
      <c r="JQS14" s="541"/>
      <c r="JQT14" s="541"/>
      <c r="JQU14" s="541"/>
      <c r="JQV14" s="541"/>
      <c r="JQW14" s="541"/>
      <c r="JQX14" s="541"/>
      <c r="JQY14" s="541"/>
      <c r="JQZ14" s="541"/>
      <c r="JRA14" s="541"/>
      <c r="JRB14" s="541"/>
      <c r="JRC14" s="541"/>
      <c r="JRD14" s="541"/>
      <c r="JRE14" s="541"/>
      <c r="JRF14" s="541"/>
      <c r="JRG14" s="541"/>
      <c r="JRH14" s="541"/>
      <c r="JRI14" s="541"/>
      <c r="JRJ14" s="541"/>
      <c r="JRK14" s="541"/>
      <c r="JRL14" s="541"/>
      <c r="JRM14" s="541"/>
      <c r="JRN14" s="541"/>
      <c r="JRO14" s="541"/>
      <c r="JRP14" s="541"/>
      <c r="JRQ14" s="541"/>
      <c r="JRR14" s="541"/>
      <c r="JRS14" s="541"/>
      <c r="JRT14" s="541"/>
      <c r="JRU14" s="541"/>
      <c r="JRV14" s="541"/>
      <c r="JRW14" s="541"/>
      <c r="JRX14" s="541"/>
      <c r="JRY14" s="541"/>
      <c r="JRZ14" s="541"/>
      <c r="JSA14" s="541"/>
      <c r="JSB14" s="541"/>
      <c r="JSC14" s="541"/>
      <c r="JSD14" s="541"/>
      <c r="JSE14" s="541"/>
      <c r="JSF14" s="541"/>
      <c r="JSG14" s="541"/>
      <c r="JSH14" s="541"/>
      <c r="JSI14" s="541"/>
      <c r="JSJ14" s="541"/>
      <c r="JSK14" s="541"/>
      <c r="JSL14" s="541"/>
      <c r="JSM14" s="541"/>
      <c r="JSN14" s="541"/>
      <c r="JSO14" s="541"/>
      <c r="JSP14" s="541"/>
      <c r="JSQ14" s="541"/>
      <c r="JSR14" s="541"/>
      <c r="JSS14" s="541"/>
      <c r="JST14" s="541"/>
      <c r="JSU14" s="541"/>
      <c r="JSV14" s="541"/>
      <c r="JSW14" s="541"/>
      <c r="JSX14" s="541"/>
      <c r="JSY14" s="541"/>
      <c r="JSZ14" s="541"/>
      <c r="JTA14" s="541"/>
      <c r="JTB14" s="541"/>
      <c r="JTC14" s="541"/>
      <c r="JTD14" s="541"/>
      <c r="JTE14" s="541"/>
      <c r="JTF14" s="541"/>
      <c r="JTG14" s="541"/>
      <c r="JTH14" s="541"/>
      <c r="JTI14" s="541"/>
      <c r="JTJ14" s="541"/>
      <c r="JTK14" s="541"/>
      <c r="JTL14" s="541"/>
      <c r="JTM14" s="541"/>
      <c r="JTN14" s="541"/>
      <c r="JTO14" s="541"/>
      <c r="JTP14" s="541"/>
      <c r="JTQ14" s="541"/>
      <c r="JTR14" s="541"/>
      <c r="JTS14" s="541"/>
      <c r="JTT14" s="541"/>
      <c r="JTU14" s="541"/>
      <c r="JTV14" s="541"/>
      <c r="JTW14" s="541"/>
      <c r="JTX14" s="541"/>
      <c r="JTY14" s="541"/>
      <c r="JTZ14" s="541"/>
      <c r="JUA14" s="541"/>
      <c r="JUB14" s="541"/>
      <c r="JUC14" s="541"/>
      <c r="JUD14" s="541"/>
      <c r="JUE14" s="541"/>
      <c r="JUF14" s="541"/>
      <c r="JUG14" s="541"/>
      <c r="JUH14" s="541"/>
      <c r="JUI14" s="541"/>
      <c r="JUJ14" s="541"/>
      <c r="JUK14" s="541"/>
      <c r="JUL14" s="541"/>
      <c r="JUM14" s="541"/>
      <c r="JUN14" s="541"/>
      <c r="JUO14" s="541"/>
      <c r="JUP14" s="541"/>
      <c r="JUQ14" s="541"/>
      <c r="JUR14" s="541"/>
      <c r="JUS14" s="541"/>
      <c r="JUT14" s="541"/>
      <c r="JUU14" s="541"/>
      <c r="JUV14" s="541"/>
      <c r="JUW14" s="541"/>
      <c r="JUX14" s="541"/>
      <c r="JUY14" s="541"/>
      <c r="JUZ14" s="541"/>
      <c r="JVA14" s="541"/>
      <c r="JVB14" s="541"/>
      <c r="JVC14" s="541"/>
      <c r="JVD14" s="541"/>
      <c r="JVE14" s="541"/>
      <c r="JVF14" s="541"/>
      <c r="JVG14" s="541"/>
      <c r="JVH14" s="541"/>
      <c r="JVI14" s="541"/>
      <c r="JVJ14" s="541"/>
      <c r="JVK14" s="541"/>
      <c r="JVL14" s="541"/>
      <c r="JVM14" s="541"/>
      <c r="JVN14" s="541"/>
      <c r="JVO14" s="541"/>
      <c r="JVP14" s="541"/>
      <c r="JVQ14" s="541"/>
      <c r="JVR14" s="541"/>
      <c r="JVS14" s="541"/>
      <c r="JVT14" s="541"/>
      <c r="JVU14" s="541"/>
      <c r="JVV14" s="541"/>
      <c r="JVW14" s="541"/>
      <c r="JVX14" s="541"/>
      <c r="JVY14" s="541"/>
      <c r="JVZ14" s="541"/>
      <c r="JWA14" s="541"/>
      <c r="JWB14" s="541"/>
      <c r="JWC14" s="541"/>
      <c r="JWD14" s="541"/>
      <c r="JWE14" s="541"/>
      <c r="JWF14" s="541"/>
      <c r="JWG14" s="541"/>
      <c r="JWH14" s="541"/>
      <c r="JWI14" s="541"/>
      <c r="JWJ14" s="541"/>
      <c r="JWK14" s="541"/>
      <c r="JWL14" s="541"/>
      <c r="JWM14" s="541"/>
      <c r="JWN14" s="541"/>
      <c r="JWO14" s="541"/>
      <c r="JWP14" s="541"/>
      <c r="JWQ14" s="541"/>
      <c r="JWR14" s="541"/>
      <c r="JWS14" s="541"/>
      <c r="JWT14" s="541"/>
      <c r="JWU14" s="541"/>
      <c r="JWV14" s="541"/>
      <c r="JWW14" s="541"/>
      <c r="JWX14" s="541"/>
      <c r="JWY14" s="541"/>
      <c r="JWZ14" s="541"/>
      <c r="JXA14" s="541"/>
      <c r="JXB14" s="541"/>
      <c r="JXC14" s="541"/>
      <c r="JXD14" s="541"/>
      <c r="JXE14" s="541"/>
      <c r="JXF14" s="541"/>
      <c r="JXG14" s="541"/>
      <c r="JXH14" s="541"/>
      <c r="JXI14" s="541"/>
      <c r="JXJ14" s="541"/>
      <c r="JXK14" s="541"/>
      <c r="JXL14" s="541"/>
      <c r="JXM14" s="541"/>
      <c r="JXN14" s="541"/>
      <c r="JXO14" s="541"/>
      <c r="JXP14" s="541"/>
      <c r="JXQ14" s="541"/>
      <c r="JXR14" s="541"/>
      <c r="JXS14" s="541"/>
      <c r="JXT14" s="541"/>
      <c r="JXU14" s="541"/>
      <c r="JXV14" s="541"/>
      <c r="JXW14" s="541"/>
      <c r="JXX14" s="541"/>
      <c r="JXY14" s="541"/>
      <c r="JXZ14" s="541"/>
      <c r="JYA14" s="541"/>
      <c r="JYB14" s="541"/>
      <c r="JYC14" s="541"/>
      <c r="JYD14" s="541"/>
      <c r="JYE14" s="541"/>
      <c r="JYF14" s="541"/>
      <c r="JYG14" s="541"/>
      <c r="JYH14" s="541"/>
      <c r="JYI14" s="541"/>
      <c r="JYJ14" s="541"/>
      <c r="JYK14" s="541"/>
      <c r="JYL14" s="541"/>
      <c r="JYM14" s="541"/>
      <c r="JYN14" s="541"/>
      <c r="JYO14" s="541"/>
      <c r="JYP14" s="541"/>
      <c r="JYQ14" s="541"/>
      <c r="JYR14" s="541"/>
      <c r="JYS14" s="541"/>
      <c r="JYT14" s="541"/>
      <c r="JYU14" s="541"/>
      <c r="JYV14" s="541"/>
      <c r="JYW14" s="541"/>
      <c r="JYX14" s="541"/>
      <c r="JYY14" s="541"/>
      <c r="JYZ14" s="541"/>
      <c r="JZA14" s="541"/>
      <c r="JZB14" s="541"/>
      <c r="JZC14" s="541"/>
      <c r="JZD14" s="541"/>
      <c r="JZE14" s="541"/>
      <c r="JZF14" s="541"/>
      <c r="JZG14" s="541"/>
      <c r="JZH14" s="541"/>
      <c r="JZI14" s="541"/>
      <c r="JZJ14" s="541"/>
      <c r="JZK14" s="541"/>
      <c r="JZL14" s="541"/>
      <c r="JZM14" s="541"/>
      <c r="JZN14" s="541"/>
      <c r="JZO14" s="541"/>
      <c r="JZP14" s="541"/>
      <c r="JZQ14" s="541"/>
      <c r="JZR14" s="541"/>
      <c r="JZS14" s="541"/>
      <c r="JZT14" s="541"/>
      <c r="JZU14" s="541"/>
      <c r="JZV14" s="541"/>
      <c r="JZW14" s="541"/>
      <c r="JZX14" s="541"/>
      <c r="JZY14" s="541"/>
      <c r="JZZ14" s="541"/>
      <c r="KAA14" s="541"/>
      <c r="KAB14" s="541"/>
      <c r="KAC14" s="541"/>
      <c r="KAD14" s="541"/>
      <c r="KAE14" s="541"/>
      <c r="KAF14" s="541"/>
      <c r="KAG14" s="541"/>
      <c r="KAH14" s="541"/>
      <c r="KAI14" s="541"/>
      <c r="KAJ14" s="541"/>
      <c r="KAK14" s="541"/>
      <c r="KAL14" s="541"/>
      <c r="KAM14" s="541"/>
      <c r="KAN14" s="541"/>
      <c r="KAO14" s="541"/>
      <c r="KAP14" s="541"/>
      <c r="KAQ14" s="541"/>
      <c r="KAR14" s="541"/>
      <c r="KAS14" s="541"/>
      <c r="KAT14" s="541"/>
      <c r="KAU14" s="541"/>
      <c r="KAV14" s="541"/>
      <c r="KAW14" s="541"/>
      <c r="KAX14" s="541"/>
      <c r="KAY14" s="541"/>
      <c r="KAZ14" s="541"/>
      <c r="KBA14" s="541"/>
      <c r="KBB14" s="541"/>
      <c r="KBC14" s="541"/>
      <c r="KBD14" s="541"/>
      <c r="KBE14" s="541"/>
      <c r="KBF14" s="541"/>
      <c r="KBG14" s="541"/>
      <c r="KBH14" s="541"/>
      <c r="KBI14" s="541"/>
      <c r="KBJ14" s="541"/>
      <c r="KBK14" s="541"/>
      <c r="KBL14" s="541"/>
      <c r="KBM14" s="541"/>
      <c r="KBN14" s="541"/>
      <c r="KBO14" s="541"/>
      <c r="KBP14" s="541"/>
      <c r="KBQ14" s="541"/>
      <c r="KBR14" s="541"/>
      <c r="KBS14" s="541"/>
      <c r="KBT14" s="541"/>
      <c r="KBU14" s="541"/>
      <c r="KBV14" s="541"/>
      <c r="KBW14" s="541"/>
      <c r="KBX14" s="541"/>
      <c r="KBY14" s="541"/>
      <c r="KBZ14" s="541"/>
      <c r="KCA14" s="541"/>
      <c r="KCB14" s="541"/>
      <c r="KCC14" s="541"/>
      <c r="KCD14" s="541"/>
      <c r="KCE14" s="541"/>
      <c r="KCF14" s="541"/>
      <c r="KCG14" s="541"/>
      <c r="KCH14" s="541"/>
      <c r="KCI14" s="541"/>
      <c r="KCJ14" s="541"/>
      <c r="KCK14" s="541"/>
      <c r="KCL14" s="541"/>
      <c r="KCM14" s="541"/>
      <c r="KCN14" s="541"/>
      <c r="KCO14" s="541"/>
      <c r="KCP14" s="541"/>
      <c r="KCQ14" s="541"/>
      <c r="KCR14" s="541"/>
      <c r="KCS14" s="541"/>
      <c r="KCT14" s="541"/>
      <c r="KCU14" s="541"/>
      <c r="KCV14" s="541"/>
      <c r="KCW14" s="541"/>
      <c r="KCX14" s="541"/>
      <c r="KCY14" s="541"/>
      <c r="KCZ14" s="541"/>
      <c r="KDA14" s="541"/>
      <c r="KDB14" s="541"/>
      <c r="KDC14" s="541"/>
      <c r="KDD14" s="541"/>
      <c r="KDE14" s="541"/>
      <c r="KDF14" s="541"/>
      <c r="KDG14" s="541"/>
      <c r="KDH14" s="541"/>
      <c r="KDI14" s="541"/>
      <c r="KDJ14" s="541"/>
      <c r="KDK14" s="541"/>
      <c r="KDL14" s="541"/>
      <c r="KDM14" s="541"/>
      <c r="KDN14" s="541"/>
      <c r="KDO14" s="541"/>
      <c r="KDP14" s="541"/>
      <c r="KDQ14" s="541"/>
      <c r="KDR14" s="541"/>
      <c r="KDS14" s="541"/>
      <c r="KDT14" s="541"/>
      <c r="KDU14" s="541"/>
      <c r="KDV14" s="541"/>
      <c r="KDW14" s="541"/>
      <c r="KDX14" s="541"/>
      <c r="KDY14" s="541"/>
      <c r="KDZ14" s="541"/>
      <c r="KEA14" s="541"/>
      <c r="KEB14" s="541"/>
      <c r="KEC14" s="541"/>
      <c r="KED14" s="541"/>
      <c r="KEE14" s="541"/>
      <c r="KEF14" s="541"/>
      <c r="KEG14" s="541"/>
      <c r="KEH14" s="541"/>
      <c r="KEI14" s="541"/>
      <c r="KEJ14" s="541"/>
      <c r="KEK14" s="541"/>
      <c r="KEL14" s="541"/>
      <c r="KEM14" s="541"/>
      <c r="KEN14" s="541"/>
      <c r="KEO14" s="541"/>
      <c r="KEP14" s="541"/>
      <c r="KEQ14" s="541"/>
      <c r="KER14" s="541"/>
      <c r="KES14" s="541"/>
      <c r="KET14" s="541"/>
      <c r="KEU14" s="541"/>
      <c r="KEV14" s="541"/>
      <c r="KEW14" s="541"/>
      <c r="KEX14" s="541"/>
      <c r="KEY14" s="541"/>
      <c r="KEZ14" s="541"/>
      <c r="KFA14" s="541"/>
      <c r="KFB14" s="541"/>
      <c r="KFC14" s="541"/>
      <c r="KFD14" s="541"/>
      <c r="KFE14" s="541"/>
      <c r="KFF14" s="541"/>
      <c r="KFG14" s="541"/>
      <c r="KFH14" s="541"/>
      <c r="KFI14" s="541"/>
      <c r="KFJ14" s="541"/>
      <c r="KFK14" s="541"/>
      <c r="KFL14" s="541"/>
      <c r="KFM14" s="541"/>
      <c r="KFN14" s="541"/>
      <c r="KFO14" s="541"/>
      <c r="KFP14" s="541"/>
      <c r="KFQ14" s="541"/>
      <c r="KFR14" s="541"/>
      <c r="KFS14" s="541"/>
      <c r="KFT14" s="541"/>
      <c r="KFU14" s="541"/>
      <c r="KFV14" s="541"/>
      <c r="KFW14" s="541"/>
      <c r="KFX14" s="541"/>
      <c r="KFY14" s="541"/>
      <c r="KFZ14" s="541"/>
      <c r="KGA14" s="541"/>
      <c r="KGB14" s="541"/>
      <c r="KGC14" s="541"/>
      <c r="KGD14" s="541"/>
      <c r="KGE14" s="541"/>
      <c r="KGF14" s="541"/>
      <c r="KGG14" s="541"/>
      <c r="KGH14" s="541"/>
      <c r="KGI14" s="541"/>
      <c r="KGJ14" s="541"/>
      <c r="KGK14" s="541"/>
      <c r="KGL14" s="541"/>
      <c r="KGM14" s="541"/>
      <c r="KGN14" s="541"/>
      <c r="KGO14" s="541"/>
      <c r="KGP14" s="541"/>
      <c r="KGQ14" s="541"/>
      <c r="KGR14" s="541"/>
      <c r="KGS14" s="541"/>
      <c r="KGT14" s="541"/>
      <c r="KGU14" s="541"/>
      <c r="KGV14" s="541"/>
      <c r="KGW14" s="541"/>
      <c r="KGX14" s="541"/>
      <c r="KGY14" s="541"/>
      <c r="KGZ14" s="541"/>
      <c r="KHA14" s="541"/>
      <c r="KHB14" s="541"/>
      <c r="KHC14" s="541"/>
      <c r="KHD14" s="541"/>
      <c r="KHE14" s="541"/>
      <c r="KHF14" s="541"/>
      <c r="KHG14" s="541"/>
      <c r="KHH14" s="541"/>
      <c r="KHI14" s="541"/>
      <c r="KHJ14" s="541"/>
      <c r="KHK14" s="541"/>
      <c r="KHL14" s="541"/>
      <c r="KHM14" s="541"/>
      <c r="KHN14" s="541"/>
      <c r="KHO14" s="541"/>
      <c r="KHP14" s="541"/>
      <c r="KHQ14" s="541"/>
      <c r="KHR14" s="541"/>
      <c r="KHS14" s="541"/>
      <c r="KHT14" s="541"/>
      <c r="KHU14" s="541"/>
      <c r="KHV14" s="541"/>
      <c r="KHW14" s="541"/>
      <c r="KHX14" s="541"/>
      <c r="KHY14" s="541"/>
      <c r="KHZ14" s="541"/>
      <c r="KIA14" s="541"/>
      <c r="KIB14" s="541"/>
      <c r="KIC14" s="541"/>
      <c r="KID14" s="541"/>
      <c r="KIE14" s="541"/>
      <c r="KIF14" s="541"/>
      <c r="KIG14" s="541"/>
      <c r="KIH14" s="541"/>
      <c r="KII14" s="541"/>
      <c r="KIJ14" s="541"/>
      <c r="KIK14" s="541"/>
      <c r="KIL14" s="541"/>
      <c r="KIM14" s="541"/>
      <c r="KIN14" s="541"/>
      <c r="KIO14" s="541"/>
      <c r="KIP14" s="541"/>
      <c r="KIQ14" s="541"/>
      <c r="KIR14" s="541"/>
      <c r="KIS14" s="541"/>
      <c r="KIT14" s="541"/>
      <c r="KIU14" s="541"/>
      <c r="KIV14" s="541"/>
      <c r="KIW14" s="541"/>
      <c r="KIX14" s="541"/>
      <c r="KIY14" s="541"/>
      <c r="KIZ14" s="541"/>
      <c r="KJA14" s="541"/>
      <c r="KJB14" s="541"/>
      <c r="KJC14" s="541"/>
      <c r="KJD14" s="541"/>
      <c r="KJE14" s="541"/>
      <c r="KJF14" s="541"/>
      <c r="KJG14" s="541"/>
      <c r="KJH14" s="541"/>
      <c r="KJI14" s="541"/>
      <c r="KJJ14" s="541"/>
      <c r="KJK14" s="541"/>
      <c r="KJL14" s="541"/>
      <c r="KJM14" s="541"/>
      <c r="KJN14" s="541"/>
      <c r="KJO14" s="541"/>
      <c r="KJP14" s="541"/>
      <c r="KJQ14" s="541"/>
      <c r="KJR14" s="541"/>
      <c r="KJS14" s="541"/>
      <c r="KJT14" s="541"/>
      <c r="KJU14" s="541"/>
      <c r="KJV14" s="541"/>
      <c r="KJW14" s="541"/>
      <c r="KJX14" s="541"/>
      <c r="KJY14" s="541"/>
      <c r="KJZ14" s="541"/>
      <c r="KKA14" s="541"/>
      <c r="KKB14" s="541"/>
      <c r="KKC14" s="541"/>
      <c r="KKD14" s="541"/>
      <c r="KKE14" s="541"/>
      <c r="KKF14" s="541"/>
      <c r="KKG14" s="541"/>
      <c r="KKH14" s="541"/>
      <c r="KKI14" s="541"/>
      <c r="KKJ14" s="541"/>
      <c r="KKK14" s="541"/>
      <c r="KKL14" s="541"/>
      <c r="KKM14" s="541"/>
      <c r="KKN14" s="541"/>
      <c r="KKO14" s="541"/>
      <c r="KKP14" s="541"/>
      <c r="KKQ14" s="541"/>
      <c r="KKR14" s="541"/>
      <c r="KKS14" s="541"/>
      <c r="KKT14" s="541"/>
      <c r="KKU14" s="541"/>
      <c r="KKV14" s="541"/>
      <c r="KKW14" s="541"/>
      <c r="KKX14" s="541"/>
      <c r="KKY14" s="541"/>
      <c r="KKZ14" s="541"/>
      <c r="KLA14" s="541"/>
      <c r="KLB14" s="541"/>
      <c r="KLC14" s="541"/>
      <c r="KLD14" s="541"/>
      <c r="KLE14" s="541"/>
      <c r="KLF14" s="541"/>
      <c r="KLG14" s="541"/>
      <c r="KLH14" s="541"/>
      <c r="KLI14" s="541"/>
      <c r="KLJ14" s="541"/>
      <c r="KLK14" s="541"/>
      <c r="KLL14" s="541"/>
      <c r="KLM14" s="541"/>
      <c r="KLN14" s="541"/>
      <c r="KLO14" s="541"/>
      <c r="KLP14" s="541"/>
      <c r="KLQ14" s="541"/>
      <c r="KLR14" s="541"/>
      <c r="KLS14" s="541"/>
      <c r="KLT14" s="541"/>
      <c r="KLU14" s="541"/>
      <c r="KLV14" s="541"/>
      <c r="KLW14" s="541"/>
      <c r="KLX14" s="541"/>
      <c r="KLY14" s="541"/>
      <c r="KLZ14" s="541"/>
      <c r="KMA14" s="541"/>
      <c r="KMB14" s="541"/>
      <c r="KMC14" s="541"/>
      <c r="KMD14" s="541"/>
      <c r="KME14" s="541"/>
      <c r="KMF14" s="541"/>
      <c r="KMG14" s="541"/>
      <c r="KMH14" s="541"/>
      <c r="KMI14" s="541"/>
      <c r="KMJ14" s="541"/>
      <c r="KMK14" s="541"/>
      <c r="KML14" s="541"/>
      <c r="KMM14" s="541"/>
      <c r="KMN14" s="541"/>
      <c r="KMO14" s="541"/>
      <c r="KMP14" s="541"/>
      <c r="KMQ14" s="541"/>
      <c r="KMR14" s="541"/>
      <c r="KMS14" s="541"/>
      <c r="KMT14" s="541"/>
      <c r="KMU14" s="541"/>
      <c r="KMV14" s="541"/>
      <c r="KMW14" s="541"/>
      <c r="KMX14" s="541"/>
      <c r="KMY14" s="541"/>
      <c r="KMZ14" s="541"/>
      <c r="KNA14" s="541"/>
      <c r="KNB14" s="541"/>
      <c r="KNC14" s="541"/>
      <c r="KND14" s="541"/>
      <c r="KNE14" s="541"/>
      <c r="KNF14" s="541"/>
      <c r="KNG14" s="541"/>
      <c r="KNH14" s="541"/>
      <c r="KNI14" s="541"/>
      <c r="KNJ14" s="541"/>
      <c r="KNK14" s="541"/>
      <c r="KNL14" s="541"/>
      <c r="KNM14" s="541"/>
      <c r="KNN14" s="541"/>
      <c r="KNO14" s="541"/>
      <c r="KNP14" s="541"/>
      <c r="KNQ14" s="541"/>
      <c r="KNR14" s="541"/>
      <c r="KNS14" s="541"/>
      <c r="KNT14" s="541"/>
      <c r="KNU14" s="541"/>
      <c r="KNV14" s="541"/>
      <c r="KNW14" s="541"/>
      <c r="KNX14" s="541"/>
      <c r="KNY14" s="541"/>
      <c r="KNZ14" s="541"/>
      <c r="KOA14" s="541"/>
      <c r="KOB14" s="541"/>
      <c r="KOC14" s="541"/>
      <c r="KOD14" s="541"/>
      <c r="KOE14" s="541"/>
      <c r="KOF14" s="541"/>
      <c r="KOG14" s="541"/>
      <c r="KOH14" s="541"/>
      <c r="KOI14" s="541"/>
      <c r="KOJ14" s="541"/>
      <c r="KOK14" s="541"/>
      <c r="KOL14" s="541"/>
      <c r="KOM14" s="541"/>
      <c r="KON14" s="541"/>
      <c r="KOO14" s="541"/>
      <c r="KOP14" s="541"/>
      <c r="KOQ14" s="541"/>
      <c r="KOR14" s="541"/>
      <c r="KOS14" s="541"/>
      <c r="KOT14" s="541"/>
      <c r="KOU14" s="541"/>
      <c r="KOV14" s="541"/>
      <c r="KOW14" s="541"/>
      <c r="KOX14" s="541"/>
      <c r="KOY14" s="541"/>
      <c r="KOZ14" s="541"/>
      <c r="KPA14" s="541"/>
      <c r="KPB14" s="541"/>
      <c r="KPC14" s="541"/>
      <c r="KPD14" s="541"/>
      <c r="KPE14" s="541"/>
      <c r="KPF14" s="541"/>
      <c r="KPG14" s="541"/>
      <c r="KPH14" s="541"/>
      <c r="KPI14" s="541"/>
      <c r="KPJ14" s="541"/>
      <c r="KPK14" s="541"/>
      <c r="KPL14" s="541"/>
      <c r="KPM14" s="541"/>
      <c r="KPN14" s="541"/>
      <c r="KPO14" s="541"/>
      <c r="KPP14" s="541"/>
      <c r="KPQ14" s="541"/>
      <c r="KPR14" s="541"/>
      <c r="KPS14" s="541"/>
      <c r="KPT14" s="541"/>
      <c r="KPU14" s="541"/>
      <c r="KPV14" s="541"/>
      <c r="KPW14" s="541"/>
      <c r="KPX14" s="541"/>
      <c r="KPY14" s="541"/>
      <c r="KPZ14" s="541"/>
      <c r="KQA14" s="541"/>
      <c r="KQB14" s="541"/>
      <c r="KQC14" s="541"/>
      <c r="KQD14" s="541"/>
      <c r="KQE14" s="541"/>
      <c r="KQF14" s="541"/>
      <c r="KQG14" s="541"/>
      <c r="KQH14" s="541"/>
      <c r="KQI14" s="541"/>
      <c r="KQJ14" s="541"/>
      <c r="KQK14" s="541"/>
      <c r="KQL14" s="541"/>
      <c r="KQM14" s="541"/>
      <c r="KQN14" s="541"/>
      <c r="KQO14" s="541"/>
      <c r="KQP14" s="541"/>
      <c r="KQQ14" s="541"/>
      <c r="KQR14" s="541"/>
      <c r="KQS14" s="541"/>
      <c r="KQT14" s="541"/>
      <c r="KQU14" s="541"/>
      <c r="KQV14" s="541"/>
      <c r="KQW14" s="541"/>
      <c r="KQX14" s="541"/>
      <c r="KQY14" s="541"/>
      <c r="KQZ14" s="541"/>
      <c r="KRA14" s="541"/>
      <c r="KRB14" s="541"/>
      <c r="KRC14" s="541"/>
      <c r="KRD14" s="541"/>
      <c r="KRE14" s="541"/>
      <c r="KRF14" s="541"/>
      <c r="KRG14" s="541"/>
      <c r="KRH14" s="541"/>
      <c r="KRI14" s="541"/>
      <c r="KRJ14" s="541"/>
      <c r="KRK14" s="541"/>
      <c r="KRL14" s="541"/>
      <c r="KRM14" s="541"/>
      <c r="KRN14" s="541"/>
      <c r="KRO14" s="541"/>
      <c r="KRP14" s="541"/>
      <c r="KRQ14" s="541"/>
      <c r="KRR14" s="541"/>
      <c r="KRS14" s="541"/>
      <c r="KRT14" s="541"/>
      <c r="KRU14" s="541"/>
      <c r="KRV14" s="541"/>
      <c r="KRW14" s="541"/>
      <c r="KRX14" s="541"/>
      <c r="KRY14" s="541"/>
      <c r="KRZ14" s="541"/>
      <c r="KSA14" s="541"/>
      <c r="KSB14" s="541"/>
      <c r="KSC14" s="541"/>
      <c r="KSD14" s="541"/>
      <c r="KSE14" s="541"/>
      <c r="KSF14" s="541"/>
      <c r="KSG14" s="541"/>
      <c r="KSH14" s="541"/>
      <c r="KSI14" s="541"/>
      <c r="KSJ14" s="541"/>
      <c r="KSK14" s="541"/>
      <c r="KSL14" s="541"/>
      <c r="KSM14" s="541"/>
      <c r="KSN14" s="541"/>
      <c r="KSO14" s="541"/>
      <c r="KSP14" s="541"/>
      <c r="KSQ14" s="541"/>
      <c r="KSR14" s="541"/>
      <c r="KSS14" s="541"/>
      <c r="KST14" s="541"/>
      <c r="KSU14" s="541"/>
      <c r="KSV14" s="541"/>
      <c r="KSW14" s="541"/>
      <c r="KSX14" s="541"/>
      <c r="KSY14" s="541"/>
      <c r="KSZ14" s="541"/>
      <c r="KTA14" s="541"/>
      <c r="KTB14" s="541"/>
      <c r="KTC14" s="541"/>
      <c r="KTD14" s="541"/>
      <c r="KTE14" s="541"/>
      <c r="KTF14" s="541"/>
      <c r="KTG14" s="541"/>
      <c r="KTH14" s="541"/>
      <c r="KTI14" s="541"/>
      <c r="KTJ14" s="541"/>
      <c r="KTK14" s="541"/>
      <c r="KTL14" s="541"/>
      <c r="KTM14" s="541"/>
      <c r="KTN14" s="541"/>
      <c r="KTO14" s="541"/>
      <c r="KTP14" s="541"/>
      <c r="KTQ14" s="541"/>
      <c r="KTR14" s="541"/>
      <c r="KTS14" s="541"/>
      <c r="KTT14" s="541"/>
      <c r="KTU14" s="541"/>
      <c r="KTV14" s="541"/>
      <c r="KTW14" s="541"/>
      <c r="KTX14" s="541"/>
      <c r="KTY14" s="541"/>
      <c r="KTZ14" s="541"/>
      <c r="KUA14" s="541"/>
      <c r="KUB14" s="541"/>
      <c r="KUC14" s="541"/>
      <c r="KUD14" s="541"/>
      <c r="KUE14" s="541"/>
      <c r="KUF14" s="541"/>
      <c r="KUG14" s="541"/>
      <c r="KUH14" s="541"/>
      <c r="KUI14" s="541"/>
      <c r="KUJ14" s="541"/>
      <c r="KUK14" s="541"/>
      <c r="KUL14" s="541"/>
      <c r="KUM14" s="541"/>
      <c r="KUN14" s="541"/>
      <c r="KUO14" s="541"/>
      <c r="KUP14" s="541"/>
      <c r="KUQ14" s="541"/>
      <c r="KUR14" s="541"/>
      <c r="KUS14" s="541"/>
      <c r="KUT14" s="541"/>
      <c r="KUU14" s="541"/>
      <c r="KUV14" s="541"/>
      <c r="KUW14" s="541"/>
      <c r="KUX14" s="541"/>
      <c r="KUY14" s="541"/>
      <c r="KUZ14" s="541"/>
      <c r="KVA14" s="541"/>
      <c r="KVB14" s="541"/>
      <c r="KVC14" s="541"/>
      <c r="KVD14" s="541"/>
      <c r="KVE14" s="541"/>
      <c r="KVF14" s="541"/>
      <c r="KVG14" s="541"/>
      <c r="KVH14" s="541"/>
      <c r="KVI14" s="541"/>
      <c r="KVJ14" s="541"/>
      <c r="KVK14" s="541"/>
      <c r="KVL14" s="541"/>
      <c r="KVM14" s="541"/>
      <c r="KVN14" s="541"/>
      <c r="KVO14" s="541"/>
      <c r="KVP14" s="541"/>
      <c r="KVQ14" s="541"/>
      <c r="KVR14" s="541"/>
      <c r="KVS14" s="541"/>
      <c r="KVT14" s="541"/>
      <c r="KVU14" s="541"/>
      <c r="KVV14" s="541"/>
      <c r="KVW14" s="541"/>
      <c r="KVX14" s="541"/>
      <c r="KVY14" s="541"/>
      <c r="KVZ14" s="541"/>
      <c r="KWA14" s="541"/>
      <c r="KWB14" s="541"/>
      <c r="KWC14" s="541"/>
      <c r="KWD14" s="541"/>
      <c r="KWE14" s="541"/>
      <c r="KWF14" s="541"/>
      <c r="KWG14" s="541"/>
      <c r="KWH14" s="541"/>
      <c r="KWI14" s="541"/>
      <c r="KWJ14" s="541"/>
      <c r="KWK14" s="541"/>
      <c r="KWL14" s="541"/>
      <c r="KWM14" s="541"/>
      <c r="KWN14" s="541"/>
      <c r="KWO14" s="541"/>
      <c r="KWP14" s="541"/>
      <c r="KWQ14" s="541"/>
      <c r="KWR14" s="541"/>
      <c r="KWS14" s="541"/>
      <c r="KWT14" s="541"/>
      <c r="KWU14" s="541"/>
      <c r="KWV14" s="541"/>
      <c r="KWW14" s="541"/>
      <c r="KWX14" s="541"/>
      <c r="KWY14" s="541"/>
      <c r="KWZ14" s="541"/>
      <c r="KXA14" s="541"/>
      <c r="KXB14" s="541"/>
      <c r="KXC14" s="541"/>
      <c r="KXD14" s="541"/>
      <c r="KXE14" s="541"/>
      <c r="KXF14" s="541"/>
      <c r="KXG14" s="541"/>
      <c r="KXH14" s="541"/>
      <c r="KXI14" s="541"/>
      <c r="KXJ14" s="541"/>
      <c r="KXK14" s="541"/>
      <c r="KXL14" s="541"/>
      <c r="KXM14" s="541"/>
      <c r="KXN14" s="541"/>
      <c r="KXO14" s="541"/>
      <c r="KXP14" s="541"/>
      <c r="KXQ14" s="541"/>
      <c r="KXR14" s="541"/>
      <c r="KXS14" s="541"/>
      <c r="KXT14" s="541"/>
      <c r="KXU14" s="541"/>
      <c r="KXV14" s="541"/>
      <c r="KXW14" s="541"/>
      <c r="KXX14" s="541"/>
      <c r="KXY14" s="541"/>
      <c r="KXZ14" s="541"/>
      <c r="KYA14" s="541"/>
      <c r="KYB14" s="541"/>
      <c r="KYC14" s="541"/>
      <c r="KYD14" s="541"/>
      <c r="KYE14" s="541"/>
      <c r="KYF14" s="541"/>
      <c r="KYG14" s="541"/>
      <c r="KYH14" s="541"/>
      <c r="KYI14" s="541"/>
      <c r="KYJ14" s="541"/>
      <c r="KYK14" s="541"/>
      <c r="KYL14" s="541"/>
      <c r="KYM14" s="541"/>
      <c r="KYN14" s="541"/>
      <c r="KYO14" s="541"/>
      <c r="KYP14" s="541"/>
      <c r="KYQ14" s="541"/>
      <c r="KYR14" s="541"/>
      <c r="KYS14" s="541"/>
      <c r="KYT14" s="541"/>
      <c r="KYU14" s="541"/>
      <c r="KYV14" s="541"/>
      <c r="KYW14" s="541"/>
      <c r="KYX14" s="541"/>
      <c r="KYY14" s="541"/>
      <c r="KYZ14" s="541"/>
      <c r="KZA14" s="541"/>
      <c r="KZB14" s="541"/>
      <c r="KZC14" s="541"/>
      <c r="KZD14" s="541"/>
      <c r="KZE14" s="541"/>
      <c r="KZF14" s="541"/>
      <c r="KZG14" s="541"/>
      <c r="KZH14" s="541"/>
      <c r="KZI14" s="541"/>
      <c r="KZJ14" s="541"/>
      <c r="KZK14" s="541"/>
      <c r="KZL14" s="541"/>
      <c r="KZM14" s="541"/>
      <c r="KZN14" s="541"/>
      <c r="KZO14" s="541"/>
      <c r="KZP14" s="541"/>
      <c r="KZQ14" s="541"/>
      <c r="KZR14" s="541"/>
      <c r="KZS14" s="541"/>
      <c r="KZT14" s="541"/>
      <c r="KZU14" s="541"/>
      <c r="KZV14" s="541"/>
      <c r="KZW14" s="541"/>
      <c r="KZX14" s="541"/>
      <c r="KZY14" s="541"/>
      <c r="KZZ14" s="541"/>
      <c r="LAA14" s="541"/>
      <c r="LAB14" s="541"/>
      <c r="LAC14" s="541"/>
      <c r="LAD14" s="541"/>
      <c r="LAE14" s="541"/>
      <c r="LAF14" s="541"/>
      <c r="LAG14" s="541"/>
      <c r="LAH14" s="541"/>
      <c r="LAI14" s="541"/>
      <c r="LAJ14" s="541"/>
      <c r="LAK14" s="541"/>
      <c r="LAL14" s="541"/>
      <c r="LAM14" s="541"/>
      <c r="LAN14" s="541"/>
      <c r="LAO14" s="541"/>
      <c r="LAP14" s="541"/>
      <c r="LAQ14" s="541"/>
      <c r="LAR14" s="541"/>
      <c r="LAS14" s="541"/>
      <c r="LAT14" s="541"/>
      <c r="LAU14" s="541"/>
      <c r="LAV14" s="541"/>
      <c r="LAW14" s="541"/>
      <c r="LAX14" s="541"/>
      <c r="LAY14" s="541"/>
      <c r="LAZ14" s="541"/>
      <c r="LBA14" s="541"/>
      <c r="LBB14" s="541"/>
      <c r="LBC14" s="541"/>
      <c r="LBD14" s="541"/>
      <c r="LBE14" s="541"/>
      <c r="LBF14" s="541"/>
      <c r="LBG14" s="541"/>
      <c r="LBH14" s="541"/>
      <c r="LBI14" s="541"/>
      <c r="LBJ14" s="541"/>
      <c r="LBK14" s="541"/>
      <c r="LBL14" s="541"/>
      <c r="LBM14" s="541"/>
      <c r="LBN14" s="541"/>
      <c r="LBO14" s="541"/>
      <c r="LBP14" s="541"/>
      <c r="LBQ14" s="541"/>
      <c r="LBR14" s="541"/>
      <c r="LBS14" s="541"/>
      <c r="LBT14" s="541"/>
      <c r="LBU14" s="541"/>
      <c r="LBV14" s="541"/>
      <c r="LBW14" s="541"/>
      <c r="LBX14" s="541"/>
      <c r="LBY14" s="541"/>
      <c r="LBZ14" s="541"/>
      <c r="LCA14" s="541"/>
      <c r="LCB14" s="541"/>
      <c r="LCC14" s="541"/>
      <c r="LCD14" s="541"/>
      <c r="LCE14" s="541"/>
      <c r="LCF14" s="541"/>
      <c r="LCG14" s="541"/>
      <c r="LCH14" s="541"/>
      <c r="LCI14" s="541"/>
      <c r="LCJ14" s="541"/>
      <c r="LCK14" s="541"/>
      <c r="LCL14" s="541"/>
      <c r="LCM14" s="541"/>
      <c r="LCN14" s="541"/>
      <c r="LCO14" s="541"/>
      <c r="LCP14" s="541"/>
      <c r="LCQ14" s="541"/>
      <c r="LCR14" s="541"/>
      <c r="LCS14" s="541"/>
      <c r="LCT14" s="541"/>
      <c r="LCU14" s="541"/>
      <c r="LCV14" s="541"/>
      <c r="LCW14" s="541"/>
      <c r="LCX14" s="541"/>
      <c r="LCY14" s="541"/>
      <c r="LCZ14" s="541"/>
      <c r="LDA14" s="541"/>
      <c r="LDB14" s="541"/>
      <c r="LDC14" s="541"/>
      <c r="LDD14" s="541"/>
      <c r="LDE14" s="541"/>
      <c r="LDF14" s="541"/>
      <c r="LDG14" s="541"/>
      <c r="LDH14" s="541"/>
      <c r="LDI14" s="541"/>
      <c r="LDJ14" s="541"/>
      <c r="LDK14" s="541"/>
      <c r="LDL14" s="541"/>
      <c r="LDM14" s="541"/>
      <c r="LDN14" s="541"/>
      <c r="LDO14" s="541"/>
      <c r="LDP14" s="541"/>
      <c r="LDQ14" s="541"/>
      <c r="LDR14" s="541"/>
      <c r="LDS14" s="541"/>
      <c r="LDT14" s="541"/>
      <c r="LDU14" s="541"/>
      <c r="LDV14" s="541"/>
      <c r="LDW14" s="541"/>
      <c r="LDX14" s="541"/>
      <c r="LDY14" s="541"/>
      <c r="LDZ14" s="541"/>
      <c r="LEA14" s="541"/>
      <c r="LEB14" s="541"/>
      <c r="LEC14" s="541"/>
      <c r="LED14" s="541"/>
      <c r="LEE14" s="541"/>
      <c r="LEF14" s="541"/>
      <c r="LEG14" s="541"/>
      <c r="LEH14" s="541"/>
      <c r="LEI14" s="541"/>
      <c r="LEJ14" s="541"/>
      <c r="LEK14" s="541"/>
      <c r="LEL14" s="541"/>
      <c r="LEM14" s="541"/>
      <c r="LEN14" s="541"/>
      <c r="LEO14" s="541"/>
      <c r="LEP14" s="541"/>
      <c r="LEQ14" s="541"/>
      <c r="LER14" s="541"/>
      <c r="LES14" s="541"/>
      <c r="LET14" s="541"/>
      <c r="LEU14" s="541"/>
      <c r="LEV14" s="541"/>
      <c r="LEW14" s="541"/>
      <c r="LEX14" s="541"/>
      <c r="LEY14" s="541"/>
      <c r="LEZ14" s="541"/>
      <c r="LFA14" s="541"/>
      <c r="LFB14" s="541"/>
      <c r="LFC14" s="541"/>
      <c r="LFD14" s="541"/>
      <c r="LFE14" s="541"/>
      <c r="LFF14" s="541"/>
      <c r="LFG14" s="541"/>
      <c r="LFH14" s="541"/>
      <c r="LFI14" s="541"/>
      <c r="LFJ14" s="541"/>
      <c r="LFK14" s="541"/>
      <c r="LFL14" s="541"/>
      <c r="LFM14" s="541"/>
      <c r="LFN14" s="541"/>
      <c r="LFO14" s="541"/>
      <c r="LFP14" s="541"/>
      <c r="LFQ14" s="541"/>
      <c r="LFR14" s="541"/>
      <c r="LFS14" s="541"/>
      <c r="LFT14" s="541"/>
      <c r="LFU14" s="541"/>
      <c r="LFV14" s="541"/>
      <c r="LFW14" s="541"/>
      <c r="LFX14" s="541"/>
      <c r="LFY14" s="541"/>
      <c r="LFZ14" s="541"/>
      <c r="LGA14" s="541"/>
      <c r="LGB14" s="541"/>
      <c r="LGC14" s="541"/>
      <c r="LGD14" s="541"/>
      <c r="LGE14" s="541"/>
      <c r="LGF14" s="541"/>
      <c r="LGG14" s="541"/>
      <c r="LGH14" s="541"/>
      <c r="LGI14" s="541"/>
      <c r="LGJ14" s="541"/>
      <c r="LGK14" s="541"/>
      <c r="LGL14" s="541"/>
      <c r="LGM14" s="541"/>
      <c r="LGN14" s="541"/>
      <c r="LGO14" s="541"/>
      <c r="LGP14" s="541"/>
      <c r="LGQ14" s="541"/>
      <c r="LGR14" s="541"/>
      <c r="LGS14" s="541"/>
      <c r="LGT14" s="541"/>
      <c r="LGU14" s="541"/>
      <c r="LGV14" s="541"/>
      <c r="LGW14" s="541"/>
      <c r="LGX14" s="541"/>
      <c r="LGY14" s="541"/>
      <c r="LGZ14" s="541"/>
      <c r="LHA14" s="541"/>
      <c r="LHB14" s="541"/>
      <c r="LHC14" s="541"/>
      <c r="LHD14" s="541"/>
      <c r="LHE14" s="541"/>
      <c r="LHF14" s="541"/>
      <c r="LHG14" s="541"/>
      <c r="LHH14" s="541"/>
      <c r="LHI14" s="541"/>
      <c r="LHJ14" s="541"/>
      <c r="LHK14" s="541"/>
      <c r="LHL14" s="541"/>
      <c r="LHM14" s="541"/>
      <c r="LHN14" s="541"/>
      <c r="LHO14" s="541"/>
      <c r="LHP14" s="541"/>
      <c r="LHQ14" s="541"/>
      <c r="LHR14" s="541"/>
      <c r="LHS14" s="541"/>
      <c r="LHT14" s="541"/>
      <c r="LHU14" s="541"/>
      <c r="LHV14" s="541"/>
      <c r="LHW14" s="541"/>
      <c r="LHX14" s="541"/>
      <c r="LHY14" s="541"/>
      <c r="LHZ14" s="541"/>
      <c r="LIA14" s="541"/>
      <c r="LIB14" s="541"/>
      <c r="LIC14" s="541"/>
      <c r="LID14" s="541"/>
      <c r="LIE14" s="541"/>
      <c r="LIF14" s="541"/>
      <c r="LIG14" s="541"/>
      <c r="LIH14" s="541"/>
      <c r="LII14" s="541"/>
      <c r="LIJ14" s="541"/>
      <c r="LIK14" s="541"/>
      <c r="LIL14" s="541"/>
      <c r="LIM14" s="541"/>
      <c r="LIN14" s="541"/>
      <c r="LIO14" s="541"/>
      <c r="LIP14" s="541"/>
      <c r="LIQ14" s="541"/>
      <c r="LIR14" s="541"/>
      <c r="LIS14" s="541"/>
      <c r="LIT14" s="541"/>
      <c r="LIU14" s="541"/>
      <c r="LIV14" s="541"/>
      <c r="LIW14" s="541"/>
      <c r="LIX14" s="541"/>
      <c r="LIY14" s="541"/>
      <c r="LIZ14" s="541"/>
      <c r="LJA14" s="541"/>
      <c r="LJB14" s="541"/>
      <c r="LJC14" s="541"/>
      <c r="LJD14" s="541"/>
      <c r="LJE14" s="541"/>
      <c r="LJF14" s="541"/>
      <c r="LJG14" s="541"/>
      <c r="LJH14" s="541"/>
      <c r="LJI14" s="541"/>
      <c r="LJJ14" s="541"/>
      <c r="LJK14" s="541"/>
      <c r="LJL14" s="541"/>
      <c r="LJM14" s="541"/>
      <c r="LJN14" s="541"/>
      <c r="LJO14" s="541"/>
      <c r="LJP14" s="541"/>
      <c r="LJQ14" s="541"/>
      <c r="LJR14" s="541"/>
      <c r="LJS14" s="541"/>
      <c r="LJT14" s="541"/>
      <c r="LJU14" s="541"/>
      <c r="LJV14" s="541"/>
      <c r="LJW14" s="541"/>
      <c r="LJX14" s="541"/>
      <c r="LJY14" s="541"/>
      <c r="LJZ14" s="541"/>
      <c r="LKA14" s="541"/>
      <c r="LKB14" s="541"/>
      <c r="LKC14" s="541"/>
      <c r="LKD14" s="541"/>
      <c r="LKE14" s="541"/>
      <c r="LKF14" s="541"/>
      <c r="LKG14" s="541"/>
      <c r="LKH14" s="541"/>
      <c r="LKI14" s="541"/>
      <c r="LKJ14" s="541"/>
      <c r="LKK14" s="541"/>
      <c r="LKL14" s="541"/>
      <c r="LKM14" s="541"/>
      <c r="LKN14" s="541"/>
      <c r="LKO14" s="541"/>
      <c r="LKP14" s="541"/>
      <c r="LKQ14" s="541"/>
      <c r="LKR14" s="541"/>
      <c r="LKS14" s="541"/>
      <c r="LKT14" s="541"/>
      <c r="LKU14" s="541"/>
      <c r="LKV14" s="541"/>
      <c r="LKW14" s="541"/>
      <c r="LKX14" s="541"/>
      <c r="LKY14" s="541"/>
      <c r="LKZ14" s="541"/>
      <c r="LLA14" s="541"/>
      <c r="LLB14" s="541"/>
      <c r="LLC14" s="541"/>
      <c r="LLD14" s="541"/>
      <c r="LLE14" s="541"/>
      <c r="LLF14" s="541"/>
      <c r="LLG14" s="541"/>
      <c r="LLH14" s="541"/>
      <c r="LLI14" s="541"/>
      <c r="LLJ14" s="541"/>
      <c r="LLK14" s="541"/>
      <c r="LLL14" s="541"/>
      <c r="LLM14" s="541"/>
      <c r="LLN14" s="541"/>
      <c r="LLO14" s="541"/>
      <c r="LLP14" s="541"/>
      <c r="LLQ14" s="541"/>
      <c r="LLR14" s="541"/>
      <c r="LLS14" s="541"/>
      <c r="LLT14" s="541"/>
      <c r="LLU14" s="541"/>
      <c r="LLV14" s="541"/>
      <c r="LLW14" s="541"/>
      <c r="LLX14" s="541"/>
      <c r="LLY14" s="541"/>
      <c r="LLZ14" s="541"/>
      <c r="LMA14" s="541"/>
      <c r="LMB14" s="541"/>
      <c r="LMC14" s="541"/>
      <c r="LMD14" s="541"/>
      <c r="LME14" s="541"/>
      <c r="LMF14" s="541"/>
      <c r="LMG14" s="541"/>
      <c r="LMH14" s="541"/>
      <c r="LMI14" s="541"/>
      <c r="LMJ14" s="541"/>
      <c r="LMK14" s="541"/>
      <c r="LML14" s="541"/>
      <c r="LMM14" s="541"/>
      <c r="LMN14" s="541"/>
      <c r="LMO14" s="541"/>
      <c r="LMP14" s="541"/>
      <c r="LMQ14" s="541"/>
      <c r="LMR14" s="541"/>
      <c r="LMS14" s="541"/>
      <c r="LMT14" s="541"/>
      <c r="LMU14" s="541"/>
      <c r="LMV14" s="541"/>
      <c r="LMW14" s="541"/>
      <c r="LMX14" s="541"/>
      <c r="LMY14" s="541"/>
      <c r="LMZ14" s="541"/>
      <c r="LNA14" s="541"/>
      <c r="LNB14" s="541"/>
      <c r="LNC14" s="541"/>
      <c r="LND14" s="541"/>
      <c r="LNE14" s="541"/>
      <c r="LNF14" s="541"/>
      <c r="LNG14" s="541"/>
      <c r="LNH14" s="541"/>
      <c r="LNI14" s="541"/>
      <c r="LNJ14" s="541"/>
      <c r="LNK14" s="541"/>
      <c r="LNL14" s="541"/>
      <c r="LNM14" s="541"/>
      <c r="LNN14" s="541"/>
      <c r="LNO14" s="541"/>
      <c r="LNP14" s="541"/>
      <c r="LNQ14" s="541"/>
      <c r="LNR14" s="541"/>
      <c r="LNS14" s="541"/>
      <c r="LNT14" s="541"/>
      <c r="LNU14" s="541"/>
      <c r="LNV14" s="541"/>
      <c r="LNW14" s="541"/>
      <c r="LNX14" s="541"/>
      <c r="LNY14" s="541"/>
      <c r="LNZ14" s="541"/>
      <c r="LOA14" s="541"/>
      <c r="LOB14" s="541"/>
      <c r="LOC14" s="541"/>
      <c r="LOD14" s="541"/>
      <c r="LOE14" s="541"/>
      <c r="LOF14" s="541"/>
      <c r="LOG14" s="541"/>
      <c r="LOH14" s="541"/>
      <c r="LOI14" s="541"/>
      <c r="LOJ14" s="541"/>
      <c r="LOK14" s="541"/>
      <c r="LOL14" s="541"/>
      <c r="LOM14" s="541"/>
      <c r="LON14" s="541"/>
      <c r="LOO14" s="541"/>
      <c r="LOP14" s="541"/>
      <c r="LOQ14" s="541"/>
      <c r="LOR14" s="541"/>
      <c r="LOS14" s="541"/>
      <c r="LOT14" s="541"/>
      <c r="LOU14" s="541"/>
      <c r="LOV14" s="541"/>
      <c r="LOW14" s="541"/>
      <c r="LOX14" s="541"/>
      <c r="LOY14" s="541"/>
      <c r="LOZ14" s="541"/>
      <c r="LPA14" s="541"/>
      <c r="LPB14" s="541"/>
      <c r="LPC14" s="541"/>
      <c r="LPD14" s="541"/>
      <c r="LPE14" s="541"/>
      <c r="LPF14" s="541"/>
      <c r="LPG14" s="541"/>
      <c r="LPH14" s="541"/>
      <c r="LPI14" s="541"/>
      <c r="LPJ14" s="541"/>
      <c r="LPK14" s="541"/>
      <c r="LPL14" s="541"/>
      <c r="LPM14" s="541"/>
      <c r="LPN14" s="541"/>
      <c r="LPO14" s="541"/>
      <c r="LPP14" s="541"/>
      <c r="LPQ14" s="541"/>
      <c r="LPR14" s="541"/>
      <c r="LPS14" s="541"/>
      <c r="LPT14" s="541"/>
      <c r="LPU14" s="541"/>
      <c r="LPV14" s="541"/>
      <c r="LPW14" s="541"/>
      <c r="LPX14" s="541"/>
      <c r="LPY14" s="541"/>
      <c r="LPZ14" s="541"/>
      <c r="LQA14" s="541"/>
      <c r="LQB14" s="541"/>
      <c r="LQC14" s="541"/>
      <c r="LQD14" s="541"/>
      <c r="LQE14" s="541"/>
      <c r="LQF14" s="541"/>
      <c r="LQG14" s="541"/>
      <c r="LQH14" s="541"/>
      <c r="LQI14" s="541"/>
      <c r="LQJ14" s="541"/>
      <c r="LQK14" s="541"/>
      <c r="LQL14" s="541"/>
      <c r="LQM14" s="541"/>
      <c r="LQN14" s="541"/>
      <c r="LQO14" s="541"/>
      <c r="LQP14" s="541"/>
      <c r="LQQ14" s="541"/>
      <c r="LQR14" s="541"/>
      <c r="LQS14" s="541"/>
      <c r="LQT14" s="541"/>
      <c r="LQU14" s="541"/>
      <c r="LQV14" s="541"/>
      <c r="LQW14" s="541"/>
      <c r="LQX14" s="541"/>
      <c r="LQY14" s="541"/>
      <c r="LQZ14" s="541"/>
      <c r="LRA14" s="541"/>
      <c r="LRB14" s="541"/>
      <c r="LRC14" s="541"/>
      <c r="LRD14" s="541"/>
      <c r="LRE14" s="541"/>
      <c r="LRF14" s="541"/>
      <c r="LRG14" s="541"/>
      <c r="LRH14" s="541"/>
      <c r="LRI14" s="541"/>
      <c r="LRJ14" s="541"/>
      <c r="LRK14" s="541"/>
      <c r="LRL14" s="541"/>
      <c r="LRM14" s="541"/>
      <c r="LRN14" s="541"/>
      <c r="LRO14" s="541"/>
      <c r="LRP14" s="541"/>
      <c r="LRQ14" s="541"/>
      <c r="LRR14" s="541"/>
      <c r="LRS14" s="541"/>
      <c r="LRT14" s="541"/>
      <c r="LRU14" s="541"/>
      <c r="LRV14" s="541"/>
      <c r="LRW14" s="541"/>
      <c r="LRX14" s="541"/>
      <c r="LRY14" s="541"/>
      <c r="LRZ14" s="541"/>
      <c r="LSA14" s="541"/>
      <c r="LSB14" s="541"/>
      <c r="LSC14" s="541"/>
      <c r="LSD14" s="541"/>
      <c r="LSE14" s="541"/>
      <c r="LSF14" s="541"/>
      <c r="LSG14" s="541"/>
      <c r="LSH14" s="541"/>
      <c r="LSI14" s="541"/>
      <c r="LSJ14" s="541"/>
      <c r="LSK14" s="541"/>
      <c r="LSL14" s="541"/>
      <c r="LSM14" s="541"/>
      <c r="LSN14" s="541"/>
      <c r="LSO14" s="541"/>
      <c r="LSP14" s="541"/>
      <c r="LSQ14" s="541"/>
      <c r="LSR14" s="541"/>
      <c r="LSS14" s="541"/>
      <c r="LST14" s="541"/>
      <c r="LSU14" s="541"/>
      <c r="LSV14" s="541"/>
      <c r="LSW14" s="541"/>
      <c r="LSX14" s="541"/>
      <c r="LSY14" s="541"/>
      <c r="LSZ14" s="541"/>
      <c r="LTA14" s="541"/>
      <c r="LTB14" s="541"/>
      <c r="LTC14" s="541"/>
      <c r="LTD14" s="541"/>
      <c r="LTE14" s="541"/>
      <c r="LTF14" s="541"/>
      <c r="LTG14" s="541"/>
      <c r="LTH14" s="541"/>
      <c r="LTI14" s="541"/>
      <c r="LTJ14" s="541"/>
      <c r="LTK14" s="541"/>
      <c r="LTL14" s="541"/>
      <c r="LTM14" s="541"/>
      <c r="LTN14" s="541"/>
      <c r="LTO14" s="541"/>
      <c r="LTP14" s="541"/>
      <c r="LTQ14" s="541"/>
      <c r="LTR14" s="541"/>
      <c r="LTS14" s="541"/>
      <c r="LTT14" s="541"/>
      <c r="LTU14" s="541"/>
      <c r="LTV14" s="541"/>
      <c r="LTW14" s="541"/>
      <c r="LTX14" s="541"/>
      <c r="LTY14" s="541"/>
      <c r="LTZ14" s="541"/>
      <c r="LUA14" s="541"/>
      <c r="LUB14" s="541"/>
      <c r="LUC14" s="541"/>
      <c r="LUD14" s="541"/>
      <c r="LUE14" s="541"/>
      <c r="LUF14" s="541"/>
      <c r="LUG14" s="541"/>
      <c r="LUH14" s="541"/>
      <c r="LUI14" s="541"/>
      <c r="LUJ14" s="541"/>
      <c r="LUK14" s="541"/>
      <c r="LUL14" s="541"/>
      <c r="LUM14" s="541"/>
      <c r="LUN14" s="541"/>
      <c r="LUO14" s="541"/>
      <c r="LUP14" s="541"/>
      <c r="LUQ14" s="541"/>
      <c r="LUR14" s="541"/>
      <c r="LUS14" s="541"/>
      <c r="LUT14" s="541"/>
      <c r="LUU14" s="541"/>
      <c r="LUV14" s="541"/>
      <c r="LUW14" s="541"/>
      <c r="LUX14" s="541"/>
      <c r="LUY14" s="541"/>
      <c r="LUZ14" s="541"/>
      <c r="LVA14" s="541"/>
      <c r="LVB14" s="541"/>
      <c r="LVC14" s="541"/>
      <c r="LVD14" s="541"/>
      <c r="LVE14" s="541"/>
      <c r="LVF14" s="541"/>
      <c r="LVG14" s="541"/>
      <c r="LVH14" s="541"/>
      <c r="LVI14" s="541"/>
      <c r="LVJ14" s="541"/>
      <c r="LVK14" s="541"/>
      <c r="LVL14" s="541"/>
      <c r="LVM14" s="541"/>
      <c r="LVN14" s="541"/>
      <c r="LVO14" s="541"/>
      <c r="LVP14" s="541"/>
      <c r="LVQ14" s="541"/>
      <c r="LVR14" s="541"/>
      <c r="LVS14" s="541"/>
      <c r="LVT14" s="541"/>
      <c r="LVU14" s="541"/>
      <c r="LVV14" s="541"/>
      <c r="LVW14" s="541"/>
      <c r="LVX14" s="541"/>
      <c r="LVY14" s="541"/>
      <c r="LVZ14" s="541"/>
      <c r="LWA14" s="541"/>
      <c r="LWB14" s="541"/>
      <c r="LWC14" s="541"/>
      <c r="LWD14" s="541"/>
      <c r="LWE14" s="541"/>
      <c r="LWF14" s="541"/>
      <c r="LWG14" s="541"/>
      <c r="LWH14" s="541"/>
      <c r="LWI14" s="541"/>
      <c r="LWJ14" s="541"/>
      <c r="LWK14" s="541"/>
      <c r="LWL14" s="541"/>
      <c r="LWM14" s="541"/>
      <c r="LWN14" s="541"/>
      <c r="LWO14" s="541"/>
      <c r="LWP14" s="541"/>
      <c r="LWQ14" s="541"/>
      <c r="LWR14" s="541"/>
      <c r="LWS14" s="541"/>
      <c r="LWT14" s="541"/>
      <c r="LWU14" s="541"/>
      <c r="LWV14" s="541"/>
      <c r="LWW14" s="541"/>
      <c r="LWX14" s="541"/>
      <c r="LWY14" s="541"/>
      <c r="LWZ14" s="541"/>
      <c r="LXA14" s="541"/>
      <c r="LXB14" s="541"/>
      <c r="LXC14" s="541"/>
      <c r="LXD14" s="541"/>
      <c r="LXE14" s="541"/>
      <c r="LXF14" s="541"/>
      <c r="LXG14" s="541"/>
      <c r="LXH14" s="541"/>
      <c r="LXI14" s="541"/>
      <c r="LXJ14" s="541"/>
      <c r="LXK14" s="541"/>
      <c r="LXL14" s="541"/>
      <c r="LXM14" s="541"/>
      <c r="LXN14" s="541"/>
      <c r="LXO14" s="541"/>
      <c r="LXP14" s="541"/>
      <c r="LXQ14" s="541"/>
      <c r="LXR14" s="541"/>
      <c r="LXS14" s="541"/>
      <c r="LXT14" s="541"/>
      <c r="LXU14" s="541"/>
      <c r="LXV14" s="541"/>
      <c r="LXW14" s="541"/>
      <c r="LXX14" s="541"/>
      <c r="LXY14" s="541"/>
      <c r="LXZ14" s="541"/>
      <c r="LYA14" s="541"/>
      <c r="LYB14" s="541"/>
      <c r="LYC14" s="541"/>
      <c r="LYD14" s="541"/>
      <c r="LYE14" s="541"/>
      <c r="LYF14" s="541"/>
      <c r="LYG14" s="541"/>
      <c r="LYH14" s="541"/>
      <c r="LYI14" s="541"/>
      <c r="LYJ14" s="541"/>
      <c r="LYK14" s="541"/>
      <c r="LYL14" s="541"/>
      <c r="LYM14" s="541"/>
      <c r="LYN14" s="541"/>
      <c r="LYO14" s="541"/>
      <c r="LYP14" s="541"/>
      <c r="LYQ14" s="541"/>
      <c r="LYR14" s="541"/>
      <c r="LYS14" s="541"/>
      <c r="LYT14" s="541"/>
      <c r="LYU14" s="541"/>
      <c r="LYV14" s="541"/>
      <c r="LYW14" s="541"/>
      <c r="LYX14" s="541"/>
      <c r="LYY14" s="541"/>
      <c r="LYZ14" s="541"/>
      <c r="LZA14" s="541"/>
      <c r="LZB14" s="541"/>
      <c r="LZC14" s="541"/>
      <c r="LZD14" s="541"/>
      <c r="LZE14" s="541"/>
      <c r="LZF14" s="541"/>
      <c r="LZG14" s="541"/>
      <c r="LZH14" s="541"/>
      <c r="LZI14" s="541"/>
      <c r="LZJ14" s="541"/>
      <c r="LZK14" s="541"/>
      <c r="LZL14" s="541"/>
      <c r="LZM14" s="541"/>
      <c r="LZN14" s="541"/>
      <c r="LZO14" s="541"/>
      <c r="LZP14" s="541"/>
      <c r="LZQ14" s="541"/>
      <c r="LZR14" s="541"/>
      <c r="LZS14" s="541"/>
      <c r="LZT14" s="541"/>
      <c r="LZU14" s="541"/>
      <c r="LZV14" s="541"/>
      <c r="LZW14" s="541"/>
      <c r="LZX14" s="541"/>
      <c r="LZY14" s="541"/>
      <c r="LZZ14" s="541"/>
      <c r="MAA14" s="541"/>
      <c r="MAB14" s="541"/>
      <c r="MAC14" s="541"/>
      <c r="MAD14" s="541"/>
      <c r="MAE14" s="541"/>
      <c r="MAF14" s="541"/>
      <c r="MAG14" s="541"/>
      <c r="MAH14" s="541"/>
      <c r="MAI14" s="541"/>
      <c r="MAJ14" s="541"/>
      <c r="MAK14" s="541"/>
      <c r="MAL14" s="541"/>
      <c r="MAM14" s="541"/>
      <c r="MAN14" s="541"/>
      <c r="MAO14" s="541"/>
      <c r="MAP14" s="541"/>
      <c r="MAQ14" s="541"/>
      <c r="MAR14" s="541"/>
      <c r="MAS14" s="541"/>
      <c r="MAT14" s="541"/>
      <c r="MAU14" s="541"/>
      <c r="MAV14" s="541"/>
      <c r="MAW14" s="541"/>
      <c r="MAX14" s="541"/>
      <c r="MAY14" s="541"/>
      <c r="MAZ14" s="541"/>
      <c r="MBA14" s="541"/>
      <c r="MBB14" s="541"/>
      <c r="MBC14" s="541"/>
      <c r="MBD14" s="541"/>
      <c r="MBE14" s="541"/>
      <c r="MBF14" s="541"/>
      <c r="MBG14" s="541"/>
      <c r="MBH14" s="541"/>
      <c r="MBI14" s="541"/>
      <c r="MBJ14" s="541"/>
      <c r="MBK14" s="541"/>
      <c r="MBL14" s="541"/>
      <c r="MBM14" s="541"/>
      <c r="MBN14" s="541"/>
      <c r="MBO14" s="541"/>
      <c r="MBP14" s="541"/>
      <c r="MBQ14" s="541"/>
      <c r="MBR14" s="541"/>
      <c r="MBS14" s="541"/>
      <c r="MBT14" s="541"/>
      <c r="MBU14" s="541"/>
      <c r="MBV14" s="541"/>
      <c r="MBW14" s="541"/>
      <c r="MBX14" s="541"/>
      <c r="MBY14" s="541"/>
      <c r="MBZ14" s="541"/>
      <c r="MCA14" s="541"/>
      <c r="MCB14" s="541"/>
      <c r="MCC14" s="541"/>
      <c r="MCD14" s="541"/>
      <c r="MCE14" s="541"/>
      <c r="MCF14" s="541"/>
      <c r="MCG14" s="541"/>
      <c r="MCH14" s="541"/>
      <c r="MCI14" s="541"/>
      <c r="MCJ14" s="541"/>
      <c r="MCK14" s="541"/>
      <c r="MCL14" s="541"/>
      <c r="MCM14" s="541"/>
      <c r="MCN14" s="541"/>
      <c r="MCO14" s="541"/>
      <c r="MCP14" s="541"/>
      <c r="MCQ14" s="541"/>
      <c r="MCR14" s="541"/>
      <c r="MCS14" s="541"/>
      <c r="MCT14" s="541"/>
      <c r="MCU14" s="541"/>
      <c r="MCV14" s="541"/>
      <c r="MCW14" s="541"/>
      <c r="MCX14" s="541"/>
      <c r="MCY14" s="541"/>
      <c r="MCZ14" s="541"/>
      <c r="MDA14" s="541"/>
      <c r="MDB14" s="541"/>
      <c r="MDC14" s="541"/>
      <c r="MDD14" s="541"/>
      <c r="MDE14" s="541"/>
      <c r="MDF14" s="541"/>
      <c r="MDG14" s="541"/>
      <c r="MDH14" s="541"/>
      <c r="MDI14" s="541"/>
      <c r="MDJ14" s="541"/>
      <c r="MDK14" s="541"/>
      <c r="MDL14" s="541"/>
      <c r="MDM14" s="541"/>
      <c r="MDN14" s="541"/>
      <c r="MDO14" s="541"/>
      <c r="MDP14" s="541"/>
      <c r="MDQ14" s="541"/>
      <c r="MDR14" s="541"/>
      <c r="MDS14" s="541"/>
      <c r="MDT14" s="541"/>
      <c r="MDU14" s="541"/>
      <c r="MDV14" s="541"/>
      <c r="MDW14" s="541"/>
      <c r="MDX14" s="541"/>
      <c r="MDY14" s="541"/>
      <c r="MDZ14" s="541"/>
      <c r="MEA14" s="541"/>
      <c r="MEB14" s="541"/>
      <c r="MEC14" s="541"/>
      <c r="MED14" s="541"/>
      <c r="MEE14" s="541"/>
      <c r="MEF14" s="541"/>
      <c r="MEG14" s="541"/>
      <c r="MEH14" s="541"/>
      <c r="MEI14" s="541"/>
      <c r="MEJ14" s="541"/>
      <c r="MEK14" s="541"/>
      <c r="MEL14" s="541"/>
      <c r="MEM14" s="541"/>
      <c r="MEN14" s="541"/>
      <c r="MEO14" s="541"/>
      <c r="MEP14" s="541"/>
      <c r="MEQ14" s="541"/>
      <c r="MER14" s="541"/>
      <c r="MES14" s="541"/>
      <c r="MET14" s="541"/>
      <c r="MEU14" s="541"/>
      <c r="MEV14" s="541"/>
      <c r="MEW14" s="541"/>
      <c r="MEX14" s="541"/>
      <c r="MEY14" s="541"/>
      <c r="MEZ14" s="541"/>
      <c r="MFA14" s="541"/>
      <c r="MFB14" s="541"/>
      <c r="MFC14" s="541"/>
      <c r="MFD14" s="541"/>
      <c r="MFE14" s="541"/>
      <c r="MFF14" s="541"/>
      <c r="MFG14" s="541"/>
      <c r="MFH14" s="541"/>
      <c r="MFI14" s="541"/>
      <c r="MFJ14" s="541"/>
      <c r="MFK14" s="541"/>
      <c r="MFL14" s="541"/>
      <c r="MFM14" s="541"/>
      <c r="MFN14" s="541"/>
      <c r="MFO14" s="541"/>
      <c r="MFP14" s="541"/>
      <c r="MFQ14" s="541"/>
      <c r="MFR14" s="541"/>
      <c r="MFS14" s="541"/>
      <c r="MFT14" s="541"/>
      <c r="MFU14" s="541"/>
      <c r="MFV14" s="541"/>
      <c r="MFW14" s="541"/>
      <c r="MFX14" s="541"/>
      <c r="MFY14" s="541"/>
      <c r="MFZ14" s="541"/>
      <c r="MGA14" s="541"/>
      <c r="MGB14" s="541"/>
      <c r="MGC14" s="541"/>
      <c r="MGD14" s="541"/>
      <c r="MGE14" s="541"/>
      <c r="MGF14" s="541"/>
      <c r="MGG14" s="541"/>
      <c r="MGH14" s="541"/>
      <c r="MGI14" s="541"/>
      <c r="MGJ14" s="541"/>
      <c r="MGK14" s="541"/>
      <c r="MGL14" s="541"/>
      <c r="MGM14" s="541"/>
      <c r="MGN14" s="541"/>
      <c r="MGO14" s="541"/>
      <c r="MGP14" s="541"/>
      <c r="MGQ14" s="541"/>
      <c r="MGR14" s="541"/>
      <c r="MGS14" s="541"/>
      <c r="MGT14" s="541"/>
      <c r="MGU14" s="541"/>
      <c r="MGV14" s="541"/>
      <c r="MGW14" s="541"/>
      <c r="MGX14" s="541"/>
      <c r="MGY14" s="541"/>
      <c r="MGZ14" s="541"/>
      <c r="MHA14" s="541"/>
      <c r="MHB14" s="541"/>
      <c r="MHC14" s="541"/>
      <c r="MHD14" s="541"/>
      <c r="MHE14" s="541"/>
      <c r="MHF14" s="541"/>
      <c r="MHG14" s="541"/>
      <c r="MHH14" s="541"/>
      <c r="MHI14" s="541"/>
      <c r="MHJ14" s="541"/>
      <c r="MHK14" s="541"/>
      <c r="MHL14" s="541"/>
      <c r="MHM14" s="541"/>
      <c r="MHN14" s="541"/>
      <c r="MHO14" s="541"/>
      <c r="MHP14" s="541"/>
      <c r="MHQ14" s="541"/>
      <c r="MHR14" s="541"/>
      <c r="MHS14" s="541"/>
      <c r="MHT14" s="541"/>
      <c r="MHU14" s="541"/>
      <c r="MHV14" s="541"/>
      <c r="MHW14" s="541"/>
      <c r="MHX14" s="541"/>
      <c r="MHY14" s="541"/>
      <c r="MHZ14" s="541"/>
      <c r="MIA14" s="541"/>
      <c r="MIB14" s="541"/>
      <c r="MIC14" s="541"/>
      <c r="MID14" s="541"/>
      <c r="MIE14" s="541"/>
      <c r="MIF14" s="541"/>
      <c r="MIG14" s="541"/>
      <c r="MIH14" s="541"/>
      <c r="MII14" s="541"/>
      <c r="MIJ14" s="541"/>
      <c r="MIK14" s="541"/>
      <c r="MIL14" s="541"/>
      <c r="MIM14" s="541"/>
      <c r="MIN14" s="541"/>
      <c r="MIO14" s="541"/>
      <c r="MIP14" s="541"/>
      <c r="MIQ14" s="541"/>
      <c r="MIR14" s="541"/>
      <c r="MIS14" s="541"/>
      <c r="MIT14" s="541"/>
      <c r="MIU14" s="541"/>
      <c r="MIV14" s="541"/>
      <c r="MIW14" s="541"/>
      <c r="MIX14" s="541"/>
      <c r="MIY14" s="541"/>
      <c r="MIZ14" s="541"/>
      <c r="MJA14" s="541"/>
      <c r="MJB14" s="541"/>
      <c r="MJC14" s="541"/>
      <c r="MJD14" s="541"/>
      <c r="MJE14" s="541"/>
      <c r="MJF14" s="541"/>
      <c r="MJG14" s="541"/>
      <c r="MJH14" s="541"/>
      <c r="MJI14" s="541"/>
      <c r="MJJ14" s="541"/>
      <c r="MJK14" s="541"/>
      <c r="MJL14" s="541"/>
      <c r="MJM14" s="541"/>
      <c r="MJN14" s="541"/>
      <c r="MJO14" s="541"/>
      <c r="MJP14" s="541"/>
      <c r="MJQ14" s="541"/>
      <c r="MJR14" s="541"/>
      <c r="MJS14" s="541"/>
      <c r="MJT14" s="541"/>
      <c r="MJU14" s="541"/>
      <c r="MJV14" s="541"/>
      <c r="MJW14" s="541"/>
      <c r="MJX14" s="541"/>
      <c r="MJY14" s="541"/>
      <c r="MJZ14" s="541"/>
      <c r="MKA14" s="541"/>
      <c r="MKB14" s="541"/>
      <c r="MKC14" s="541"/>
      <c r="MKD14" s="541"/>
      <c r="MKE14" s="541"/>
      <c r="MKF14" s="541"/>
      <c r="MKG14" s="541"/>
      <c r="MKH14" s="541"/>
      <c r="MKI14" s="541"/>
      <c r="MKJ14" s="541"/>
      <c r="MKK14" s="541"/>
      <c r="MKL14" s="541"/>
      <c r="MKM14" s="541"/>
      <c r="MKN14" s="541"/>
      <c r="MKO14" s="541"/>
      <c r="MKP14" s="541"/>
      <c r="MKQ14" s="541"/>
      <c r="MKR14" s="541"/>
      <c r="MKS14" s="541"/>
      <c r="MKT14" s="541"/>
      <c r="MKU14" s="541"/>
      <c r="MKV14" s="541"/>
      <c r="MKW14" s="541"/>
      <c r="MKX14" s="541"/>
      <c r="MKY14" s="541"/>
      <c r="MKZ14" s="541"/>
      <c r="MLA14" s="541"/>
      <c r="MLB14" s="541"/>
      <c r="MLC14" s="541"/>
      <c r="MLD14" s="541"/>
      <c r="MLE14" s="541"/>
      <c r="MLF14" s="541"/>
      <c r="MLG14" s="541"/>
      <c r="MLH14" s="541"/>
      <c r="MLI14" s="541"/>
      <c r="MLJ14" s="541"/>
      <c r="MLK14" s="541"/>
      <c r="MLL14" s="541"/>
      <c r="MLM14" s="541"/>
      <c r="MLN14" s="541"/>
      <c r="MLO14" s="541"/>
      <c r="MLP14" s="541"/>
      <c r="MLQ14" s="541"/>
      <c r="MLR14" s="541"/>
      <c r="MLS14" s="541"/>
      <c r="MLT14" s="541"/>
      <c r="MLU14" s="541"/>
      <c r="MLV14" s="541"/>
      <c r="MLW14" s="541"/>
      <c r="MLX14" s="541"/>
      <c r="MLY14" s="541"/>
      <c r="MLZ14" s="541"/>
      <c r="MMA14" s="541"/>
      <c r="MMB14" s="541"/>
      <c r="MMC14" s="541"/>
      <c r="MMD14" s="541"/>
      <c r="MME14" s="541"/>
      <c r="MMF14" s="541"/>
      <c r="MMG14" s="541"/>
      <c r="MMH14" s="541"/>
      <c r="MMI14" s="541"/>
      <c r="MMJ14" s="541"/>
      <c r="MMK14" s="541"/>
      <c r="MML14" s="541"/>
      <c r="MMM14" s="541"/>
      <c r="MMN14" s="541"/>
      <c r="MMO14" s="541"/>
      <c r="MMP14" s="541"/>
      <c r="MMQ14" s="541"/>
      <c r="MMR14" s="541"/>
      <c r="MMS14" s="541"/>
      <c r="MMT14" s="541"/>
      <c r="MMU14" s="541"/>
      <c r="MMV14" s="541"/>
      <c r="MMW14" s="541"/>
      <c r="MMX14" s="541"/>
      <c r="MMY14" s="541"/>
      <c r="MMZ14" s="541"/>
      <c r="MNA14" s="541"/>
      <c r="MNB14" s="541"/>
      <c r="MNC14" s="541"/>
      <c r="MND14" s="541"/>
      <c r="MNE14" s="541"/>
      <c r="MNF14" s="541"/>
      <c r="MNG14" s="541"/>
      <c r="MNH14" s="541"/>
      <c r="MNI14" s="541"/>
      <c r="MNJ14" s="541"/>
      <c r="MNK14" s="541"/>
      <c r="MNL14" s="541"/>
      <c r="MNM14" s="541"/>
      <c r="MNN14" s="541"/>
      <c r="MNO14" s="541"/>
      <c r="MNP14" s="541"/>
      <c r="MNQ14" s="541"/>
      <c r="MNR14" s="541"/>
      <c r="MNS14" s="541"/>
      <c r="MNT14" s="541"/>
      <c r="MNU14" s="541"/>
      <c r="MNV14" s="541"/>
      <c r="MNW14" s="541"/>
      <c r="MNX14" s="541"/>
      <c r="MNY14" s="541"/>
      <c r="MNZ14" s="541"/>
      <c r="MOA14" s="541"/>
      <c r="MOB14" s="541"/>
      <c r="MOC14" s="541"/>
      <c r="MOD14" s="541"/>
      <c r="MOE14" s="541"/>
      <c r="MOF14" s="541"/>
      <c r="MOG14" s="541"/>
      <c r="MOH14" s="541"/>
      <c r="MOI14" s="541"/>
      <c r="MOJ14" s="541"/>
      <c r="MOK14" s="541"/>
      <c r="MOL14" s="541"/>
      <c r="MOM14" s="541"/>
      <c r="MON14" s="541"/>
      <c r="MOO14" s="541"/>
      <c r="MOP14" s="541"/>
      <c r="MOQ14" s="541"/>
      <c r="MOR14" s="541"/>
      <c r="MOS14" s="541"/>
      <c r="MOT14" s="541"/>
      <c r="MOU14" s="541"/>
      <c r="MOV14" s="541"/>
      <c r="MOW14" s="541"/>
      <c r="MOX14" s="541"/>
      <c r="MOY14" s="541"/>
      <c r="MOZ14" s="541"/>
      <c r="MPA14" s="541"/>
      <c r="MPB14" s="541"/>
      <c r="MPC14" s="541"/>
      <c r="MPD14" s="541"/>
      <c r="MPE14" s="541"/>
      <c r="MPF14" s="541"/>
      <c r="MPG14" s="541"/>
      <c r="MPH14" s="541"/>
      <c r="MPI14" s="541"/>
      <c r="MPJ14" s="541"/>
      <c r="MPK14" s="541"/>
      <c r="MPL14" s="541"/>
      <c r="MPM14" s="541"/>
      <c r="MPN14" s="541"/>
      <c r="MPO14" s="541"/>
      <c r="MPP14" s="541"/>
      <c r="MPQ14" s="541"/>
      <c r="MPR14" s="541"/>
      <c r="MPS14" s="541"/>
      <c r="MPT14" s="541"/>
      <c r="MPU14" s="541"/>
      <c r="MPV14" s="541"/>
      <c r="MPW14" s="541"/>
      <c r="MPX14" s="541"/>
      <c r="MPY14" s="541"/>
      <c r="MPZ14" s="541"/>
      <c r="MQA14" s="541"/>
      <c r="MQB14" s="541"/>
      <c r="MQC14" s="541"/>
      <c r="MQD14" s="541"/>
      <c r="MQE14" s="541"/>
      <c r="MQF14" s="541"/>
      <c r="MQG14" s="541"/>
      <c r="MQH14" s="541"/>
      <c r="MQI14" s="541"/>
      <c r="MQJ14" s="541"/>
      <c r="MQK14" s="541"/>
      <c r="MQL14" s="541"/>
      <c r="MQM14" s="541"/>
      <c r="MQN14" s="541"/>
      <c r="MQO14" s="541"/>
      <c r="MQP14" s="541"/>
      <c r="MQQ14" s="541"/>
      <c r="MQR14" s="541"/>
      <c r="MQS14" s="541"/>
      <c r="MQT14" s="541"/>
      <c r="MQU14" s="541"/>
      <c r="MQV14" s="541"/>
      <c r="MQW14" s="541"/>
      <c r="MQX14" s="541"/>
      <c r="MQY14" s="541"/>
      <c r="MQZ14" s="541"/>
      <c r="MRA14" s="541"/>
      <c r="MRB14" s="541"/>
      <c r="MRC14" s="541"/>
      <c r="MRD14" s="541"/>
      <c r="MRE14" s="541"/>
      <c r="MRF14" s="541"/>
      <c r="MRG14" s="541"/>
      <c r="MRH14" s="541"/>
      <c r="MRI14" s="541"/>
      <c r="MRJ14" s="541"/>
      <c r="MRK14" s="541"/>
      <c r="MRL14" s="541"/>
      <c r="MRM14" s="541"/>
      <c r="MRN14" s="541"/>
      <c r="MRO14" s="541"/>
      <c r="MRP14" s="541"/>
      <c r="MRQ14" s="541"/>
      <c r="MRR14" s="541"/>
      <c r="MRS14" s="541"/>
      <c r="MRT14" s="541"/>
      <c r="MRU14" s="541"/>
      <c r="MRV14" s="541"/>
      <c r="MRW14" s="541"/>
      <c r="MRX14" s="541"/>
      <c r="MRY14" s="541"/>
      <c r="MRZ14" s="541"/>
      <c r="MSA14" s="541"/>
      <c r="MSB14" s="541"/>
      <c r="MSC14" s="541"/>
      <c r="MSD14" s="541"/>
      <c r="MSE14" s="541"/>
      <c r="MSF14" s="541"/>
      <c r="MSG14" s="541"/>
      <c r="MSH14" s="541"/>
      <c r="MSI14" s="541"/>
      <c r="MSJ14" s="541"/>
      <c r="MSK14" s="541"/>
      <c r="MSL14" s="541"/>
      <c r="MSM14" s="541"/>
      <c r="MSN14" s="541"/>
      <c r="MSO14" s="541"/>
      <c r="MSP14" s="541"/>
      <c r="MSQ14" s="541"/>
      <c r="MSR14" s="541"/>
      <c r="MSS14" s="541"/>
      <c r="MST14" s="541"/>
      <c r="MSU14" s="541"/>
      <c r="MSV14" s="541"/>
      <c r="MSW14" s="541"/>
      <c r="MSX14" s="541"/>
      <c r="MSY14" s="541"/>
      <c r="MSZ14" s="541"/>
      <c r="MTA14" s="541"/>
      <c r="MTB14" s="541"/>
      <c r="MTC14" s="541"/>
      <c r="MTD14" s="541"/>
      <c r="MTE14" s="541"/>
      <c r="MTF14" s="541"/>
      <c r="MTG14" s="541"/>
      <c r="MTH14" s="541"/>
      <c r="MTI14" s="541"/>
      <c r="MTJ14" s="541"/>
      <c r="MTK14" s="541"/>
      <c r="MTL14" s="541"/>
      <c r="MTM14" s="541"/>
      <c r="MTN14" s="541"/>
      <c r="MTO14" s="541"/>
      <c r="MTP14" s="541"/>
      <c r="MTQ14" s="541"/>
      <c r="MTR14" s="541"/>
      <c r="MTS14" s="541"/>
      <c r="MTT14" s="541"/>
      <c r="MTU14" s="541"/>
      <c r="MTV14" s="541"/>
      <c r="MTW14" s="541"/>
      <c r="MTX14" s="541"/>
      <c r="MTY14" s="541"/>
      <c r="MTZ14" s="541"/>
      <c r="MUA14" s="541"/>
      <c r="MUB14" s="541"/>
      <c r="MUC14" s="541"/>
      <c r="MUD14" s="541"/>
      <c r="MUE14" s="541"/>
      <c r="MUF14" s="541"/>
      <c r="MUG14" s="541"/>
      <c r="MUH14" s="541"/>
      <c r="MUI14" s="541"/>
      <c r="MUJ14" s="541"/>
      <c r="MUK14" s="541"/>
      <c r="MUL14" s="541"/>
      <c r="MUM14" s="541"/>
      <c r="MUN14" s="541"/>
      <c r="MUO14" s="541"/>
      <c r="MUP14" s="541"/>
      <c r="MUQ14" s="541"/>
      <c r="MUR14" s="541"/>
      <c r="MUS14" s="541"/>
      <c r="MUT14" s="541"/>
      <c r="MUU14" s="541"/>
      <c r="MUV14" s="541"/>
      <c r="MUW14" s="541"/>
      <c r="MUX14" s="541"/>
      <c r="MUY14" s="541"/>
      <c r="MUZ14" s="541"/>
      <c r="MVA14" s="541"/>
      <c r="MVB14" s="541"/>
      <c r="MVC14" s="541"/>
      <c r="MVD14" s="541"/>
      <c r="MVE14" s="541"/>
      <c r="MVF14" s="541"/>
      <c r="MVG14" s="541"/>
      <c r="MVH14" s="541"/>
      <c r="MVI14" s="541"/>
      <c r="MVJ14" s="541"/>
      <c r="MVK14" s="541"/>
      <c r="MVL14" s="541"/>
      <c r="MVM14" s="541"/>
      <c r="MVN14" s="541"/>
      <c r="MVO14" s="541"/>
      <c r="MVP14" s="541"/>
      <c r="MVQ14" s="541"/>
      <c r="MVR14" s="541"/>
      <c r="MVS14" s="541"/>
      <c r="MVT14" s="541"/>
      <c r="MVU14" s="541"/>
      <c r="MVV14" s="541"/>
      <c r="MVW14" s="541"/>
      <c r="MVX14" s="541"/>
      <c r="MVY14" s="541"/>
      <c r="MVZ14" s="541"/>
      <c r="MWA14" s="541"/>
      <c r="MWB14" s="541"/>
      <c r="MWC14" s="541"/>
      <c r="MWD14" s="541"/>
      <c r="MWE14" s="541"/>
      <c r="MWF14" s="541"/>
      <c r="MWG14" s="541"/>
      <c r="MWH14" s="541"/>
      <c r="MWI14" s="541"/>
      <c r="MWJ14" s="541"/>
      <c r="MWK14" s="541"/>
      <c r="MWL14" s="541"/>
      <c r="MWM14" s="541"/>
      <c r="MWN14" s="541"/>
      <c r="MWO14" s="541"/>
      <c r="MWP14" s="541"/>
      <c r="MWQ14" s="541"/>
      <c r="MWR14" s="541"/>
      <c r="MWS14" s="541"/>
      <c r="MWT14" s="541"/>
      <c r="MWU14" s="541"/>
      <c r="MWV14" s="541"/>
      <c r="MWW14" s="541"/>
      <c r="MWX14" s="541"/>
      <c r="MWY14" s="541"/>
      <c r="MWZ14" s="541"/>
      <c r="MXA14" s="541"/>
      <c r="MXB14" s="541"/>
      <c r="MXC14" s="541"/>
      <c r="MXD14" s="541"/>
      <c r="MXE14" s="541"/>
      <c r="MXF14" s="541"/>
      <c r="MXG14" s="541"/>
      <c r="MXH14" s="541"/>
      <c r="MXI14" s="541"/>
      <c r="MXJ14" s="541"/>
      <c r="MXK14" s="541"/>
      <c r="MXL14" s="541"/>
      <c r="MXM14" s="541"/>
      <c r="MXN14" s="541"/>
      <c r="MXO14" s="541"/>
      <c r="MXP14" s="541"/>
      <c r="MXQ14" s="541"/>
      <c r="MXR14" s="541"/>
      <c r="MXS14" s="541"/>
      <c r="MXT14" s="541"/>
      <c r="MXU14" s="541"/>
      <c r="MXV14" s="541"/>
      <c r="MXW14" s="541"/>
      <c r="MXX14" s="541"/>
      <c r="MXY14" s="541"/>
      <c r="MXZ14" s="541"/>
      <c r="MYA14" s="541"/>
      <c r="MYB14" s="541"/>
      <c r="MYC14" s="541"/>
      <c r="MYD14" s="541"/>
      <c r="MYE14" s="541"/>
      <c r="MYF14" s="541"/>
      <c r="MYG14" s="541"/>
      <c r="MYH14" s="541"/>
      <c r="MYI14" s="541"/>
      <c r="MYJ14" s="541"/>
      <c r="MYK14" s="541"/>
      <c r="MYL14" s="541"/>
      <c r="MYM14" s="541"/>
      <c r="MYN14" s="541"/>
      <c r="MYO14" s="541"/>
      <c r="MYP14" s="541"/>
      <c r="MYQ14" s="541"/>
      <c r="MYR14" s="541"/>
      <c r="MYS14" s="541"/>
      <c r="MYT14" s="541"/>
      <c r="MYU14" s="541"/>
      <c r="MYV14" s="541"/>
      <c r="MYW14" s="541"/>
      <c r="MYX14" s="541"/>
      <c r="MYY14" s="541"/>
      <c r="MYZ14" s="541"/>
      <c r="MZA14" s="541"/>
      <c r="MZB14" s="541"/>
      <c r="MZC14" s="541"/>
      <c r="MZD14" s="541"/>
      <c r="MZE14" s="541"/>
      <c r="MZF14" s="541"/>
      <c r="MZG14" s="541"/>
      <c r="MZH14" s="541"/>
      <c r="MZI14" s="541"/>
      <c r="MZJ14" s="541"/>
      <c r="MZK14" s="541"/>
      <c r="MZL14" s="541"/>
      <c r="MZM14" s="541"/>
      <c r="MZN14" s="541"/>
      <c r="MZO14" s="541"/>
      <c r="MZP14" s="541"/>
      <c r="MZQ14" s="541"/>
      <c r="MZR14" s="541"/>
      <c r="MZS14" s="541"/>
      <c r="MZT14" s="541"/>
      <c r="MZU14" s="541"/>
      <c r="MZV14" s="541"/>
      <c r="MZW14" s="541"/>
      <c r="MZX14" s="541"/>
      <c r="MZY14" s="541"/>
      <c r="MZZ14" s="541"/>
      <c r="NAA14" s="541"/>
      <c r="NAB14" s="541"/>
      <c r="NAC14" s="541"/>
      <c r="NAD14" s="541"/>
      <c r="NAE14" s="541"/>
      <c r="NAF14" s="541"/>
      <c r="NAG14" s="541"/>
      <c r="NAH14" s="541"/>
      <c r="NAI14" s="541"/>
      <c r="NAJ14" s="541"/>
      <c r="NAK14" s="541"/>
      <c r="NAL14" s="541"/>
      <c r="NAM14" s="541"/>
      <c r="NAN14" s="541"/>
      <c r="NAO14" s="541"/>
      <c r="NAP14" s="541"/>
      <c r="NAQ14" s="541"/>
      <c r="NAR14" s="541"/>
      <c r="NAS14" s="541"/>
      <c r="NAT14" s="541"/>
      <c r="NAU14" s="541"/>
      <c r="NAV14" s="541"/>
      <c r="NAW14" s="541"/>
      <c r="NAX14" s="541"/>
      <c r="NAY14" s="541"/>
      <c r="NAZ14" s="541"/>
      <c r="NBA14" s="541"/>
      <c r="NBB14" s="541"/>
      <c r="NBC14" s="541"/>
      <c r="NBD14" s="541"/>
      <c r="NBE14" s="541"/>
      <c r="NBF14" s="541"/>
      <c r="NBG14" s="541"/>
      <c r="NBH14" s="541"/>
      <c r="NBI14" s="541"/>
      <c r="NBJ14" s="541"/>
      <c r="NBK14" s="541"/>
      <c r="NBL14" s="541"/>
      <c r="NBM14" s="541"/>
      <c r="NBN14" s="541"/>
      <c r="NBO14" s="541"/>
      <c r="NBP14" s="541"/>
      <c r="NBQ14" s="541"/>
      <c r="NBR14" s="541"/>
      <c r="NBS14" s="541"/>
      <c r="NBT14" s="541"/>
      <c r="NBU14" s="541"/>
      <c r="NBV14" s="541"/>
      <c r="NBW14" s="541"/>
      <c r="NBX14" s="541"/>
      <c r="NBY14" s="541"/>
      <c r="NBZ14" s="541"/>
      <c r="NCA14" s="541"/>
      <c r="NCB14" s="541"/>
      <c r="NCC14" s="541"/>
      <c r="NCD14" s="541"/>
      <c r="NCE14" s="541"/>
      <c r="NCF14" s="541"/>
      <c r="NCG14" s="541"/>
      <c r="NCH14" s="541"/>
      <c r="NCI14" s="541"/>
      <c r="NCJ14" s="541"/>
      <c r="NCK14" s="541"/>
      <c r="NCL14" s="541"/>
      <c r="NCM14" s="541"/>
      <c r="NCN14" s="541"/>
      <c r="NCO14" s="541"/>
      <c r="NCP14" s="541"/>
      <c r="NCQ14" s="541"/>
      <c r="NCR14" s="541"/>
      <c r="NCS14" s="541"/>
      <c r="NCT14" s="541"/>
      <c r="NCU14" s="541"/>
      <c r="NCV14" s="541"/>
      <c r="NCW14" s="541"/>
      <c r="NCX14" s="541"/>
      <c r="NCY14" s="541"/>
      <c r="NCZ14" s="541"/>
      <c r="NDA14" s="541"/>
      <c r="NDB14" s="541"/>
      <c r="NDC14" s="541"/>
      <c r="NDD14" s="541"/>
      <c r="NDE14" s="541"/>
      <c r="NDF14" s="541"/>
      <c r="NDG14" s="541"/>
      <c r="NDH14" s="541"/>
      <c r="NDI14" s="541"/>
      <c r="NDJ14" s="541"/>
      <c r="NDK14" s="541"/>
      <c r="NDL14" s="541"/>
      <c r="NDM14" s="541"/>
      <c r="NDN14" s="541"/>
      <c r="NDO14" s="541"/>
      <c r="NDP14" s="541"/>
      <c r="NDQ14" s="541"/>
      <c r="NDR14" s="541"/>
      <c r="NDS14" s="541"/>
      <c r="NDT14" s="541"/>
      <c r="NDU14" s="541"/>
      <c r="NDV14" s="541"/>
      <c r="NDW14" s="541"/>
      <c r="NDX14" s="541"/>
      <c r="NDY14" s="541"/>
      <c r="NDZ14" s="541"/>
      <c r="NEA14" s="541"/>
      <c r="NEB14" s="541"/>
      <c r="NEC14" s="541"/>
      <c r="NED14" s="541"/>
      <c r="NEE14" s="541"/>
      <c r="NEF14" s="541"/>
      <c r="NEG14" s="541"/>
      <c r="NEH14" s="541"/>
      <c r="NEI14" s="541"/>
      <c r="NEJ14" s="541"/>
      <c r="NEK14" s="541"/>
      <c r="NEL14" s="541"/>
      <c r="NEM14" s="541"/>
      <c r="NEN14" s="541"/>
      <c r="NEO14" s="541"/>
      <c r="NEP14" s="541"/>
      <c r="NEQ14" s="541"/>
      <c r="NER14" s="541"/>
      <c r="NES14" s="541"/>
      <c r="NET14" s="541"/>
      <c r="NEU14" s="541"/>
      <c r="NEV14" s="541"/>
      <c r="NEW14" s="541"/>
      <c r="NEX14" s="541"/>
      <c r="NEY14" s="541"/>
      <c r="NEZ14" s="541"/>
      <c r="NFA14" s="541"/>
      <c r="NFB14" s="541"/>
      <c r="NFC14" s="541"/>
      <c r="NFD14" s="541"/>
      <c r="NFE14" s="541"/>
      <c r="NFF14" s="541"/>
      <c r="NFG14" s="541"/>
      <c r="NFH14" s="541"/>
      <c r="NFI14" s="541"/>
      <c r="NFJ14" s="541"/>
      <c r="NFK14" s="541"/>
      <c r="NFL14" s="541"/>
      <c r="NFM14" s="541"/>
      <c r="NFN14" s="541"/>
      <c r="NFO14" s="541"/>
      <c r="NFP14" s="541"/>
      <c r="NFQ14" s="541"/>
      <c r="NFR14" s="541"/>
      <c r="NFS14" s="541"/>
      <c r="NFT14" s="541"/>
      <c r="NFU14" s="541"/>
      <c r="NFV14" s="541"/>
      <c r="NFW14" s="541"/>
      <c r="NFX14" s="541"/>
      <c r="NFY14" s="541"/>
      <c r="NFZ14" s="541"/>
      <c r="NGA14" s="541"/>
      <c r="NGB14" s="541"/>
      <c r="NGC14" s="541"/>
      <c r="NGD14" s="541"/>
      <c r="NGE14" s="541"/>
      <c r="NGF14" s="541"/>
      <c r="NGG14" s="541"/>
      <c r="NGH14" s="541"/>
      <c r="NGI14" s="541"/>
      <c r="NGJ14" s="541"/>
      <c r="NGK14" s="541"/>
      <c r="NGL14" s="541"/>
      <c r="NGM14" s="541"/>
      <c r="NGN14" s="541"/>
      <c r="NGO14" s="541"/>
      <c r="NGP14" s="541"/>
      <c r="NGQ14" s="541"/>
      <c r="NGR14" s="541"/>
      <c r="NGS14" s="541"/>
      <c r="NGT14" s="541"/>
      <c r="NGU14" s="541"/>
      <c r="NGV14" s="541"/>
      <c r="NGW14" s="541"/>
      <c r="NGX14" s="541"/>
      <c r="NGY14" s="541"/>
      <c r="NGZ14" s="541"/>
      <c r="NHA14" s="541"/>
      <c r="NHB14" s="541"/>
      <c r="NHC14" s="541"/>
      <c r="NHD14" s="541"/>
      <c r="NHE14" s="541"/>
      <c r="NHF14" s="541"/>
      <c r="NHG14" s="541"/>
      <c r="NHH14" s="541"/>
      <c r="NHI14" s="541"/>
      <c r="NHJ14" s="541"/>
      <c r="NHK14" s="541"/>
      <c r="NHL14" s="541"/>
      <c r="NHM14" s="541"/>
      <c r="NHN14" s="541"/>
      <c r="NHO14" s="541"/>
      <c r="NHP14" s="541"/>
      <c r="NHQ14" s="541"/>
      <c r="NHR14" s="541"/>
      <c r="NHS14" s="541"/>
      <c r="NHT14" s="541"/>
      <c r="NHU14" s="541"/>
      <c r="NHV14" s="541"/>
      <c r="NHW14" s="541"/>
      <c r="NHX14" s="541"/>
      <c r="NHY14" s="541"/>
      <c r="NHZ14" s="541"/>
      <c r="NIA14" s="541"/>
      <c r="NIB14" s="541"/>
      <c r="NIC14" s="541"/>
      <c r="NID14" s="541"/>
      <c r="NIE14" s="541"/>
      <c r="NIF14" s="541"/>
      <c r="NIG14" s="541"/>
      <c r="NIH14" s="541"/>
      <c r="NII14" s="541"/>
      <c r="NIJ14" s="541"/>
      <c r="NIK14" s="541"/>
      <c r="NIL14" s="541"/>
      <c r="NIM14" s="541"/>
      <c r="NIN14" s="541"/>
      <c r="NIO14" s="541"/>
      <c r="NIP14" s="541"/>
      <c r="NIQ14" s="541"/>
      <c r="NIR14" s="541"/>
      <c r="NIS14" s="541"/>
      <c r="NIT14" s="541"/>
      <c r="NIU14" s="541"/>
      <c r="NIV14" s="541"/>
      <c r="NIW14" s="541"/>
      <c r="NIX14" s="541"/>
      <c r="NIY14" s="541"/>
      <c r="NIZ14" s="541"/>
      <c r="NJA14" s="541"/>
      <c r="NJB14" s="541"/>
      <c r="NJC14" s="541"/>
      <c r="NJD14" s="541"/>
      <c r="NJE14" s="541"/>
      <c r="NJF14" s="541"/>
      <c r="NJG14" s="541"/>
      <c r="NJH14" s="541"/>
      <c r="NJI14" s="541"/>
      <c r="NJJ14" s="541"/>
      <c r="NJK14" s="541"/>
      <c r="NJL14" s="541"/>
      <c r="NJM14" s="541"/>
      <c r="NJN14" s="541"/>
      <c r="NJO14" s="541"/>
      <c r="NJP14" s="541"/>
      <c r="NJQ14" s="541"/>
      <c r="NJR14" s="541"/>
      <c r="NJS14" s="541"/>
      <c r="NJT14" s="541"/>
      <c r="NJU14" s="541"/>
      <c r="NJV14" s="541"/>
      <c r="NJW14" s="541"/>
      <c r="NJX14" s="541"/>
      <c r="NJY14" s="541"/>
      <c r="NJZ14" s="541"/>
      <c r="NKA14" s="541"/>
      <c r="NKB14" s="541"/>
      <c r="NKC14" s="541"/>
      <c r="NKD14" s="541"/>
      <c r="NKE14" s="541"/>
      <c r="NKF14" s="541"/>
      <c r="NKG14" s="541"/>
      <c r="NKH14" s="541"/>
      <c r="NKI14" s="541"/>
      <c r="NKJ14" s="541"/>
      <c r="NKK14" s="541"/>
      <c r="NKL14" s="541"/>
      <c r="NKM14" s="541"/>
      <c r="NKN14" s="541"/>
      <c r="NKO14" s="541"/>
      <c r="NKP14" s="541"/>
      <c r="NKQ14" s="541"/>
      <c r="NKR14" s="541"/>
      <c r="NKS14" s="541"/>
      <c r="NKT14" s="541"/>
      <c r="NKU14" s="541"/>
      <c r="NKV14" s="541"/>
      <c r="NKW14" s="541"/>
      <c r="NKX14" s="541"/>
      <c r="NKY14" s="541"/>
      <c r="NKZ14" s="541"/>
      <c r="NLA14" s="541"/>
      <c r="NLB14" s="541"/>
      <c r="NLC14" s="541"/>
      <c r="NLD14" s="541"/>
      <c r="NLE14" s="541"/>
      <c r="NLF14" s="541"/>
      <c r="NLG14" s="541"/>
      <c r="NLH14" s="541"/>
      <c r="NLI14" s="541"/>
      <c r="NLJ14" s="541"/>
      <c r="NLK14" s="541"/>
      <c r="NLL14" s="541"/>
      <c r="NLM14" s="541"/>
      <c r="NLN14" s="541"/>
      <c r="NLO14" s="541"/>
      <c r="NLP14" s="541"/>
      <c r="NLQ14" s="541"/>
      <c r="NLR14" s="541"/>
      <c r="NLS14" s="541"/>
      <c r="NLT14" s="541"/>
      <c r="NLU14" s="541"/>
      <c r="NLV14" s="541"/>
      <c r="NLW14" s="541"/>
      <c r="NLX14" s="541"/>
      <c r="NLY14" s="541"/>
      <c r="NLZ14" s="541"/>
      <c r="NMA14" s="541"/>
      <c r="NMB14" s="541"/>
      <c r="NMC14" s="541"/>
      <c r="NMD14" s="541"/>
      <c r="NME14" s="541"/>
      <c r="NMF14" s="541"/>
      <c r="NMG14" s="541"/>
      <c r="NMH14" s="541"/>
      <c r="NMI14" s="541"/>
      <c r="NMJ14" s="541"/>
      <c r="NMK14" s="541"/>
      <c r="NML14" s="541"/>
      <c r="NMM14" s="541"/>
      <c r="NMN14" s="541"/>
      <c r="NMO14" s="541"/>
      <c r="NMP14" s="541"/>
      <c r="NMQ14" s="541"/>
      <c r="NMR14" s="541"/>
      <c r="NMS14" s="541"/>
      <c r="NMT14" s="541"/>
      <c r="NMU14" s="541"/>
      <c r="NMV14" s="541"/>
      <c r="NMW14" s="541"/>
      <c r="NMX14" s="541"/>
      <c r="NMY14" s="541"/>
      <c r="NMZ14" s="541"/>
      <c r="NNA14" s="541"/>
      <c r="NNB14" s="541"/>
      <c r="NNC14" s="541"/>
      <c r="NND14" s="541"/>
      <c r="NNE14" s="541"/>
      <c r="NNF14" s="541"/>
      <c r="NNG14" s="541"/>
      <c r="NNH14" s="541"/>
      <c r="NNI14" s="541"/>
      <c r="NNJ14" s="541"/>
      <c r="NNK14" s="541"/>
      <c r="NNL14" s="541"/>
      <c r="NNM14" s="541"/>
      <c r="NNN14" s="541"/>
      <c r="NNO14" s="541"/>
      <c r="NNP14" s="541"/>
      <c r="NNQ14" s="541"/>
      <c r="NNR14" s="541"/>
      <c r="NNS14" s="541"/>
      <c r="NNT14" s="541"/>
      <c r="NNU14" s="541"/>
      <c r="NNV14" s="541"/>
      <c r="NNW14" s="541"/>
      <c r="NNX14" s="541"/>
      <c r="NNY14" s="541"/>
      <c r="NNZ14" s="541"/>
      <c r="NOA14" s="541"/>
      <c r="NOB14" s="541"/>
      <c r="NOC14" s="541"/>
      <c r="NOD14" s="541"/>
      <c r="NOE14" s="541"/>
      <c r="NOF14" s="541"/>
      <c r="NOG14" s="541"/>
      <c r="NOH14" s="541"/>
      <c r="NOI14" s="541"/>
      <c r="NOJ14" s="541"/>
      <c r="NOK14" s="541"/>
      <c r="NOL14" s="541"/>
      <c r="NOM14" s="541"/>
      <c r="NON14" s="541"/>
      <c r="NOO14" s="541"/>
      <c r="NOP14" s="541"/>
      <c r="NOQ14" s="541"/>
      <c r="NOR14" s="541"/>
      <c r="NOS14" s="541"/>
      <c r="NOT14" s="541"/>
      <c r="NOU14" s="541"/>
      <c r="NOV14" s="541"/>
      <c r="NOW14" s="541"/>
      <c r="NOX14" s="541"/>
      <c r="NOY14" s="541"/>
      <c r="NOZ14" s="541"/>
      <c r="NPA14" s="541"/>
      <c r="NPB14" s="541"/>
      <c r="NPC14" s="541"/>
      <c r="NPD14" s="541"/>
      <c r="NPE14" s="541"/>
      <c r="NPF14" s="541"/>
      <c r="NPG14" s="541"/>
      <c r="NPH14" s="541"/>
      <c r="NPI14" s="541"/>
      <c r="NPJ14" s="541"/>
      <c r="NPK14" s="541"/>
      <c r="NPL14" s="541"/>
      <c r="NPM14" s="541"/>
      <c r="NPN14" s="541"/>
      <c r="NPO14" s="541"/>
      <c r="NPP14" s="541"/>
      <c r="NPQ14" s="541"/>
      <c r="NPR14" s="541"/>
      <c r="NPS14" s="541"/>
      <c r="NPT14" s="541"/>
      <c r="NPU14" s="541"/>
      <c r="NPV14" s="541"/>
      <c r="NPW14" s="541"/>
      <c r="NPX14" s="541"/>
      <c r="NPY14" s="541"/>
      <c r="NPZ14" s="541"/>
      <c r="NQA14" s="541"/>
      <c r="NQB14" s="541"/>
      <c r="NQC14" s="541"/>
      <c r="NQD14" s="541"/>
      <c r="NQE14" s="541"/>
      <c r="NQF14" s="541"/>
      <c r="NQG14" s="541"/>
      <c r="NQH14" s="541"/>
      <c r="NQI14" s="541"/>
      <c r="NQJ14" s="541"/>
      <c r="NQK14" s="541"/>
      <c r="NQL14" s="541"/>
      <c r="NQM14" s="541"/>
      <c r="NQN14" s="541"/>
      <c r="NQO14" s="541"/>
      <c r="NQP14" s="541"/>
      <c r="NQQ14" s="541"/>
      <c r="NQR14" s="541"/>
      <c r="NQS14" s="541"/>
      <c r="NQT14" s="541"/>
      <c r="NQU14" s="541"/>
      <c r="NQV14" s="541"/>
      <c r="NQW14" s="541"/>
      <c r="NQX14" s="541"/>
      <c r="NQY14" s="541"/>
      <c r="NQZ14" s="541"/>
      <c r="NRA14" s="541"/>
      <c r="NRB14" s="541"/>
      <c r="NRC14" s="541"/>
      <c r="NRD14" s="541"/>
      <c r="NRE14" s="541"/>
      <c r="NRF14" s="541"/>
      <c r="NRG14" s="541"/>
      <c r="NRH14" s="541"/>
      <c r="NRI14" s="541"/>
      <c r="NRJ14" s="541"/>
      <c r="NRK14" s="541"/>
      <c r="NRL14" s="541"/>
      <c r="NRM14" s="541"/>
      <c r="NRN14" s="541"/>
      <c r="NRO14" s="541"/>
      <c r="NRP14" s="541"/>
      <c r="NRQ14" s="541"/>
      <c r="NRR14" s="541"/>
      <c r="NRS14" s="541"/>
      <c r="NRT14" s="541"/>
      <c r="NRU14" s="541"/>
      <c r="NRV14" s="541"/>
      <c r="NRW14" s="541"/>
      <c r="NRX14" s="541"/>
      <c r="NRY14" s="541"/>
      <c r="NRZ14" s="541"/>
      <c r="NSA14" s="541"/>
      <c r="NSB14" s="541"/>
      <c r="NSC14" s="541"/>
      <c r="NSD14" s="541"/>
      <c r="NSE14" s="541"/>
      <c r="NSF14" s="541"/>
      <c r="NSG14" s="541"/>
      <c r="NSH14" s="541"/>
      <c r="NSI14" s="541"/>
      <c r="NSJ14" s="541"/>
      <c r="NSK14" s="541"/>
      <c r="NSL14" s="541"/>
      <c r="NSM14" s="541"/>
      <c r="NSN14" s="541"/>
      <c r="NSO14" s="541"/>
      <c r="NSP14" s="541"/>
      <c r="NSQ14" s="541"/>
      <c r="NSR14" s="541"/>
      <c r="NSS14" s="541"/>
      <c r="NST14" s="541"/>
      <c r="NSU14" s="541"/>
      <c r="NSV14" s="541"/>
      <c r="NSW14" s="541"/>
      <c r="NSX14" s="541"/>
      <c r="NSY14" s="541"/>
      <c r="NSZ14" s="541"/>
      <c r="NTA14" s="541"/>
      <c r="NTB14" s="541"/>
      <c r="NTC14" s="541"/>
      <c r="NTD14" s="541"/>
      <c r="NTE14" s="541"/>
      <c r="NTF14" s="541"/>
      <c r="NTG14" s="541"/>
      <c r="NTH14" s="541"/>
      <c r="NTI14" s="541"/>
      <c r="NTJ14" s="541"/>
      <c r="NTK14" s="541"/>
      <c r="NTL14" s="541"/>
      <c r="NTM14" s="541"/>
      <c r="NTN14" s="541"/>
      <c r="NTO14" s="541"/>
      <c r="NTP14" s="541"/>
      <c r="NTQ14" s="541"/>
      <c r="NTR14" s="541"/>
      <c r="NTS14" s="541"/>
      <c r="NTT14" s="541"/>
      <c r="NTU14" s="541"/>
      <c r="NTV14" s="541"/>
      <c r="NTW14" s="541"/>
      <c r="NTX14" s="541"/>
      <c r="NTY14" s="541"/>
      <c r="NTZ14" s="541"/>
      <c r="NUA14" s="541"/>
      <c r="NUB14" s="541"/>
      <c r="NUC14" s="541"/>
      <c r="NUD14" s="541"/>
      <c r="NUE14" s="541"/>
      <c r="NUF14" s="541"/>
      <c r="NUG14" s="541"/>
      <c r="NUH14" s="541"/>
      <c r="NUI14" s="541"/>
      <c r="NUJ14" s="541"/>
      <c r="NUK14" s="541"/>
      <c r="NUL14" s="541"/>
      <c r="NUM14" s="541"/>
      <c r="NUN14" s="541"/>
      <c r="NUO14" s="541"/>
      <c r="NUP14" s="541"/>
      <c r="NUQ14" s="541"/>
      <c r="NUR14" s="541"/>
      <c r="NUS14" s="541"/>
      <c r="NUT14" s="541"/>
      <c r="NUU14" s="541"/>
      <c r="NUV14" s="541"/>
      <c r="NUW14" s="541"/>
      <c r="NUX14" s="541"/>
      <c r="NUY14" s="541"/>
      <c r="NUZ14" s="541"/>
      <c r="NVA14" s="541"/>
      <c r="NVB14" s="541"/>
      <c r="NVC14" s="541"/>
      <c r="NVD14" s="541"/>
      <c r="NVE14" s="541"/>
      <c r="NVF14" s="541"/>
      <c r="NVG14" s="541"/>
      <c r="NVH14" s="541"/>
      <c r="NVI14" s="541"/>
      <c r="NVJ14" s="541"/>
      <c r="NVK14" s="541"/>
      <c r="NVL14" s="541"/>
      <c r="NVM14" s="541"/>
      <c r="NVN14" s="541"/>
      <c r="NVO14" s="541"/>
      <c r="NVP14" s="541"/>
      <c r="NVQ14" s="541"/>
      <c r="NVR14" s="541"/>
      <c r="NVS14" s="541"/>
      <c r="NVT14" s="541"/>
      <c r="NVU14" s="541"/>
      <c r="NVV14" s="541"/>
      <c r="NVW14" s="541"/>
      <c r="NVX14" s="541"/>
      <c r="NVY14" s="541"/>
      <c r="NVZ14" s="541"/>
      <c r="NWA14" s="541"/>
      <c r="NWB14" s="541"/>
      <c r="NWC14" s="541"/>
      <c r="NWD14" s="541"/>
      <c r="NWE14" s="541"/>
      <c r="NWF14" s="541"/>
      <c r="NWG14" s="541"/>
      <c r="NWH14" s="541"/>
      <c r="NWI14" s="541"/>
      <c r="NWJ14" s="541"/>
      <c r="NWK14" s="541"/>
      <c r="NWL14" s="541"/>
      <c r="NWM14" s="541"/>
      <c r="NWN14" s="541"/>
      <c r="NWO14" s="541"/>
      <c r="NWP14" s="541"/>
      <c r="NWQ14" s="541"/>
      <c r="NWR14" s="541"/>
      <c r="NWS14" s="541"/>
      <c r="NWT14" s="541"/>
      <c r="NWU14" s="541"/>
      <c r="NWV14" s="541"/>
      <c r="NWW14" s="541"/>
      <c r="NWX14" s="541"/>
      <c r="NWY14" s="541"/>
      <c r="NWZ14" s="541"/>
      <c r="NXA14" s="541"/>
      <c r="NXB14" s="541"/>
      <c r="NXC14" s="541"/>
      <c r="NXD14" s="541"/>
      <c r="NXE14" s="541"/>
      <c r="NXF14" s="541"/>
      <c r="NXG14" s="541"/>
      <c r="NXH14" s="541"/>
      <c r="NXI14" s="541"/>
      <c r="NXJ14" s="541"/>
      <c r="NXK14" s="541"/>
      <c r="NXL14" s="541"/>
      <c r="NXM14" s="541"/>
      <c r="NXN14" s="541"/>
      <c r="NXO14" s="541"/>
      <c r="NXP14" s="541"/>
      <c r="NXQ14" s="541"/>
      <c r="NXR14" s="541"/>
      <c r="NXS14" s="541"/>
      <c r="NXT14" s="541"/>
      <c r="NXU14" s="541"/>
      <c r="NXV14" s="541"/>
      <c r="NXW14" s="541"/>
      <c r="NXX14" s="541"/>
      <c r="NXY14" s="541"/>
      <c r="NXZ14" s="541"/>
      <c r="NYA14" s="541"/>
      <c r="NYB14" s="541"/>
      <c r="NYC14" s="541"/>
      <c r="NYD14" s="541"/>
      <c r="NYE14" s="541"/>
      <c r="NYF14" s="541"/>
      <c r="NYG14" s="541"/>
      <c r="NYH14" s="541"/>
      <c r="NYI14" s="541"/>
      <c r="NYJ14" s="541"/>
      <c r="NYK14" s="541"/>
      <c r="NYL14" s="541"/>
      <c r="NYM14" s="541"/>
      <c r="NYN14" s="541"/>
      <c r="NYO14" s="541"/>
      <c r="NYP14" s="541"/>
      <c r="NYQ14" s="541"/>
      <c r="NYR14" s="541"/>
      <c r="NYS14" s="541"/>
      <c r="NYT14" s="541"/>
      <c r="NYU14" s="541"/>
      <c r="NYV14" s="541"/>
      <c r="NYW14" s="541"/>
      <c r="NYX14" s="541"/>
      <c r="NYY14" s="541"/>
      <c r="NYZ14" s="541"/>
      <c r="NZA14" s="541"/>
      <c r="NZB14" s="541"/>
      <c r="NZC14" s="541"/>
      <c r="NZD14" s="541"/>
      <c r="NZE14" s="541"/>
      <c r="NZF14" s="541"/>
      <c r="NZG14" s="541"/>
      <c r="NZH14" s="541"/>
      <c r="NZI14" s="541"/>
      <c r="NZJ14" s="541"/>
      <c r="NZK14" s="541"/>
      <c r="NZL14" s="541"/>
      <c r="NZM14" s="541"/>
      <c r="NZN14" s="541"/>
      <c r="NZO14" s="541"/>
      <c r="NZP14" s="541"/>
      <c r="NZQ14" s="541"/>
      <c r="NZR14" s="541"/>
      <c r="NZS14" s="541"/>
      <c r="NZT14" s="541"/>
      <c r="NZU14" s="541"/>
      <c r="NZV14" s="541"/>
      <c r="NZW14" s="541"/>
      <c r="NZX14" s="541"/>
      <c r="NZY14" s="541"/>
      <c r="NZZ14" s="541"/>
      <c r="OAA14" s="541"/>
      <c r="OAB14" s="541"/>
      <c r="OAC14" s="541"/>
      <c r="OAD14" s="541"/>
      <c r="OAE14" s="541"/>
      <c r="OAF14" s="541"/>
      <c r="OAG14" s="541"/>
      <c r="OAH14" s="541"/>
      <c r="OAI14" s="541"/>
      <c r="OAJ14" s="541"/>
      <c r="OAK14" s="541"/>
      <c r="OAL14" s="541"/>
      <c r="OAM14" s="541"/>
      <c r="OAN14" s="541"/>
      <c r="OAO14" s="541"/>
      <c r="OAP14" s="541"/>
      <c r="OAQ14" s="541"/>
      <c r="OAR14" s="541"/>
      <c r="OAS14" s="541"/>
      <c r="OAT14" s="541"/>
      <c r="OAU14" s="541"/>
      <c r="OAV14" s="541"/>
      <c r="OAW14" s="541"/>
      <c r="OAX14" s="541"/>
      <c r="OAY14" s="541"/>
      <c r="OAZ14" s="541"/>
      <c r="OBA14" s="541"/>
      <c r="OBB14" s="541"/>
      <c r="OBC14" s="541"/>
      <c r="OBD14" s="541"/>
      <c r="OBE14" s="541"/>
      <c r="OBF14" s="541"/>
      <c r="OBG14" s="541"/>
      <c r="OBH14" s="541"/>
      <c r="OBI14" s="541"/>
      <c r="OBJ14" s="541"/>
      <c r="OBK14" s="541"/>
      <c r="OBL14" s="541"/>
      <c r="OBM14" s="541"/>
      <c r="OBN14" s="541"/>
      <c r="OBO14" s="541"/>
      <c r="OBP14" s="541"/>
      <c r="OBQ14" s="541"/>
      <c r="OBR14" s="541"/>
      <c r="OBS14" s="541"/>
      <c r="OBT14" s="541"/>
      <c r="OBU14" s="541"/>
      <c r="OBV14" s="541"/>
      <c r="OBW14" s="541"/>
      <c r="OBX14" s="541"/>
      <c r="OBY14" s="541"/>
      <c r="OBZ14" s="541"/>
      <c r="OCA14" s="541"/>
      <c r="OCB14" s="541"/>
      <c r="OCC14" s="541"/>
      <c r="OCD14" s="541"/>
      <c r="OCE14" s="541"/>
      <c r="OCF14" s="541"/>
      <c r="OCG14" s="541"/>
      <c r="OCH14" s="541"/>
      <c r="OCI14" s="541"/>
      <c r="OCJ14" s="541"/>
      <c r="OCK14" s="541"/>
      <c r="OCL14" s="541"/>
      <c r="OCM14" s="541"/>
      <c r="OCN14" s="541"/>
      <c r="OCO14" s="541"/>
      <c r="OCP14" s="541"/>
      <c r="OCQ14" s="541"/>
      <c r="OCR14" s="541"/>
      <c r="OCS14" s="541"/>
      <c r="OCT14" s="541"/>
      <c r="OCU14" s="541"/>
      <c r="OCV14" s="541"/>
      <c r="OCW14" s="541"/>
      <c r="OCX14" s="541"/>
      <c r="OCY14" s="541"/>
      <c r="OCZ14" s="541"/>
      <c r="ODA14" s="541"/>
      <c r="ODB14" s="541"/>
      <c r="ODC14" s="541"/>
      <c r="ODD14" s="541"/>
      <c r="ODE14" s="541"/>
      <c r="ODF14" s="541"/>
      <c r="ODG14" s="541"/>
      <c r="ODH14" s="541"/>
      <c r="ODI14" s="541"/>
      <c r="ODJ14" s="541"/>
      <c r="ODK14" s="541"/>
      <c r="ODL14" s="541"/>
      <c r="ODM14" s="541"/>
      <c r="ODN14" s="541"/>
      <c r="ODO14" s="541"/>
      <c r="ODP14" s="541"/>
      <c r="ODQ14" s="541"/>
      <c r="ODR14" s="541"/>
      <c r="ODS14" s="541"/>
      <c r="ODT14" s="541"/>
      <c r="ODU14" s="541"/>
      <c r="ODV14" s="541"/>
      <c r="ODW14" s="541"/>
      <c r="ODX14" s="541"/>
      <c r="ODY14" s="541"/>
      <c r="ODZ14" s="541"/>
      <c r="OEA14" s="541"/>
      <c r="OEB14" s="541"/>
      <c r="OEC14" s="541"/>
      <c r="OED14" s="541"/>
      <c r="OEE14" s="541"/>
      <c r="OEF14" s="541"/>
      <c r="OEG14" s="541"/>
      <c r="OEH14" s="541"/>
      <c r="OEI14" s="541"/>
      <c r="OEJ14" s="541"/>
      <c r="OEK14" s="541"/>
      <c r="OEL14" s="541"/>
      <c r="OEM14" s="541"/>
      <c r="OEN14" s="541"/>
      <c r="OEO14" s="541"/>
      <c r="OEP14" s="541"/>
      <c r="OEQ14" s="541"/>
      <c r="OER14" s="541"/>
      <c r="OES14" s="541"/>
      <c r="OET14" s="541"/>
      <c r="OEU14" s="541"/>
      <c r="OEV14" s="541"/>
      <c r="OEW14" s="541"/>
      <c r="OEX14" s="541"/>
      <c r="OEY14" s="541"/>
      <c r="OEZ14" s="541"/>
      <c r="OFA14" s="541"/>
      <c r="OFB14" s="541"/>
      <c r="OFC14" s="541"/>
      <c r="OFD14" s="541"/>
      <c r="OFE14" s="541"/>
      <c r="OFF14" s="541"/>
      <c r="OFG14" s="541"/>
      <c r="OFH14" s="541"/>
      <c r="OFI14" s="541"/>
      <c r="OFJ14" s="541"/>
      <c r="OFK14" s="541"/>
      <c r="OFL14" s="541"/>
      <c r="OFM14" s="541"/>
      <c r="OFN14" s="541"/>
      <c r="OFO14" s="541"/>
      <c r="OFP14" s="541"/>
      <c r="OFQ14" s="541"/>
      <c r="OFR14" s="541"/>
      <c r="OFS14" s="541"/>
      <c r="OFT14" s="541"/>
      <c r="OFU14" s="541"/>
      <c r="OFV14" s="541"/>
      <c r="OFW14" s="541"/>
      <c r="OFX14" s="541"/>
      <c r="OFY14" s="541"/>
      <c r="OFZ14" s="541"/>
      <c r="OGA14" s="541"/>
      <c r="OGB14" s="541"/>
      <c r="OGC14" s="541"/>
      <c r="OGD14" s="541"/>
      <c r="OGE14" s="541"/>
      <c r="OGF14" s="541"/>
      <c r="OGG14" s="541"/>
      <c r="OGH14" s="541"/>
      <c r="OGI14" s="541"/>
      <c r="OGJ14" s="541"/>
      <c r="OGK14" s="541"/>
      <c r="OGL14" s="541"/>
      <c r="OGM14" s="541"/>
      <c r="OGN14" s="541"/>
      <c r="OGO14" s="541"/>
      <c r="OGP14" s="541"/>
      <c r="OGQ14" s="541"/>
      <c r="OGR14" s="541"/>
      <c r="OGS14" s="541"/>
      <c r="OGT14" s="541"/>
      <c r="OGU14" s="541"/>
      <c r="OGV14" s="541"/>
      <c r="OGW14" s="541"/>
      <c r="OGX14" s="541"/>
      <c r="OGY14" s="541"/>
      <c r="OGZ14" s="541"/>
      <c r="OHA14" s="541"/>
      <c r="OHB14" s="541"/>
      <c r="OHC14" s="541"/>
      <c r="OHD14" s="541"/>
      <c r="OHE14" s="541"/>
      <c r="OHF14" s="541"/>
      <c r="OHG14" s="541"/>
      <c r="OHH14" s="541"/>
      <c r="OHI14" s="541"/>
      <c r="OHJ14" s="541"/>
      <c r="OHK14" s="541"/>
      <c r="OHL14" s="541"/>
      <c r="OHM14" s="541"/>
      <c r="OHN14" s="541"/>
      <c r="OHO14" s="541"/>
      <c r="OHP14" s="541"/>
      <c r="OHQ14" s="541"/>
      <c r="OHR14" s="541"/>
      <c r="OHS14" s="541"/>
      <c r="OHT14" s="541"/>
      <c r="OHU14" s="541"/>
      <c r="OHV14" s="541"/>
      <c r="OHW14" s="541"/>
      <c r="OHX14" s="541"/>
      <c r="OHY14" s="541"/>
      <c r="OHZ14" s="541"/>
      <c r="OIA14" s="541"/>
      <c r="OIB14" s="541"/>
      <c r="OIC14" s="541"/>
      <c r="OID14" s="541"/>
      <c r="OIE14" s="541"/>
      <c r="OIF14" s="541"/>
      <c r="OIG14" s="541"/>
      <c r="OIH14" s="541"/>
      <c r="OII14" s="541"/>
      <c r="OIJ14" s="541"/>
      <c r="OIK14" s="541"/>
      <c r="OIL14" s="541"/>
      <c r="OIM14" s="541"/>
      <c r="OIN14" s="541"/>
      <c r="OIO14" s="541"/>
      <c r="OIP14" s="541"/>
      <c r="OIQ14" s="541"/>
      <c r="OIR14" s="541"/>
      <c r="OIS14" s="541"/>
      <c r="OIT14" s="541"/>
      <c r="OIU14" s="541"/>
      <c r="OIV14" s="541"/>
      <c r="OIW14" s="541"/>
      <c r="OIX14" s="541"/>
      <c r="OIY14" s="541"/>
      <c r="OIZ14" s="541"/>
      <c r="OJA14" s="541"/>
      <c r="OJB14" s="541"/>
      <c r="OJC14" s="541"/>
      <c r="OJD14" s="541"/>
      <c r="OJE14" s="541"/>
      <c r="OJF14" s="541"/>
      <c r="OJG14" s="541"/>
      <c r="OJH14" s="541"/>
      <c r="OJI14" s="541"/>
      <c r="OJJ14" s="541"/>
      <c r="OJK14" s="541"/>
      <c r="OJL14" s="541"/>
      <c r="OJM14" s="541"/>
      <c r="OJN14" s="541"/>
      <c r="OJO14" s="541"/>
      <c r="OJP14" s="541"/>
      <c r="OJQ14" s="541"/>
      <c r="OJR14" s="541"/>
      <c r="OJS14" s="541"/>
      <c r="OJT14" s="541"/>
      <c r="OJU14" s="541"/>
      <c r="OJV14" s="541"/>
      <c r="OJW14" s="541"/>
      <c r="OJX14" s="541"/>
      <c r="OJY14" s="541"/>
      <c r="OJZ14" s="541"/>
      <c r="OKA14" s="541"/>
      <c r="OKB14" s="541"/>
      <c r="OKC14" s="541"/>
      <c r="OKD14" s="541"/>
      <c r="OKE14" s="541"/>
      <c r="OKF14" s="541"/>
      <c r="OKG14" s="541"/>
      <c r="OKH14" s="541"/>
      <c r="OKI14" s="541"/>
      <c r="OKJ14" s="541"/>
      <c r="OKK14" s="541"/>
      <c r="OKL14" s="541"/>
      <c r="OKM14" s="541"/>
      <c r="OKN14" s="541"/>
      <c r="OKO14" s="541"/>
      <c r="OKP14" s="541"/>
      <c r="OKQ14" s="541"/>
      <c r="OKR14" s="541"/>
      <c r="OKS14" s="541"/>
      <c r="OKT14" s="541"/>
      <c r="OKU14" s="541"/>
      <c r="OKV14" s="541"/>
      <c r="OKW14" s="541"/>
      <c r="OKX14" s="541"/>
      <c r="OKY14" s="541"/>
      <c r="OKZ14" s="541"/>
      <c r="OLA14" s="541"/>
      <c r="OLB14" s="541"/>
      <c r="OLC14" s="541"/>
      <c r="OLD14" s="541"/>
      <c r="OLE14" s="541"/>
      <c r="OLF14" s="541"/>
      <c r="OLG14" s="541"/>
      <c r="OLH14" s="541"/>
      <c r="OLI14" s="541"/>
      <c r="OLJ14" s="541"/>
      <c r="OLK14" s="541"/>
      <c r="OLL14" s="541"/>
      <c r="OLM14" s="541"/>
      <c r="OLN14" s="541"/>
      <c r="OLO14" s="541"/>
      <c r="OLP14" s="541"/>
      <c r="OLQ14" s="541"/>
      <c r="OLR14" s="541"/>
      <c r="OLS14" s="541"/>
      <c r="OLT14" s="541"/>
      <c r="OLU14" s="541"/>
      <c r="OLV14" s="541"/>
      <c r="OLW14" s="541"/>
      <c r="OLX14" s="541"/>
      <c r="OLY14" s="541"/>
      <c r="OLZ14" s="541"/>
      <c r="OMA14" s="541"/>
      <c r="OMB14" s="541"/>
      <c r="OMC14" s="541"/>
      <c r="OMD14" s="541"/>
      <c r="OME14" s="541"/>
      <c r="OMF14" s="541"/>
      <c r="OMG14" s="541"/>
      <c r="OMH14" s="541"/>
      <c r="OMI14" s="541"/>
      <c r="OMJ14" s="541"/>
      <c r="OMK14" s="541"/>
      <c r="OML14" s="541"/>
      <c r="OMM14" s="541"/>
      <c r="OMN14" s="541"/>
      <c r="OMO14" s="541"/>
      <c r="OMP14" s="541"/>
      <c r="OMQ14" s="541"/>
      <c r="OMR14" s="541"/>
      <c r="OMS14" s="541"/>
      <c r="OMT14" s="541"/>
      <c r="OMU14" s="541"/>
      <c r="OMV14" s="541"/>
      <c r="OMW14" s="541"/>
      <c r="OMX14" s="541"/>
      <c r="OMY14" s="541"/>
      <c r="OMZ14" s="541"/>
      <c r="ONA14" s="541"/>
      <c r="ONB14" s="541"/>
      <c r="ONC14" s="541"/>
      <c r="OND14" s="541"/>
      <c r="ONE14" s="541"/>
      <c r="ONF14" s="541"/>
      <c r="ONG14" s="541"/>
      <c r="ONH14" s="541"/>
      <c r="ONI14" s="541"/>
      <c r="ONJ14" s="541"/>
      <c r="ONK14" s="541"/>
      <c r="ONL14" s="541"/>
      <c r="ONM14" s="541"/>
      <c r="ONN14" s="541"/>
      <c r="ONO14" s="541"/>
      <c r="ONP14" s="541"/>
      <c r="ONQ14" s="541"/>
      <c r="ONR14" s="541"/>
      <c r="ONS14" s="541"/>
      <c r="ONT14" s="541"/>
      <c r="ONU14" s="541"/>
      <c r="ONV14" s="541"/>
      <c r="ONW14" s="541"/>
      <c r="ONX14" s="541"/>
      <c r="ONY14" s="541"/>
      <c r="ONZ14" s="541"/>
      <c r="OOA14" s="541"/>
      <c r="OOB14" s="541"/>
      <c r="OOC14" s="541"/>
      <c r="OOD14" s="541"/>
      <c r="OOE14" s="541"/>
      <c r="OOF14" s="541"/>
      <c r="OOG14" s="541"/>
      <c r="OOH14" s="541"/>
      <c r="OOI14" s="541"/>
      <c r="OOJ14" s="541"/>
      <c r="OOK14" s="541"/>
      <c r="OOL14" s="541"/>
      <c r="OOM14" s="541"/>
      <c r="OON14" s="541"/>
      <c r="OOO14" s="541"/>
      <c r="OOP14" s="541"/>
      <c r="OOQ14" s="541"/>
      <c r="OOR14" s="541"/>
      <c r="OOS14" s="541"/>
      <c r="OOT14" s="541"/>
      <c r="OOU14" s="541"/>
      <c r="OOV14" s="541"/>
      <c r="OOW14" s="541"/>
      <c r="OOX14" s="541"/>
      <c r="OOY14" s="541"/>
      <c r="OOZ14" s="541"/>
      <c r="OPA14" s="541"/>
      <c r="OPB14" s="541"/>
      <c r="OPC14" s="541"/>
      <c r="OPD14" s="541"/>
      <c r="OPE14" s="541"/>
      <c r="OPF14" s="541"/>
      <c r="OPG14" s="541"/>
      <c r="OPH14" s="541"/>
      <c r="OPI14" s="541"/>
      <c r="OPJ14" s="541"/>
      <c r="OPK14" s="541"/>
      <c r="OPL14" s="541"/>
      <c r="OPM14" s="541"/>
      <c r="OPN14" s="541"/>
      <c r="OPO14" s="541"/>
      <c r="OPP14" s="541"/>
      <c r="OPQ14" s="541"/>
      <c r="OPR14" s="541"/>
      <c r="OPS14" s="541"/>
      <c r="OPT14" s="541"/>
      <c r="OPU14" s="541"/>
      <c r="OPV14" s="541"/>
      <c r="OPW14" s="541"/>
      <c r="OPX14" s="541"/>
      <c r="OPY14" s="541"/>
      <c r="OPZ14" s="541"/>
      <c r="OQA14" s="541"/>
      <c r="OQB14" s="541"/>
      <c r="OQC14" s="541"/>
      <c r="OQD14" s="541"/>
      <c r="OQE14" s="541"/>
      <c r="OQF14" s="541"/>
      <c r="OQG14" s="541"/>
      <c r="OQH14" s="541"/>
      <c r="OQI14" s="541"/>
      <c r="OQJ14" s="541"/>
      <c r="OQK14" s="541"/>
      <c r="OQL14" s="541"/>
      <c r="OQM14" s="541"/>
      <c r="OQN14" s="541"/>
      <c r="OQO14" s="541"/>
      <c r="OQP14" s="541"/>
      <c r="OQQ14" s="541"/>
      <c r="OQR14" s="541"/>
      <c r="OQS14" s="541"/>
      <c r="OQT14" s="541"/>
      <c r="OQU14" s="541"/>
      <c r="OQV14" s="541"/>
      <c r="OQW14" s="541"/>
      <c r="OQX14" s="541"/>
      <c r="OQY14" s="541"/>
      <c r="OQZ14" s="541"/>
      <c r="ORA14" s="541"/>
      <c r="ORB14" s="541"/>
      <c r="ORC14" s="541"/>
      <c r="ORD14" s="541"/>
      <c r="ORE14" s="541"/>
      <c r="ORF14" s="541"/>
      <c r="ORG14" s="541"/>
      <c r="ORH14" s="541"/>
      <c r="ORI14" s="541"/>
      <c r="ORJ14" s="541"/>
      <c r="ORK14" s="541"/>
      <c r="ORL14" s="541"/>
      <c r="ORM14" s="541"/>
      <c r="ORN14" s="541"/>
      <c r="ORO14" s="541"/>
      <c r="ORP14" s="541"/>
      <c r="ORQ14" s="541"/>
      <c r="ORR14" s="541"/>
      <c r="ORS14" s="541"/>
      <c r="ORT14" s="541"/>
      <c r="ORU14" s="541"/>
      <c r="ORV14" s="541"/>
      <c r="ORW14" s="541"/>
      <c r="ORX14" s="541"/>
      <c r="ORY14" s="541"/>
      <c r="ORZ14" s="541"/>
      <c r="OSA14" s="541"/>
      <c r="OSB14" s="541"/>
      <c r="OSC14" s="541"/>
      <c r="OSD14" s="541"/>
      <c r="OSE14" s="541"/>
      <c r="OSF14" s="541"/>
      <c r="OSG14" s="541"/>
      <c r="OSH14" s="541"/>
      <c r="OSI14" s="541"/>
      <c r="OSJ14" s="541"/>
      <c r="OSK14" s="541"/>
      <c r="OSL14" s="541"/>
      <c r="OSM14" s="541"/>
      <c r="OSN14" s="541"/>
      <c r="OSO14" s="541"/>
      <c r="OSP14" s="541"/>
      <c r="OSQ14" s="541"/>
      <c r="OSR14" s="541"/>
      <c r="OSS14" s="541"/>
      <c r="OST14" s="541"/>
      <c r="OSU14" s="541"/>
      <c r="OSV14" s="541"/>
      <c r="OSW14" s="541"/>
      <c r="OSX14" s="541"/>
      <c r="OSY14" s="541"/>
      <c r="OSZ14" s="541"/>
      <c r="OTA14" s="541"/>
      <c r="OTB14" s="541"/>
      <c r="OTC14" s="541"/>
      <c r="OTD14" s="541"/>
      <c r="OTE14" s="541"/>
      <c r="OTF14" s="541"/>
      <c r="OTG14" s="541"/>
      <c r="OTH14" s="541"/>
      <c r="OTI14" s="541"/>
      <c r="OTJ14" s="541"/>
      <c r="OTK14" s="541"/>
      <c r="OTL14" s="541"/>
      <c r="OTM14" s="541"/>
      <c r="OTN14" s="541"/>
      <c r="OTO14" s="541"/>
      <c r="OTP14" s="541"/>
      <c r="OTQ14" s="541"/>
      <c r="OTR14" s="541"/>
      <c r="OTS14" s="541"/>
      <c r="OTT14" s="541"/>
      <c r="OTU14" s="541"/>
      <c r="OTV14" s="541"/>
      <c r="OTW14" s="541"/>
      <c r="OTX14" s="541"/>
      <c r="OTY14" s="541"/>
      <c r="OTZ14" s="541"/>
      <c r="OUA14" s="541"/>
      <c r="OUB14" s="541"/>
      <c r="OUC14" s="541"/>
      <c r="OUD14" s="541"/>
      <c r="OUE14" s="541"/>
      <c r="OUF14" s="541"/>
      <c r="OUG14" s="541"/>
      <c r="OUH14" s="541"/>
      <c r="OUI14" s="541"/>
      <c r="OUJ14" s="541"/>
      <c r="OUK14" s="541"/>
      <c r="OUL14" s="541"/>
      <c r="OUM14" s="541"/>
      <c r="OUN14" s="541"/>
      <c r="OUO14" s="541"/>
      <c r="OUP14" s="541"/>
      <c r="OUQ14" s="541"/>
      <c r="OUR14" s="541"/>
      <c r="OUS14" s="541"/>
      <c r="OUT14" s="541"/>
      <c r="OUU14" s="541"/>
      <c r="OUV14" s="541"/>
      <c r="OUW14" s="541"/>
      <c r="OUX14" s="541"/>
      <c r="OUY14" s="541"/>
      <c r="OUZ14" s="541"/>
      <c r="OVA14" s="541"/>
      <c r="OVB14" s="541"/>
      <c r="OVC14" s="541"/>
      <c r="OVD14" s="541"/>
      <c r="OVE14" s="541"/>
      <c r="OVF14" s="541"/>
      <c r="OVG14" s="541"/>
      <c r="OVH14" s="541"/>
      <c r="OVI14" s="541"/>
      <c r="OVJ14" s="541"/>
      <c r="OVK14" s="541"/>
      <c r="OVL14" s="541"/>
      <c r="OVM14" s="541"/>
      <c r="OVN14" s="541"/>
      <c r="OVO14" s="541"/>
      <c r="OVP14" s="541"/>
      <c r="OVQ14" s="541"/>
      <c r="OVR14" s="541"/>
      <c r="OVS14" s="541"/>
      <c r="OVT14" s="541"/>
      <c r="OVU14" s="541"/>
      <c r="OVV14" s="541"/>
      <c r="OVW14" s="541"/>
      <c r="OVX14" s="541"/>
      <c r="OVY14" s="541"/>
      <c r="OVZ14" s="541"/>
      <c r="OWA14" s="541"/>
      <c r="OWB14" s="541"/>
      <c r="OWC14" s="541"/>
      <c r="OWD14" s="541"/>
      <c r="OWE14" s="541"/>
      <c r="OWF14" s="541"/>
      <c r="OWG14" s="541"/>
      <c r="OWH14" s="541"/>
      <c r="OWI14" s="541"/>
      <c r="OWJ14" s="541"/>
      <c r="OWK14" s="541"/>
      <c r="OWL14" s="541"/>
      <c r="OWM14" s="541"/>
      <c r="OWN14" s="541"/>
      <c r="OWO14" s="541"/>
      <c r="OWP14" s="541"/>
      <c r="OWQ14" s="541"/>
      <c r="OWR14" s="541"/>
      <c r="OWS14" s="541"/>
      <c r="OWT14" s="541"/>
      <c r="OWU14" s="541"/>
      <c r="OWV14" s="541"/>
      <c r="OWW14" s="541"/>
      <c r="OWX14" s="541"/>
      <c r="OWY14" s="541"/>
      <c r="OWZ14" s="541"/>
      <c r="OXA14" s="541"/>
      <c r="OXB14" s="541"/>
      <c r="OXC14" s="541"/>
      <c r="OXD14" s="541"/>
      <c r="OXE14" s="541"/>
      <c r="OXF14" s="541"/>
      <c r="OXG14" s="541"/>
      <c r="OXH14" s="541"/>
      <c r="OXI14" s="541"/>
      <c r="OXJ14" s="541"/>
      <c r="OXK14" s="541"/>
      <c r="OXL14" s="541"/>
      <c r="OXM14" s="541"/>
      <c r="OXN14" s="541"/>
      <c r="OXO14" s="541"/>
      <c r="OXP14" s="541"/>
      <c r="OXQ14" s="541"/>
      <c r="OXR14" s="541"/>
      <c r="OXS14" s="541"/>
      <c r="OXT14" s="541"/>
      <c r="OXU14" s="541"/>
      <c r="OXV14" s="541"/>
      <c r="OXW14" s="541"/>
      <c r="OXX14" s="541"/>
      <c r="OXY14" s="541"/>
      <c r="OXZ14" s="541"/>
      <c r="OYA14" s="541"/>
      <c r="OYB14" s="541"/>
      <c r="OYC14" s="541"/>
      <c r="OYD14" s="541"/>
      <c r="OYE14" s="541"/>
      <c r="OYF14" s="541"/>
      <c r="OYG14" s="541"/>
      <c r="OYH14" s="541"/>
      <c r="OYI14" s="541"/>
      <c r="OYJ14" s="541"/>
      <c r="OYK14" s="541"/>
      <c r="OYL14" s="541"/>
      <c r="OYM14" s="541"/>
      <c r="OYN14" s="541"/>
      <c r="OYO14" s="541"/>
      <c r="OYP14" s="541"/>
      <c r="OYQ14" s="541"/>
      <c r="OYR14" s="541"/>
      <c r="OYS14" s="541"/>
      <c r="OYT14" s="541"/>
      <c r="OYU14" s="541"/>
      <c r="OYV14" s="541"/>
      <c r="OYW14" s="541"/>
      <c r="OYX14" s="541"/>
      <c r="OYY14" s="541"/>
      <c r="OYZ14" s="541"/>
      <c r="OZA14" s="541"/>
      <c r="OZB14" s="541"/>
      <c r="OZC14" s="541"/>
      <c r="OZD14" s="541"/>
      <c r="OZE14" s="541"/>
      <c r="OZF14" s="541"/>
      <c r="OZG14" s="541"/>
      <c r="OZH14" s="541"/>
      <c r="OZI14" s="541"/>
      <c r="OZJ14" s="541"/>
      <c r="OZK14" s="541"/>
      <c r="OZL14" s="541"/>
      <c r="OZM14" s="541"/>
      <c r="OZN14" s="541"/>
      <c r="OZO14" s="541"/>
      <c r="OZP14" s="541"/>
      <c r="OZQ14" s="541"/>
      <c r="OZR14" s="541"/>
      <c r="OZS14" s="541"/>
      <c r="OZT14" s="541"/>
      <c r="OZU14" s="541"/>
      <c r="OZV14" s="541"/>
      <c r="OZW14" s="541"/>
      <c r="OZX14" s="541"/>
      <c r="OZY14" s="541"/>
      <c r="OZZ14" s="541"/>
      <c r="PAA14" s="541"/>
      <c r="PAB14" s="541"/>
      <c r="PAC14" s="541"/>
      <c r="PAD14" s="541"/>
      <c r="PAE14" s="541"/>
      <c r="PAF14" s="541"/>
      <c r="PAG14" s="541"/>
      <c r="PAH14" s="541"/>
      <c r="PAI14" s="541"/>
      <c r="PAJ14" s="541"/>
      <c r="PAK14" s="541"/>
      <c r="PAL14" s="541"/>
      <c r="PAM14" s="541"/>
      <c r="PAN14" s="541"/>
      <c r="PAO14" s="541"/>
      <c r="PAP14" s="541"/>
      <c r="PAQ14" s="541"/>
      <c r="PAR14" s="541"/>
      <c r="PAS14" s="541"/>
      <c r="PAT14" s="541"/>
      <c r="PAU14" s="541"/>
      <c r="PAV14" s="541"/>
      <c r="PAW14" s="541"/>
      <c r="PAX14" s="541"/>
      <c r="PAY14" s="541"/>
      <c r="PAZ14" s="541"/>
      <c r="PBA14" s="541"/>
      <c r="PBB14" s="541"/>
      <c r="PBC14" s="541"/>
      <c r="PBD14" s="541"/>
      <c r="PBE14" s="541"/>
      <c r="PBF14" s="541"/>
      <c r="PBG14" s="541"/>
      <c r="PBH14" s="541"/>
      <c r="PBI14" s="541"/>
      <c r="PBJ14" s="541"/>
      <c r="PBK14" s="541"/>
      <c r="PBL14" s="541"/>
      <c r="PBM14" s="541"/>
      <c r="PBN14" s="541"/>
      <c r="PBO14" s="541"/>
      <c r="PBP14" s="541"/>
      <c r="PBQ14" s="541"/>
      <c r="PBR14" s="541"/>
      <c r="PBS14" s="541"/>
      <c r="PBT14" s="541"/>
      <c r="PBU14" s="541"/>
      <c r="PBV14" s="541"/>
      <c r="PBW14" s="541"/>
      <c r="PBX14" s="541"/>
      <c r="PBY14" s="541"/>
      <c r="PBZ14" s="541"/>
      <c r="PCA14" s="541"/>
      <c r="PCB14" s="541"/>
      <c r="PCC14" s="541"/>
      <c r="PCD14" s="541"/>
      <c r="PCE14" s="541"/>
      <c r="PCF14" s="541"/>
      <c r="PCG14" s="541"/>
      <c r="PCH14" s="541"/>
      <c r="PCI14" s="541"/>
      <c r="PCJ14" s="541"/>
      <c r="PCK14" s="541"/>
      <c r="PCL14" s="541"/>
      <c r="PCM14" s="541"/>
      <c r="PCN14" s="541"/>
      <c r="PCO14" s="541"/>
      <c r="PCP14" s="541"/>
      <c r="PCQ14" s="541"/>
      <c r="PCR14" s="541"/>
      <c r="PCS14" s="541"/>
      <c r="PCT14" s="541"/>
      <c r="PCU14" s="541"/>
      <c r="PCV14" s="541"/>
      <c r="PCW14" s="541"/>
      <c r="PCX14" s="541"/>
      <c r="PCY14" s="541"/>
      <c r="PCZ14" s="541"/>
      <c r="PDA14" s="541"/>
      <c r="PDB14" s="541"/>
      <c r="PDC14" s="541"/>
      <c r="PDD14" s="541"/>
      <c r="PDE14" s="541"/>
      <c r="PDF14" s="541"/>
      <c r="PDG14" s="541"/>
      <c r="PDH14" s="541"/>
      <c r="PDI14" s="541"/>
      <c r="PDJ14" s="541"/>
      <c r="PDK14" s="541"/>
      <c r="PDL14" s="541"/>
      <c r="PDM14" s="541"/>
      <c r="PDN14" s="541"/>
      <c r="PDO14" s="541"/>
      <c r="PDP14" s="541"/>
      <c r="PDQ14" s="541"/>
      <c r="PDR14" s="541"/>
      <c r="PDS14" s="541"/>
      <c r="PDT14" s="541"/>
      <c r="PDU14" s="541"/>
      <c r="PDV14" s="541"/>
      <c r="PDW14" s="541"/>
      <c r="PDX14" s="541"/>
      <c r="PDY14" s="541"/>
      <c r="PDZ14" s="541"/>
      <c r="PEA14" s="541"/>
      <c r="PEB14" s="541"/>
      <c r="PEC14" s="541"/>
      <c r="PED14" s="541"/>
      <c r="PEE14" s="541"/>
      <c r="PEF14" s="541"/>
      <c r="PEG14" s="541"/>
      <c r="PEH14" s="541"/>
      <c r="PEI14" s="541"/>
      <c r="PEJ14" s="541"/>
      <c r="PEK14" s="541"/>
      <c r="PEL14" s="541"/>
      <c r="PEM14" s="541"/>
      <c r="PEN14" s="541"/>
      <c r="PEO14" s="541"/>
      <c r="PEP14" s="541"/>
      <c r="PEQ14" s="541"/>
      <c r="PER14" s="541"/>
      <c r="PES14" s="541"/>
      <c r="PET14" s="541"/>
      <c r="PEU14" s="541"/>
      <c r="PEV14" s="541"/>
      <c r="PEW14" s="541"/>
      <c r="PEX14" s="541"/>
      <c r="PEY14" s="541"/>
      <c r="PEZ14" s="541"/>
      <c r="PFA14" s="541"/>
      <c r="PFB14" s="541"/>
      <c r="PFC14" s="541"/>
      <c r="PFD14" s="541"/>
      <c r="PFE14" s="541"/>
      <c r="PFF14" s="541"/>
      <c r="PFG14" s="541"/>
      <c r="PFH14" s="541"/>
      <c r="PFI14" s="541"/>
      <c r="PFJ14" s="541"/>
      <c r="PFK14" s="541"/>
      <c r="PFL14" s="541"/>
      <c r="PFM14" s="541"/>
      <c r="PFN14" s="541"/>
      <c r="PFO14" s="541"/>
      <c r="PFP14" s="541"/>
      <c r="PFQ14" s="541"/>
      <c r="PFR14" s="541"/>
      <c r="PFS14" s="541"/>
      <c r="PFT14" s="541"/>
      <c r="PFU14" s="541"/>
      <c r="PFV14" s="541"/>
      <c r="PFW14" s="541"/>
      <c r="PFX14" s="541"/>
      <c r="PFY14" s="541"/>
      <c r="PFZ14" s="541"/>
      <c r="PGA14" s="541"/>
      <c r="PGB14" s="541"/>
      <c r="PGC14" s="541"/>
      <c r="PGD14" s="541"/>
      <c r="PGE14" s="541"/>
      <c r="PGF14" s="541"/>
      <c r="PGG14" s="541"/>
      <c r="PGH14" s="541"/>
      <c r="PGI14" s="541"/>
      <c r="PGJ14" s="541"/>
      <c r="PGK14" s="541"/>
      <c r="PGL14" s="541"/>
      <c r="PGM14" s="541"/>
      <c r="PGN14" s="541"/>
      <c r="PGO14" s="541"/>
      <c r="PGP14" s="541"/>
      <c r="PGQ14" s="541"/>
      <c r="PGR14" s="541"/>
      <c r="PGS14" s="541"/>
      <c r="PGT14" s="541"/>
      <c r="PGU14" s="541"/>
      <c r="PGV14" s="541"/>
      <c r="PGW14" s="541"/>
      <c r="PGX14" s="541"/>
      <c r="PGY14" s="541"/>
      <c r="PGZ14" s="541"/>
      <c r="PHA14" s="541"/>
      <c r="PHB14" s="541"/>
      <c r="PHC14" s="541"/>
      <c r="PHD14" s="541"/>
      <c r="PHE14" s="541"/>
      <c r="PHF14" s="541"/>
      <c r="PHG14" s="541"/>
      <c r="PHH14" s="541"/>
      <c r="PHI14" s="541"/>
      <c r="PHJ14" s="541"/>
      <c r="PHK14" s="541"/>
      <c r="PHL14" s="541"/>
      <c r="PHM14" s="541"/>
      <c r="PHN14" s="541"/>
      <c r="PHO14" s="541"/>
      <c r="PHP14" s="541"/>
      <c r="PHQ14" s="541"/>
      <c r="PHR14" s="541"/>
      <c r="PHS14" s="541"/>
      <c r="PHT14" s="541"/>
      <c r="PHU14" s="541"/>
      <c r="PHV14" s="541"/>
      <c r="PHW14" s="541"/>
      <c r="PHX14" s="541"/>
      <c r="PHY14" s="541"/>
      <c r="PHZ14" s="541"/>
      <c r="PIA14" s="541"/>
      <c r="PIB14" s="541"/>
      <c r="PIC14" s="541"/>
      <c r="PID14" s="541"/>
      <c r="PIE14" s="541"/>
      <c r="PIF14" s="541"/>
      <c r="PIG14" s="541"/>
      <c r="PIH14" s="541"/>
      <c r="PII14" s="541"/>
      <c r="PIJ14" s="541"/>
      <c r="PIK14" s="541"/>
      <c r="PIL14" s="541"/>
      <c r="PIM14" s="541"/>
      <c r="PIN14" s="541"/>
      <c r="PIO14" s="541"/>
      <c r="PIP14" s="541"/>
      <c r="PIQ14" s="541"/>
      <c r="PIR14" s="541"/>
      <c r="PIS14" s="541"/>
      <c r="PIT14" s="541"/>
      <c r="PIU14" s="541"/>
      <c r="PIV14" s="541"/>
      <c r="PIW14" s="541"/>
      <c r="PIX14" s="541"/>
      <c r="PIY14" s="541"/>
      <c r="PIZ14" s="541"/>
      <c r="PJA14" s="541"/>
      <c r="PJB14" s="541"/>
      <c r="PJC14" s="541"/>
      <c r="PJD14" s="541"/>
      <c r="PJE14" s="541"/>
      <c r="PJF14" s="541"/>
      <c r="PJG14" s="541"/>
      <c r="PJH14" s="541"/>
      <c r="PJI14" s="541"/>
      <c r="PJJ14" s="541"/>
      <c r="PJK14" s="541"/>
      <c r="PJL14" s="541"/>
      <c r="PJM14" s="541"/>
      <c r="PJN14" s="541"/>
      <c r="PJO14" s="541"/>
      <c r="PJP14" s="541"/>
      <c r="PJQ14" s="541"/>
      <c r="PJR14" s="541"/>
      <c r="PJS14" s="541"/>
      <c r="PJT14" s="541"/>
      <c r="PJU14" s="541"/>
      <c r="PJV14" s="541"/>
      <c r="PJW14" s="541"/>
      <c r="PJX14" s="541"/>
      <c r="PJY14" s="541"/>
      <c r="PJZ14" s="541"/>
      <c r="PKA14" s="541"/>
      <c r="PKB14" s="541"/>
      <c r="PKC14" s="541"/>
      <c r="PKD14" s="541"/>
      <c r="PKE14" s="541"/>
      <c r="PKF14" s="541"/>
      <c r="PKG14" s="541"/>
      <c r="PKH14" s="541"/>
      <c r="PKI14" s="541"/>
      <c r="PKJ14" s="541"/>
      <c r="PKK14" s="541"/>
      <c r="PKL14" s="541"/>
      <c r="PKM14" s="541"/>
      <c r="PKN14" s="541"/>
      <c r="PKO14" s="541"/>
      <c r="PKP14" s="541"/>
      <c r="PKQ14" s="541"/>
      <c r="PKR14" s="541"/>
      <c r="PKS14" s="541"/>
      <c r="PKT14" s="541"/>
      <c r="PKU14" s="541"/>
      <c r="PKV14" s="541"/>
      <c r="PKW14" s="541"/>
      <c r="PKX14" s="541"/>
      <c r="PKY14" s="541"/>
      <c r="PKZ14" s="541"/>
      <c r="PLA14" s="541"/>
      <c r="PLB14" s="541"/>
      <c r="PLC14" s="541"/>
      <c r="PLD14" s="541"/>
      <c r="PLE14" s="541"/>
      <c r="PLF14" s="541"/>
      <c r="PLG14" s="541"/>
      <c r="PLH14" s="541"/>
      <c r="PLI14" s="541"/>
      <c r="PLJ14" s="541"/>
      <c r="PLK14" s="541"/>
      <c r="PLL14" s="541"/>
      <c r="PLM14" s="541"/>
      <c r="PLN14" s="541"/>
      <c r="PLO14" s="541"/>
      <c r="PLP14" s="541"/>
      <c r="PLQ14" s="541"/>
      <c r="PLR14" s="541"/>
      <c r="PLS14" s="541"/>
      <c r="PLT14" s="541"/>
      <c r="PLU14" s="541"/>
      <c r="PLV14" s="541"/>
      <c r="PLW14" s="541"/>
      <c r="PLX14" s="541"/>
      <c r="PLY14" s="541"/>
      <c r="PLZ14" s="541"/>
      <c r="PMA14" s="541"/>
      <c r="PMB14" s="541"/>
      <c r="PMC14" s="541"/>
      <c r="PMD14" s="541"/>
      <c r="PME14" s="541"/>
      <c r="PMF14" s="541"/>
      <c r="PMG14" s="541"/>
      <c r="PMH14" s="541"/>
      <c r="PMI14" s="541"/>
      <c r="PMJ14" s="541"/>
      <c r="PMK14" s="541"/>
      <c r="PML14" s="541"/>
      <c r="PMM14" s="541"/>
      <c r="PMN14" s="541"/>
      <c r="PMO14" s="541"/>
      <c r="PMP14" s="541"/>
      <c r="PMQ14" s="541"/>
      <c r="PMR14" s="541"/>
      <c r="PMS14" s="541"/>
      <c r="PMT14" s="541"/>
      <c r="PMU14" s="541"/>
      <c r="PMV14" s="541"/>
      <c r="PMW14" s="541"/>
      <c r="PMX14" s="541"/>
      <c r="PMY14" s="541"/>
      <c r="PMZ14" s="541"/>
      <c r="PNA14" s="541"/>
      <c r="PNB14" s="541"/>
      <c r="PNC14" s="541"/>
      <c r="PND14" s="541"/>
      <c r="PNE14" s="541"/>
      <c r="PNF14" s="541"/>
      <c r="PNG14" s="541"/>
      <c r="PNH14" s="541"/>
      <c r="PNI14" s="541"/>
      <c r="PNJ14" s="541"/>
      <c r="PNK14" s="541"/>
      <c r="PNL14" s="541"/>
      <c r="PNM14" s="541"/>
      <c r="PNN14" s="541"/>
      <c r="PNO14" s="541"/>
      <c r="PNP14" s="541"/>
      <c r="PNQ14" s="541"/>
      <c r="PNR14" s="541"/>
      <c r="PNS14" s="541"/>
      <c r="PNT14" s="541"/>
      <c r="PNU14" s="541"/>
      <c r="PNV14" s="541"/>
      <c r="PNW14" s="541"/>
      <c r="PNX14" s="541"/>
      <c r="PNY14" s="541"/>
      <c r="PNZ14" s="541"/>
      <c r="POA14" s="541"/>
      <c r="POB14" s="541"/>
      <c r="POC14" s="541"/>
      <c r="POD14" s="541"/>
      <c r="POE14" s="541"/>
      <c r="POF14" s="541"/>
      <c r="POG14" s="541"/>
      <c r="POH14" s="541"/>
      <c r="POI14" s="541"/>
      <c r="POJ14" s="541"/>
      <c r="POK14" s="541"/>
      <c r="POL14" s="541"/>
      <c r="POM14" s="541"/>
      <c r="PON14" s="541"/>
      <c r="POO14" s="541"/>
      <c r="POP14" s="541"/>
      <c r="POQ14" s="541"/>
      <c r="POR14" s="541"/>
      <c r="POS14" s="541"/>
      <c r="POT14" s="541"/>
      <c r="POU14" s="541"/>
      <c r="POV14" s="541"/>
      <c r="POW14" s="541"/>
      <c r="POX14" s="541"/>
      <c r="POY14" s="541"/>
      <c r="POZ14" s="541"/>
      <c r="PPA14" s="541"/>
      <c r="PPB14" s="541"/>
      <c r="PPC14" s="541"/>
      <c r="PPD14" s="541"/>
      <c r="PPE14" s="541"/>
      <c r="PPF14" s="541"/>
      <c r="PPG14" s="541"/>
      <c r="PPH14" s="541"/>
      <c r="PPI14" s="541"/>
      <c r="PPJ14" s="541"/>
      <c r="PPK14" s="541"/>
      <c r="PPL14" s="541"/>
      <c r="PPM14" s="541"/>
      <c r="PPN14" s="541"/>
      <c r="PPO14" s="541"/>
      <c r="PPP14" s="541"/>
      <c r="PPQ14" s="541"/>
      <c r="PPR14" s="541"/>
      <c r="PPS14" s="541"/>
      <c r="PPT14" s="541"/>
      <c r="PPU14" s="541"/>
      <c r="PPV14" s="541"/>
      <c r="PPW14" s="541"/>
      <c r="PPX14" s="541"/>
      <c r="PPY14" s="541"/>
      <c r="PPZ14" s="541"/>
      <c r="PQA14" s="541"/>
      <c r="PQB14" s="541"/>
      <c r="PQC14" s="541"/>
      <c r="PQD14" s="541"/>
      <c r="PQE14" s="541"/>
      <c r="PQF14" s="541"/>
      <c r="PQG14" s="541"/>
      <c r="PQH14" s="541"/>
      <c r="PQI14" s="541"/>
      <c r="PQJ14" s="541"/>
      <c r="PQK14" s="541"/>
      <c r="PQL14" s="541"/>
      <c r="PQM14" s="541"/>
      <c r="PQN14" s="541"/>
      <c r="PQO14" s="541"/>
      <c r="PQP14" s="541"/>
      <c r="PQQ14" s="541"/>
      <c r="PQR14" s="541"/>
      <c r="PQS14" s="541"/>
      <c r="PQT14" s="541"/>
      <c r="PQU14" s="541"/>
      <c r="PQV14" s="541"/>
      <c r="PQW14" s="541"/>
      <c r="PQX14" s="541"/>
      <c r="PQY14" s="541"/>
      <c r="PQZ14" s="541"/>
      <c r="PRA14" s="541"/>
      <c r="PRB14" s="541"/>
      <c r="PRC14" s="541"/>
      <c r="PRD14" s="541"/>
      <c r="PRE14" s="541"/>
      <c r="PRF14" s="541"/>
      <c r="PRG14" s="541"/>
      <c r="PRH14" s="541"/>
      <c r="PRI14" s="541"/>
      <c r="PRJ14" s="541"/>
      <c r="PRK14" s="541"/>
      <c r="PRL14" s="541"/>
      <c r="PRM14" s="541"/>
      <c r="PRN14" s="541"/>
      <c r="PRO14" s="541"/>
      <c r="PRP14" s="541"/>
      <c r="PRQ14" s="541"/>
      <c r="PRR14" s="541"/>
      <c r="PRS14" s="541"/>
      <c r="PRT14" s="541"/>
      <c r="PRU14" s="541"/>
      <c r="PRV14" s="541"/>
      <c r="PRW14" s="541"/>
      <c r="PRX14" s="541"/>
      <c r="PRY14" s="541"/>
      <c r="PRZ14" s="541"/>
      <c r="PSA14" s="541"/>
      <c r="PSB14" s="541"/>
      <c r="PSC14" s="541"/>
      <c r="PSD14" s="541"/>
      <c r="PSE14" s="541"/>
      <c r="PSF14" s="541"/>
      <c r="PSG14" s="541"/>
      <c r="PSH14" s="541"/>
      <c r="PSI14" s="541"/>
      <c r="PSJ14" s="541"/>
      <c r="PSK14" s="541"/>
      <c r="PSL14" s="541"/>
      <c r="PSM14" s="541"/>
      <c r="PSN14" s="541"/>
      <c r="PSO14" s="541"/>
      <c r="PSP14" s="541"/>
      <c r="PSQ14" s="541"/>
      <c r="PSR14" s="541"/>
      <c r="PSS14" s="541"/>
      <c r="PST14" s="541"/>
      <c r="PSU14" s="541"/>
      <c r="PSV14" s="541"/>
      <c r="PSW14" s="541"/>
      <c r="PSX14" s="541"/>
      <c r="PSY14" s="541"/>
      <c r="PSZ14" s="541"/>
      <c r="PTA14" s="541"/>
      <c r="PTB14" s="541"/>
      <c r="PTC14" s="541"/>
      <c r="PTD14" s="541"/>
      <c r="PTE14" s="541"/>
      <c r="PTF14" s="541"/>
      <c r="PTG14" s="541"/>
      <c r="PTH14" s="541"/>
      <c r="PTI14" s="541"/>
      <c r="PTJ14" s="541"/>
      <c r="PTK14" s="541"/>
      <c r="PTL14" s="541"/>
      <c r="PTM14" s="541"/>
      <c r="PTN14" s="541"/>
      <c r="PTO14" s="541"/>
      <c r="PTP14" s="541"/>
      <c r="PTQ14" s="541"/>
      <c r="PTR14" s="541"/>
      <c r="PTS14" s="541"/>
      <c r="PTT14" s="541"/>
      <c r="PTU14" s="541"/>
      <c r="PTV14" s="541"/>
      <c r="PTW14" s="541"/>
      <c r="PTX14" s="541"/>
      <c r="PTY14" s="541"/>
      <c r="PTZ14" s="541"/>
      <c r="PUA14" s="541"/>
      <c r="PUB14" s="541"/>
      <c r="PUC14" s="541"/>
      <c r="PUD14" s="541"/>
      <c r="PUE14" s="541"/>
      <c r="PUF14" s="541"/>
      <c r="PUG14" s="541"/>
      <c r="PUH14" s="541"/>
      <c r="PUI14" s="541"/>
      <c r="PUJ14" s="541"/>
      <c r="PUK14" s="541"/>
      <c r="PUL14" s="541"/>
      <c r="PUM14" s="541"/>
      <c r="PUN14" s="541"/>
      <c r="PUO14" s="541"/>
      <c r="PUP14" s="541"/>
      <c r="PUQ14" s="541"/>
      <c r="PUR14" s="541"/>
      <c r="PUS14" s="541"/>
      <c r="PUT14" s="541"/>
      <c r="PUU14" s="541"/>
      <c r="PUV14" s="541"/>
      <c r="PUW14" s="541"/>
      <c r="PUX14" s="541"/>
      <c r="PUY14" s="541"/>
      <c r="PUZ14" s="541"/>
      <c r="PVA14" s="541"/>
      <c r="PVB14" s="541"/>
      <c r="PVC14" s="541"/>
      <c r="PVD14" s="541"/>
      <c r="PVE14" s="541"/>
      <c r="PVF14" s="541"/>
      <c r="PVG14" s="541"/>
      <c r="PVH14" s="541"/>
      <c r="PVI14" s="541"/>
      <c r="PVJ14" s="541"/>
      <c r="PVK14" s="541"/>
      <c r="PVL14" s="541"/>
      <c r="PVM14" s="541"/>
      <c r="PVN14" s="541"/>
      <c r="PVO14" s="541"/>
      <c r="PVP14" s="541"/>
      <c r="PVQ14" s="541"/>
      <c r="PVR14" s="541"/>
      <c r="PVS14" s="541"/>
      <c r="PVT14" s="541"/>
      <c r="PVU14" s="541"/>
      <c r="PVV14" s="541"/>
      <c r="PVW14" s="541"/>
      <c r="PVX14" s="541"/>
      <c r="PVY14" s="541"/>
      <c r="PVZ14" s="541"/>
      <c r="PWA14" s="541"/>
      <c r="PWB14" s="541"/>
      <c r="PWC14" s="541"/>
      <c r="PWD14" s="541"/>
      <c r="PWE14" s="541"/>
      <c r="PWF14" s="541"/>
      <c r="PWG14" s="541"/>
      <c r="PWH14" s="541"/>
      <c r="PWI14" s="541"/>
      <c r="PWJ14" s="541"/>
      <c r="PWK14" s="541"/>
      <c r="PWL14" s="541"/>
      <c r="PWM14" s="541"/>
      <c r="PWN14" s="541"/>
      <c r="PWO14" s="541"/>
      <c r="PWP14" s="541"/>
      <c r="PWQ14" s="541"/>
      <c r="PWR14" s="541"/>
      <c r="PWS14" s="541"/>
      <c r="PWT14" s="541"/>
      <c r="PWU14" s="541"/>
      <c r="PWV14" s="541"/>
      <c r="PWW14" s="541"/>
      <c r="PWX14" s="541"/>
      <c r="PWY14" s="541"/>
      <c r="PWZ14" s="541"/>
      <c r="PXA14" s="541"/>
      <c r="PXB14" s="541"/>
      <c r="PXC14" s="541"/>
      <c r="PXD14" s="541"/>
      <c r="PXE14" s="541"/>
      <c r="PXF14" s="541"/>
      <c r="PXG14" s="541"/>
      <c r="PXH14" s="541"/>
      <c r="PXI14" s="541"/>
      <c r="PXJ14" s="541"/>
      <c r="PXK14" s="541"/>
      <c r="PXL14" s="541"/>
      <c r="PXM14" s="541"/>
      <c r="PXN14" s="541"/>
      <c r="PXO14" s="541"/>
      <c r="PXP14" s="541"/>
      <c r="PXQ14" s="541"/>
      <c r="PXR14" s="541"/>
      <c r="PXS14" s="541"/>
      <c r="PXT14" s="541"/>
      <c r="PXU14" s="541"/>
      <c r="PXV14" s="541"/>
      <c r="PXW14" s="541"/>
      <c r="PXX14" s="541"/>
      <c r="PXY14" s="541"/>
      <c r="PXZ14" s="541"/>
      <c r="PYA14" s="541"/>
      <c r="PYB14" s="541"/>
      <c r="PYC14" s="541"/>
      <c r="PYD14" s="541"/>
      <c r="PYE14" s="541"/>
      <c r="PYF14" s="541"/>
      <c r="PYG14" s="541"/>
      <c r="PYH14" s="541"/>
      <c r="PYI14" s="541"/>
      <c r="PYJ14" s="541"/>
      <c r="PYK14" s="541"/>
      <c r="PYL14" s="541"/>
      <c r="PYM14" s="541"/>
      <c r="PYN14" s="541"/>
      <c r="PYO14" s="541"/>
      <c r="PYP14" s="541"/>
      <c r="PYQ14" s="541"/>
      <c r="PYR14" s="541"/>
      <c r="PYS14" s="541"/>
      <c r="PYT14" s="541"/>
      <c r="PYU14" s="541"/>
      <c r="PYV14" s="541"/>
      <c r="PYW14" s="541"/>
      <c r="PYX14" s="541"/>
      <c r="PYY14" s="541"/>
      <c r="PYZ14" s="541"/>
      <c r="PZA14" s="541"/>
      <c r="PZB14" s="541"/>
      <c r="PZC14" s="541"/>
      <c r="PZD14" s="541"/>
      <c r="PZE14" s="541"/>
      <c r="PZF14" s="541"/>
      <c r="PZG14" s="541"/>
      <c r="PZH14" s="541"/>
      <c r="PZI14" s="541"/>
      <c r="PZJ14" s="541"/>
      <c r="PZK14" s="541"/>
      <c r="PZL14" s="541"/>
      <c r="PZM14" s="541"/>
      <c r="PZN14" s="541"/>
      <c r="PZO14" s="541"/>
      <c r="PZP14" s="541"/>
      <c r="PZQ14" s="541"/>
      <c r="PZR14" s="541"/>
      <c r="PZS14" s="541"/>
      <c r="PZT14" s="541"/>
      <c r="PZU14" s="541"/>
      <c r="PZV14" s="541"/>
      <c r="PZW14" s="541"/>
      <c r="PZX14" s="541"/>
      <c r="PZY14" s="541"/>
      <c r="PZZ14" s="541"/>
      <c r="QAA14" s="541"/>
      <c r="QAB14" s="541"/>
      <c r="QAC14" s="541"/>
      <c r="QAD14" s="541"/>
      <c r="QAE14" s="541"/>
      <c r="QAF14" s="541"/>
      <c r="QAG14" s="541"/>
      <c r="QAH14" s="541"/>
      <c r="QAI14" s="541"/>
      <c r="QAJ14" s="541"/>
      <c r="QAK14" s="541"/>
      <c r="QAL14" s="541"/>
      <c r="QAM14" s="541"/>
      <c r="QAN14" s="541"/>
      <c r="QAO14" s="541"/>
      <c r="QAP14" s="541"/>
      <c r="QAQ14" s="541"/>
      <c r="QAR14" s="541"/>
      <c r="QAS14" s="541"/>
      <c r="QAT14" s="541"/>
      <c r="QAU14" s="541"/>
      <c r="QAV14" s="541"/>
      <c r="QAW14" s="541"/>
      <c r="QAX14" s="541"/>
      <c r="QAY14" s="541"/>
      <c r="QAZ14" s="541"/>
      <c r="QBA14" s="541"/>
      <c r="QBB14" s="541"/>
      <c r="QBC14" s="541"/>
      <c r="QBD14" s="541"/>
      <c r="QBE14" s="541"/>
      <c r="QBF14" s="541"/>
      <c r="QBG14" s="541"/>
      <c r="QBH14" s="541"/>
      <c r="QBI14" s="541"/>
      <c r="QBJ14" s="541"/>
      <c r="QBK14" s="541"/>
      <c r="QBL14" s="541"/>
      <c r="QBM14" s="541"/>
      <c r="QBN14" s="541"/>
      <c r="QBO14" s="541"/>
      <c r="QBP14" s="541"/>
      <c r="QBQ14" s="541"/>
      <c r="QBR14" s="541"/>
      <c r="QBS14" s="541"/>
      <c r="QBT14" s="541"/>
      <c r="QBU14" s="541"/>
      <c r="QBV14" s="541"/>
      <c r="QBW14" s="541"/>
      <c r="QBX14" s="541"/>
      <c r="QBY14" s="541"/>
      <c r="QBZ14" s="541"/>
      <c r="QCA14" s="541"/>
      <c r="QCB14" s="541"/>
      <c r="QCC14" s="541"/>
      <c r="QCD14" s="541"/>
      <c r="QCE14" s="541"/>
      <c r="QCF14" s="541"/>
      <c r="QCG14" s="541"/>
      <c r="QCH14" s="541"/>
      <c r="QCI14" s="541"/>
      <c r="QCJ14" s="541"/>
      <c r="QCK14" s="541"/>
      <c r="QCL14" s="541"/>
      <c r="QCM14" s="541"/>
      <c r="QCN14" s="541"/>
      <c r="QCO14" s="541"/>
      <c r="QCP14" s="541"/>
      <c r="QCQ14" s="541"/>
      <c r="QCR14" s="541"/>
      <c r="QCS14" s="541"/>
      <c r="QCT14" s="541"/>
      <c r="QCU14" s="541"/>
      <c r="QCV14" s="541"/>
      <c r="QCW14" s="541"/>
      <c r="QCX14" s="541"/>
      <c r="QCY14" s="541"/>
      <c r="QCZ14" s="541"/>
      <c r="QDA14" s="541"/>
      <c r="QDB14" s="541"/>
      <c r="QDC14" s="541"/>
      <c r="QDD14" s="541"/>
      <c r="QDE14" s="541"/>
      <c r="QDF14" s="541"/>
      <c r="QDG14" s="541"/>
      <c r="QDH14" s="541"/>
      <c r="QDI14" s="541"/>
      <c r="QDJ14" s="541"/>
      <c r="QDK14" s="541"/>
      <c r="QDL14" s="541"/>
      <c r="QDM14" s="541"/>
      <c r="QDN14" s="541"/>
      <c r="QDO14" s="541"/>
      <c r="QDP14" s="541"/>
      <c r="QDQ14" s="541"/>
      <c r="QDR14" s="541"/>
      <c r="QDS14" s="541"/>
      <c r="QDT14" s="541"/>
      <c r="QDU14" s="541"/>
      <c r="QDV14" s="541"/>
      <c r="QDW14" s="541"/>
      <c r="QDX14" s="541"/>
      <c r="QDY14" s="541"/>
      <c r="QDZ14" s="541"/>
      <c r="QEA14" s="541"/>
      <c r="QEB14" s="541"/>
      <c r="QEC14" s="541"/>
      <c r="QED14" s="541"/>
      <c r="QEE14" s="541"/>
      <c r="QEF14" s="541"/>
      <c r="QEG14" s="541"/>
      <c r="QEH14" s="541"/>
      <c r="QEI14" s="541"/>
      <c r="QEJ14" s="541"/>
      <c r="QEK14" s="541"/>
      <c r="QEL14" s="541"/>
      <c r="QEM14" s="541"/>
      <c r="QEN14" s="541"/>
      <c r="QEO14" s="541"/>
      <c r="QEP14" s="541"/>
      <c r="QEQ14" s="541"/>
      <c r="QER14" s="541"/>
      <c r="QES14" s="541"/>
      <c r="QET14" s="541"/>
      <c r="QEU14" s="541"/>
      <c r="QEV14" s="541"/>
      <c r="QEW14" s="541"/>
      <c r="QEX14" s="541"/>
      <c r="QEY14" s="541"/>
      <c r="QEZ14" s="541"/>
      <c r="QFA14" s="541"/>
      <c r="QFB14" s="541"/>
      <c r="QFC14" s="541"/>
      <c r="QFD14" s="541"/>
      <c r="QFE14" s="541"/>
      <c r="QFF14" s="541"/>
      <c r="QFG14" s="541"/>
      <c r="QFH14" s="541"/>
      <c r="QFI14" s="541"/>
      <c r="QFJ14" s="541"/>
      <c r="QFK14" s="541"/>
      <c r="QFL14" s="541"/>
      <c r="QFM14" s="541"/>
      <c r="QFN14" s="541"/>
      <c r="QFO14" s="541"/>
      <c r="QFP14" s="541"/>
      <c r="QFQ14" s="541"/>
      <c r="QFR14" s="541"/>
      <c r="QFS14" s="541"/>
      <c r="QFT14" s="541"/>
      <c r="QFU14" s="541"/>
      <c r="QFV14" s="541"/>
      <c r="QFW14" s="541"/>
      <c r="QFX14" s="541"/>
      <c r="QFY14" s="541"/>
      <c r="QFZ14" s="541"/>
      <c r="QGA14" s="541"/>
      <c r="QGB14" s="541"/>
      <c r="QGC14" s="541"/>
      <c r="QGD14" s="541"/>
      <c r="QGE14" s="541"/>
      <c r="QGF14" s="541"/>
      <c r="QGG14" s="541"/>
      <c r="QGH14" s="541"/>
      <c r="QGI14" s="541"/>
      <c r="QGJ14" s="541"/>
      <c r="QGK14" s="541"/>
      <c r="QGL14" s="541"/>
      <c r="QGM14" s="541"/>
      <c r="QGN14" s="541"/>
      <c r="QGO14" s="541"/>
      <c r="QGP14" s="541"/>
      <c r="QGQ14" s="541"/>
      <c r="QGR14" s="541"/>
      <c r="QGS14" s="541"/>
      <c r="QGT14" s="541"/>
      <c r="QGU14" s="541"/>
      <c r="QGV14" s="541"/>
      <c r="QGW14" s="541"/>
      <c r="QGX14" s="541"/>
      <c r="QGY14" s="541"/>
      <c r="QGZ14" s="541"/>
      <c r="QHA14" s="541"/>
      <c r="QHB14" s="541"/>
      <c r="QHC14" s="541"/>
      <c r="QHD14" s="541"/>
      <c r="QHE14" s="541"/>
      <c r="QHF14" s="541"/>
      <c r="QHG14" s="541"/>
      <c r="QHH14" s="541"/>
      <c r="QHI14" s="541"/>
      <c r="QHJ14" s="541"/>
      <c r="QHK14" s="541"/>
      <c r="QHL14" s="541"/>
      <c r="QHM14" s="541"/>
      <c r="QHN14" s="541"/>
      <c r="QHO14" s="541"/>
      <c r="QHP14" s="541"/>
      <c r="QHQ14" s="541"/>
      <c r="QHR14" s="541"/>
      <c r="QHS14" s="541"/>
      <c r="QHT14" s="541"/>
      <c r="QHU14" s="541"/>
      <c r="QHV14" s="541"/>
      <c r="QHW14" s="541"/>
      <c r="QHX14" s="541"/>
      <c r="QHY14" s="541"/>
      <c r="QHZ14" s="541"/>
      <c r="QIA14" s="541"/>
      <c r="QIB14" s="541"/>
      <c r="QIC14" s="541"/>
      <c r="QID14" s="541"/>
      <c r="QIE14" s="541"/>
      <c r="QIF14" s="541"/>
      <c r="QIG14" s="541"/>
      <c r="QIH14" s="541"/>
      <c r="QII14" s="541"/>
      <c r="QIJ14" s="541"/>
      <c r="QIK14" s="541"/>
      <c r="QIL14" s="541"/>
      <c r="QIM14" s="541"/>
      <c r="QIN14" s="541"/>
      <c r="QIO14" s="541"/>
      <c r="QIP14" s="541"/>
      <c r="QIQ14" s="541"/>
      <c r="QIR14" s="541"/>
      <c r="QIS14" s="541"/>
      <c r="QIT14" s="541"/>
      <c r="QIU14" s="541"/>
      <c r="QIV14" s="541"/>
      <c r="QIW14" s="541"/>
      <c r="QIX14" s="541"/>
      <c r="QIY14" s="541"/>
      <c r="QIZ14" s="541"/>
      <c r="QJA14" s="541"/>
      <c r="QJB14" s="541"/>
      <c r="QJC14" s="541"/>
      <c r="QJD14" s="541"/>
      <c r="QJE14" s="541"/>
      <c r="QJF14" s="541"/>
      <c r="QJG14" s="541"/>
      <c r="QJH14" s="541"/>
      <c r="QJI14" s="541"/>
      <c r="QJJ14" s="541"/>
      <c r="QJK14" s="541"/>
      <c r="QJL14" s="541"/>
      <c r="QJM14" s="541"/>
      <c r="QJN14" s="541"/>
      <c r="QJO14" s="541"/>
      <c r="QJP14" s="541"/>
      <c r="QJQ14" s="541"/>
      <c r="QJR14" s="541"/>
      <c r="QJS14" s="541"/>
      <c r="QJT14" s="541"/>
      <c r="QJU14" s="541"/>
      <c r="QJV14" s="541"/>
      <c r="QJW14" s="541"/>
      <c r="QJX14" s="541"/>
      <c r="QJY14" s="541"/>
      <c r="QJZ14" s="541"/>
      <c r="QKA14" s="541"/>
      <c r="QKB14" s="541"/>
      <c r="QKC14" s="541"/>
      <c r="QKD14" s="541"/>
      <c r="QKE14" s="541"/>
      <c r="QKF14" s="541"/>
      <c r="QKG14" s="541"/>
      <c r="QKH14" s="541"/>
      <c r="QKI14" s="541"/>
      <c r="QKJ14" s="541"/>
      <c r="QKK14" s="541"/>
      <c r="QKL14" s="541"/>
      <c r="QKM14" s="541"/>
      <c r="QKN14" s="541"/>
      <c r="QKO14" s="541"/>
      <c r="QKP14" s="541"/>
      <c r="QKQ14" s="541"/>
      <c r="QKR14" s="541"/>
      <c r="QKS14" s="541"/>
      <c r="QKT14" s="541"/>
      <c r="QKU14" s="541"/>
      <c r="QKV14" s="541"/>
      <c r="QKW14" s="541"/>
      <c r="QKX14" s="541"/>
      <c r="QKY14" s="541"/>
      <c r="QKZ14" s="541"/>
      <c r="QLA14" s="541"/>
      <c r="QLB14" s="541"/>
      <c r="QLC14" s="541"/>
      <c r="QLD14" s="541"/>
      <c r="QLE14" s="541"/>
      <c r="QLF14" s="541"/>
      <c r="QLG14" s="541"/>
      <c r="QLH14" s="541"/>
      <c r="QLI14" s="541"/>
      <c r="QLJ14" s="541"/>
      <c r="QLK14" s="541"/>
      <c r="QLL14" s="541"/>
      <c r="QLM14" s="541"/>
      <c r="QLN14" s="541"/>
      <c r="QLO14" s="541"/>
      <c r="QLP14" s="541"/>
      <c r="QLQ14" s="541"/>
      <c r="QLR14" s="541"/>
      <c r="QLS14" s="541"/>
      <c r="QLT14" s="541"/>
      <c r="QLU14" s="541"/>
      <c r="QLV14" s="541"/>
      <c r="QLW14" s="541"/>
      <c r="QLX14" s="541"/>
      <c r="QLY14" s="541"/>
      <c r="QLZ14" s="541"/>
      <c r="QMA14" s="541"/>
      <c r="QMB14" s="541"/>
      <c r="QMC14" s="541"/>
      <c r="QMD14" s="541"/>
      <c r="QME14" s="541"/>
      <c r="QMF14" s="541"/>
      <c r="QMG14" s="541"/>
      <c r="QMH14" s="541"/>
      <c r="QMI14" s="541"/>
      <c r="QMJ14" s="541"/>
      <c r="QMK14" s="541"/>
      <c r="QML14" s="541"/>
      <c r="QMM14" s="541"/>
      <c r="QMN14" s="541"/>
      <c r="QMO14" s="541"/>
      <c r="QMP14" s="541"/>
      <c r="QMQ14" s="541"/>
      <c r="QMR14" s="541"/>
      <c r="QMS14" s="541"/>
      <c r="QMT14" s="541"/>
      <c r="QMU14" s="541"/>
      <c r="QMV14" s="541"/>
      <c r="QMW14" s="541"/>
      <c r="QMX14" s="541"/>
      <c r="QMY14" s="541"/>
      <c r="QMZ14" s="541"/>
      <c r="QNA14" s="541"/>
      <c r="QNB14" s="541"/>
      <c r="QNC14" s="541"/>
      <c r="QND14" s="541"/>
      <c r="QNE14" s="541"/>
      <c r="QNF14" s="541"/>
      <c r="QNG14" s="541"/>
      <c r="QNH14" s="541"/>
      <c r="QNI14" s="541"/>
      <c r="QNJ14" s="541"/>
      <c r="QNK14" s="541"/>
      <c r="QNL14" s="541"/>
      <c r="QNM14" s="541"/>
      <c r="QNN14" s="541"/>
      <c r="QNO14" s="541"/>
      <c r="QNP14" s="541"/>
      <c r="QNQ14" s="541"/>
      <c r="QNR14" s="541"/>
      <c r="QNS14" s="541"/>
      <c r="QNT14" s="541"/>
      <c r="QNU14" s="541"/>
      <c r="QNV14" s="541"/>
      <c r="QNW14" s="541"/>
      <c r="QNX14" s="541"/>
      <c r="QNY14" s="541"/>
      <c r="QNZ14" s="541"/>
      <c r="QOA14" s="541"/>
      <c r="QOB14" s="541"/>
      <c r="QOC14" s="541"/>
      <c r="QOD14" s="541"/>
      <c r="QOE14" s="541"/>
      <c r="QOF14" s="541"/>
      <c r="QOG14" s="541"/>
      <c r="QOH14" s="541"/>
      <c r="QOI14" s="541"/>
      <c r="QOJ14" s="541"/>
      <c r="QOK14" s="541"/>
      <c r="QOL14" s="541"/>
      <c r="QOM14" s="541"/>
      <c r="QON14" s="541"/>
      <c r="QOO14" s="541"/>
      <c r="QOP14" s="541"/>
      <c r="QOQ14" s="541"/>
      <c r="QOR14" s="541"/>
      <c r="QOS14" s="541"/>
      <c r="QOT14" s="541"/>
      <c r="QOU14" s="541"/>
      <c r="QOV14" s="541"/>
      <c r="QOW14" s="541"/>
      <c r="QOX14" s="541"/>
      <c r="QOY14" s="541"/>
      <c r="QOZ14" s="541"/>
      <c r="QPA14" s="541"/>
      <c r="QPB14" s="541"/>
      <c r="QPC14" s="541"/>
      <c r="QPD14" s="541"/>
      <c r="QPE14" s="541"/>
      <c r="QPF14" s="541"/>
      <c r="QPG14" s="541"/>
      <c r="QPH14" s="541"/>
      <c r="QPI14" s="541"/>
      <c r="QPJ14" s="541"/>
      <c r="QPK14" s="541"/>
      <c r="QPL14" s="541"/>
      <c r="QPM14" s="541"/>
      <c r="QPN14" s="541"/>
      <c r="QPO14" s="541"/>
      <c r="QPP14" s="541"/>
      <c r="QPQ14" s="541"/>
      <c r="QPR14" s="541"/>
      <c r="QPS14" s="541"/>
      <c r="QPT14" s="541"/>
      <c r="QPU14" s="541"/>
      <c r="QPV14" s="541"/>
      <c r="QPW14" s="541"/>
      <c r="QPX14" s="541"/>
      <c r="QPY14" s="541"/>
      <c r="QPZ14" s="541"/>
      <c r="QQA14" s="541"/>
      <c r="QQB14" s="541"/>
      <c r="QQC14" s="541"/>
      <c r="QQD14" s="541"/>
      <c r="QQE14" s="541"/>
      <c r="QQF14" s="541"/>
      <c r="QQG14" s="541"/>
      <c r="QQH14" s="541"/>
      <c r="QQI14" s="541"/>
      <c r="QQJ14" s="541"/>
      <c r="QQK14" s="541"/>
      <c r="QQL14" s="541"/>
      <c r="QQM14" s="541"/>
      <c r="QQN14" s="541"/>
      <c r="QQO14" s="541"/>
      <c r="QQP14" s="541"/>
      <c r="QQQ14" s="541"/>
      <c r="QQR14" s="541"/>
      <c r="QQS14" s="541"/>
      <c r="QQT14" s="541"/>
      <c r="QQU14" s="541"/>
      <c r="QQV14" s="541"/>
      <c r="QQW14" s="541"/>
      <c r="QQX14" s="541"/>
      <c r="QQY14" s="541"/>
      <c r="QQZ14" s="541"/>
      <c r="QRA14" s="541"/>
      <c r="QRB14" s="541"/>
      <c r="QRC14" s="541"/>
      <c r="QRD14" s="541"/>
      <c r="QRE14" s="541"/>
      <c r="QRF14" s="541"/>
      <c r="QRG14" s="541"/>
      <c r="QRH14" s="541"/>
      <c r="QRI14" s="541"/>
      <c r="QRJ14" s="541"/>
      <c r="QRK14" s="541"/>
      <c r="QRL14" s="541"/>
      <c r="QRM14" s="541"/>
      <c r="QRN14" s="541"/>
      <c r="QRO14" s="541"/>
      <c r="QRP14" s="541"/>
      <c r="QRQ14" s="541"/>
      <c r="QRR14" s="541"/>
      <c r="QRS14" s="541"/>
      <c r="QRT14" s="541"/>
      <c r="QRU14" s="541"/>
      <c r="QRV14" s="541"/>
      <c r="QRW14" s="541"/>
      <c r="QRX14" s="541"/>
      <c r="QRY14" s="541"/>
      <c r="QRZ14" s="541"/>
      <c r="QSA14" s="541"/>
      <c r="QSB14" s="541"/>
      <c r="QSC14" s="541"/>
      <c r="QSD14" s="541"/>
      <c r="QSE14" s="541"/>
      <c r="QSF14" s="541"/>
      <c r="QSG14" s="541"/>
      <c r="QSH14" s="541"/>
      <c r="QSI14" s="541"/>
      <c r="QSJ14" s="541"/>
      <c r="QSK14" s="541"/>
      <c r="QSL14" s="541"/>
      <c r="QSM14" s="541"/>
      <c r="QSN14" s="541"/>
      <c r="QSO14" s="541"/>
      <c r="QSP14" s="541"/>
      <c r="QSQ14" s="541"/>
      <c r="QSR14" s="541"/>
      <c r="QSS14" s="541"/>
      <c r="QST14" s="541"/>
      <c r="QSU14" s="541"/>
      <c r="QSV14" s="541"/>
      <c r="QSW14" s="541"/>
      <c r="QSX14" s="541"/>
      <c r="QSY14" s="541"/>
      <c r="QSZ14" s="541"/>
      <c r="QTA14" s="541"/>
      <c r="QTB14" s="541"/>
      <c r="QTC14" s="541"/>
      <c r="QTD14" s="541"/>
      <c r="QTE14" s="541"/>
      <c r="QTF14" s="541"/>
      <c r="QTG14" s="541"/>
      <c r="QTH14" s="541"/>
      <c r="QTI14" s="541"/>
      <c r="QTJ14" s="541"/>
      <c r="QTK14" s="541"/>
      <c r="QTL14" s="541"/>
      <c r="QTM14" s="541"/>
      <c r="QTN14" s="541"/>
      <c r="QTO14" s="541"/>
      <c r="QTP14" s="541"/>
      <c r="QTQ14" s="541"/>
      <c r="QTR14" s="541"/>
      <c r="QTS14" s="541"/>
      <c r="QTT14" s="541"/>
      <c r="QTU14" s="541"/>
      <c r="QTV14" s="541"/>
      <c r="QTW14" s="541"/>
      <c r="QTX14" s="541"/>
      <c r="QTY14" s="541"/>
      <c r="QTZ14" s="541"/>
      <c r="QUA14" s="541"/>
      <c r="QUB14" s="541"/>
      <c r="QUC14" s="541"/>
      <c r="QUD14" s="541"/>
      <c r="QUE14" s="541"/>
      <c r="QUF14" s="541"/>
      <c r="QUG14" s="541"/>
      <c r="QUH14" s="541"/>
      <c r="QUI14" s="541"/>
      <c r="QUJ14" s="541"/>
      <c r="QUK14" s="541"/>
      <c r="QUL14" s="541"/>
      <c r="QUM14" s="541"/>
      <c r="QUN14" s="541"/>
      <c r="QUO14" s="541"/>
      <c r="QUP14" s="541"/>
      <c r="QUQ14" s="541"/>
      <c r="QUR14" s="541"/>
      <c r="QUS14" s="541"/>
      <c r="QUT14" s="541"/>
      <c r="QUU14" s="541"/>
      <c r="QUV14" s="541"/>
      <c r="QUW14" s="541"/>
      <c r="QUX14" s="541"/>
      <c r="QUY14" s="541"/>
      <c r="QUZ14" s="541"/>
      <c r="QVA14" s="541"/>
      <c r="QVB14" s="541"/>
      <c r="QVC14" s="541"/>
      <c r="QVD14" s="541"/>
      <c r="QVE14" s="541"/>
      <c r="QVF14" s="541"/>
      <c r="QVG14" s="541"/>
      <c r="QVH14" s="541"/>
      <c r="QVI14" s="541"/>
      <c r="QVJ14" s="541"/>
      <c r="QVK14" s="541"/>
      <c r="QVL14" s="541"/>
      <c r="QVM14" s="541"/>
      <c r="QVN14" s="541"/>
      <c r="QVO14" s="541"/>
      <c r="QVP14" s="541"/>
      <c r="QVQ14" s="541"/>
      <c r="QVR14" s="541"/>
      <c r="QVS14" s="541"/>
      <c r="QVT14" s="541"/>
      <c r="QVU14" s="541"/>
      <c r="QVV14" s="541"/>
      <c r="QVW14" s="541"/>
      <c r="QVX14" s="541"/>
      <c r="QVY14" s="541"/>
      <c r="QVZ14" s="541"/>
      <c r="QWA14" s="541"/>
      <c r="QWB14" s="541"/>
      <c r="QWC14" s="541"/>
      <c r="QWD14" s="541"/>
      <c r="QWE14" s="541"/>
      <c r="QWF14" s="541"/>
      <c r="QWG14" s="541"/>
      <c r="QWH14" s="541"/>
      <c r="QWI14" s="541"/>
      <c r="QWJ14" s="541"/>
      <c r="QWK14" s="541"/>
      <c r="QWL14" s="541"/>
      <c r="QWM14" s="541"/>
      <c r="QWN14" s="541"/>
      <c r="QWO14" s="541"/>
      <c r="QWP14" s="541"/>
      <c r="QWQ14" s="541"/>
      <c r="QWR14" s="541"/>
      <c r="QWS14" s="541"/>
      <c r="QWT14" s="541"/>
      <c r="QWU14" s="541"/>
      <c r="QWV14" s="541"/>
      <c r="QWW14" s="541"/>
      <c r="QWX14" s="541"/>
      <c r="QWY14" s="541"/>
      <c r="QWZ14" s="541"/>
      <c r="QXA14" s="541"/>
      <c r="QXB14" s="541"/>
      <c r="QXC14" s="541"/>
      <c r="QXD14" s="541"/>
      <c r="QXE14" s="541"/>
      <c r="QXF14" s="541"/>
      <c r="QXG14" s="541"/>
      <c r="QXH14" s="541"/>
      <c r="QXI14" s="541"/>
      <c r="QXJ14" s="541"/>
      <c r="QXK14" s="541"/>
      <c r="QXL14" s="541"/>
      <c r="QXM14" s="541"/>
      <c r="QXN14" s="541"/>
      <c r="QXO14" s="541"/>
      <c r="QXP14" s="541"/>
      <c r="QXQ14" s="541"/>
      <c r="QXR14" s="541"/>
      <c r="QXS14" s="541"/>
      <c r="QXT14" s="541"/>
      <c r="QXU14" s="541"/>
      <c r="QXV14" s="541"/>
      <c r="QXW14" s="541"/>
      <c r="QXX14" s="541"/>
      <c r="QXY14" s="541"/>
      <c r="QXZ14" s="541"/>
      <c r="QYA14" s="541"/>
      <c r="QYB14" s="541"/>
      <c r="QYC14" s="541"/>
      <c r="QYD14" s="541"/>
      <c r="QYE14" s="541"/>
      <c r="QYF14" s="541"/>
      <c r="QYG14" s="541"/>
      <c r="QYH14" s="541"/>
      <c r="QYI14" s="541"/>
      <c r="QYJ14" s="541"/>
      <c r="QYK14" s="541"/>
      <c r="QYL14" s="541"/>
      <c r="QYM14" s="541"/>
      <c r="QYN14" s="541"/>
      <c r="QYO14" s="541"/>
      <c r="QYP14" s="541"/>
      <c r="QYQ14" s="541"/>
      <c r="QYR14" s="541"/>
      <c r="QYS14" s="541"/>
      <c r="QYT14" s="541"/>
      <c r="QYU14" s="541"/>
      <c r="QYV14" s="541"/>
      <c r="QYW14" s="541"/>
      <c r="QYX14" s="541"/>
      <c r="QYY14" s="541"/>
      <c r="QYZ14" s="541"/>
      <c r="QZA14" s="541"/>
      <c r="QZB14" s="541"/>
      <c r="QZC14" s="541"/>
      <c r="QZD14" s="541"/>
      <c r="QZE14" s="541"/>
      <c r="QZF14" s="541"/>
      <c r="QZG14" s="541"/>
      <c r="QZH14" s="541"/>
      <c r="QZI14" s="541"/>
      <c r="QZJ14" s="541"/>
      <c r="QZK14" s="541"/>
      <c r="QZL14" s="541"/>
      <c r="QZM14" s="541"/>
      <c r="QZN14" s="541"/>
      <c r="QZO14" s="541"/>
      <c r="QZP14" s="541"/>
      <c r="QZQ14" s="541"/>
      <c r="QZR14" s="541"/>
      <c r="QZS14" s="541"/>
      <c r="QZT14" s="541"/>
      <c r="QZU14" s="541"/>
      <c r="QZV14" s="541"/>
      <c r="QZW14" s="541"/>
      <c r="QZX14" s="541"/>
      <c r="QZY14" s="541"/>
      <c r="QZZ14" s="541"/>
      <c r="RAA14" s="541"/>
      <c r="RAB14" s="541"/>
      <c r="RAC14" s="541"/>
      <c r="RAD14" s="541"/>
      <c r="RAE14" s="541"/>
      <c r="RAF14" s="541"/>
      <c r="RAG14" s="541"/>
      <c r="RAH14" s="541"/>
      <c r="RAI14" s="541"/>
      <c r="RAJ14" s="541"/>
      <c r="RAK14" s="541"/>
      <c r="RAL14" s="541"/>
      <c r="RAM14" s="541"/>
      <c r="RAN14" s="541"/>
      <c r="RAO14" s="541"/>
      <c r="RAP14" s="541"/>
      <c r="RAQ14" s="541"/>
      <c r="RAR14" s="541"/>
      <c r="RAS14" s="541"/>
      <c r="RAT14" s="541"/>
      <c r="RAU14" s="541"/>
      <c r="RAV14" s="541"/>
      <c r="RAW14" s="541"/>
      <c r="RAX14" s="541"/>
      <c r="RAY14" s="541"/>
      <c r="RAZ14" s="541"/>
      <c r="RBA14" s="541"/>
      <c r="RBB14" s="541"/>
      <c r="RBC14" s="541"/>
      <c r="RBD14" s="541"/>
      <c r="RBE14" s="541"/>
      <c r="RBF14" s="541"/>
      <c r="RBG14" s="541"/>
      <c r="RBH14" s="541"/>
      <c r="RBI14" s="541"/>
      <c r="RBJ14" s="541"/>
      <c r="RBK14" s="541"/>
      <c r="RBL14" s="541"/>
      <c r="RBM14" s="541"/>
      <c r="RBN14" s="541"/>
      <c r="RBO14" s="541"/>
      <c r="RBP14" s="541"/>
      <c r="RBQ14" s="541"/>
      <c r="RBR14" s="541"/>
      <c r="RBS14" s="541"/>
      <c r="RBT14" s="541"/>
      <c r="RBU14" s="541"/>
      <c r="RBV14" s="541"/>
      <c r="RBW14" s="541"/>
      <c r="RBX14" s="541"/>
      <c r="RBY14" s="541"/>
      <c r="RBZ14" s="541"/>
      <c r="RCA14" s="541"/>
      <c r="RCB14" s="541"/>
      <c r="RCC14" s="541"/>
      <c r="RCD14" s="541"/>
      <c r="RCE14" s="541"/>
      <c r="RCF14" s="541"/>
      <c r="RCG14" s="541"/>
      <c r="RCH14" s="541"/>
      <c r="RCI14" s="541"/>
      <c r="RCJ14" s="541"/>
      <c r="RCK14" s="541"/>
      <c r="RCL14" s="541"/>
      <c r="RCM14" s="541"/>
      <c r="RCN14" s="541"/>
      <c r="RCO14" s="541"/>
      <c r="RCP14" s="541"/>
      <c r="RCQ14" s="541"/>
      <c r="RCR14" s="541"/>
      <c r="RCS14" s="541"/>
      <c r="RCT14" s="541"/>
      <c r="RCU14" s="541"/>
      <c r="RCV14" s="541"/>
      <c r="RCW14" s="541"/>
      <c r="RCX14" s="541"/>
      <c r="RCY14" s="541"/>
      <c r="RCZ14" s="541"/>
      <c r="RDA14" s="541"/>
      <c r="RDB14" s="541"/>
      <c r="RDC14" s="541"/>
      <c r="RDD14" s="541"/>
      <c r="RDE14" s="541"/>
      <c r="RDF14" s="541"/>
      <c r="RDG14" s="541"/>
      <c r="RDH14" s="541"/>
      <c r="RDI14" s="541"/>
      <c r="RDJ14" s="541"/>
      <c r="RDK14" s="541"/>
      <c r="RDL14" s="541"/>
      <c r="RDM14" s="541"/>
      <c r="RDN14" s="541"/>
      <c r="RDO14" s="541"/>
      <c r="RDP14" s="541"/>
      <c r="RDQ14" s="541"/>
      <c r="RDR14" s="541"/>
      <c r="RDS14" s="541"/>
      <c r="RDT14" s="541"/>
      <c r="RDU14" s="541"/>
      <c r="RDV14" s="541"/>
      <c r="RDW14" s="541"/>
      <c r="RDX14" s="541"/>
      <c r="RDY14" s="541"/>
      <c r="RDZ14" s="541"/>
      <c r="REA14" s="541"/>
      <c r="REB14" s="541"/>
      <c r="REC14" s="541"/>
      <c r="RED14" s="541"/>
      <c r="REE14" s="541"/>
      <c r="REF14" s="541"/>
      <c r="REG14" s="541"/>
      <c r="REH14" s="541"/>
      <c r="REI14" s="541"/>
      <c r="REJ14" s="541"/>
      <c r="REK14" s="541"/>
      <c r="REL14" s="541"/>
      <c r="REM14" s="541"/>
      <c r="REN14" s="541"/>
      <c r="REO14" s="541"/>
      <c r="REP14" s="541"/>
      <c r="REQ14" s="541"/>
      <c r="RER14" s="541"/>
      <c r="RES14" s="541"/>
      <c r="RET14" s="541"/>
      <c r="REU14" s="541"/>
      <c r="REV14" s="541"/>
      <c r="REW14" s="541"/>
      <c r="REX14" s="541"/>
      <c r="REY14" s="541"/>
      <c r="REZ14" s="541"/>
      <c r="RFA14" s="541"/>
      <c r="RFB14" s="541"/>
      <c r="RFC14" s="541"/>
      <c r="RFD14" s="541"/>
      <c r="RFE14" s="541"/>
      <c r="RFF14" s="541"/>
      <c r="RFG14" s="541"/>
      <c r="RFH14" s="541"/>
      <c r="RFI14" s="541"/>
      <c r="RFJ14" s="541"/>
      <c r="RFK14" s="541"/>
      <c r="RFL14" s="541"/>
      <c r="RFM14" s="541"/>
      <c r="RFN14" s="541"/>
      <c r="RFO14" s="541"/>
      <c r="RFP14" s="541"/>
      <c r="RFQ14" s="541"/>
      <c r="RFR14" s="541"/>
      <c r="RFS14" s="541"/>
      <c r="RFT14" s="541"/>
      <c r="RFU14" s="541"/>
      <c r="RFV14" s="541"/>
      <c r="RFW14" s="541"/>
      <c r="RFX14" s="541"/>
      <c r="RFY14" s="541"/>
      <c r="RFZ14" s="541"/>
      <c r="RGA14" s="541"/>
      <c r="RGB14" s="541"/>
      <c r="RGC14" s="541"/>
      <c r="RGD14" s="541"/>
      <c r="RGE14" s="541"/>
      <c r="RGF14" s="541"/>
      <c r="RGG14" s="541"/>
      <c r="RGH14" s="541"/>
      <c r="RGI14" s="541"/>
      <c r="RGJ14" s="541"/>
      <c r="RGK14" s="541"/>
      <c r="RGL14" s="541"/>
      <c r="RGM14" s="541"/>
      <c r="RGN14" s="541"/>
      <c r="RGO14" s="541"/>
      <c r="RGP14" s="541"/>
      <c r="RGQ14" s="541"/>
      <c r="RGR14" s="541"/>
      <c r="RGS14" s="541"/>
      <c r="RGT14" s="541"/>
      <c r="RGU14" s="541"/>
      <c r="RGV14" s="541"/>
      <c r="RGW14" s="541"/>
      <c r="RGX14" s="541"/>
      <c r="RGY14" s="541"/>
      <c r="RGZ14" s="541"/>
      <c r="RHA14" s="541"/>
      <c r="RHB14" s="541"/>
      <c r="RHC14" s="541"/>
      <c r="RHD14" s="541"/>
      <c r="RHE14" s="541"/>
      <c r="RHF14" s="541"/>
      <c r="RHG14" s="541"/>
      <c r="RHH14" s="541"/>
      <c r="RHI14" s="541"/>
      <c r="RHJ14" s="541"/>
      <c r="RHK14" s="541"/>
      <c r="RHL14" s="541"/>
      <c r="RHM14" s="541"/>
      <c r="RHN14" s="541"/>
      <c r="RHO14" s="541"/>
      <c r="RHP14" s="541"/>
      <c r="RHQ14" s="541"/>
      <c r="RHR14" s="541"/>
      <c r="RHS14" s="541"/>
      <c r="RHT14" s="541"/>
      <c r="RHU14" s="541"/>
      <c r="RHV14" s="541"/>
      <c r="RHW14" s="541"/>
      <c r="RHX14" s="541"/>
      <c r="RHY14" s="541"/>
      <c r="RHZ14" s="541"/>
      <c r="RIA14" s="541"/>
      <c r="RIB14" s="541"/>
      <c r="RIC14" s="541"/>
      <c r="RID14" s="541"/>
      <c r="RIE14" s="541"/>
      <c r="RIF14" s="541"/>
      <c r="RIG14" s="541"/>
      <c r="RIH14" s="541"/>
      <c r="RII14" s="541"/>
      <c r="RIJ14" s="541"/>
      <c r="RIK14" s="541"/>
      <c r="RIL14" s="541"/>
      <c r="RIM14" s="541"/>
      <c r="RIN14" s="541"/>
      <c r="RIO14" s="541"/>
      <c r="RIP14" s="541"/>
      <c r="RIQ14" s="541"/>
      <c r="RIR14" s="541"/>
      <c r="RIS14" s="541"/>
      <c r="RIT14" s="541"/>
      <c r="RIU14" s="541"/>
      <c r="RIV14" s="541"/>
      <c r="RIW14" s="541"/>
      <c r="RIX14" s="541"/>
      <c r="RIY14" s="541"/>
      <c r="RIZ14" s="541"/>
      <c r="RJA14" s="541"/>
      <c r="RJB14" s="541"/>
      <c r="RJC14" s="541"/>
      <c r="RJD14" s="541"/>
      <c r="RJE14" s="541"/>
      <c r="RJF14" s="541"/>
      <c r="RJG14" s="541"/>
      <c r="RJH14" s="541"/>
      <c r="RJI14" s="541"/>
      <c r="RJJ14" s="541"/>
      <c r="RJK14" s="541"/>
      <c r="RJL14" s="541"/>
      <c r="RJM14" s="541"/>
      <c r="RJN14" s="541"/>
      <c r="RJO14" s="541"/>
      <c r="RJP14" s="541"/>
      <c r="RJQ14" s="541"/>
      <c r="RJR14" s="541"/>
      <c r="RJS14" s="541"/>
      <c r="RJT14" s="541"/>
      <c r="RJU14" s="541"/>
      <c r="RJV14" s="541"/>
      <c r="RJW14" s="541"/>
      <c r="RJX14" s="541"/>
      <c r="RJY14" s="541"/>
      <c r="RJZ14" s="541"/>
      <c r="RKA14" s="541"/>
      <c r="RKB14" s="541"/>
      <c r="RKC14" s="541"/>
      <c r="RKD14" s="541"/>
      <c r="RKE14" s="541"/>
      <c r="RKF14" s="541"/>
      <c r="RKG14" s="541"/>
      <c r="RKH14" s="541"/>
      <c r="RKI14" s="541"/>
      <c r="RKJ14" s="541"/>
      <c r="RKK14" s="541"/>
      <c r="RKL14" s="541"/>
      <c r="RKM14" s="541"/>
      <c r="RKN14" s="541"/>
      <c r="RKO14" s="541"/>
      <c r="RKP14" s="541"/>
      <c r="RKQ14" s="541"/>
      <c r="RKR14" s="541"/>
      <c r="RKS14" s="541"/>
      <c r="RKT14" s="541"/>
      <c r="RKU14" s="541"/>
      <c r="RKV14" s="541"/>
      <c r="RKW14" s="541"/>
      <c r="RKX14" s="541"/>
      <c r="RKY14" s="541"/>
      <c r="RKZ14" s="541"/>
      <c r="RLA14" s="541"/>
      <c r="RLB14" s="541"/>
      <c r="RLC14" s="541"/>
      <c r="RLD14" s="541"/>
      <c r="RLE14" s="541"/>
      <c r="RLF14" s="541"/>
      <c r="RLG14" s="541"/>
      <c r="RLH14" s="541"/>
      <c r="RLI14" s="541"/>
      <c r="RLJ14" s="541"/>
      <c r="RLK14" s="541"/>
      <c r="RLL14" s="541"/>
      <c r="RLM14" s="541"/>
      <c r="RLN14" s="541"/>
      <c r="RLO14" s="541"/>
      <c r="RLP14" s="541"/>
      <c r="RLQ14" s="541"/>
      <c r="RLR14" s="541"/>
      <c r="RLS14" s="541"/>
      <c r="RLT14" s="541"/>
      <c r="RLU14" s="541"/>
      <c r="RLV14" s="541"/>
      <c r="RLW14" s="541"/>
      <c r="RLX14" s="541"/>
      <c r="RLY14" s="541"/>
      <c r="RLZ14" s="541"/>
      <c r="RMA14" s="541"/>
      <c r="RMB14" s="541"/>
      <c r="RMC14" s="541"/>
      <c r="RMD14" s="541"/>
      <c r="RME14" s="541"/>
      <c r="RMF14" s="541"/>
      <c r="RMG14" s="541"/>
      <c r="RMH14" s="541"/>
      <c r="RMI14" s="541"/>
      <c r="RMJ14" s="541"/>
      <c r="RMK14" s="541"/>
      <c r="RML14" s="541"/>
      <c r="RMM14" s="541"/>
      <c r="RMN14" s="541"/>
      <c r="RMO14" s="541"/>
      <c r="RMP14" s="541"/>
      <c r="RMQ14" s="541"/>
      <c r="RMR14" s="541"/>
      <c r="RMS14" s="541"/>
      <c r="RMT14" s="541"/>
      <c r="RMU14" s="541"/>
      <c r="RMV14" s="541"/>
      <c r="RMW14" s="541"/>
      <c r="RMX14" s="541"/>
      <c r="RMY14" s="541"/>
      <c r="RMZ14" s="541"/>
      <c r="RNA14" s="541"/>
      <c r="RNB14" s="541"/>
      <c r="RNC14" s="541"/>
      <c r="RND14" s="541"/>
      <c r="RNE14" s="541"/>
      <c r="RNF14" s="541"/>
      <c r="RNG14" s="541"/>
      <c r="RNH14" s="541"/>
      <c r="RNI14" s="541"/>
      <c r="RNJ14" s="541"/>
      <c r="RNK14" s="541"/>
      <c r="RNL14" s="541"/>
      <c r="RNM14" s="541"/>
      <c r="RNN14" s="541"/>
      <c r="RNO14" s="541"/>
      <c r="RNP14" s="541"/>
      <c r="RNQ14" s="541"/>
      <c r="RNR14" s="541"/>
      <c r="RNS14" s="541"/>
      <c r="RNT14" s="541"/>
      <c r="RNU14" s="541"/>
      <c r="RNV14" s="541"/>
      <c r="RNW14" s="541"/>
      <c r="RNX14" s="541"/>
      <c r="RNY14" s="541"/>
      <c r="RNZ14" s="541"/>
      <c r="ROA14" s="541"/>
      <c r="ROB14" s="541"/>
      <c r="ROC14" s="541"/>
      <c r="ROD14" s="541"/>
      <c r="ROE14" s="541"/>
      <c r="ROF14" s="541"/>
      <c r="ROG14" s="541"/>
      <c r="ROH14" s="541"/>
      <c r="ROI14" s="541"/>
      <c r="ROJ14" s="541"/>
      <c r="ROK14" s="541"/>
      <c r="ROL14" s="541"/>
      <c r="ROM14" s="541"/>
      <c r="RON14" s="541"/>
      <c r="ROO14" s="541"/>
      <c r="ROP14" s="541"/>
      <c r="ROQ14" s="541"/>
      <c r="ROR14" s="541"/>
      <c r="ROS14" s="541"/>
      <c r="ROT14" s="541"/>
      <c r="ROU14" s="541"/>
      <c r="ROV14" s="541"/>
      <c r="ROW14" s="541"/>
      <c r="ROX14" s="541"/>
      <c r="ROY14" s="541"/>
      <c r="ROZ14" s="541"/>
      <c r="RPA14" s="541"/>
      <c r="RPB14" s="541"/>
      <c r="RPC14" s="541"/>
      <c r="RPD14" s="541"/>
      <c r="RPE14" s="541"/>
      <c r="RPF14" s="541"/>
      <c r="RPG14" s="541"/>
      <c r="RPH14" s="541"/>
      <c r="RPI14" s="541"/>
      <c r="RPJ14" s="541"/>
      <c r="RPK14" s="541"/>
      <c r="RPL14" s="541"/>
      <c r="RPM14" s="541"/>
      <c r="RPN14" s="541"/>
      <c r="RPO14" s="541"/>
      <c r="RPP14" s="541"/>
      <c r="RPQ14" s="541"/>
      <c r="RPR14" s="541"/>
      <c r="RPS14" s="541"/>
      <c r="RPT14" s="541"/>
      <c r="RPU14" s="541"/>
      <c r="RPV14" s="541"/>
      <c r="RPW14" s="541"/>
      <c r="RPX14" s="541"/>
      <c r="RPY14" s="541"/>
      <c r="RPZ14" s="541"/>
      <c r="RQA14" s="541"/>
      <c r="RQB14" s="541"/>
      <c r="RQC14" s="541"/>
      <c r="RQD14" s="541"/>
      <c r="RQE14" s="541"/>
      <c r="RQF14" s="541"/>
      <c r="RQG14" s="541"/>
      <c r="RQH14" s="541"/>
      <c r="RQI14" s="541"/>
      <c r="RQJ14" s="541"/>
      <c r="RQK14" s="541"/>
      <c r="RQL14" s="541"/>
      <c r="RQM14" s="541"/>
      <c r="RQN14" s="541"/>
      <c r="RQO14" s="541"/>
      <c r="RQP14" s="541"/>
      <c r="RQQ14" s="541"/>
      <c r="RQR14" s="541"/>
      <c r="RQS14" s="541"/>
      <c r="RQT14" s="541"/>
      <c r="RQU14" s="541"/>
      <c r="RQV14" s="541"/>
      <c r="RQW14" s="541"/>
      <c r="RQX14" s="541"/>
      <c r="RQY14" s="541"/>
      <c r="RQZ14" s="541"/>
      <c r="RRA14" s="541"/>
      <c r="RRB14" s="541"/>
      <c r="RRC14" s="541"/>
      <c r="RRD14" s="541"/>
      <c r="RRE14" s="541"/>
      <c r="RRF14" s="541"/>
      <c r="RRG14" s="541"/>
      <c r="RRH14" s="541"/>
      <c r="RRI14" s="541"/>
      <c r="RRJ14" s="541"/>
      <c r="RRK14" s="541"/>
      <c r="RRL14" s="541"/>
      <c r="RRM14" s="541"/>
      <c r="RRN14" s="541"/>
      <c r="RRO14" s="541"/>
      <c r="RRP14" s="541"/>
      <c r="RRQ14" s="541"/>
      <c r="RRR14" s="541"/>
      <c r="RRS14" s="541"/>
      <c r="RRT14" s="541"/>
      <c r="RRU14" s="541"/>
      <c r="RRV14" s="541"/>
      <c r="RRW14" s="541"/>
      <c r="RRX14" s="541"/>
      <c r="RRY14" s="541"/>
      <c r="RRZ14" s="541"/>
      <c r="RSA14" s="541"/>
      <c r="RSB14" s="541"/>
      <c r="RSC14" s="541"/>
      <c r="RSD14" s="541"/>
      <c r="RSE14" s="541"/>
      <c r="RSF14" s="541"/>
      <c r="RSG14" s="541"/>
      <c r="RSH14" s="541"/>
      <c r="RSI14" s="541"/>
      <c r="RSJ14" s="541"/>
      <c r="RSK14" s="541"/>
      <c r="RSL14" s="541"/>
      <c r="RSM14" s="541"/>
      <c r="RSN14" s="541"/>
      <c r="RSO14" s="541"/>
      <c r="RSP14" s="541"/>
      <c r="RSQ14" s="541"/>
      <c r="RSR14" s="541"/>
      <c r="RSS14" s="541"/>
      <c r="RST14" s="541"/>
      <c r="RSU14" s="541"/>
      <c r="RSV14" s="541"/>
      <c r="RSW14" s="541"/>
      <c r="RSX14" s="541"/>
      <c r="RSY14" s="541"/>
      <c r="RSZ14" s="541"/>
      <c r="RTA14" s="541"/>
      <c r="RTB14" s="541"/>
      <c r="RTC14" s="541"/>
      <c r="RTD14" s="541"/>
      <c r="RTE14" s="541"/>
      <c r="RTF14" s="541"/>
      <c r="RTG14" s="541"/>
      <c r="RTH14" s="541"/>
      <c r="RTI14" s="541"/>
      <c r="RTJ14" s="541"/>
      <c r="RTK14" s="541"/>
      <c r="RTL14" s="541"/>
      <c r="RTM14" s="541"/>
      <c r="RTN14" s="541"/>
      <c r="RTO14" s="541"/>
      <c r="RTP14" s="541"/>
      <c r="RTQ14" s="541"/>
      <c r="RTR14" s="541"/>
      <c r="RTS14" s="541"/>
      <c r="RTT14" s="541"/>
      <c r="RTU14" s="541"/>
      <c r="RTV14" s="541"/>
      <c r="RTW14" s="541"/>
      <c r="RTX14" s="541"/>
      <c r="RTY14" s="541"/>
      <c r="RTZ14" s="541"/>
      <c r="RUA14" s="541"/>
      <c r="RUB14" s="541"/>
      <c r="RUC14" s="541"/>
      <c r="RUD14" s="541"/>
      <c r="RUE14" s="541"/>
      <c r="RUF14" s="541"/>
      <c r="RUG14" s="541"/>
      <c r="RUH14" s="541"/>
      <c r="RUI14" s="541"/>
      <c r="RUJ14" s="541"/>
      <c r="RUK14" s="541"/>
      <c r="RUL14" s="541"/>
      <c r="RUM14" s="541"/>
      <c r="RUN14" s="541"/>
      <c r="RUO14" s="541"/>
      <c r="RUP14" s="541"/>
      <c r="RUQ14" s="541"/>
      <c r="RUR14" s="541"/>
      <c r="RUS14" s="541"/>
      <c r="RUT14" s="541"/>
      <c r="RUU14" s="541"/>
      <c r="RUV14" s="541"/>
      <c r="RUW14" s="541"/>
      <c r="RUX14" s="541"/>
      <c r="RUY14" s="541"/>
      <c r="RUZ14" s="541"/>
      <c r="RVA14" s="541"/>
      <c r="RVB14" s="541"/>
      <c r="RVC14" s="541"/>
      <c r="RVD14" s="541"/>
      <c r="RVE14" s="541"/>
      <c r="RVF14" s="541"/>
      <c r="RVG14" s="541"/>
      <c r="RVH14" s="541"/>
      <c r="RVI14" s="541"/>
      <c r="RVJ14" s="541"/>
      <c r="RVK14" s="541"/>
      <c r="RVL14" s="541"/>
      <c r="RVM14" s="541"/>
      <c r="RVN14" s="541"/>
      <c r="RVO14" s="541"/>
      <c r="RVP14" s="541"/>
      <c r="RVQ14" s="541"/>
      <c r="RVR14" s="541"/>
      <c r="RVS14" s="541"/>
      <c r="RVT14" s="541"/>
      <c r="RVU14" s="541"/>
      <c r="RVV14" s="541"/>
      <c r="RVW14" s="541"/>
      <c r="RVX14" s="541"/>
      <c r="RVY14" s="541"/>
      <c r="RVZ14" s="541"/>
      <c r="RWA14" s="541"/>
      <c r="RWB14" s="541"/>
      <c r="RWC14" s="541"/>
      <c r="RWD14" s="541"/>
      <c r="RWE14" s="541"/>
      <c r="RWF14" s="541"/>
      <c r="RWG14" s="541"/>
      <c r="RWH14" s="541"/>
      <c r="RWI14" s="541"/>
      <c r="RWJ14" s="541"/>
      <c r="RWK14" s="541"/>
      <c r="RWL14" s="541"/>
      <c r="RWM14" s="541"/>
      <c r="RWN14" s="541"/>
      <c r="RWO14" s="541"/>
      <c r="RWP14" s="541"/>
      <c r="RWQ14" s="541"/>
      <c r="RWR14" s="541"/>
      <c r="RWS14" s="541"/>
      <c r="RWT14" s="541"/>
      <c r="RWU14" s="541"/>
      <c r="RWV14" s="541"/>
      <c r="RWW14" s="541"/>
      <c r="RWX14" s="541"/>
      <c r="RWY14" s="541"/>
      <c r="RWZ14" s="541"/>
      <c r="RXA14" s="541"/>
      <c r="RXB14" s="541"/>
      <c r="RXC14" s="541"/>
      <c r="RXD14" s="541"/>
      <c r="RXE14" s="541"/>
      <c r="RXF14" s="541"/>
      <c r="RXG14" s="541"/>
      <c r="RXH14" s="541"/>
      <c r="RXI14" s="541"/>
      <c r="RXJ14" s="541"/>
      <c r="RXK14" s="541"/>
      <c r="RXL14" s="541"/>
      <c r="RXM14" s="541"/>
      <c r="RXN14" s="541"/>
      <c r="RXO14" s="541"/>
      <c r="RXP14" s="541"/>
      <c r="RXQ14" s="541"/>
      <c r="RXR14" s="541"/>
      <c r="RXS14" s="541"/>
      <c r="RXT14" s="541"/>
      <c r="RXU14" s="541"/>
      <c r="RXV14" s="541"/>
      <c r="RXW14" s="541"/>
      <c r="RXX14" s="541"/>
      <c r="RXY14" s="541"/>
      <c r="RXZ14" s="541"/>
      <c r="RYA14" s="541"/>
      <c r="RYB14" s="541"/>
      <c r="RYC14" s="541"/>
      <c r="RYD14" s="541"/>
      <c r="RYE14" s="541"/>
      <c r="RYF14" s="541"/>
      <c r="RYG14" s="541"/>
      <c r="RYH14" s="541"/>
      <c r="RYI14" s="541"/>
      <c r="RYJ14" s="541"/>
      <c r="RYK14" s="541"/>
      <c r="RYL14" s="541"/>
      <c r="RYM14" s="541"/>
      <c r="RYN14" s="541"/>
      <c r="RYO14" s="541"/>
      <c r="RYP14" s="541"/>
      <c r="RYQ14" s="541"/>
      <c r="RYR14" s="541"/>
      <c r="RYS14" s="541"/>
      <c r="RYT14" s="541"/>
      <c r="RYU14" s="541"/>
      <c r="RYV14" s="541"/>
      <c r="RYW14" s="541"/>
      <c r="RYX14" s="541"/>
      <c r="RYY14" s="541"/>
      <c r="RYZ14" s="541"/>
      <c r="RZA14" s="541"/>
      <c r="RZB14" s="541"/>
      <c r="RZC14" s="541"/>
      <c r="RZD14" s="541"/>
      <c r="RZE14" s="541"/>
      <c r="RZF14" s="541"/>
      <c r="RZG14" s="541"/>
      <c r="RZH14" s="541"/>
      <c r="RZI14" s="541"/>
      <c r="RZJ14" s="541"/>
      <c r="RZK14" s="541"/>
      <c r="RZL14" s="541"/>
      <c r="RZM14" s="541"/>
      <c r="RZN14" s="541"/>
      <c r="RZO14" s="541"/>
      <c r="RZP14" s="541"/>
      <c r="RZQ14" s="541"/>
      <c r="RZR14" s="541"/>
      <c r="RZS14" s="541"/>
      <c r="RZT14" s="541"/>
      <c r="RZU14" s="541"/>
      <c r="RZV14" s="541"/>
      <c r="RZW14" s="541"/>
      <c r="RZX14" s="541"/>
      <c r="RZY14" s="541"/>
      <c r="RZZ14" s="541"/>
      <c r="SAA14" s="541"/>
      <c r="SAB14" s="541"/>
      <c r="SAC14" s="541"/>
      <c r="SAD14" s="541"/>
      <c r="SAE14" s="541"/>
      <c r="SAF14" s="541"/>
      <c r="SAG14" s="541"/>
      <c r="SAH14" s="541"/>
      <c r="SAI14" s="541"/>
      <c r="SAJ14" s="541"/>
      <c r="SAK14" s="541"/>
      <c r="SAL14" s="541"/>
      <c r="SAM14" s="541"/>
      <c r="SAN14" s="541"/>
      <c r="SAO14" s="541"/>
      <c r="SAP14" s="541"/>
      <c r="SAQ14" s="541"/>
      <c r="SAR14" s="541"/>
      <c r="SAS14" s="541"/>
      <c r="SAT14" s="541"/>
      <c r="SAU14" s="541"/>
      <c r="SAV14" s="541"/>
      <c r="SAW14" s="541"/>
      <c r="SAX14" s="541"/>
      <c r="SAY14" s="541"/>
      <c r="SAZ14" s="541"/>
      <c r="SBA14" s="541"/>
      <c r="SBB14" s="541"/>
      <c r="SBC14" s="541"/>
      <c r="SBD14" s="541"/>
      <c r="SBE14" s="541"/>
      <c r="SBF14" s="541"/>
      <c r="SBG14" s="541"/>
      <c r="SBH14" s="541"/>
      <c r="SBI14" s="541"/>
      <c r="SBJ14" s="541"/>
      <c r="SBK14" s="541"/>
      <c r="SBL14" s="541"/>
      <c r="SBM14" s="541"/>
      <c r="SBN14" s="541"/>
      <c r="SBO14" s="541"/>
      <c r="SBP14" s="541"/>
      <c r="SBQ14" s="541"/>
      <c r="SBR14" s="541"/>
      <c r="SBS14" s="541"/>
      <c r="SBT14" s="541"/>
      <c r="SBU14" s="541"/>
      <c r="SBV14" s="541"/>
      <c r="SBW14" s="541"/>
      <c r="SBX14" s="541"/>
      <c r="SBY14" s="541"/>
      <c r="SBZ14" s="541"/>
      <c r="SCA14" s="541"/>
      <c r="SCB14" s="541"/>
      <c r="SCC14" s="541"/>
      <c r="SCD14" s="541"/>
      <c r="SCE14" s="541"/>
      <c r="SCF14" s="541"/>
      <c r="SCG14" s="541"/>
      <c r="SCH14" s="541"/>
      <c r="SCI14" s="541"/>
      <c r="SCJ14" s="541"/>
      <c r="SCK14" s="541"/>
      <c r="SCL14" s="541"/>
      <c r="SCM14" s="541"/>
      <c r="SCN14" s="541"/>
      <c r="SCO14" s="541"/>
      <c r="SCP14" s="541"/>
      <c r="SCQ14" s="541"/>
      <c r="SCR14" s="541"/>
      <c r="SCS14" s="541"/>
      <c r="SCT14" s="541"/>
      <c r="SCU14" s="541"/>
      <c r="SCV14" s="541"/>
      <c r="SCW14" s="541"/>
      <c r="SCX14" s="541"/>
      <c r="SCY14" s="541"/>
      <c r="SCZ14" s="541"/>
      <c r="SDA14" s="541"/>
      <c r="SDB14" s="541"/>
      <c r="SDC14" s="541"/>
      <c r="SDD14" s="541"/>
      <c r="SDE14" s="541"/>
      <c r="SDF14" s="541"/>
      <c r="SDG14" s="541"/>
      <c r="SDH14" s="541"/>
      <c r="SDI14" s="541"/>
      <c r="SDJ14" s="541"/>
      <c r="SDK14" s="541"/>
      <c r="SDL14" s="541"/>
      <c r="SDM14" s="541"/>
      <c r="SDN14" s="541"/>
      <c r="SDO14" s="541"/>
      <c r="SDP14" s="541"/>
      <c r="SDQ14" s="541"/>
      <c r="SDR14" s="541"/>
      <c r="SDS14" s="541"/>
      <c r="SDT14" s="541"/>
      <c r="SDU14" s="541"/>
      <c r="SDV14" s="541"/>
      <c r="SDW14" s="541"/>
      <c r="SDX14" s="541"/>
      <c r="SDY14" s="541"/>
      <c r="SDZ14" s="541"/>
      <c r="SEA14" s="541"/>
      <c r="SEB14" s="541"/>
      <c r="SEC14" s="541"/>
      <c r="SED14" s="541"/>
      <c r="SEE14" s="541"/>
      <c r="SEF14" s="541"/>
      <c r="SEG14" s="541"/>
      <c r="SEH14" s="541"/>
      <c r="SEI14" s="541"/>
      <c r="SEJ14" s="541"/>
      <c r="SEK14" s="541"/>
      <c r="SEL14" s="541"/>
      <c r="SEM14" s="541"/>
      <c r="SEN14" s="541"/>
      <c r="SEO14" s="541"/>
      <c r="SEP14" s="541"/>
      <c r="SEQ14" s="541"/>
      <c r="SER14" s="541"/>
      <c r="SES14" s="541"/>
      <c r="SET14" s="541"/>
      <c r="SEU14" s="541"/>
      <c r="SEV14" s="541"/>
      <c r="SEW14" s="541"/>
      <c r="SEX14" s="541"/>
      <c r="SEY14" s="541"/>
      <c r="SEZ14" s="541"/>
      <c r="SFA14" s="541"/>
      <c r="SFB14" s="541"/>
      <c r="SFC14" s="541"/>
      <c r="SFD14" s="541"/>
      <c r="SFE14" s="541"/>
      <c r="SFF14" s="541"/>
      <c r="SFG14" s="541"/>
      <c r="SFH14" s="541"/>
      <c r="SFI14" s="541"/>
      <c r="SFJ14" s="541"/>
      <c r="SFK14" s="541"/>
      <c r="SFL14" s="541"/>
      <c r="SFM14" s="541"/>
      <c r="SFN14" s="541"/>
      <c r="SFO14" s="541"/>
      <c r="SFP14" s="541"/>
      <c r="SFQ14" s="541"/>
      <c r="SFR14" s="541"/>
      <c r="SFS14" s="541"/>
      <c r="SFT14" s="541"/>
      <c r="SFU14" s="541"/>
      <c r="SFV14" s="541"/>
      <c r="SFW14" s="541"/>
      <c r="SFX14" s="541"/>
      <c r="SFY14" s="541"/>
      <c r="SFZ14" s="541"/>
      <c r="SGA14" s="541"/>
      <c r="SGB14" s="541"/>
      <c r="SGC14" s="541"/>
      <c r="SGD14" s="541"/>
      <c r="SGE14" s="541"/>
      <c r="SGF14" s="541"/>
      <c r="SGG14" s="541"/>
      <c r="SGH14" s="541"/>
      <c r="SGI14" s="541"/>
      <c r="SGJ14" s="541"/>
      <c r="SGK14" s="541"/>
      <c r="SGL14" s="541"/>
      <c r="SGM14" s="541"/>
      <c r="SGN14" s="541"/>
      <c r="SGO14" s="541"/>
      <c r="SGP14" s="541"/>
      <c r="SGQ14" s="541"/>
      <c r="SGR14" s="541"/>
      <c r="SGS14" s="541"/>
      <c r="SGT14" s="541"/>
      <c r="SGU14" s="541"/>
      <c r="SGV14" s="541"/>
      <c r="SGW14" s="541"/>
      <c r="SGX14" s="541"/>
      <c r="SGY14" s="541"/>
      <c r="SGZ14" s="541"/>
      <c r="SHA14" s="541"/>
      <c r="SHB14" s="541"/>
      <c r="SHC14" s="541"/>
      <c r="SHD14" s="541"/>
      <c r="SHE14" s="541"/>
      <c r="SHF14" s="541"/>
      <c r="SHG14" s="541"/>
      <c r="SHH14" s="541"/>
      <c r="SHI14" s="541"/>
      <c r="SHJ14" s="541"/>
      <c r="SHK14" s="541"/>
      <c r="SHL14" s="541"/>
      <c r="SHM14" s="541"/>
      <c r="SHN14" s="541"/>
      <c r="SHO14" s="541"/>
      <c r="SHP14" s="541"/>
      <c r="SHQ14" s="541"/>
      <c r="SHR14" s="541"/>
      <c r="SHS14" s="541"/>
      <c r="SHT14" s="541"/>
      <c r="SHU14" s="541"/>
      <c r="SHV14" s="541"/>
      <c r="SHW14" s="541"/>
      <c r="SHX14" s="541"/>
      <c r="SHY14" s="541"/>
      <c r="SHZ14" s="541"/>
      <c r="SIA14" s="541"/>
      <c r="SIB14" s="541"/>
      <c r="SIC14" s="541"/>
      <c r="SID14" s="541"/>
      <c r="SIE14" s="541"/>
      <c r="SIF14" s="541"/>
      <c r="SIG14" s="541"/>
      <c r="SIH14" s="541"/>
      <c r="SII14" s="541"/>
      <c r="SIJ14" s="541"/>
      <c r="SIK14" s="541"/>
      <c r="SIL14" s="541"/>
      <c r="SIM14" s="541"/>
      <c r="SIN14" s="541"/>
      <c r="SIO14" s="541"/>
      <c r="SIP14" s="541"/>
      <c r="SIQ14" s="541"/>
      <c r="SIR14" s="541"/>
      <c r="SIS14" s="541"/>
      <c r="SIT14" s="541"/>
      <c r="SIU14" s="541"/>
      <c r="SIV14" s="541"/>
      <c r="SIW14" s="541"/>
      <c r="SIX14" s="541"/>
      <c r="SIY14" s="541"/>
      <c r="SIZ14" s="541"/>
      <c r="SJA14" s="541"/>
      <c r="SJB14" s="541"/>
      <c r="SJC14" s="541"/>
      <c r="SJD14" s="541"/>
      <c r="SJE14" s="541"/>
      <c r="SJF14" s="541"/>
      <c r="SJG14" s="541"/>
      <c r="SJH14" s="541"/>
      <c r="SJI14" s="541"/>
      <c r="SJJ14" s="541"/>
      <c r="SJK14" s="541"/>
      <c r="SJL14" s="541"/>
      <c r="SJM14" s="541"/>
      <c r="SJN14" s="541"/>
      <c r="SJO14" s="541"/>
      <c r="SJP14" s="541"/>
      <c r="SJQ14" s="541"/>
      <c r="SJR14" s="541"/>
      <c r="SJS14" s="541"/>
      <c r="SJT14" s="541"/>
      <c r="SJU14" s="541"/>
      <c r="SJV14" s="541"/>
      <c r="SJW14" s="541"/>
      <c r="SJX14" s="541"/>
      <c r="SJY14" s="541"/>
      <c r="SJZ14" s="541"/>
      <c r="SKA14" s="541"/>
      <c r="SKB14" s="541"/>
      <c r="SKC14" s="541"/>
      <c r="SKD14" s="541"/>
      <c r="SKE14" s="541"/>
      <c r="SKF14" s="541"/>
      <c r="SKG14" s="541"/>
      <c r="SKH14" s="541"/>
      <c r="SKI14" s="541"/>
      <c r="SKJ14" s="541"/>
      <c r="SKK14" s="541"/>
      <c r="SKL14" s="541"/>
      <c r="SKM14" s="541"/>
      <c r="SKN14" s="541"/>
      <c r="SKO14" s="541"/>
      <c r="SKP14" s="541"/>
      <c r="SKQ14" s="541"/>
      <c r="SKR14" s="541"/>
      <c r="SKS14" s="541"/>
      <c r="SKT14" s="541"/>
      <c r="SKU14" s="541"/>
      <c r="SKV14" s="541"/>
      <c r="SKW14" s="541"/>
      <c r="SKX14" s="541"/>
      <c r="SKY14" s="541"/>
      <c r="SKZ14" s="541"/>
      <c r="SLA14" s="541"/>
      <c r="SLB14" s="541"/>
      <c r="SLC14" s="541"/>
      <c r="SLD14" s="541"/>
      <c r="SLE14" s="541"/>
      <c r="SLF14" s="541"/>
      <c r="SLG14" s="541"/>
      <c r="SLH14" s="541"/>
      <c r="SLI14" s="541"/>
      <c r="SLJ14" s="541"/>
      <c r="SLK14" s="541"/>
      <c r="SLL14" s="541"/>
      <c r="SLM14" s="541"/>
      <c r="SLN14" s="541"/>
      <c r="SLO14" s="541"/>
      <c r="SLP14" s="541"/>
      <c r="SLQ14" s="541"/>
      <c r="SLR14" s="541"/>
      <c r="SLS14" s="541"/>
      <c r="SLT14" s="541"/>
      <c r="SLU14" s="541"/>
      <c r="SLV14" s="541"/>
      <c r="SLW14" s="541"/>
      <c r="SLX14" s="541"/>
      <c r="SLY14" s="541"/>
      <c r="SLZ14" s="541"/>
      <c r="SMA14" s="541"/>
      <c r="SMB14" s="541"/>
      <c r="SMC14" s="541"/>
      <c r="SMD14" s="541"/>
      <c r="SME14" s="541"/>
      <c r="SMF14" s="541"/>
      <c r="SMG14" s="541"/>
      <c r="SMH14" s="541"/>
      <c r="SMI14" s="541"/>
      <c r="SMJ14" s="541"/>
      <c r="SMK14" s="541"/>
      <c r="SML14" s="541"/>
      <c r="SMM14" s="541"/>
      <c r="SMN14" s="541"/>
      <c r="SMO14" s="541"/>
      <c r="SMP14" s="541"/>
      <c r="SMQ14" s="541"/>
      <c r="SMR14" s="541"/>
      <c r="SMS14" s="541"/>
      <c r="SMT14" s="541"/>
      <c r="SMU14" s="541"/>
      <c r="SMV14" s="541"/>
      <c r="SMW14" s="541"/>
      <c r="SMX14" s="541"/>
      <c r="SMY14" s="541"/>
      <c r="SMZ14" s="541"/>
      <c r="SNA14" s="541"/>
      <c r="SNB14" s="541"/>
      <c r="SNC14" s="541"/>
      <c r="SND14" s="541"/>
      <c r="SNE14" s="541"/>
      <c r="SNF14" s="541"/>
      <c r="SNG14" s="541"/>
      <c r="SNH14" s="541"/>
      <c r="SNI14" s="541"/>
      <c r="SNJ14" s="541"/>
      <c r="SNK14" s="541"/>
      <c r="SNL14" s="541"/>
      <c r="SNM14" s="541"/>
      <c r="SNN14" s="541"/>
      <c r="SNO14" s="541"/>
      <c r="SNP14" s="541"/>
      <c r="SNQ14" s="541"/>
      <c r="SNR14" s="541"/>
      <c r="SNS14" s="541"/>
      <c r="SNT14" s="541"/>
      <c r="SNU14" s="541"/>
      <c r="SNV14" s="541"/>
      <c r="SNW14" s="541"/>
      <c r="SNX14" s="541"/>
      <c r="SNY14" s="541"/>
      <c r="SNZ14" s="541"/>
      <c r="SOA14" s="541"/>
      <c r="SOB14" s="541"/>
      <c r="SOC14" s="541"/>
      <c r="SOD14" s="541"/>
      <c r="SOE14" s="541"/>
      <c r="SOF14" s="541"/>
      <c r="SOG14" s="541"/>
      <c r="SOH14" s="541"/>
      <c r="SOI14" s="541"/>
      <c r="SOJ14" s="541"/>
      <c r="SOK14" s="541"/>
      <c r="SOL14" s="541"/>
      <c r="SOM14" s="541"/>
      <c r="SON14" s="541"/>
      <c r="SOO14" s="541"/>
      <c r="SOP14" s="541"/>
      <c r="SOQ14" s="541"/>
      <c r="SOR14" s="541"/>
      <c r="SOS14" s="541"/>
      <c r="SOT14" s="541"/>
      <c r="SOU14" s="541"/>
      <c r="SOV14" s="541"/>
      <c r="SOW14" s="541"/>
      <c r="SOX14" s="541"/>
      <c r="SOY14" s="541"/>
      <c r="SOZ14" s="541"/>
      <c r="SPA14" s="541"/>
      <c r="SPB14" s="541"/>
      <c r="SPC14" s="541"/>
      <c r="SPD14" s="541"/>
      <c r="SPE14" s="541"/>
      <c r="SPF14" s="541"/>
      <c r="SPG14" s="541"/>
      <c r="SPH14" s="541"/>
      <c r="SPI14" s="541"/>
      <c r="SPJ14" s="541"/>
      <c r="SPK14" s="541"/>
      <c r="SPL14" s="541"/>
      <c r="SPM14" s="541"/>
      <c r="SPN14" s="541"/>
      <c r="SPO14" s="541"/>
      <c r="SPP14" s="541"/>
      <c r="SPQ14" s="541"/>
      <c r="SPR14" s="541"/>
      <c r="SPS14" s="541"/>
      <c r="SPT14" s="541"/>
      <c r="SPU14" s="541"/>
      <c r="SPV14" s="541"/>
      <c r="SPW14" s="541"/>
      <c r="SPX14" s="541"/>
      <c r="SPY14" s="541"/>
      <c r="SPZ14" s="541"/>
      <c r="SQA14" s="541"/>
      <c r="SQB14" s="541"/>
      <c r="SQC14" s="541"/>
      <c r="SQD14" s="541"/>
      <c r="SQE14" s="541"/>
      <c r="SQF14" s="541"/>
      <c r="SQG14" s="541"/>
      <c r="SQH14" s="541"/>
      <c r="SQI14" s="541"/>
      <c r="SQJ14" s="541"/>
      <c r="SQK14" s="541"/>
      <c r="SQL14" s="541"/>
      <c r="SQM14" s="541"/>
      <c r="SQN14" s="541"/>
      <c r="SQO14" s="541"/>
      <c r="SQP14" s="541"/>
      <c r="SQQ14" s="541"/>
      <c r="SQR14" s="541"/>
      <c r="SQS14" s="541"/>
      <c r="SQT14" s="541"/>
      <c r="SQU14" s="541"/>
      <c r="SQV14" s="541"/>
      <c r="SQW14" s="541"/>
      <c r="SQX14" s="541"/>
      <c r="SQY14" s="541"/>
      <c r="SQZ14" s="541"/>
      <c r="SRA14" s="541"/>
      <c r="SRB14" s="541"/>
      <c r="SRC14" s="541"/>
      <c r="SRD14" s="541"/>
      <c r="SRE14" s="541"/>
      <c r="SRF14" s="541"/>
      <c r="SRG14" s="541"/>
      <c r="SRH14" s="541"/>
      <c r="SRI14" s="541"/>
      <c r="SRJ14" s="541"/>
      <c r="SRK14" s="541"/>
      <c r="SRL14" s="541"/>
      <c r="SRM14" s="541"/>
      <c r="SRN14" s="541"/>
      <c r="SRO14" s="541"/>
      <c r="SRP14" s="541"/>
      <c r="SRQ14" s="541"/>
      <c r="SRR14" s="541"/>
      <c r="SRS14" s="541"/>
      <c r="SRT14" s="541"/>
      <c r="SRU14" s="541"/>
      <c r="SRV14" s="541"/>
      <c r="SRW14" s="541"/>
      <c r="SRX14" s="541"/>
      <c r="SRY14" s="541"/>
      <c r="SRZ14" s="541"/>
      <c r="SSA14" s="541"/>
      <c r="SSB14" s="541"/>
      <c r="SSC14" s="541"/>
      <c r="SSD14" s="541"/>
      <c r="SSE14" s="541"/>
      <c r="SSF14" s="541"/>
      <c r="SSG14" s="541"/>
      <c r="SSH14" s="541"/>
      <c r="SSI14" s="541"/>
      <c r="SSJ14" s="541"/>
      <c r="SSK14" s="541"/>
      <c r="SSL14" s="541"/>
      <c r="SSM14" s="541"/>
      <c r="SSN14" s="541"/>
      <c r="SSO14" s="541"/>
      <c r="SSP14" s="541"/>
      <c r="SSQ14" s="541"/>
      <c r="SSR14" s="541"/>
      <c r="SSS14" s="541"/>
      <c r="SST14" s="541"/>
      <c r="SSU14" s="541"/>
      <c r="SSV14" s="541"/>
      <c r="SSW14" s="541"/>
      <c r="SSX14" s="541"/>
      <c r="SSY14" s="541"/>
      <c r="SSZ14" s="541"/>
      <c r="STA14" s="541"/>
      <c r="STB14" s="541"/>
      <c r="STC14" s="541"/>
      <c r="STD14" s="541"/>
      <c r="STE14" s="541"/>
      <c r="STF14" s="541"/>
      <c r="STG14" s="541"/>
      <c r="STH14" s="541"/>
      <c r="STI14" s="541"/>
      <c r="STJ14" s="541"/>
      <c r="STK14" s="541"/>
      <c r="STL14" s="541"/>
      <c r="STM14" s="541"/>
      <c r="STN14" s="541"/>
      <c r="STO14" s="541"/>
      <c r="STP14" s="541"/>
      <c r="STQ14" s="541"/>
      <c r="STR14" s="541"/>
      <c r="STS14" s="541"/>
      <c r="STT14" s="541"/>
      <c r="STU14" s="541"/>
      <c r="STV14" s="541"/>
      <c r="STW14" s="541"/>
      <c r="STX14" s="541"/>
      <c r="STY14" s="541"/>
      <c r="STZ14" s="541"/>
      <c r="SUA14" s="541"/>
      <c r="SUB14" s="541"/>
      <c r="SUC14" s="541"/>
      <c r="SUD14" s="541"/>
      <c r="SUE14" s="541"/>
      <c r="SUF14" s="541"/>
      <c r="SUG14" s="541"/>
      <c r="SUH14" s="541"/>
      <c r="SUI14" s="541"/>
      <c r="SUJ14" s="541"/>
      <c r="SUK14" s="541"/>
      <c r="SUL14" s="541"/>
      <c r="SUM14" s="541"/>
      <c r="SUN14" s="541"/>
      <c r="SUO14" s="541"/>
      <c r="SUP14" s="541"/>
      <c r="SUQ14" s="541"/>
      <c r="SUR14" s="541"/>
      <c r="SUS14" s="541"/>
      <c r="SUT14" s="541"/>
      <c r="SUU14" s="541"/>
      <c r="SUV14" s="541"/>
      <c r="SUW14" s="541"/>
      <c r="SUX14" s="541"/>
      <c r="SUY14" s="541"/>
      <c r="SUZ14" s="541"/>
      <c r="SVA14" s="541"/>
      <c r="SVB14" s="541"/>
      <c r="SVC14" s="541"/>
      <c r="SVD14" s="541"/>
      <c r="SVE14" s="541"/>
      <c r="SVF14" s="541"/>
      <c r="SVG14" s="541"/>
      <c r="SVH14" s="541"/>
      <c r="SVI14" s="541"/>
      <c r="SVJ14" s="541"/>
      <c r="SVK14" s="541"/>
      <c r="SVL14" s="541"/>
      <c r="SVM14" s="541"/>
      <c r="SVN14" s="541"/>
      <c r="SVO14" s="541"/>
      <c r="SVP14" s="541"/>
      <c r="SVQ14" s="541"/>
      <c r="SVR14" s="541"/>
      <c r="SVS14" s="541"/>
      <c r="SVT14" s="541"/>
      <c r="SVU14" s="541"/>
      <c r="SVV14" s="541"/>
      <c r="SVW14" s="541"/>
      <c r="SVX14" s="541"/>
      <c r="SVY14" s="541"/>
      <c r="SVZ14" s="541"/>
      <c r="SWA14" s="541"/>
      <c r="SWB14" s="541"/>
      <c r="SWC14" s="541"/>
      <c r="SWD14" s="541"/>
      <c r="SWE14" s="541"/>
      <c r="SWF14" s="541"/>
      <c r="SWG14" s="541"/>
      <c r="SWH14" s="541"/>
      <c r="SWI14" s="541"/>
      <c r="SWJ14" s="541"/>
      <c r="SWK14" s="541"/>
      <c r="SWL14" s="541"/>
      <c r="SWM14" s="541"/>
      <c r="SWN14" s="541"/>
      <c r="SWO14" s="541"/>
      <c r="SWP14" s="541"/>
      <c r="SWQ14" s="541"/>
      <c r="SWR14" s="541"/>
      <c r="SWS14" s="541"/>
      <c r="SWT14" s="541"/>
      <c r="SWU14" s="541"/>
      <c r="SWV14" s="541"/>
      <c r="SWW14" s="541"/>
      <c r="SWX14" s="541"/>
      <c r="SWY14" s="541"/>
      <c r="SWZ14" s="541"/>
      <c r="SXA14" s="541"/>
      <c r="SXB14" s="541"/>
      <c r="SXC14" s="541"/>
      <c r="SXD14" s="541"/>
      <c r="SXE14" s="541"/>
      <c r="SXF14" s="541"/>
      <c r="SXG14" s="541"/>
      <c r="SXH14" s="541"/>
      <c r="SXI14" s="541"/>
      <c r="SXJ14" s="541"/>
      <c r="SXK14" s="541"/>
      <c r="SXL14" s="541"/>
      <c r="SXM14" s="541"/>
      <c r="SXN14" s="541"/>
      <c r="SXO14" s="541"/>
      <c r="SXP14" s="541"/>
      <c r="SXQ14" s="541"/>
      <c r="SXR14" s="541"/>
      <c r="SXS14" s="541"/>
      <c r="SXT14" s="541"/>
      <c r="SXU14" s="541"/>
      <c r="SXV14" s="541"/>
      <c r="SXW14" s="541"/>
      <c r="SXX14" s="541"/>
      <c r="SXY14" s="541"/>
      <c r="SXZ14" s="541"/>
      <c r="SYA14" s="541"/>
      <c r="SYB14" s="541"/>
      <c r="SYC14" s="541"/>
      <c r="SYD14" s="541"/>
      <c r="SYE14" s="541"/>
      <c r="SYF14" s="541"/>
      <c r="SYG14" s="541"/>
      <c r="SYH14" s="541"/>
      <c r="SYI14" s="541"/>
      <c r="SYJ14" s="541"/>
      <c r="SYK14" s="541"/>
      <c r="SYL14" s="541"/>
      <c r="SYM14" s="541"/>
      <c r="SYN14" s="541"/>
      <c r="SYO14" s="541"/>
      <c r="SYP14" s="541"/>
      <c r="SYQ14" s="541"/>
      <c r="SYR14" s="541"/>
      <c r="SYS14" s="541"/>
      <c r="SYT14" s="541"/>
      <c r="SYU14" s="541"/>
      <c r="SYV14" s="541"/>
      <c r="SYW14" s="541"/>
      <c r="SYX14" s="541"/>
      <c r="SYY14" s="541"/>
      <c r="SYZ14" s="541"/>
      <c r="SZA14" s="541"/>
      <c r="SZB14" s="541"/>
      <c r="SZC14" s="541"/>
      <c r="SZD14" s="541"/>
      <c r="SZE14" s="541"/>
      <c r="SZF14" s="541"/>
      <c r="SZG14" s="541"/>
      <c r="SZH14" s="541"/>
      <c r="SZI14" s="541"/>
      <c r="SZJ14" s="541"/>
      <c r="SZK14" s="541"/>
      <c r="SZL14" s="541"/>
      <c r="SZM14" s="541"/>
      <c r="SZN14" s="541"/>
      <c r="SZO14" s="541"/>
      <c r="SZP14" s="541"/>
      <c r="SZQ14" s="541"/>
      <c r="SZR14" s="541"/>
      <c r="SZS14" s="541"/>
      <c r="SZT14" s="541"/>
      <c r="SZU14" s="541"/>
      <c r="SZV14" s="541"/>
      <c r="SZW14" s="541"/>
      <c r="SZX14" s="541"/>
      <c r="SZY14" s="541"/>
      <c r="SZZ14" s="541"/>
      <c r="TAA14" s="541"/>
      <c r="TAB14" s="541"/>
      <c r="TAC14" s="541"/>
      <c r="TAD14" s="541"/>
      <c r="TAE14" s="541"/>
      <c r="TAF14" s="541"/>
      <c r="TAG14" s="541"/>
      <c r="TAH14" s="541"/>
      <c r="TAI14" s="541"/>
      <c r="TAJ14" s="541"/>
      <c r="TAK14" s="541"/>
      <c r="TAL14" s="541"/>
      <c r="TAM14" s="541"/>
      <c r="TAN14" s="541"/>
      <c r="TAO14" s="541"/>
      <c r="TAP14" s="541"/>
      <c r="TAQ14" s="541"/>
      <c r="TAR14" s="541"/>
      <c r="TAS14" s="541"/>
      <c r="TAT14" s="541"/>
      <c r="TAU14" s="541"/>
      <c r="TAV14" s="541"/>
      <c r="TAW14" s="541"/>
      <c r="TAX14" s="541"/>
      <c r="TAY14" s="541"/>
      <c r="TAZ14" s="541"/>
      <c r="TBA14" s="541"/>
      <c r="TBB14" s="541"/>
      <c r="TBC14" s="541"/>
      <c r="TBD14" s="541"/>
      <c r="TBE14" s="541"/>
      <c r="TBF14" s="541"/>
      <c r="TBG14" s="541"/>
      <c r="TBH14" s="541"/>
      <c r="TBI14" s="541"/>
      <c r="TBJ14" s="541"/>
      <c r="TBK14" s="541"/>
      <c r="TBL14" s="541"/>
      <c r="TBM14" s="541"/>
      <c r="TBN14" s="541"/>
      <c r="TBO14" s="541"/>
      <c r="TBP14" s="541"/>
      <c r="TBQ14" s="541"/>
      <c r="TBR14" s="541"/>
      <c r="TBS14" s="541"/>
      <c r="TBT14" s="541"/>
      <c r="TBU14" s="541"/>
      <c r="TBV14" s="541"/>
      <c r="TBW14" s="541"/>
      <c r="TBX14" s="541"/>
      <c r="TBY14" s="541"/>
      <c r="TBZ14" s="541"/>
      <c r="TCA14" s="541"/>
      <c r="TCB14" s="541"/>
      <c r="TCC14" s="541"/>
      <c r="TCD14" s="541"/>
      <c r="TCE14" s="541"/>
      <c r="TCF14" s="541"/>
      <c r="TCG14" s="541"/>
      <c r="TCH14" s="541"/>
      <c r="TCI14" s="541"/>
      <c r="TCJ14" s="541"/>
      <c r="TCK14" s="541"/>
      <c r="TCL14" s="541"/>
      <c r="TCM14" s="541"/>
      <c r="TCN14" s="541"/>
      <c r="TCO14" s="541"/>
      <c r="TCP14" s="541"/>
      <c r="TCQ14" s="541"/>
      <c r="TCR14" s="541"/>
      <c r="TCS14" s="541"/>
      <c r="TCT14" s="541"/>
      <c r="TCU14" s="541"/>
      <c r="TCV14" s="541"/>
      <c r="TCW14" s="541"/>
      <c r="TCX14" s="541"/>
      <c r="TCY14" s="541"/>
      <c r="TCZ14" s="541"/>
      <c r="TDA14" s="541"/>
      <c r="TDB14" s="541"/>
      <c r="TDC14" s="541"/>
      <c r="TDD14" s="541"/>
      <c r="TDE14" s="541"/>
      <c r="TDF14" s="541"/>
      <c r="TDG14" s="541"/>
      <c r="TDH14" s="541"/>
      <c r="TDI14" s="541"/>
      <c r="TDJ14" s="541"/>
      <c r="TDK14" s="541"/>
      <c r="TDL14" s="541"/>
      <c r="TDM14" s="541"/>
      <c r="TDN14" s="541"/>
      <c r="TDO14" s="541"/>
      <c r="TDP14" s="541"/>
      <c r="TDQ14" s="541"/>
      <c r="TDR14" s="541"/>
      <c r="TDS14" s="541"/>
      <c r="TDT14" s="541"/>
      <c r="TDU14" s="541"/>
      <c r="TDV14" s="541"/>
      <c r="TDW14" s="541"/>
      <c r="TDX14" s="541"/>
      <c r="TDY14" s="541"/>
      <c r="TDZ14" s="541"/>
      <c r="TEA14" s="541"/>
      <c r="TEB14" s="541"/>
      <c r="TEC14" s="541"/>
      <c r="TED14" s="541"/>
      <c r="TEE14" s="541"/>
      <c r="TEF14" s="541"/>
      <c r="TEG14" s="541"/>
      <c r="TEH14" s="541"/>
      <c r="TEI14" s="541"/>
      <c r="TEJ14" s="541"/>
      <c r="TEK14" s="541"/>
      <c r="TEL14" s="541"/>
      <c r="TEM14" s="541"/>
      <c r="TEN14" s="541"/>
      <c r="TEO14" s="541"/>
      <c r="TEP14" s="541"/>
      <c r="TEQ14" s="541"/>
      <c r="TER14" s="541"/>
      <c r="TES14" s="541"/>
      <c r="TET14" s="541"/>
      <c r="TEU14" s="541"/>
      <c r="TEV14" s="541"/>
      <c r="TEW14" s="541"/>
      <c r="TEX14" s="541"/>
      <c r="TEY14" s="541"/>
      <c r="TEZ14" s="541"/>
      <c r="TFA14" s="541"/>
      <c r="TFB14" s="541"/>
      <c r="TFC14" s="541"/>
      <c r="TFD14" s="541"/>
      <c r="TFE14" s="541"/>
      <c r="TFF14" s="541"/>
      <c r="TFG14" s="541"/>
      <c r="TFH14" s="541"/>
      <c r="TFI14" s="541"/>
      <c r="TFJ14" s="541"/>
      <c r="TFK14" s="541"/>
      <c r="TFL14" s="541"/>
      <c r="TFM14" s="541"/>
      <c r="TFN14" s="541"/>
      <c r="TFO14" s="541"/>
      <c r="TFP14" s="541"/>
      <c r="TFQ14" s="541"/>
      <c r="TFR14" s="541"/>
      <c r="TFS14" s="541"/>
      <c r="TFT14" s="541"/>
      <c r="TFU14" s="541"/>
      <c r="TFV14" s="541"/>
      <c r="TFW14" s="541"/>
      <c r="TFX14" s="541"/>
      <c r="TFY14" s="541"/>
      <c r="TFZ14" s="541"/>
      <c r="TGA14" s="541"/>
      <c r="TGB14" s="541"/>
      <c r="TGC14" s="541"/>
      <c r="TGD14" s="541"/>
      <c r="TGE14" s="541"/>
      <c r="TGF14" s="541"/>
      <c r="TGG14" s="541"/>
      <c r="TGH14" s="541"/>
      <c r="TGI14" s="541"/>
      <c r="TGJ14" s="541"/>
      <c r="TGK14" s="541"/>
      <c r="TGL14" s="541"/>
      <c r="TGM14" s="541"/>
      <c r="TGN14" s="541"/>
      <c r="TGO14" s="541"/>
      <c r="TGP14" s="541"/>
      <c r="TGQ14" s="541"/>
      <c r="TGR14" s="541"/>
      <c r="TGS14" s="541"/>
      <c r="TGT14" s="541"/>
      <c r="TGU14" s="541"/>
      <c r="TGV14" s="541"/>
      <c r="TGW14" s="541"/>
      <c r="TGX14" s="541"/>
      <c r="TGY14" s="541"/>
      <c r="TGZ14" s="541"/>
      <c r="THA14" s="541"/>
      <c r="THB14" s="541"/>
      <c r="THC14" s="541"/>
      <c r="THD14" s="541"/>
      <c r="THE14" s="541"/>
      <c r="THF14" s="541"/>
      <c r="THG14" s="541"/>
      <c r="THH14" s="541"/>
      <c r="THI14" s="541"/>
      <c r="THJ14" s="541"/>
      <c r="THK14" s="541"/>
      <c r="THL14" s="541"/>
      <c r="THM14" s="541"/>
      <c r="THN14" s="541"/>
      <c r="THO14" s="541"/>
      <c r="THP14" s="541"/>
      <c r="THQ14" s="541"/>
      <c r="THR14" s="541"/>
      <c r="THS14" s="541"/>
      <c r="THT14" s="541"/>
      <c r="THU14" s="541"/>
      <c r="THV14" s="541"/>
      <c r="THW14" s="541"/>
      <c r="THX14" s="541"/>
      <c r="THY14" s="541"/>
      <c r="THZ14" s="541"/>
      <c r="TIA14" s="541"/>
      <c r="TIB14" s="541"/>
      <c r="TIC14" s="541"/>
      <c r="TID14" s="541"/>
      <c r="TIE14" s="541"/>
      <c r="TIF14" s="541"/>
      <c r="TIG14" s="541"/>
      <c r="TIH14" s="541"/>
      <c r="TII14" s="541"/>
      <c r="TIJ14" s="541"/>
      <c r="TIK14" s="541"/>
      <c r="TIL14" s="541"/>
      <c r="TIM14" s="541"/>
      <c r="TIN14" s="541"/>
      <c r="TIO14" s="541"/>
      <c r="TIP14" s="541"/>
      <c r="TIQ14" s="541"/>
      <c r="TIR14" s="541"/>
      <c r="TIS14" s="541"/>
      <c r="TIT14" s="541"/>
      <c r="TIU14" s="541"/>
      <c r="TIV14" s="541"/>
      <c r="TIW14" s="541"/>
      <c r="TIX14" s="541"/>
      <c r="TIY14" s="541"/>
      <c r="TIZ14" s="541"/>
      <c r="TJA14" s="541"/>
      <c r="TJB14" s="541"/>
      <c r="TJC14" s="541"/>
      <c r="TJD14" s="541"/>
      <c r="TJE14" s="541"/>
      <c r="TJF14" s="541"/>
      <c r="TJG14" s="541"/>
      <c r="TJH14" s="541"/>
      <c r="TJI14" s="541"/>
      <c r="TJJ14" s="541"/>
      <c r="TJK14" s="541"/>
      <c r="TJL14" s="541"/>
      <c r="TJM14" s="541"/>
      <c r="TJN14" s="541"/>
      <c r="TJO14" s="541"/>
      <c r="TJP14" s="541"/>
      <c r="TJQ14" s="541"/>
      <c r="TJR14" s="541"/>
      <c r="TJS14" s="541"/>
      <c r="TJT14" s="541"/>
      <c r="TJU14" s="541"/>
      <c r="TJV14" s="541"/>
      <c r="TJW14" s="541"/>
      <c r="TJX14" s="541"/>
      <c r="TJY14" s="541"/>
      <c r="TJZ14" s="541"/>
      <c r="TKA14" s="541"/>
      <c r="TKB14" s="541"/>
      <c r="TKC14" s="541"/>
      <c r="TKD14" s="541"/>
      <c r="TKE14" s="541"/>
      <c r="TKF14" s="541"/>
      <c r="TKG14" s="541"/>
      <c r="TKH14" s="541"/>
      <c r="TKI14" s="541"/>
      <c r="TKJ14" s="541"/>
      <c r="TKK14" s="541"/>
      <c r="TKL14" s="541"/>
      <c r="TKM14" s="541"/>
      <c r="TKN14" s="541"/>
      <c r="TKO14" s="541"/>
      <c r="TKP14" s="541"/>
      <c r="TKQ14" s="541"/>
      <c r="TKR14" s="541"/>
      <c r="TKS14" s="541"/>
      <c r="TKT14" s="541"/>
      <c r="TKU14" s="541"/>
      <c r="TKV14" s="541"/>
      <c r="TKW14" s="541"/>
      <c r="TKX14" s="541"/>
      <c r="TKY14" s="541"/>
      <c r="TKZ14" s="541"/>
      <c r="TLA14" s="541"/>
      <c r="TLB14" s="541"/>
      <c r="TLC14" s="541"/>
      <c r="TLD14" s="541"/>
      <c r="TLE14" s="541"/>
      <c r="TLF14" s="541"/>
      <c r="TLG14" s="541"/>
      <c r="TLH14" s="541"/>
      <c r="TLI14" s="541"/>
      <c r="TLJ14" s="541"/>
      <c r="TLK14" s="541"/>
      <c r="TLL14" s="541"/>
      <c r="TLM14" s="541"/>
      <c r="TLN14" s="541"/>
      <c r="TLO14" s="541"/>
      <c r="TLP14" s="541"/>
      <c r="TLQ14" s="541"/>
      <c r="TLR14" s="541"/>
      <c r="TLS14" s="541"/>
      <c r="TLT14" s="541"/>
      <c r="TLU14" s="541"/>
      <c r="TLV14" s="541"/>
      <c r="TLW14" s="541"/>
      <c r="TLX14" s="541"/>
      <c r="TLY14" s="541"/>
      <c r="TLZ14" s="541"/>
      <c r="TMA14" s="541"/>
      <c r="TMB14" s="541"/>
      <c r="TMC14" s="541"/>
      <c r="TMD14" s="541"/>
      <c r="TME14" s="541"/>
      <c r="TMF14" s="541"/>
      <c r="TMG14" s="541"/>
      <c r="TMH14" s="541"/>
      <c r="TMI14" s="541"/>
      <c r="TMJ14" s="541"/>
      <c r="TMK14" s="541"/>
      <c r="TML14" s="541"/>
      <c r="TMM14" s="541"/>
      <c r="TMN14" s="541"/>
      <c r="TMO14" s="541"/>
      <c r="TMP14" s="541"/>
      <c r="TMQ14" s="541"/>
      <c r="TMR14" s="541"/>
      <c r="TMS14" s="541"/>
      <c r="TMT14" s="541"/>
      <c r="TMU14" s="541"/>
      <c r="TMV14" s="541"/>
      <c r="TMW14" s="541"/>
      <c r="TMX14" s="541"/>
      <c r="TMY14" s="541"/>
      <c r="TMZ14" s="541"/>
      <c r="TNA14" s="541"/>
      <c r="TNB14" s="541"/>
      <c r="TNC14" s="541"/>
      <c r="TND14" s="541"/>
      <c r="TNE14" s="541"/>
      <c r="TNF14" s="541"/>
      <c r="TNG14" s="541"/>
      <c r="TNH14" s="541"/>
      <c r="TNI14" s="541"/>
      <c r="TNJ14" s="541"/>
      <c r="TNK14" s="541"/>
      <c r="TNL14" s="541"/>
      <c r="TNM14" s="541"/>
      <c r="TNN14" s="541"/>
      <c r="TNO14" s="541"/>
      <c r="TNP14" s="541"/>
      <c r="TNQ14" s="541"/>
      <c r="TNR14" s="541"/>
      <c r="TNS14" s="541"/>
      <c r="TNT14" s="541"/>
      <c r="TNU14" s="541"/>
      <c r="TNV14" s="541"/>
      <c r="TNW14" s="541"/>
      <c r="TNX14" s="541"/>
      <c r="TNY14" s="541"/>
      <c r="TNZ14" s="541"/>
      <c r="TOA14" s="541"/>
      <c r="TOB14" s="541"/>
      <c r="TOC14" s="541"/>
      <c r="TOD14" s="541"/>
      <c r="TOE14" s="541"/>
      <c r="TOF14" s="541"/>
      <c r="TOG14" s="541"/>
      <c r="TOH14" s="541"/>
      <c r="TOI14" s="541"/>
      <c r="TOJ14" s="541"/>
      <c r="TOK14" s="541"/>
      <c r="TOL14" s="541"/>
      <c r="TOM14" s="541"/>
      <c r="TON14" s="541"/>
      <c r="TOO14" s="541"/>
      <c r="TOP14" s="541"/>
      <c r="TOQ14" s="541"/>
      <c r="TOR14" s="541"/>
      <c r="TOS14" s="541"/>
      <c r="TOT14" s="541"/>
      <c r="TOU14" s="541"/>
      <c r="TOV14" s="541"/>
      <c r="TOW14" s="541"/>
      <c r="TOX14" s="541"/>
      <c r="TOY14" s="541"/>
      <c r="TOZ14" s="541"/>
      <c r="TPA14" s="541"/>
      <c r="TPB14" s="541"/>
      <c r="TPC14" s="541"/>
      <c r="TPD14" s="541"/>
      <c r="TPE14" s="541"/>
      <c r="TPF14" s="541"/>
      <c r="TPG14" s="541"/>
      <c r="TPH14" s="541"/>
      <c r="TPI14" s="541"/>
      <c r="TPJ14" s="541"/>
      <c r="TPK14" s="541"/>
      <c r="TPL14" s="541"/>
      <c r="TPM14" s="541"/>
      <c r="TPN14" s="541"/>
      <c r="TPO14" s="541"/>
      <c r="TPP14" s="541"/>
      <c r="TPQ14" s="541"/>
      <c r="TPR14" s="541"/>
      <c r="TPS14" s="541"/>
      <c r="TPT14" s="541"/>
      <c r="TPU14" s="541"/>
      <c r="TPV14" s="541"/>
      <c r="TPW14" s="541"/>
      <c r="TPX14" s="541"/>
      <c r="TPY14" s="541"/>
      <c r="TPZ14" s="541"/>
      <c r="TQA14" s="541"/>
      <c r="TQB14" s="541"/>
      <c r="TQC14" s="541"/>
      <c r="TQD14" s="541"/>
      <c r="TQE14" s="541"/>
      <c r="TQF14" s="541"/>
      <c r="TQG14" s="541"/>
      <c r="TQH14" s="541"/>
      <c r="TQI14" s="541"/>
      <c r="TQJ14" s="541"/>
      <c r="TQK14" s="541"/>
      <c r="TQL14" s="541"/>
      <c r="TQM14" s="541"/>
      <c r="TQN14" s="541"/>
      <c r="TQO14" s="541"/>
      <c r="TQP14" s="541"/>
      <c r="TQQ14" s="541"/>
      <c r="TQR14" s="541"/>
      <c r="TQS14" s="541"/>
      <c r="TQT14" s="541"/>
      <c r="TQU14" s="541"/>
      <c r="TQV14" s="541"/>
      <c r="TQW14" s="541"/>
      <c r="TQX14" s="541"/>
      <c r="TQY14" s="541"/>
      <c r="TQZ14" s="541"/>
      <c r="TRA14" s="541"/>
      <c r="TRB14" s="541"/>
      <c r="TRC14" s="541"/>
      <c r="TRD14" s="541"/>
      <c r="TRE14" s="541"/>
      <c r="TRF14" s="541"/>
      <c r="TRG14" s="541"/>
      <c r="TRH14" s="541"/>
      <c r="TRI14" s="541"/>
      <c r="TRJ14" s="541"/>
      <c r="TRK14" s="541"/>
      <c r="TRL14" s="541"/>
      <c r="TRM14" s="541"/>
      <c r="TRN14" s="541"/>
      <c r="TRO14" s="541"/>
      <c r="TRP14" s="541"/>
      <c r="TRQ14" s="541"/>
      <c r="TRR14" s="541"/>
      <c r="TRS14" s="541"/>
      <c r="TRT14" s="541"/>
      <c r="TRU14" s="541"/>
      <c r="TRV14" s="541"/>
      <c r="TRW14" s="541"/>
      <c r="TRX14" s="541"/>
      <c r="TRY14" s="541"/>
      <c r="TRZ14" s="541"/>
      <c r="TSA14" s="541"/>
      <c r="TSB14" s="541"/>
      <c r="TSC14" s="541"/>
      <c r="TSD14" s="541"/>
      <c r="TSE14" s="541"/>
      <c r="TSF14" s="541"/>
      <c r="TSG14" s="541"/>
      <c r="TSH14" s="541"/>
      <c r="TSI14" s="541"/>
      <c r="TSJ14" s="541"/>
      <c r="TSK14" s="541"/>
      <c r="TSL14" s="541"/>
      <c r="TSM14" s="541"/>
      <c r="TSN14" s="541"/>
      <c r="TSO14" s="541"/>
      <c r="TSP14" s="541"/>
      <c r="TSQ14" s="541"/>
      <c r="TSR14" s="541"/>
      <c r="TSS14" s="541"/>
      <c r="TST14" s="541"/>
      <c r="TSU14" s="541"/>
      <c r="TSV14" s="541"/>
      <c r="TSW14" s="541"/>
      <c r="TSX14" s="541"/>
      <c r="TSY14" s="541"/>
      <c r="TSZ14" s="541"/>
      <c r="TTA14" s="541"/>
      <c r="TTB14" s="541"/>
      <c r="TTC14" s="541"/>
      <c r="TTD14" s="541"/>
      <c r="TTE14" s="541"/>
      <c r="TTF14" s="541"/>
      <c r="TTG14" s="541"/>
      <c r="TTH14" s="541"/>
      <c r="TTI14" s="541"/>
      <c r="TTJ14" s="541"/>
      <c r="TTK14" s="541"/>
      <c r="TTL14" s="541"/>
      <c r="TTM14" s="541"/>
      <c r="TTN14" s="541"/>
      <c r="TTO14" s="541"/>
      <c r="TTP14" s="541"/>
      <c r="TTQ14" s="541"/>
      <c r="TTR14" s="541"/>
      <c r="TTS14" s="541"/>
      <c r="TTT14" s="541"/>
      <c r="TTU14" s="541"/>
      <c r="TTV14" s="541"/>
      <c r="TTW14" s="541"/>
      <c r="TTX14" s="541"/>
      <c r="TTY14" s="541"/>
      <c r="TTZ14" s="541"/>
      <c r="TUA14" s="541"/>
      <c r="TUB14" s="541"/>
      <c r="TUC14" s="541"/>
      <c r="TUD14" s="541"/>
      <c r="TUE14" s="541"/>
      <c r="TUF14" s="541"/>
      <c r="TUG14" s="541"/>
      <c r="TUH14" s="541"/>
      <c r="TUI14" s="541"/>
      <c r="TUJ14" s="541"/>
      <c r="TUK14" s="541"/>
      <c r="TUL14" s="541"/>
      <c r="TUM14" s="541"/>
      <c r="TUN14" s="541"/>
      <c r="TUO14" s="541"/>
      <c r="TUP14" s="541"/>
      <c r="TUQ14" s="541"/>
      <c r="TUR14" s="541"/>
      <c r="TUS14" s="541"/>
      <c r="TUT14" s="541"/>
      <c r="TUU14" s="541"/>
      <c r="TUV14" s="541"/>
      <c r="TUW14" s="541"/>
      <c r="TUX14" s="541"/>
      <c r="TUY14" s="541"/>
      <c r="TUZ14" s="541"/>
      <c r="TVA14" s="541"/>
      <c r="TVB14" s="541"/>
      <c r="TVC14" s="541"/>
      <c r="TVD14" s="541"/>
      <c r="TVE14" s="541"/>
      <c r="TVF14" s="541"/>
      <c r="TVG14" s="541"/>
      <c r="TVH14" s="541"/>
      <c r="TVI14" s="541"/>
      <c r="TVJ14" s="541"/>
      <c r="TVK14" s="541"/>
      <c r="TVL14" s="541"/>
      <c r="TVM14" s="541"/>
      <c r="TVN14" s="541"/>
      <c r="TVO14" s="541"/>
      <c r="TVP14" s="541"/>
      <c r="TVQ14" s="541"/>
      <c r="TVR14" s="541"/>
      <c r="TVS14" s="541"/>
      <c r="TVT14" s="541"/>
      <c r="TVU14" s="541"/>
      <c r="TVV14" s="541"/>
      <c r="TVW14" s="541"/>
      <c r="TVX14" s="541"/>
      <c r="TVY14" s="541"/>
      <c r="TVZ14" s="541"/>
      <c r="TWA14" s="541"/>
      <c r="TWB14" s="541"/>
      <c r="TWC14" s="541"/>
      <c r="TWD14" s="541"/>
      <c r="TWE14" s="541"/>
      <c r="TWF14" s="541"/>
      <c r="TWG14" s="541"/>
      <c r="TWH14" s="541"/>
      <c r="TWI14" s="541"/>
      <c r="TWJ14" s="541"/>
      <c r="TWK14" s="541"/>
      <c r="TWL14" s="541"/>
      <c r="TWM14" s="541"/>
      <c r="TWN14" s="541"/>
      <c r="TWO14" s="541"/>
      <c r="TWP14" s="541"/>
      <c r="TWQ14" s="541"/>
      <c r="TWR14" s="541"/>
      <c r="TWS14" s="541"/>
      <c r="TWT14" s="541"/>
      <c r="TWU14" s="541"/>
      <c r="TWV14" s="541"/>
      <c r="TWW14" s="541"/>
      <c r="TWX14" s="541"/>
      <c r="TWY14" s="541"/>
      <c r="TWZ14" s="541"/>
      <c r="TXA14" s="541"/>
      <c r="TXB14" s="541"/>
      <c r="TXC14" s="541"/>
      <c r="TXD14" s="541"/>
      <c r="TXE14" s="541"/>
      <c r="TXF14" s="541"/>
      <c r="TXG14" s="541"/>
      <c r="TXH14" s="541"/>
      <c r="TXI14" s="541"/>
      <c r="TXJ14" s="541"/>
      <c r="TXK14" s="541"/>
      <c r="TXL14" s="541"/>
      <c r="TXM14" s="541"/>
      <c r="TXN14" s="541"/>
      <c r="TXO14" s="541"/>
      <c r="TXP14" s="541"/>
      <c r="TXQ14" s="541"/>
      <c r="TXR14" s="541"/>
      <c r="TXS14" s="541"/>
      <c r="TXT14" s="541"/>
      <c r="TXU14" s="541"/>
      <c r="TXV14" s="541"/>
      <c r="TXW14" s="541"/>
      <c r="TXX14" s="541"/>
      <c r="TXY14" s="541"/>
      <c r="TXZ14" s="541"/>
      <c r="TYA14" s="541"/>
      <c r="TYB14" s="541"/>
      <c r="TYC14" s="541"/>
      <c r="TYD14" s="541"/>
      <c r="TYE14" s="541"/>
      <c r="TYF14" s="541"/>
      <c r="TYG14" s="541"/>
      <c r="TYH14" s="541"/>
      <c r="TYI14" s="541"/>
      <c r="TYJ14" s="541"/>
      <c r="TYK14" s="541"/>
      <c r="TYL14" s="541"/>
      <c r="TYM14" s="541"/>
      <c r="TYN14" s="541"/>
      <c r="TYO14" s="541"/>
      <c r="TYP14" s="541"/>
      <c r="TYQ14" s="541"/>
      <c r="TYR14" s="541"/>
      <c r="TYS14" s="541"/>
      <c r="TYT14" s="541"/>
      <c r="TYU14" s="541"/>
      <c r="TYV14" s="541"/>
      <c r="TYW14" s="541"/>
      <c r="TYX14" s="541"/>
      <c r="TYY14" s="541"/>
      <c r="TYZ14" s="541"/>
      <c r="TZA14" s="541"/>
      <c r="TZB14" s="541"/>
      <c r="TZC14" s="541"/>
      <c r="TZD14" s="541"/>
      <c r="TZE14" s="541"/>
      <c r="TZF14" s="541"/>
      <c r="TZG14" s="541"/>
      <c r="TZH14" s="541"/>
      <c r="TZI14" s="541"/>
      <c r="TZJ14" s="541"/>
      <c r="TZK14" s="541"/>
      <c r="TZL14" s="541"/>
      <c r="TZM14" s="541"/>
      <c r="TZN14" s="541"/>
      <c r="TZO14" s="541"/>
      <c r="TZP14" s="541"/>
      <c r="TZQ14" s="541"/>
      <c r="TZR14" s="541"/>
      <c r="TZS14" s="541"/>
      <c r="TZT14" s="541"/>
      <c r="TZU14" s="541"/>
      <c r="TZV14" s="541"/>
      <c r="TZW14" s="541"/>
      <c r="TZX14" s="541"/>
      <c r="TZY14" s="541"/>
      <c r="TZZ14" s="541"/>
      <c r="UAA14" s="541"/>
      <c r="UAB14" s="541"/>
      <c r="UAC14" s="541"/>
      <c r="UAD14" s="541"/>
      <c r="UAE14" s="541"/>
      <c r="UAF14" s="541"/>
      <c r="UAG14" s="541"/>
      <c r="UAH14" s="541"/>
      <c r="UAI14" s="541"/>
      <c r="UAJ14" s="541"/>
      <c r="UAK14" s="541"/>
      <c r="UAL14" s="541"/>
      <c r="UAM14" s="541"/>
      <c r="UAN14" s="541"/>
      <c r="UAO14" s="541"/>
      <c r="UAP14" s="541"/>
      <c r="UAQ14" s="541"/>
      <c r="UAR14" s="541"/>
      <c r="UAS14" s="541"/>
      <c r="UAT14" s="541"/>
      <c r="UAU14" s="541"/>
      <c r="UAV14" s="541"/>
      <c r="UAW14" s="541"/>
      <c r="UAX14" s="541"/>
      <c r="UAY14" s="541"/>
      <c r="UAZ14" s="541"/>
      <c r="UBA14" s="541"/>
      <c r="UBB14" s="541"/>
      <c r="UBC14" s="541"/>
      <c r="UBD14" s="541"/>
      <c r="UBE14" s="541"/>
      <c r="UBF14" s="541"/>
      <c r="UBG14" s="541"/>
      <c r="UBH14" s="541"/>
      <c r="UBI14" s="541"/>
      <c r="UBJ14" s="541"/>
      <c r="UBK14" s="541"/>
      <c r="UBL14" s="541"/>
      <c r="UBM14" s="541"/>
      <c r="UBN14" s="541"/>
      <c r="UBO14" s="541"/>
      <c r="UBP14" s="541"/>
      <c r="UBQ14" s="541"/>
      <c r="UBR14" s="541"/>
      <c r="UBS14" s="541"/>
      <c r="UBT14" s="541"/>
      <c r="UBU14" s="541"/>
      <c r="UBV14" s="541"/>
      <c r="UBW14" s="541"/>
      <c r="UBX14" s="541"/>
      <c r="UBY14" s="541"/>
      <c r="UBZ14" s="541"/>
      <c r="UCA14" s="541"/>
      <c r="UCB14" s="541"/>
      <c r="UCC14" s="541"/>
      <c r="UCD14" s="541"/>
      <c r="UCE14" s="541"/>
      <c r="UCF14" s="541"/>
      <c r="UCG14" s="541"/>
      <c r="UCH14" s="541"/>
      <c r="UCI14" s="541"/>
      <c r="UCJ14" s="541"/>
      <c r="UCK14" s="541"/>
      <c r="UCL14" s="541"/>
      <c r="UCM14" s="541"/>
      <c r="UCN14" s="541"/>
      <c r="UCO14" s="541"/>
      <c r="UCP14" s="541"/>
      <c r="UCQ14" s="541"/>
      <c r="UCR14" s="541"/>
      <c r="UCS14" s="541"/>
      <c r="UCT14" s="541"/>
      <c r="UCU14" s="541"/>
      <c r="UCV14" s="541"/>
      <c r="UCW14" s="541"/>
      <c r="UCX14" s="541"/>
      <c r="UCY14" s="541"/>
      <c r="UCZ14" s="541"/>
      <c r="UDA14" s="541"/>
      <c r="UDB14" s="541"/>
      <c r="UDC14" s="541"/>
      <c r="UDD14" s="541"/>
      <c r="UDE14" s="541"/>
      <c r="UDF14" s="541"/>
      <c r="UDG14" s="541"/>
      <c r="UDH14" s="541"/>
      <c r="UDI14" s="541"/>
      <c r="UDJ14" s="541"/>
      <c r="UDK14" s="541"/>
      <c r="UDL14" s="541"/>
      <c r="UDM14" s="541"/>
      <c r="UDN14" s="541"/>
      <c r="UDO14" s="541"/>
      <c r="UDP14" s="541"/>
      <c r="UDQ14" s="541"/>
      <c r="UDR14" s="541"/>
      <c r="UDS14" s="541"/>
      <c r="UDT14" s="541"/>
      <c r="UDU14" s="541"/>
      <c r="UDV14" s="541"/>
      <c r="UDW14" s="541"/>
      <c r="UDX14" s="541"/>
      <c r="UDY14" s="541"/>
      <c r="UDZ14" s="541"/>
      <c r="UEA14" s="541"/>
      <c r="UEB14" s="541"/>
      <c r="UEC14" s="541"/>
      <c r="UED14" s="541"/>
      <c r="UEE14" s="541"/>
      <c r="UEF14" s="541"/>
      <c r="UEG14" s="541"/>
      <c r="UEH14" s="541"/>
      <c r="UEI14" s="541"/>
      <c r="UEJ14" s="541"/>
      <c r="UEK14" s="541"/>
      <c r="UEL14" s="541"/>
      <c r="UEM14" s="541"/>
      <c r="UEN14" s="541"/>
      <c r="UEO14" s="541"/>
      <c r="UEP14" s="541"/>
      <c r="UEQ14" s="541"/>
      <c r="UER14" s="541"/>
      <c r="UES14" s="541"/>
      <c r="UET14" s="541"/>
      <c r="UEU14" s="541"/>
      <c r="UEV14" s="541"/>
      <c r="UEW14" s="541"/>
      <c r="UEX14" s="541"/>
      <c r="UEY14" s="541"/>
      <c r="UEZ14" s="541"/>
      <c r="UFA14" s="541"/>
      <c r="UFB14" s="541"/>
      <c r="UFC14" s="541"/>
      <c r="UFD14" s="541"/>
      <c r="UFE14" s="541"/>
      <c r="UFF14" s="541"/>
      <c r="UFG14" s="541"/>
      <c r="UFH14" s="541"/>
      <c r="UFI14" s="541"/>
      <c r="UFJ14" s="541"/>
      <c r="UFK14" s="541"/>
      <c r="UFL14" s="541"/>
      <c r="UFM14" s="541"/>
      <c r="UFN14" s="541"/>
      <c r="UFO14" s="541"/>
      <c r="UFP14" s="541"/>
      <c r="UFQ14" s="541"/>
      <c r="UFR14" s="541"/>
      <c r="UFS14" s="541"/>
      <c r="UFT14" s="541"/>
      <c r="UFU14" s="541"/>
      <c r="UFV14" s="541"/>
      <c r="UFW14" s="541"/>
      <c r="UFX14" s="541"/>
      <c r="UFY14" s="541"/>
      <c r="UFZ14" s="541"/>
      <c r="UGA14" s="541"/>
      <c r="UGB14" s="541"/>
      <c r="UGC14" s="541"/>
      <c r="UGD14" s="541"/>
      <c r="UGE14" s="541"/>
      <c r="UGF14" s="541"/>
      <c r="UGG14" s="541"/>
      <c r="UGH14" s="541"/>
      <c r="UGI14" s="541"/>
      <c r="UGJ14" s="541"/>
      <c r="UGK14" s="541"/>
      <c r="UGL14" s="541"/>
      <c r="UGM14" s="541"/>
      <c r="UGN14" s="541"/>
      <c r="UGO14" s="541"/>
      <c r="UGP14" s="541"/>
      <c r="UGQ14" s="541"/>
      <c r="UGR14" s="541"/>
      <c r="UGS14" s="541"/>
      <c r="UGT14" s="541"/>
      <c r="UGU14" s="541"/>
      <c r="UGV14" s="541"/>
      <c r="UGW14" s="541"/>
      <c r="UGX14" s="541"/>
      <c r="UGY14" s="541"/>
      <c r="UGZ14" s="541"/>
      <c r="UHA14" s="541"/>
      <c r="UHB14" s="541"/>
      <c r="UHC14" s="541"/>
      <c r="UHD14" s="541"/>
      <c r="UHE14" s="541"/>
      <c r="UHF14" s="541"/>
      <c r="UHG14" s="541"/>
      <c r="UHH14" s="541"/>
      <c r="UHI14" s="541"/>
      <c r="UHJ14" s="541"/>
      <c r="UHK14" s="541"/>
      <c r="UHL14" s="541"/>
      <c r="UHM14" s="541"/>
      <c r="UHN14" s="541"/>
      <c r="UHO14" s="541"/>
      <c r="UHP14" s="541"/>
      <c r="UHQ14" s="541"/>
      <c r="UHR14" s="541"/>
      <c r="UHS14" s="541"/>
      <c r="UHT14" s="541"/>
      <c r="UHU14" s="541"/>
      <c r="UHV14" s="541"/>
      <c r="UHW14" s="541"/>
      <c r="UHX14" s="541"/>
      <c r="UHY14" s="541"/>
      <c r="UHZ14" s="541"/>
      <c r="UIA14" s="541"/>
      <c r="UIB14" s="541"/>
      <c r="UIC14" s="541"/>
      <c r="UID14" s="541"/>
      <c r="UIE14" s="541"/>
      <c r="UIF14" s="541"/>
      <c r="UIG14" s="541"/>
      <c r="UIH14" s="541"/>
      <c r="UII14" s="541"/>
      <c r="UIJ14" s="541"/>
      <c r="UIK14" s="541"/>
      <c r="UIL14" s="541"/>
      <c r="UIM14" s="541"/>
      <c r="UIN14" s="541"/>
      <c r="UIO14" s="541"/>
      <c r="UIP14" s="541"/>
      <c r="UIQ14" s="541"/>
      <c r="UIR14" s="541"/>
      <c r="UIS14" s="541"/>
      <c r="UIT14" s="541"/>
      <c r="UIU14" s="541"/>
      <c r="UIV14" s="541"/>
      <c r="UIW14" s="541"/>
      <c r="UIX14" s="541"/>
      <c r="UIY14" s="541"/>
      <c r="UIZ14" s="541"/>
      <c r="UJA14" s="541"/>
      <c r="UJB14" s="541"/>
      <c r="UJC14" s="541"/>
      <c r="UJD14" s="541"/>
      <c r="UJE14" s="541"/>
      <c r="UJF14" s="541"/>
      <c r="UJG14" s="541"/>
      <c r="UJH14" s="541"/>
      <c r="UJI14" s="541"/>
      <c r="UJJ14" s="541"/>
      <c r="UJK14" s="541"/>
      <c r="UJL14" s="541"/>
      <c r="UJM14" s="541"/>
      <c r="UJN14" s="541"/>
      <c r="UJO14" s="541"/>
      <c r="UJP14" s="541"/>
      <c r="UJQ14" s="541"/>
      <c r="UJR14" s="541"/>
      <c r="UJS14" s="541"/>
      <c r="UJT14" s="541"/>
      <c r="UJU14" s="541"/>
      <c r="UJV14" s="541"/>
      <c r="UJW14" s="541"/>
      <c r="UJX14" s="541"/>
      <c r="UJY14" s="541"/>
      <c r="UJZ14" s="541"/>
      <c r="UKA14" s="541"/>
      <c r="UKB14" s="541"/>
      <c r="UKC14" s="541"/>
      <c r="UKD14" s="541"/>
      <c r="UKE14" s="541"/>
      <c r="UKF14" s="541"/>
      <c r="UKG14" s="541"/>
      <c r="UKH14" s="541"/>
      <c r="UKI14" s="541"/>
      <c r="UKJ14" s="541"/>
      <c r="UKK14" s="541"/>
      <c r="UKL14" s="541"/>
      <c r="UKM14" s="541"/>
      <c r="UKN14" s="541"/>
      <c r="UKO14" s="541"/>
      <c r="UKP14" s="541"/>
      <c r="UKQ14" s="541"/>
      <c r="UKR14" s="541"/>
      <c r="UKS14" s="541"/>
      <c r="UKT14" s="541"/>
      <c r="UKU14" s="541"/>
      <c r="UKV14" s="541"/>
      <c r="UKW14" s="541"/>
      <c r="UKX14" s="541"/>
      <c r="UKY14" s="541"/>
      <c r="UKZ14" s="541"/>
      <c r="ULA14" s="541"/>
      <c r="ULB14" s="541"/>
      <c r="ULC14" s="541"/>
      <c r="ULD14" s="541"/>
      <c r="ULE14" s="541"/>
      <c r="ULF14" s="541"/>
      <c r="ULG14" s="541"/>
      <c r="ULH14" s="541"/>
      <c r="ULI14" s="541"/>
      <c r="ULJ14" s="541"/>
      <c r="ULK14" s="541"/>
      <c r="ULL14" s="541"/>
      <c r="ULM14" s="541"/>
      <c r="ULN14" s="541"/>
      <c r="ULO14" s="541"/>
      <c r="ULP14" s="541"/>
      <c r="ULQ14" s="541"/>
      <c r="ULR14" s="541"/>
      <c r="ULS14" s="541"/>
      <c r="ULT14" s="541"/>
      <c r="ULU14" s="541"/>
      <c r="ULV14" s="541"/>
      <c r="ULW14" s="541"/>
      <c r="ULX14" s="541"/>
      <c r="ULY14" s="541"/>
      <c r="ULZ14" s="541"/>
      <c r="UMA14" s="541"/>
      <c r="UMB14" s="541"/>
      <c r="UMC14" s="541"/>
      <c r="UMD14" s="541"/>
      <c r="UME14" s="541"/>
      <c r="UMF14" s="541"/>
      <c r="UMG14" s="541"/>
      <c r="UMH14" s="541"/>
      <c r="UMI14" s="541"/>
      <c r="UMJ14" s="541"/>
      <c r="UMK14" s="541"/>
      <c r="UML14" s="541"/>
      <c r="UMM14" s="541"/>
      <c r="UMN14" s="541"/>
      <c r="UMO14" s="541"/>
      <c r="UMP14" s="541"/>
      <c r="UMQ14" s="541"/>
      <c r="UMR14" s="541"/>
      <c r="UMS14" s="541"/>
      <c r="UMT14" s="541"/>
      <c r="UMU14" s="541"/>
      <c r="UMV14" s="541"/>
      <c r="UMW14" s="541"/>
      <c r="UMX14" s="541"/>
      <c r="UMY14" s="541"/>
      <c r="UMZ14" s="541"/>
      <c r="UNA14" s="541"/>
      <c r="UNB14" s="541"/>
      <c r="UNC14" s="541"/>
      <c r="UND14" s="541"/>
      <c r="UNE14" s="541"/>
      <c r="UNF14" s="541"/>
      <c r="UNG14" s="541"/>
      <c r="UNH14" s="541"/>
      <c r="UNI14" s="541"/>
      <c r="UNJ14" s="541"/>
      <c r="UNK14" s="541"/>
      <c r="UNL14" s="541"/>
      <c r="UNM14" s="541"/>
      <c r="UNN14" s="541"/>
      <c r="UNO14" s="541"/>
      <c r="UNP14" s="541"/>
      <c r="UNQ14" s="541"/>
      <c r="UNR14" s="541"/>
      <c r="UNS14" s="541"/>
      <c r="UNT14" s="541"/>
      <c r="UNU14" s="541"/>
      <c r="UNV14" s="541"/>
      <c r="UNW14" s="541"/>
      <c r="UNX14" s="541"/>
      <c r="UNY14" s="541"/>
      <c r="UNZ14" s="541"/>
      <c r="UOA14" s="541"/>
      <c r="UOB14" s="541"/>
      <c r="UOC14" s="541"/>
      <c r="UOD14" s="541"/>
      <c r="UOE14" s="541"/>
      <c r="UOF14" s="541"/>
      <c r="UOG14" s="541"/>
      <c r="UOH14" s="541"/>
      <c r="UOI14" s="541"/>
      <c r="UOJ14" s="541"/>
      <c r="UOK14" s="541"/>
      <c r="UOL14" s="541"/>
      <c r="UOM14" s="541"/>
      <c r="UON14" s="541"/>
      <c r="UOO14" s="541"/>
      <c r="UOP14" s="541"/>
      <c r="UOQ14" s="541"/>
      <c r="UOR14" s="541"/>
      <c r="UOS14" s="541"/>
      <c r="UOT14" s="541"/>
      <c r="UOU14" s="541"/>
      <c r="UOV14" s="541"/>
      <c r="UOW14" s="541"/>
      <c r="UOX14" s="541"/>
      <c r="UOY14" s="541"/>
      <c r="UOZ14" s="541"/>
      <c r="UPA14" s="541"/>
      <c r="UPB14" s="541"/>
      <c r="UPC14" s="541"/>
      <c r="UPD14" s="541"/>
      <c r="UPE14" s="541"/>
      <c r="UPF14" s="541"/>
      <c r="UPG14" s="541"/>
      <c r="UPH14" s="541"/>
      <c r="UPI14" s="541"/>
      <c r="UPJ14" s="541"/>
      <c r="UPK14" s="541"/>
      <c r="UPL14" s="541"/>
      <c r="UPM14" s="541"/>
      <c r="UPN14" s="541"/>
      <c r="UPO14" s="541"/>
      <c r="UPP14" s="541"/>
      <c r="UPQ14" s="541"/>
      <c r="UPR14" s="541"/>
      <c r="UPS14" s="541"/>
      <c r="UPT14" s="541"/>
      <c r="UPU14" s="541"/>
      <c r="UPV14" s="541"/>
      <c r="UPW14" s="541"/>
      <c r="UPX14" s="541"/>
      <c r="UPY14" s="541"/>
      <c r="UPZ14" s="541"/>
      <c r="UQA14" s="541"/>
      <c r="UQB14" s="541"/>
      <c r="UQC14" s="541"/>
      <c r="UQD14" s="541"/>
      <c r="UQE14" s="541"/>
      <c r="UQF14" s="541"/>
      <c r="UQG14" s="541"/>
      <c r="UQH14" s="541"/>
      <c r="UQI14" s="541"/>
      <c r="UQJ14" s="541"/>
      <c r="UQK14" s="541"/>
      <c r="UQL14" s="541"/>
      <c r="UQM14" s="541"/>
      <c r="UQN14" s="541"/>
      <c r="UQO14" s="541"/>
      <c r="UQP14" s="541"/>
      <c r="UQQ14" s="541"/>
      <c r="UQR14" s="541"/>
      <c r="UQS14" s="541"/>
      <c r="UQT14" s="541"/>
      <c r="UQU14" s="541"/>
      <c r="UQV14" s="541"/>
      <c r="UQW14" s="541"/>
      <c r="UQX14" s="541"/>
      <c r="UQY14" s="541"/>
      <c r="UQZ14" s="541"/>
      <c r="URA14" s="541"/>
      <c r="URB14" s="541"/>
      <c r="URC14" s="541"/>
      <c r="URD14" s="541"/>
      <c r="URE14" s="541"/>
      <c r="URF14" s="541"/>
      <c r="URG14" s="541"/>
      <c r="URH14" s="541"/>
      <c r="URI14" s="541"/>
      <c r="URJ14" s="541"/>
      <c r="URK14" s="541"/>
      <c r="URL14" s="541"/>
      <c r="URM14" s="541"/>
      <c r="URN14" s="541"/>
      <c r="URO14" s="541"/>
      <c r="URP14" s="541"/>
      <c r="URQ14" s="541"/>
      <c r="URR14" s="541"/>
      <c r="URS14" s="541"/>
      <c r="URT14" s="541"/>
      <c r="URU14" s="541"/>
      <c r="URV14" s="541"/>
      <c r="URW14" s="541"/>
      <c r="URX14" s="541"/>
      <c r="URY14" s="541"/>
      <c r="URZ14" s="541"/>
      <c r="USA14" s="541"/>
      <c r="USB14" s="541"/>
      <c r="USC14" s="541"/>
      <c r="USD14" s="541"/>
      <c r="USE14" s="541"/>
      <c r="USF14" s="541"/>
      <c r="USG14" s="541"/>
      <c r="USH14" s="541"/>
      <c r="USI14" s="541"/>
      <c r="USJ14" s="541"/>
      <c r="USK14" s="541"/>
      <c r="USL14" s="541"/>
      <c r="USM14" s="541"/>
      <c r="USN14" s="541"/>
      <c r="USO14" s="541"/>
      <c r="USP14" s="541"/>
      <c r="USQ14" s="541"/>
      <c r="USR14" s="541"/>
      <c r="USS14" s="541"/>
      <c r="UST14" s="541"/>
      <c r="USU14" s="541"/>
      <c r="USV14" s="541"/>
      <c r="USW14" s="541"/>
      <c r="USX14" s="541"/>
      <c r="USY14" s="541"/>
      <c r="USZ14" s="541"/>
      <c r="UTA14" s="541"/>
      <c r="UTB14" s="541"/>
      <c r="UTC14" s="541"/>
      <c r="UTD14" s="541"/>
      <c r="UTE14" s="541"/>
      <c r="UTF14" s="541"/>
      <c r="UTG14" s="541"/>
      <c r="UTH14" s="541"/>
      <c r="UTI14" s="541"/>
      <c r="UTJ14" s="541"/>
      <c r="UTK14" s="541"/>
      <c r="UTL14" s="541"/>
      <c r="UTM14" s="541"/>
      <c r="UTN14" s="541"/>
      <c r="UTO14" s="541"/>
      <c r="UTP14" s="541"/>
      <c r="UTQ14" s="541"/>
      <c r="UTR14" s="541"/>
      <c r="UTS14" s="541"/>
      <c r="UTT14" s="541"/>
      <c r="UTU14" s="541"/>
      <c r="UTV14" s="541"/>
      <c r="UTW14" s="541"/>
      <c r="UTX14" s="541"/>
      <c r="UTY14" s="541"/>
      <c r="UTZ14" s="541"/>
      <c r="UUA14" s="541"/>
      <c r="UUB14" s="541"/>
      <c r="UUC14" s="541"/>
      <c r="UUD14" s="541"/>
      <c r="UUE14" s="541"/>
      <c r="UUF14" s="541"/>
      <c r="UUG14" s="541"/>
      <c r="UUH14" s="541"/>
      <c r="UUI14" s="541"/>
      <c r="UUJ14" s="541"/>
      <c r="UUK14" s="541"/>
      <c r="UUL14" s="541"/>
      <c r="UUM14" s="541"/>
      <c r="UUN14" s="541"/>
      <c r="UUO14" s="541"/>
      <c r="UUP14" s="541"/>
      <c r="UUQ14" s="541"/>
      <c r="UUR14" s="541"/>
      <c r="UUS14" s="541"/>
      <c r="UUT14" s="541"/>
      <c r="UUU14" s="541"/>
      <c r="UUV14" s="541"/>
      <c r="UUW14" s="541"/>
      <c r="UUX14" s="541"/>
      <c r="UUY14" s="541"/>
      <c r="UUZ14" s="541"/>
      <c r="UVA14" s="541"/>
      <c r="UVB14" s="541"/>
      <c r="UVC14" s="541"/>
      <c r="UVD14" s="541"/>
      <c r="UVE14" s="541"/>
      <c r="UVF14" s="541"/>
      <c r="UVG14" s="541"/>
      <c r="UVH14" s="541"/>
      <c r="UVI14" s="541"/>
      <c r="UVJ14" s="541"/>
      <c r="UVK14" s="541"/>
      <c r="UVL14" s="541"/>
      <c r="UVM14" s="541"/>
      <c r="UVN14" s="541"/>
      <c r="UVO14" s="541"/>
      <c r="UVP14" s="541"/>
      <c r="UVQ14" s="541"/>
      <c r="UVR14" s="541"/>
      <c r="UVS14" s="541"/>
      <c r="UVT14" s="541"/>
      <c r="UVU14" s="541"/>
      <c r="UVV14" s="541"/>
      <c r="UVW14" s="541"/>
      <c r="UVX14" s="541"/>
      <c r="UVY14" s="541"/>
      <c r="UVZ14" s="541"/>
      <c r="UWA14" s="541"/>
      <c r="UWB14" s="541"/>
      <c r="UWC14" s="541"/>
      <c r="UWD14" s="541"/>
      <c r="UWE14" s="541"/>
      <c r="UWF14" s="541"/>
      <c r="UWG14" s="541"/>
      <c r="UWH14" s="541"/>
      <c r="UWI14" s="541"/>
      <c r="UWJ14" s="541"/>
      <c r="UWK14" s="541"/>
      <c r="UWL14" s="541"/>
      <c r="UWM14" s="541"/>
      <c r="UWN14" s="541"/>
      <c r="UWO14" s="541"/>
      <c r="UWP14" s="541"/>
      <c r="UWQ14" s="541"/>
      <c r="UWR14" s="541"/>
      <c r="UWS14" s="541"/>
      <c r="UWT14" s="541"/>
      <c r="UWU14" s="541"/>
      <c r="UWV14" s="541"/>
      <c r="UWW14" s="541"/>
      <c r="UWX14" s="541"/>
      <c r="UWY14" s="541"/>
      <c r="UWZ14" s="541"/>
      <c r="UXA14" s="541"/>
      <c r="UXB14" s="541"/>
      <c r="UXC14" s="541"/>
      <c r="UXD14" s="541"/>
      <c r="UXE14" s="541"/>
      <c r="UXF14" s="541"/>
      <c r="UXG14" s="541"/>
      <c r="UXH14" s="541"/>
      <c r="UXI14" s="541"/>
      <c r="UXJ14" s="541"/>
      <c r="UXK14" s="541"/>
      <c r="UXL14" s="541"/>
      <c r="UXM14" s="541"/>
      <c r="UXN14" s="541"/>
      <c r="UXO14" s="541"/>
      <c r="UXP14" s="541"/>
      <c r="UXQ14" s="541"/>
      <c r="UXR14" s="541"/>
      <c r="UXS14" s="541"/>
      <c r="UXT14" s="541"/>
      <c r="UXU14" s="541"/>
      <c r="UXV14" s="541"/>
      <c r="UXW14" s="541"/>
      <c r="UXX14" s="541"/>
      <c r="UXY14" s="541"/>
      <c r="UXZ14" s="541"/>
      <c r="UYA14" s="541"/>
      <c r="UYB14" s="541"/>
      <c r="UYC14" s="541"/>
      <c r="UYD14" s="541"/>
      <c r="UYE14" s="541"/>
      <c r="UYF14" s="541"/>
      <c r="UYG14" s="541"/>
      <c r="UYH14" s="541"/>
      <c r="UYI14" s="541"/>
      <c r="UYJ14" s="541"/>
      <c r="UYK14" s="541"/>
      <c r="UYL14" s="541"/>
      <c r="UYM14" s="541"/>
      <c r="UYN14" s="541"/>
      <c r="UYO14" s="541"/>
      <c r="UYP14" s="541"/>
      <c r="UYQ14" s="541"/>
      <c r="UYR14" s="541"/>
      <c r="UYS14" s="541"/>
      <c r="UYT14" s="541"/>
      <c r="UYU14" s="541"/>
      <c r="UYV14" s="541"/>
      <c r="UYW14" s="541"/>
      <c r="UYX14" s="541"/>
      <c r="UYY14" s="541"/>
      <c r="UYZ14" s="541"/>
      <c r="UZA14" s="541"/>
      <c r="UZB14" s="541"/>
      <c r="UZC14" s="541"/>
      <c r="UZD14" s="541"/>
      <c r="UZE14" s="541"/>
      <c r="UZF14" s="541"/>
      <c r="UZG14" s="541"/>
      <c r="UZH14" s="541"/>
      <c r="UZI14" s="541"/>
      <c r="UZJ14" s="541"/>
      <c r="UZK14" s="541"/>
      <c r="UZL14" s="541"/>
      <c r="UZM14" s="541"/>
      <c r="UZN14" s="541"/>
      <c r="UZO14" s="541"/>
      <c r="UZP14" s="541"/>
      <c r="UZQ14" s="541"/>
      <c r="UZR14" s="541"/>
      <c r="UZS14" s="541"/>
      <c r="UZT14" s="541"/>
      <c r="UZU14" s="541"/>
      <c r="UZV14" s="541"/>
      <c r="UZW14" s="541"/>
      <c r="UZX14" s="541"/>
      <c r="UZY14" s="541"/>
      <c r="UZZ14" s="541"/>
      <c r="VAA14" s="541"/>
      <c r="VAB14" s="541"/>
      <c r="VAC14" s="541"/>
      <c r="VAD14" s="541"/>
      <c r="VAE14" s="541"/>
      <c r="VAF14" s="541"/>
      <c r="VAG14" s="541"/>
      <c r="VAH14" s="541"/>
      <c r="VAI14" s="541"/>
      <c r="VAJ14" s="541"/>
      <c r="VAK14" s="541"/>
      <c r="VAL14" s="541"/>
      <c r="VAM14" s="541"/>
      <c r="VAN14" s="541"/>
      <c r="VAO14" s="541"/>
      <c r="VAP14" s="541"/>
      <c r="VAQ14" s="541"/>
      <c r="VAR14" s="541"/>
      <c r="VAS14" s="541"/>
      <c r="VAT14" s="541"/>
      <c r="VAU14" s="541"/>
      <c r="VAV14" s="541"/>
      <c r="VAW14" s="541"/>
      <c r="VAX14" s="541"/>
      <c r="VAY14" s="541"/>
      <c r="VAZ14" s="541"/>
      <c r="VBA14" s="541"/>
      <c r="VBB14" s="541"/>
      <c r="VBC14" s="541"/>
      <c r="VBD14" s="541"/>
      <c r="VBE14" s="541"/>
      <c r="VBF14" s="541"/>
      <c r="VBG14" s="541"/>
      <c r="VBH14" s="541"/>
      <c r="VBI14" s="541"/>
      <c r="VBJ14" s="541"/>
      <c r="VBK14" s="541"/>
      <c r="VBL14" s="541"/>
      <c r="VBM14" s="541"/>
      <c r="VBN14" s="541"/>
      <c r="VBO14" s="541"/>
      <c r="VBP14" s="541"/>
      <c r="VBQ14" s="541"/>
      <c r="VBR14" s="541"/>
      <c r="VBS14" s="541"/>
      <c r="VBT14" s="541"/>
      <c r="VBU14" s="541"/>
      <c r="VBV14" s="541"/>
      <c r="VBW14" s="541"/>
      <c r="VBX14" s="541"/>
      <c r="VBY14" s="541"/>
      <c r="VBZ14" s="541"/>
      <c r="VCA14" s="541"/>
      <c r="VCB14" s="541"/>
      <c r="VCC14" s="541"/>
      <c r="VCD14" s="541"/>
      <c r="VCE14" s="541"/>
      <c r="VCF14" s="541"/>
      <c r="VCG14" s="541"/>
      <c r="VCH14" s="541"/>
      <c r="VCI14" s="541"/>
      <c r="VCJ14" s="541"/>
      <c r="VCK14" s="541"/>
      <c r="VCL14" s="541"/>
      <c r="VCM14" s="541"/>
      <c r="VCN14" s="541"/>
      <c r="VCO14" s="541"/>
      <c r="VCP14" s="541"/>
      <c r="VCQ14" s="541"/>
      <c r="VCR14" s="541"/>
      <c r="VCS14" s="541"/>
      <c r="VCT14" s="541"/>
      <c r="VCU14" s="541"/>
      <c r="VCV14" s="541"/>
      <c r="VCW14" s="541"/>
      <c r="VCX14" s="541"/>
      <c r="VCY14" s="541"/>
      <c r="VCZ14" s="541"/>
      <c r="VDA14" s="541"/>
      <c r="VDB14" s="541"/>
      <c r="VDC14" s="541"/>
      <c r="VDD14" s="541"/>
      <c r="VDE14" s="541"/>
      <c r="VDF14" s="541"/>
      <c r="VDG14" s="541"/>
      <c r="VDH14" s="541"/>
      <c r="VDI14" s="541"/>
      <c r="VDJ14" s="541"/>
      <c r="VDK14" s="541"/>
      <c r="VDL14" s="541"/>
      <c r="VDM14" s="541"/>
      <c r="VDN14" s="541"/>
      <c r="VDO14" s="541"/>
      <c r="VDP14" s="541"/>
      <c r="VDQ14" s="541"/>
      <c r="VDR14" s="541"/>
      <c r="VDS14" s="541"/>
      <c r="VDT14" s="541"/>
      <c r="VDU14" s="541"/>
      <c r="VDV14" s="541"/>
      <c r="VDW14" s="541"/>
      <c r="VDX14" s="541"/>
      <c r="VDY14" s="541"/>
      <c r="VDZ14" s="541"/>
      <c r="VEA14" s="541"/>
      <c r="VEB14" s="541"/>
      <c r="VEC14" s="541"/>
      <c r="VED14" s="541"/>
      <c r="VEE14" s="541"/>
      <c r="VEF14" s="541"/>
      <c r="VEG14" s="541"/>
      <c r="VEH14" s="541"/>
      <c r="VEI14" s="541"/>
      <c r="VEJ14" s="541"/>
      <c r="VEK14" s="541"/>
      <c r="VEL14" s="541"/>
      <c r="VEM14" s="541"/>
      <c r="VEN14" s="541"/>
      <c r="VEO14" s="541"/>
      <c r="VEP14" s="541"/>
      <c r="VEQ14" s="541"/>
      <c r="VER14" s="541"/>
      <c r="VES14" s="541"/>
      <c r="VET14" s="541"/>
      <c r="VEU14" s="541"/>
      <c r="VEV14" s="541"/>
      <c r="VEW14" s="541"/>
      <c r="VEX14" s="541"/>
      <c r="VEY14" s="541"/>
      <c r="VEZ14" s="541"/>
      <c r="VFA14" s="541"/>
      <c r="VFB14" s="541"/>
      <c r="VFC14" s="541"/>
      <c r="VFD14" s="541"/>
      <c r="VFE14" s="541"/>
      <c r="VFF14" s="541"/>
      <c r="VFG14" s="541"/>
      <c r="VFH14" s="541"/>
      <c r="VFI14" s="541"/>
      <c r="VFJ14" s="541"/>
      <c r="VFK14" s="541"/>
      <c r="VFL14" s="541"/>
      <c r="VFM14" s="541"/>
      <c r="VFN14" s="541"/>
      <c r="VFO14" s="541"/>
      <c r="VFP14" s="541"/>
      <c r="VFQ14" s="541"/>
      <c r="VFR14" s="541"/>
      <c r="VFS14" s="541"/>
      <c r="VFT14" s="541"/>
      <c r="VFU14" s="541"/>
      <c r="VFV14" s="541"/>
      <c r="VFW14" s="541"/>
      <c r="VFX14" s="541"/>
      <c r="VFY14" s="541"/>
      <c r="VFZ14" s="541"/>
      <c r="VGA14" s="541"/>
      <c r="VGB14" s="541"/>
      <c r="VGC14" s="541"/>
      <c r="VGD14" s="541"/>
      <c r="VGE14" s="541"/>
      <c r="VGF14" s="541"/>
      <c r="VGG14" s="541"/>
      <c r="VGH14" s="541"/>
      <c r="VGI14" s="541"/>
      <c r="VGJ14" s="541"/>
      <c r="VGK14" s="541"/>
      <c r="VGL14" s="541"/>
      <c r="VGM14" s="541"/>
      <c r="VGN14" s="541"/>
      <c r="VGO14" s="541"/>
      <c r="VGP14" s="541"/>
      <c r="VGQ14" s="541"/>
      <c r="VGR14" s="541"/>
      <c r="VGS14" s="541"/>
      <c r="VGT14" s="541"/>
      <c r="VGU14" s="541"/>
      <c r="VGV14" s="541"/>
      <c r="VGW14" s="541"/>
      <c r="VGX14" s="541"/>
      <c r="VGY14" s="541"/>
      <c r="VGZ14" s="541"/>
      <c r="VHA14" s="541"/>
      <c r="VHB14" s="541"/>
      <c r="VHC14" s="541"/>
      <c r="VHD14" s="541"/>
      <c r="VHE14" s="541"/>
      <c r="VHF14" s="541"/>
      <c r="VHG14" s="541"/>
      <c r="VHH14" s="541"/>
      <c r="VHI14" s="541"/>
      <c r="VHJ14" s="541"/>
      <c r="VHK14" s="541"/>
      <c r="VHL14" s="541"/>
      <c r="VHM14" s="541"/>
      <c r="VHN14" s="541"/>
      <c r="VHO14" s="541"/>
      <c r="VHP14" s="541"/>
      <c r="VHQ14" s="541"/>
      <c r="VHR14" s="541"/>
      <c r="VHS14" s="541"/>
      <c r="VHT14" s="541"/>
      <c r="VHU14" s="541"/>
      <c r="VHV14" s="541"/>
      <c r="VHW14" s="541"/>
      <c r="VHX14" s="541"/>
      <c r="VHY14" s="541"/>
      <c r="VHZ14" s="541"/>
      <c r="VIA14" s="541"/>
      <c r="VIB14" s="541"/>
      <c r="VIC14" s="541"/>
      <c r="VID14" s="541"/>
      <c r="VIE14" s="541"/>
      <c r="VIF14" s="541"/>
      <c r="VIG14" s="541"/>
      <c r="VIH14" s="541"/>
      <c r="VII14" s="541"/>
      <c r="VIJ14" s="541"/>
      <c r="VIK14" s="541"/>
      <c r="VIL14" s="541"/>
      <c r="VIM14" s="541"/>
      <c r="VIN14" s="541"/>
      <c r="VIO14" s="541"/>
      <c r="VIP14" s="541"/>
      <c r="VIQ14" s="541"/>
      <c r="VIR14" s="541"/>
      <c r="VIS14" s="541"/>
      <c r="VIT14" s="541"/>
      <c r="VIU14" s="541"/>
      <c r="VIV14" s="541"/>
      <c r="VIW14" s="541"/>
      <c r="VIX14" s="541"/>
      <c r="VIY14" s="541"/>
      <c r="VIZ14" s="541"/>
      <c r="VJA14" s="541"/>
      <c r="VJB14" s="541"/>
      <c r="VJC14" s="541"/>
      <c r="VJD14" s="541"/>
      <c r="VJE14" s="541"/>
      <c r="VJF14" s="541"/>
      <c r="VJG14" s="541"/>
      <c r="VJH14" s="541"/>
      <c r="VJI14" s="541"/>
      <c r="VJJ14" s="541"/>
      <c r="VJK14" s="541"/>
      <c r="VJL14" s="541"/>
      <c r="VJM14" s="541"/>
      <c r="VJN14" s="541"/>
      <c r="VJO14" s="541"/>
      <c r="VJP14" s="541"/>
      <c r="VJQ14" s="541"/>
      <c r="VJR14" s="541"/>
      <c r="VJS14" s="541"/>
      <c r="VJT14" s="541"/>
      <c r="VJU14" s="541"/>
      <c r="VJV14" s="541"/>
      <c r="VJW14" s="541"/>
      <c r="VJX14" s="541"/>
      <c r="VJY14" s="541"/>
      <c r="VJZ14" s="541"/>
      <c r="VKA14" s="541"/>
      <c r="VKB14" s="541"/>
      <c r="VKC14" s="541"/>
      <c r="VKD14" s="541"/>
      <c r="VKE14" s="541"/>
      <c r="VKF14" s="541"/>
      <c r="VKG14" s="541"/>
      <c r="VKH14" s="541"/>
      <c r="VKI14" s="541"/>
      <c r="VKJ14" s="541"/>
      <c r="VKK14" s="541"/>
      <c r="VKL14" s="541"/>
      <c r="VKM14" s="541"/>
      <c r="VKN14" s="541"/>
      <c r="VKO14" s="541"/>
      <c r="VKP14" s="541"/>
      <c r="VKQ14" s="541"/>
      <c r="VKR14" s="541"/>
      <c r="VKS14" s="541"/>
      <c r="VKT14" s="541"/>
      <c r="VKU14" s="541"/>
      <c r="VKV14" s="541"/>
      <c r="VKW14" s="541"/>
      <c r="VKX14" s="541"/>
      <c r="VKY14" s="541"/>
      <c r="VKZ14" s="541"/>
      <c r="VLA14" s="541"/>
      <c r="VLB14" s="541"/>
      <c r="VLC14" s="541"/>
      <c r="VLD14" s="541"/>
      <c r="VLE14" s="541"/>
      <c r="VLF14" s="541"/>
      <c r="VLG14" s="541"/>
      <c r="VLH14" s="541"/>
      <c r="VLI14" s="541"/>
      <c r="VLJ14" s="541"/>
      <c r="VLK14" s="541"/>
      <c r="VLL14" s="541"/>
      <c r="VLM14" s="541"/>
      <c r="VLN14" s="541"/>
      <c r="VLO14" s="541"/>
      <c r="VLP14" s="541"/>
      <c r="VLQ14" s="541"/>
      <c r="VLR14" s="541"/>
      <c r="VLS14" s="541"/>
      <c r="VLT14" s="541"/>
      <c r="VLU14" s="541"/>
      <c r="VLV14" s="541"/>
      <c r="VLW14" s="541"/>
      <c r="VLX14" s="541"/>
      <c r="VLY14" s="541"/>
      <c r="VLZ14" s="541"/>
      <c r="VMA14" s="541"/>
      <c r="VMB14" s="541"/>
      <c r="VMC14" s="541"/>
      <c r="VMD14" s="541"/>
      <c r="VME14" s="541"/>
      <c r="VMF14" s="541"/>
      <c r="VMG14" s="541"/>
      <c r="VMH14" s="541"/>
      <c r="VMI14" s="541"/>
      <c r="VMJ14" s="541"/>
      <c r="VMK14" s="541"/>
      <c r="VML14" s="541"/>
      <c r="VMM14" s="541"/>
      <c r="VMN14" s="541"/>
      <c r="VMO14" s="541"/>
      <c r="VMP14" s="541"/>
      <c r="VMQ14" s="541"/>
      <c r="VMR14" s="541"/>
      <c r="VMS14" s="541"/>
      <c r="VMT14" s="541"/>
      <c r="VMU14" s="541"/>
      <c r="VMV14" s="541"/>
      <c r="VMW14" s="541"/>
      <c r="VMX14" s="541"/>
      <c r="VMY14" s="541"/>
      <c r="VMZ14" s="541"/>
      <c r="VNA14" s="541"/>
      <c r="VNB14" s="541"/>
      <c r="VNC14" s="541"/>
      <c r="VND14" s="541"/>
      <c r="VNE14" s="541"/>
      <c r="VNF14" s="541"/>
      <c r="VNG14" s="541"/>
      <c r="VNH14" s="541"/>
      <c r="VNI14" s="541"/>
      <c r="VNJ14" s="541"/>
      <c r="VNK14" s="541"/>
      <c r="VNL14" s="541"/>
      <c r="VNM14" s="541"/>
      <c r="VNN14" s="541"/>
      <c r="VNO14" s="541"/>
      <c r="VNP14" s="541"/>
      <c r="VNQ14" s="541"/>
      <c r="VNR14" s="541"/>
      <c r="VNS14" s="541"/>
      <c r="VNT14" s="541"/>
      <c r="VNU14" s="541"/>
      <c r="VNV14" s="541"/>
      <c r="VNW14" s="541"/>
      <c r="VNX14" s="541"/>
      <c r="VNY14" s="541"/>
      <c r="VNZ14" s="541"/>
      <c r="VOA14" s="541"/>
      <c r="VOB14" s="541"/>
      <c r="VOC14" s="541"/>
      <c r="VOD14" s="541"/>
      <c r="VOE14" s="541"/>
      <c r="VOF14" s="541"/>
      <c r="VOG14" s="541"/>
      <c r="VOH14" s="541"/>
      <c r="VOI14" s="541"/>
      <c r="VOJ14" s="541"/>
      <c r="VOK14" s="541"/>
      <c r="VOL14" s="541"/>
      <c r="VOM14" s="541"/>
      <c r="VON14" s="541"/>
      <c r="VOO14" s="541"/>
      <c r="VOP14" s="541"/>
      <c r="VOQ14" s="541"/>
      <c r="VOR14" s="541"/>
      <c r="VOS14" s="541"/>
      <c r="VOT14" s="541"/>
      <c r="VOU14" s="541"/>
      <c r="VOV14" s="541"/>
      <c r="VOW14" s="541"/>
      <c r="VOX14" s="541"/>
      <c r="VOY14" s="541"/>
      <c r="VOZ14" s="541"/>
      <c r="VPA14" s="541"/>
      <c r="VPB14" s="541"/>
      <c r="VPC14" s="541"/>
      <c r="VPD14" s="541"/>
      <c r="VPE14" s="541"/>
      <c r="VPF14" s="541"/>
      <c r="VPG14" s="541"/>
      <c r="VPH14" s="541"/>
      <c r="VPI14" s="541"/>
      <c r="VPJ14" s="541"/>
      <c r="VPK14" s="541"/>
      <c r="VPL14" s="541"/>
      <c r="VPM14" s="541"/>
      <c r="VPN14" s="541"/>
      <c r="VPO14" s="541"/>
      <c r="VPP14" s="541"/>
      <c r="VPQ14" s="541"/>
      <c r="VPR14" s="541"/>
      <c r="VPS14" s="541"/>
      <c r="VPT14" s="541"/>
      <c r="VPU14" s="541"/>
      <c r="VPV14" s="541"/>
      <c r="VPW14" s="541"/>
      <c r="VPX14" s="541"/>
      <c r="VPY14" s="541"/>
      <c r="VPZ14" s="541"/>
      <c r="VQA14" s="541"/>
      <c r="VQB14" s="541"/>
      <c r="VQC14" s="541"/>
      <c r="VQD14" s="541"/>
      <c r="VQE14" s="541"/>
      <c r="VQF14" s="541"/>
      <c r="VQG14" s="541"/>
      <c r="VQH14" s="541"/>
      <c r="VQI14" s="541"/>
      <c r="VQJ14" s="541"/>
      <c r="VQK14" s="541"/>
      <c r="VQL14" s="541"/>
      <c r="VQM14" s="541"/>
      <c r="VQN14" s="541"/>
      <c r="VQO14" s="541"/>
      <c r="VQP14" s="541"/>
      <c r="VQQ14" s="541"/>
      <c r="VQR14" s="541"/>
      <c r="VQS14" s="541"/>
      <c r="VQT14" s="541"/>
      <c r="VQU14" s="541"/>
      <c r="VQV14" s="541"/>
      <c r="VQW14" s="541"/>
      <c r="VQX14" s="541"/>
      <c r="VQY14" s="541"/>
      <c r="VQZ14" s="541"/>
      <c r="VRA14" s="541"/>
      <c r="VRB14" s="541"/>
      <c r="VRC14" s="541"/>
      <c r="VRD14" s="541"/>
      <c r="VRE14" s="541"/>
      <c r="VRF14" s="541"/>
      <c r="VRG14" s="541"/>
      <c r="VRH14" s="541"/>
      <c r="VRI14" s="541"/>
      <c r="VRJ14" s="541"/>
      <c r="VRK14" s="541"/>
      <c r="VRL14" s="541"/>
      <c r="VRM14" s="541"/>
      <c r="VRN14" s="541"/>
      <c r="VRO14" s="541"/>
      <c r="VRP14" s="541"/>
      <c r="VRQ14" s="541"/>
      <c r="VRR14" s="541"/>
      <c r="VRS14" s="541"/>
      <c r="VRT14" s="541"/>
      <c r="VRU14" s="541"/>
      <c r="VRV14" s="541"/>
      <c r="VRW14" s="541"/>
      <c r="VRX14" s="541"/>
      <c r="VRY14" s="541"/>
      <c r="VRZ14" s="541"/>
      <c r="VSA14" s="541"/>
      <c r="VSB14" s="541"/>
      <c r="VSC14" s="541"/>
      <c r="VSD14" s="541"/>
      <c r="VSE14" s="541"/>
      <c r="VSF14" s="541"/>
      <c r="VSG14" s="541"/>
      <c r="VSH14" s="541"/>
      <c r="VSI14" s="541"/>
      <c r="VSJ14" s="541"/>
      <c r="VSK14" s="541"/>
      <c r="VSL14" s="541"/>
      <c r="VSM14" s="541"/>
      <c r="VSN14" s="541"/>
      <c r="VSO14" s="541"/>
      <c r="VSP14" s="541"/>
      <c r="VSQ14" s="541"/>
      <c r="VSR14" s="541"/>
      <c r="VSS14" s="541"/>
      <c r="VST14" s="541"/>
      <c r="VSU14" s="541"/>
      <c r="VSV14" s="541"/>
      <c r="VSW14" s="541"/>
      <c r="VSX14" s="541"/>
      <c r="VSY14" s="541"/>
      <c r="VSZ14" s="541"/>
      <c r="VTA14" s="541"/>
      <c r="VTB14" s="541"/>
      <c r="VTC14" s="541"/>
      <c r="VTD14" s="541"/>
      <c r="VTE14" s="541"/>
      <c r="VTF14" s="541"/>
      <c r="VTG14" s="541"/>
      <c r="VTH14" s="541"/>
      <c r="VTI14" s="541"/>
      <c r="VTJ14" s="541"/>
      <c r="VTK14" s="541"/>
      <c r="VTL14" s="541"/>
      <c r="VTM14" s="541"/>
      <c r="VTN14" s="541"/>
      <c r="VTO14" s="541"/>
      <c r="VTP14" s="541"/>
      <c r="VTQ14" s="541"/>
      <c r="VTR14" s="541"/>
      <c r="VTS14" s="541"/>
      <c r="VTT14" s="541"/>
      <c r="VTU14" s="541"/>
      <c r="VTV14" s="541"/>
      <c r="VTW14" s="541"/>
      <c r="VTX14" s="541"/>
      <c r="VTY14" s="541"/>
      <c r="VTZ14" s="541"/>
      <c r="VUA14" s="541"/>
      <c r="VUB14" s="541"/>
      <c r="VUC14" s="541"/>
      <c r="VUD14" s="541"/>
      <c r="VUE14" s="541"/>
      <c r="VUF14" s="541"/>
      <c r="VUG14" s="541"/>
      <c r="VUH14" s="541"/>
      <c r="VUI14" s="541"/>
      <c r="VUJ14" s="541"/>
      <c r="VUK14" s="541"/>
      <c r="VUL14" s="541"/>
      <c r="VUM14" s="541"/>
      <c r="VUN14" s="541"/>
      <c r="VUO14" s="541"/>
      <c r="VUP14" s="541"/>
      <c r="VUQ14" s="541"/>
      <c r="VUR14" s="541"/>
      <c r="VUS14" s="541"/>
      <c r="VUT14" s="541"/>
      <c r="VUU14" s="541"/>
      <c r="VUV14" s="541"/>
      <c r="VUW14" s="541"/>
      <c r="VUX14" s="541"/>
      <c r="VUY14" s="541"/>
      <c r="VUZ14" s="541"/>
      <c r="VVA14" s="541"/>
      <c r="VVB14" s="541"/>
      <c r="VVC14" s="541"/>
      <c r="VVD14" s="541"/>
      <c r="VVE14" s="541"/>
      <c r="VVF14" s="541"/>
      <c r="VVG14" s="541"/>
      <c r="VVH14" s="541"/>
      <c r="VVI14" s="541"/>
      <c r="VVJ14" s="541"/>
      <c r="VVK14" s="541"/>
      <c r="VVL14" s="541"/>
      <c r="VVM14" s="541"/>
      <c r="VVN14" s="541"/>
      <c r="VVO14" s="541"/>
      <c r="VVP14" s="541"/>
      <c r="VVQ14" s="541"/>
      <c r="VVR14" s="541"/>
      <c r="VVS14" s="541"/>
      <c r="VVT14" s="541"/>
      <c r="VVU14" s="541"/>
      <c r="VVV14" s="541"/>
      <c r="VVW14" s="541"/>
      <c r="VVX14" s="541"/>
      <c r="VVY14" s="541"/>
      <c r="VVZ14" s="541"/>
      <c r="VWA14" s="541"/>
      <c r="VWB14" s="541"/>
      <c r="VWC14" s="541"/>
      <c r="VWD14" s="541"/>
      <c r="VWE14" s="541"/>
      <c r="VWF14" s="541"/>
      <c r="VWG14" s="541"/>
      <c r="VWH14" s="541"/>
      <c r="VWI14" s="541"/>
      <c r="VWJ14" s="541"/>
      <c r="VWK14" s="541"/>
      <c r="VWL14" s="541"/>
      <c r="VWM14" s="541"/>
      <c r="VWN14" s="541"/>
      <c r="VWO14" s="541"/>
      <c r="VWP14" s="541"/>
      <c r="VWQ14" s="541"/>
      <c r="VWR14" s="541"/>
      <c r="VWS14" s="541"/>
      <c r="VWT14" s="541"/>
      <c r="VWU14" s="541"/>
      <c r="VWV14" s="541"/>
      <c r="VWW14" s="541"/>
      <c r="VWX14" s="541"/>
      <c r="VWY14" s="541"/>
      <c r="VWZ14" s="541"/>
      <c r="VXA14" s="541"/>
      <c r="VXB14" s="541"/>
      <c r="VXC14" s="541"/>
      <c r="VXD14" s="541"/>
      <c r="VXE14" s="541"/>
      <c r="VXF14" s="541"/>
      <c r="VXG14" s="541"/>
      <c r="VXH14" s="541"/>
      <c r="VXI14" s="541"/>
      <c r="VXJ14" s="541"/>
      <c r="VXK14" s="541"/>
      <c r="VXL14" s="541"/>
      <c r="VXM14" s="541"/>
      <c r="VXN14" s="541"/>
      <c r="VXO14" s="541"/>
      <c r="VXP14" s="541"/>
      <c r="VXQ14" s="541"/>
      <c r="VXR14" s="541"/>
      <c r="VXS14" s="541"/>
      <c r="VXT14" s="541"/>
      <c r="VXU14" s="541"/>
      <c r="VXV14" s="541"/>
      <c r="VXW14" s="541"/>
      <c r="VXX14" s="541"/>
      <c r="VXY14" s="541"/>
      <c r="VXZ14" s="541"/>
      <c r="VYA14" s="541"/>
      <c r="VYB14" s="541"/>
      <c r="VYC14" s="541"/>
      <c r="VYD14" s="541"/>
      <c r="VYE14" s="541"/>
      <c r="VYF14" s="541"/>
      <c r="VYG14" s="541"/>
      <c r="VYH14" s="541"/>
      <c r="VYI14" s="541"/>
      <c r="VYJ14" s="541"/>
      <c r="VYK14" s="541"/>
      <c r="VYL14" s="541"/>
      <c r="VYM14" s="541"/>
      <c r="VYN14" s="541"/>
      <c r="VYO14" s="541"/>
      <c r="VYP14" s="541"/>
      <c r="VYQ14" s="541"/>
      <c r="VYR14" s="541"/>
      <c r="VYS14" s="541"/>
      <c r="VYT14" s="541"/>
      <c r="VYU14" s="541"/>
      <c r="VYV14" s="541"/>
      <c r="VYW14" s="541"/>
      <c r="VYX14" s="541"/>
      <c r="VYY14" s="541"/>
      <c r="VYZ14" s="541"/>
      <c r="VZA14" s="541"/>
      <c r="VZB14" s="541"/>
      <c r="VZC14" s="541"/>
      <c r="VZD14" s="541"/>
      <c r="VZE14" s="541"/>
      <c r="VZF14" s="541"/>
      <c r="VZG14" s="541"/>
      <c r="VZH14" s="541"/>
      <c r="VZI14" s="541"/>
      <c r="VZJ14" s="541"/>
      <c r="VZK14" s="541"/>
      <c r="VZL14" s="541"/>
      <c r="VZM14" s="541"/>
      <c r="VZN14" s="541"/>
      <c r="VZO14" s="541"/>
      <c r="VZP14" s="541"/>
      <c r="VZQ14" s="541"/>
      <c r="VZR14" s="541"/>
      <c r="VZS14" s="541"/>
      <c r="VZT14" s="541"/>
      <c r="VZU14" s="541"/>
      <c r="VZV14" s="541"/>
      <c r="VZW14" s="541"/>
      <c r="VZX14" s="541"/>
      <c r="VZY14" s="541"/>
      <c r="VZZ14" s="541"/>
      <c r="WAA14" s="541"/>
      <c r="WAB14" s="541"/>
      <c r="WAC14" s="541"/>
      <c r="WAD14" s="541"/>
      <c r="WAE14" s="541"/>
      <c r="WAF14" s="541"/>
      <c r="WAG14" s="541"/>
      <c r="WAH14" s="541"/>
      <c r="WAI14" s="541"/>
      <c r="WAJ14" s="541"/>
      <c r="WAK14" s="541"/>
      <c r="WAL14" s="541"/>
      <c r="WAM14" s="541"/>
      <c r="WAN14" s="541"/>
      <c r="WAO14" s="541"/>
      <c r="WAP14" s="541"/>
      <c r="WAQ14" s="541"/>
      <c r="WAR14" s="541"/>
      <c r="WAS14" s="541"/>
      <c r="WAT14" s="541"/>
      <c r="WAU14" s="541"/>
      <c r="WAV14" s="541"/>
      <c r="WAW14" s="541"/>
      <c r="WAX14" s="541"/>
      <c r="WAY14" s="541"/>
      <c r="WAZ14" s="541"/>
      <c r="WBA14" s="541"/>
      <c r="WBB14" s="541"/>
      <c r="WBC14" s="541"/>
      <c r="WBD14" s="541"/>
      <c r="WBE14" s="541"/>
      <c r="WBF14" s="541"/>
      <c r="WBG14" s="541"/>
      <c r="WBH14" s="541"/>
      <c r="WBI14" s="541"/>
      <c r="WBJ14" s="541"/>
      <c r="WBK14" s="541"/>
      <c r="WBL14" s="541"/>
      <c r="WBM14" s="541"/>
      <c r="WBN14" s="541"/>
      <c r="WBO14" s="541"/>
      <c r="WBP14" s="541"/>
      <c r="WBQ14" s="541"/>
      <c r="WBR14" s="541"/>
      <c r="WBS14" s="541"/>
      <c r="WBT14" s="541"/>
      <c r="WBU14" s="541"/>
      <c r="WBV14" s="541"/>
      <c r="WBW14" s="541"/>
      <c r="WBX14" s="541"/>
      <c r="WBY14" s="541"/>
      <c r="WBZ14" s="541"/>
      <c r="WCA14" s="541"/>
      <c r="WCB14" s="541"/>
      <c r="WCC14" s="541"/>
      <c r="WCD14" s="541"/>
      <c r="WCE14" s="541"/>
      <c r="WCF14" s="541"/>
      <c r="WCG14" s="541"/>
      <c r="WCH14" s="541"/>
      <c r="WCI14" s="541"/>
      <c r="WCJ14" s="541"/>
      <c r="WCK14" s="541"/>
      <c r="WCL14" s="541"/>
      <c r="WCM14" s="541"/>
      <c r="WCN14" s="541"/>
      <c r="WCO14" s="541"/>
      <c r="WCP14" s="541"/>
      <c r="WCQ14" s="541"/>
      <c r="WCR14" s="541"/>
      <c r="WCS14" s="541"/>
      <c r="WCT14" s="541"/>
      <c r="WCU14" s="541"/>
      <c r="WCV14" s="541"/>
      <c r="WCW14" s="541"/>
      <c r="WCX14" s="541"/>
      <c r="WCY14" s="541"/>
      <c r="WCZ14" s="541"/>
      <c r="WDA14" s="541"/>
      <c r="WDB14" s="541"/>
      <c r="WDC14" s="541"/>
      <c r="WDD14" s="541"/>
      <c r="WDE14" s="541"/>
      <c r="WDF14" s="541"/>
      <c r="WDG14" s="541"/>
      <c r="WDH14" s="541"/>
      <c r="WDI14" s="541"/>
      <c r="WDJ14" s="541"/>
      <c r="WDK14" s="541"/>
      <c r="WDL14" s="541"/>
      <c r="WDM14" s="541"/>
      <c r="WDN14" s="541"/>
      <c r="WDO14" s="541"/>
      <c r="WDP14" s="541"/>
      <c r="WDQ14" s="541"/>
      <c r="WDR14" s="541"/>
      <c r="WDS14" s="541"/>
      <c r="WDT14" s="541"/>
      <c r="WDU14" s="541"/>
      <c r="WDV14" s="541"/>
      <c r="WDW14" s="541"/>
      <c r="WDX14" s="541"/>
      <c r="WDY14" s="541"/>
      <c r="WDZ14" s="541"/>
      <c r="WEA14" s="541"/>
      <c r="WEB14" s="541"/>
      <c r="WEC14" s="541"/>
      <c r="WED14" s="541"/>
      <c r="WEE14" s="541"/>
      <c r="WEF14" s="541"/>
      <c r="WEG14" s="541"/>
      <c r="WEH14" s="541"/>
      <c r="WEI14" s="541"/>
      <c r="WEJ14" s="541"/>
      <c r="WEK14" s="541"/>
      <c r="WEL14" s="541"/>
      <c r="WEM14" s="541"/>
      <c r="WEN14" s="541"/>
      <c r="WEO14" s="541"/>
      <c r="WEP14" s="541"/>
      <c r="WEQ14" s="541"/>
      <c r="WER14" s="541"/>
      <c r="WES14" s="541"/>
      <c r="WET14" s="541"/>
      <c r="WEU14" s="541"/>
      <c r="WEV14" s="541"/>
      <c r="WEW14" s="541"/>
      <c r="WEX14" s="541"/>
      <c r="WEY14" s="541"/>
      <c r="WEZ14" s="541"/>
      <c r="WFA14" s="541"/>
      <c r="WFB14" s="541"/>
      <c r="WFC14" s="541"/>
      <c r="WFD14" s="541"/>
      <c r="WFE14" s="541"/>
      <c r="WFF14" s="541"/>
      <c r="WFG14" s="541"/>
      <c r="WFH14" s="541"/>
      <c r="WFI14" s="541"/>
      <c r="WFJ14" s="541"/>
      <c r="WFK14" s="541"/>
      <c r="WFL14" s="541"/>
      <c r="WFM14" s="541"/>
      <c r="WFN14" s="541"/>
      <c r="WFO14" s="541"/>
      <c r="WFP14" s="541"/>
      <c r="WFQ14" s="541"/>
      <c r="WFR14" s="541"/>
      <c r="WFS14" s="541"/>
      <c r="WFT14" s="541"/>
      <c r="WFU14" s="541"/>
      <c r="WFV14" s="541"/>
      <c r="WFW14" s="541"/>
      <c r="WFX14" s="541"/>
      <c r="WFY14" s="541"/>
      <c r="WFZ14" s="541"/>
      <c r="WGA14" s="541"/>
      <c r="WGB14" s="541"/>
      <c r="WGC14" s="541"/>
      <c r="WGD14" s="541"/>
      <c r="WGE14" s="541"/>
      <c r="WGF14" s="541"/>
      <c r="WGG14" s="541"/>
      <c r="WGH14" s="541"/>
      <c r="WGI14" s="541"/>
      <c r="WGJ14" s="541"/>
      <c r="WGK14" s="541"/>
      <c r="WGL14" s="541"/>
      <c r="WGM14" s="541"/>
      <c r="WGN14" s="541"/>
      <c r="WGO14" s="541"/>
      <c r="WGP14" s="541"/>
      <c r="WGQ14" s="541"/>
      <c r="WGR14" s="541"/>
      <c r="WGS14" s="541"/>
      <c r="WGT14" s="541"/>
      <c r="WGU14" s="541"/>
      <c r="WGV14" s="541"/>
      <c r="WGW14" s="541"/>
      <c r="WGX14" s="541"/>
      <c r="WGY14" s="541"/>
      <c r="WGZ14" s="541"/>
      <c r="WHA14" s="541"/>
      <c r="WHB14" s="541"/>
      <c r="WHC14" s="541"/>
      <c r="WHD14" s="541"/>
      <c r="WHE14" s="541"/>
      <c r="WHF14" s="541"/>
      <c r="WHG14" s="541"/>
      <c r="WHH14" s="541"/>
      <c r="WHI14" s="541"/>
      <c r="WHJ14" s="541"/>
      <c r="WHK14" s="541"/>
      <c r="WHL14" s="541"/>
      <c r="WHM14" s="541"/>
      <c r="WHN14" s="541"/>
      <c r="WHO14" s="541"/>
      <c r="WHP14" s="541"/>
      <c r="WHQ14" s="541"/>
      <c r="WHR14" s="541"/>
      <c r="WHS14" s="541"/>
      <c r="WHT14" s="541"/>
      <c r="WHU14" s="541"/>
      <c r="WHV14" s="541"/>
      <c r="WHW14" s="541"/>
      <c r="WHX14" s="541"/>
      <c r="WHY14" s="541"/>
      <c r="WHZ14" s="541"/>
      <c r="WIA14" s="541"/>
      <c r="WIB14" s="541"/>
      <c r="WIC14" s="541"/>
      <c r="WID14" s="541"/>
      <c r="WIE14" s="541"/>
      <c r="WIF14" s="541"/>
      <c r="WIG14" s="541"/>
      <c r="WIH14" s="541"/>
      <c r="WII14" s="541"/>
      <c r="WIJ14" s="541"/>
      <c r="WIK14" s="541"/>
      <c r="WIL14" s="541"/>
      <c r="WIM14" s="541"/>
      <c r="WIN14" s="541"/>
      <c r="WIO14" s="541"/>
      <c r="WIP14" s="541"/>
      <c r="WIQ14" s="541"/>
      <c r="WIR14" s="541"/>
      <c r="WIS14" s="541"/>
      <c r="WIT14" s="541"/>
      <c r="WIU14" s="541"/>
      <c r="WIV14" s="541"/>
      <c r="WIW14" s="541"/>
      <c r="WIX14" s="541"/>
      <c r="WIY14" s="541"/>
      <c r="WIZ14" s="541"/>
      <c r="WJA14" s="541"/>
      <c r="WJB14" s="541"/>
      <c r="WJC14" s="541"/>
      <c r="WJD14" s="541"/>
      <c r="WJE14" s="541"/>
      <c r="WJF14" s="541"/>
      <c r="WJG14" s="541"/>
      <c r="WJH14" s="541"/>
      <c r="WJI14" s="541"/>
      <c r="WJJ14" s="541"/>
      <c r="WJK14" s="541"/>
      <c r="WJL14" s="541"/>
      <c r="WJM14" s="541"/>
      <c r="WJN14" s="541"/>
      <c r="WJO14" s="541"/>
      <c r="WJP14" s="541"/>
      <c r="WJQ14" s="541"/>
      <c r="WJR14" s="541"/>
      <c r="WJS14" s="541"/>
      <c r="WJT14" s="541"/>
      <c r="WJU14" s="541"/>
      <c r="WJV14" s="541"/>
      <c r="WJW14" s="541"/>
      <c r="WJX14" s="541"/>
      <c r="WJY14" s="541"/>
      <c r="WJZ14" s="541"/>
      <c r="WKA14" s="541"/>
      <c r="WKB14" s="541"/>
      <c r="WKC14" s="541"/>
      <c r="WKD14" s="541"/>
      <c r="WKE14" s="541"/>
      <c r="WKF14" s="541"/>
      <c r="WKG14" s="541"/>
      <c r="WKH14" s="541"/>
      <c r="WKI14" s="541"/>
      <c r="WKJ14" s="541"/>
      <c r="WKK14" s="541"/>
      <c r="WKL14" s="541"/>
      <c r="WKM14" s="541"/>
      <c r="WKN14" s="541"/>
      <c r="WKO14" s="541"/>
      <c r="WKP14" s="541"/>
      <c r="WKQ14" s="541"/>
      <c r="WKR14" s="541"/>
      <c r="WKS14" s="541"/>
      <c r="WKT14" s="541"/>
      <c r="WKU14" s="541"/>
      <c r="WKV14" s="541"/>
      <c r="WKW14" s="541"/>
      <c r="WKX14" s="541"/>
      <c r="WKY14" s="541"/>
      <c r="WKZ14" s="541"/>
      <c r="WLA14" s="541"/>
      <c r="WLB14" s="541"/>
      <c r="WLC14" s="541"/>
      <c r="WLD14" s="541"/>
      <c r="WLE14" s="541"/>
      <c r="WLF14" s="541"/>
      <c r="WLG14" s="541"/>
      <c r="WLH14" s="541"/>
      <c r="WLI14" s="541"/>
      <c r="WLJ14" s="541"/>
      <c r="WLK14" s="541"/>
      <c r="WLL14" s="541"/>
      <c r="WLM14" s="541"/>
      <c r="WLN14" s="541"/>
      <c r="WLO14" s="541"/>
      <c r="WLP14" s="541"/>
      <c r="WLQ14" s="541"/>
      <c r="WLR14" s="541"/>
      <c r="WLS14" s="541"/>
      <c r="WLT14" s="541"/>
      <c r="WLU14" s="541"/>
      <c r="WLV14" s="541"/>
      <c r="WLW14" s="541"/>
      <c r="WLX14" s="541"/>
      <c r="WLY14" s="541"/>
      <c r="WLZ14" s="541"/>
      <c r="WMA14" s="541"/>
      <c r="WMB14" s="541"/>
      <c r="WMC14" s="541"/>
      <c r="WMD14" s="541"/>
      <c r="WME14" s="541"/>
      <c r="WMF14" s="541"/>
      <c r="WMG14" s="541"/>
      <c r="WMH14" s="541"/>
      <c r="WMI14" s="541"/>
      <c r="WMJ14" s="541"/>
      <c r="WMK14" s="541"/>
      <c r="WML14" s="541"/>
      <c r="WMM14" s="541"/>
      <c r="WMN14" s="541"/>
      <c r="WMO14" s="541"/>
      <c r="WMP14" s="541"/>
      <c r="WMQ14" s="541"/>
      <c r="WMR14" s="541"/>
      <c r="WMS14" s="541"/>
      <c r="WMT14" s="541"/>
      <c r="WMU14" s="541"/>
      <c r="WMV14" s="541"/>
      <c r="WMW14" s="541"/>
      <c r="WMX14" s="541"/>
      <c r="WMY14" s="541"/>
      <c r="WMZ14" s="541"/>
      <c r="WNA14" s="541"/>
      <c r="WNB14" s="541"/>
      <c r="WNC14" s="541"/>
      <c r="WND14" s="541"/>
      <c r="WNE14" s="541"/>
      <c r="WNF14" s="541"/>
      <c r="WNG14" s="541"/>
      <c r="WNH14" s="541"/>
      <c r="WNI14" s="541"/>
      <c r="WNJ14" s="541"/>
      <c r="WNK14" s="541"/>
      <c r="WNL14" s="541"/>
      <c r="WNM14" s="541"/>
      <c r="WNN14" s="541"/>
      <c r="WNO14" s="541"/>
      <c r="WNP14" s="541"/>
      <c r="WNQ14" s="541"/>
      <c r="WNR14" s="541"/>
      <c r="WNS14" s="541"/>
      <c r="WNT14" s="541"/>
      <c r="WNU14" s="541"/>
      <c r="WNV14" s="541"/>
      <c r="WNW14" s="541"/>
      <c r="WNX14" s="541"/>
      <c r="WNY14" s="541"/>
      <c r="WNZ14" s="541"/>
      <c r="WOA14" s="541"/>
      <c r="WOB14" s="541"/>
      <c r="WOC14" s="541"/>
      <c r="WOD14" s="541"/>
      <c r="WOE14" s="541"/>
      <c r="WOF14" s="541"/>
      <c r="WOG14" s="541"/>
      <c r="WOH14" s="541"/>
      <c r="WOI14" s="541"/>
      <c r="WOJ14" s="541"/>
      <c r="WOK14" s="541"/>
      <c r="WOL14" s="541"/>
      <c r="WOM14" s="541"/>
      <c r="WON14" s="541"/>
      <c r="WOO14" s="541"/>
      <c r="WOP14" s="541"/>
      <c r="WOQ14" s="541"/>
      <c r="WOR14" s="541"/>
      <c r="WOS14" s="541"/>
      <c r="WOT14" s="541"/>
      <c r="WOU14" s="541"/>
      <c r="WOV14" s="541"/>
      <c r="WOW14" s="541"/>
      <c r="WOX14" s="541"/>
      <c r="WOY14" s="541"/>
      <c r="WOZ14" s="541"/>
      <c r="WPA14" s="541"/>
      <c r="WPB14" s="541"/>
      <c r="WPC14" s="541"/>
      <c r="WPD14" s="541"/>
      <c r="WPE14" s="541"/>
      <c r="WPF14" s="541"/>
      <c r="WPG14" s="541"/>
      <c r="WPH14" s="541"/>
      <c r="WPI14" s="541"/>
      <c r="WPJ14" s="541"/>
      <c r="WPK14" s="541"/>
      <c r="WPL14" s="541"/>
      <c r="WPM14" s="541"/>
      <c r="WPN14" s="541"/>
      <c r="WPO14" s="541"/>
      <c r="WPP14" s="541"/>
      <c r="WPQ14" s="541"/>
      <c r="WPR14" s="541"/>
      <c r="WPS14" s="541"/>
      <c r="WPT14" s="541"/>
      <c r="WPU14" s="541"/>
      <c r="WPV14" s="541"/>
      <c r="WPW14" s="541"/>
      <c r="WPX14" s="541"/>
      <c r="WPY14" s="541"/>
      <c r="WPZ14" s="541"/>
      <c r="WQA14" s="541"/>
      <c r="WQB14" s="541"/>
      <c r="WQC14" s="541"/>
      <c r="WQD14" s="541"/>
      <c r="WQE14" s="541"/>
      <c r="WQF14" s="541"/>
      <c r="WQG14" s="541"/>
      <c r="WQH14" s="541"/>
      <c r="WQI14" s="541"/>
      <c r="WQJ14" s="541"/>
      <c r="WQK14" s="541"/>
      <c r="WQL14" s="541"/>
      <c r="WQM14" s="541"/>
      <c r="WQN14" s="541"/>
      <c r="WQO14" s="541"/>
      <c r="WQP14" s="541"/>
      <c r="WQQ14" s="541"/>
      <c r="WQR14" s="541"/>
      <c r="WQS14" s="541"/>
      <c r="WQT14" s="541"/>
      <c r="WQU14" s="541"/>
      <c r="WQV14" s="541"/>
      <c r="WQW14" s="541"/>
      <c r="WQX14" s="541"/>
      <c r="WQY14" s="541"/>
      <c r="WQZ14" s="541"/>
      <c r="WRA14" s="541"/>
      <c r="WRB14" s="541"/>
      <c r="WRC14" s="541"/>
      <c r="WRD14" s="541"/>
      <c r="WRE14" s="541"/>
      <c r="WRF14" s="541"/>
      <c r="WRG14" s="541"/>
      <c r="WRH14" s="541"/>
      <c r="WRI14" s="541"/>
      <c r="WRJ14" s="541"/>
      <c r="WRK14" s="541"/>
      <c r="WRL14" s="541"/>
      <c r="WRM14" s="541"/>
      <c r="WRN14" s="541"/>
      <c r="WRO14" s="541"/>
      <c r="WRP14" s="541"/>
      <c r="WRQ14" s="541"/>
      <c r="WRR14" s="541"/>
      <c r="WRS14" s="541"/>
      <c r="WRT14" s="541"/>
      <c r="WRU14" s="541"/>
      <c r="WRV14" s="541"/>
      <c r="WRW14" s="541"/>
      <c r="WRX14" s="541"/>
      <c r="WRY14" s="541"/>
      <c r="WRZ14" s="541"/>
      <c r="WSA14" s="541"/>
      <c r="WSB14" s="541"/>
      <c r="WSC14" s="541"/>
      <c r="WSD14" s="541"/>
      <c r="WSE14" s="541"/>
      <c r="WSF14" s="541"/>
      <c r="WSG14" s="541"/>
      <c r="WSH14" s="541"/>
      <c r="WSI14" s="541"/>
      <c r="WSJ14" s="541"/>
      <c r="WSK14" s="541"/>
      <c r="WSL14" s="541"/>
      <c r="WSM14" s="541"/>
      <c r="WSN14" s="541"/>
      <c r="WSO14" s="541"/>
      <c r="WSP14" s="541"/>
      <c r="WSQ14" s="541"/>
      <c r="WSR14" s="541"/>
      <c r="WSS14" s="541"/>
      <c r="WST14" s="541"/>
      <c r="WSU14" s="541"/>
      <c r="WSV14" s="541"/>
      <c r="WSW14" s="541"/>
      <c r="WSX14" s="541"/>
      <c r="WSY14" s="541"/>
      <c r="WSZ14" s="541"/>
      <c r="WTA14" s="541"/>
      <c r="WTB14" s="541"/>
      <c r="WTC14" s="541"/>
      <c r="WTD14" s="541"/>
      <c r="WTE14" s="541"/>
      <c r="WTF14" s="541"/>
      <c r="WTG14" s="541"/>
      <c r="WTH14" s="541"/>
      <c r="WTI14" s="541"/>
      <c r="WTJ14" s="541"/>
      <c r="WTK14" s="541"/>
      <c r="WTL14" s="541"/>
      <c r="WTM14" s="541"/>
      <c r="WTN14" s="541"/>
      <c r="WTO14" s="541"/>
      <c r="WTP14" s="541"/>
      <c r="WTQ14" s="541"/>
      <c r="WTR14" s="541"/>
      <c r="WTS14" s="541"/>
      <c r="WTT14" s="541"/>
      <c r="WTU14" s="541"/>
      <c r="WTV14" s="541"/>
      <c r="WTW14" s="541"/>
      <c r="WTX14" s="541"/>
      <c r="WTY14" s="541"/>
      <c r="WTZ14" s="541"/>
      <c r="WUA14" s="541"/>
      <c r="WUB14" s="541"/>
      <c r="WUC14" s="541"/>
      <c r="WUD14" s="541"/>
      <c r="WUE14" s="541"/>
      <c r="WUF14" s="541"/>
      <c r="WUG14" s="541"/>
      <c r="WUH14" s="541"/>
      <c r="WUI14" s="541"/>
      <c r="WUJ14" s="541"/>
      <c r="WUK14" s="541"/>
      <c r="WUL14" s="541"/>
      <c r="WUM14" s="541"/>
      <c r="WUN14" s="541"/>
      <c r="WUO14" s="541"/>
      <c r="WUP14" s="541"/>
      <c r="WUQ14" s="541"/>
      <c r="WUR14" s="541"/>
      <c r="WUS14" s="541"/>
      <c r="WUT14" s="541"/>
      <c r="WUU14" s="541"/>
      <c r="WUV14" s="541"/>
      <c r="WUW14" s="541"/>
      <c r="WUX14" s="541"/>
      <c r="WUY14" s="541"/>
      <c r="WUZ14" s="541"/>
      <c r="WVA14" s="541"/>
      <c r="WVB14" s="541"/>
      <c r="WVC14" s="541"/>
      <c r="WVD14" s="541"/>
      <c r="WVE14" s="541"/>
      <c r="WVF14" s="541"/>
      <c r="WVG14" s="541"/>
      <c r="WVH14" s="541"/>
      <c r="WVI14" s="541"/>
      <c r="WVJ14" s="541"/>
      <c r="WVK14" s="541"/>
      <c r="WVL14" s="541"/>
      <c r="WVM14" s="541"/>
      <c r="WVN14" s="541"/>
      <c r="WVO14" s="541"/>
      <c r="WVP14" s="541"/>
      <c r="WVQ14" s="541"/>
      <c r="WVR14" s="541"/>
      <c r="WVS14" s="541"/>
      <c r="WVT14" s="541"/>
      <c r="WVU14" s="541"/>
      <c r="WVV14" s="541"/>
      <c r="WVW14" s="541"/>
      <c r="WVX14" s="541"/>
      <c r="WVY14" s="541"/>
      <c r="WVZ14" s="541"/>
      <c r="WWA14" s="541"/>
      <c r="WWB14" s="541"/>
      <c r="WWC14" s="541"/>
      <c r="WWD14" s="541"/>
      <c r="WWE14" s="541"/>
      <c r="WWF14" s="541"/>
      <c r="WWG14" s="541"/>
      <c r="WWH14" s="541"/>
      <c r="WWI14" s="541"/>
      <c r="WWJ14" s="541"/>
      <c r="WWK14" s="541"/>
      <c r="WWL14" s="541"/>
      <c r="WWM14" s="541"/>
      <c r="WWN14" s="541"/>
      <c r="WWO14" s="541"/>
      <c r="WWP14" s="541"/>
      <c r="WWQ14" s="541"/>
      <c r="WWR14" s="541"/>
      <c r="WWS14" s="541"/>
      <c r="WWT14" s="541"/>
      <c r="WWU14" s="541"/>
      <c r="WWV14" s="541"/>
      <c r="WWW14" s="541"/>
      <c r="WWX14" s="541"/>
      <c r="WWY14" s="541"/>
      <c r="WWZ14" s="541"/>
      <c r="WXA14" s="541"/>
      <c r="WXB14" s="541"/>
      <c r="WXC14" s="541"/>
      <c r="WXD14" s="541"/>
      <c r="WXE14" s="541"/>
      <c r="WXF14" s="541"/>
      <c r="WXG14" s="541"/>
      <c r="WXH14" s="541"/>
      <c r="WXI14" s="541"/>
      <c r="WXJ14" s="541"/>
      <c r="WXK14" s="541"/>
      <c r="WXL14" s="541"/>
      <c r="WXM14" s="541"/>
      <c r="WXN14" s="541"/>
      <c r="WXO14" s="541"/>
      <c r="WXP14" s="541"/>
      <c r="WXQ14" s="541"/>
      <c r="WXR14" s="541"/>
      <c r="WXS14" s="541"/>
      <c r="WXT14" s="541"/>
      <c r="WXU14" s="541"/>
      <c r="WXV14" s="541"/>
      <c r="WXW14" s="541"/>
      <c r="WXX14" s="541"/>
      <c r="WXY14" s="541"/>
      <c r="WXZ14" s="541"/>
      <c r="WYA14" s="541"/>
      <c r="WYB14" s="541"/>
      <c r="WYC14" s="541"/>
      <c r="WYD14" s="541"/>
      <c r="WYE14" s="541"/>
      <c r="WYF14" s="541"/>
      <c r="WYG14" s="541"/>
      <c r="WYH14" s="541"/>
      <c r="WYI14" s="541"/>
      <c r="WYJ14" s="541"/>
      <c r="WYK14" s="541"/>
      <c r="WYL14" s="541"/>
      <c r="WYM14" s="541"/>
      <c r="WYN14" s="541"/>
      <c r="WYO14" s="541"/>
      <c r="WYP14" s="541"/>
      <c r="WYQ14" s="541"/>
      <c r="WYR14" s="541"/>
      <c r="WYS14" s="541"/>
      <c r="WYT14" s="541"/>
      <c r="WYU14" s="541"/>
      <c r="WYV14" s="541"/>
      <c r="WYW14" s="541"/>
      <c r="WYX14" s="541"/>
      <c r="WYY14" s="541"/>
      <c r="WYZ14" s="541"/>
      <c r="WZA14" s="541"/>
      <c r="WZB14" s="541"/>
      <c r="WZC14" s="541"/>
      <c r="WZD14" s="541"/>
      <c r="WZE14" s="541"/>
      <c r="WZF14" s="541"/>
      <c r="WZG14" s="541"/>
      <c r="WZH14" s="541"/>
      <c r="WZI14" s="541"/>
      <c r="WZJ14" s="541"/>
      <c r="WZK14" s="541"/>
      <c r="WZL14" s="541"/>
      <c r="WZM14" s="541"/>
      <c r="WZN14" s="541"/>
      <c r="WZO14" s="541"/>
      <c r="WZP14" s="541"/>
      <c r="WZQ14" s="541"/>
      <c r="WZR14" s="541"/>
      <c r="WZS14" s="541"/>
      <c r="WZT14" s="541"/>
      <c r="WZU14" s="541"/>
      <c r="WZV14" s="541"/>
      <c r="WZW14" s="541"/>
      <c r="WZX14" s="541"/>
      <c r="WZY14" s="541"/>
      <c r="WZZ14" s="541"/>
      <c r="XAA14" s="541"/>
      <c r="XAB14" s="541"/>
      <c r="XAC14" s="541"/>
      <c r="XAD14" s="541"/>
      <c r="XAE14" s="541"/>
      <c r="XAF14" s="541"/>
      <c r="XAG14" s="541"/>
      <c r="XAH14" s="541"/>
      <c r="XAI14" s="541"/>
      <c r="XAJ14" s="541"/>
      <c r="XAK14" s="541"/>
      <c r="XAL14" s="541"/>
      <c r="XAM14" s="541"/>
      <c r="XAN14" s="541"/>
      <c r="XAO14" s="541"/>
      <c r="XAP14" s="541"/>
      <c r="XAQ14" s="541"/>
      <c r="XAR14" s="541"/>
      <c r="XAS14" s="541"/>
      <c r="XAT14" s="541"/>
      <c r="XAU14" s="541"/>
      <c r="XAV14" s="541"/>
      <c r="XAW14" s="541"/>
      <c r="XAX14" s="541"/>
      <c r="XAY14" s="541"/>
      <c r="XAZ14" s="541"/>
      <c r="XBA14" s="541"/>
      <c r="XBB14" s="541"/>
      <c r="XBC14" s="541"/>
      <c r="XBD14" s="541"/>
      <c r="XBE14" s="541"/>
      <c r="XBF14" s="541"/>
      <c r="XBG14" s="541"/>
      <c r="XBH14" s="541"/>
      <c r="XBI14" s="541"/>
      <c r="XBJ14" s="541"/>
      <c r="XBK14" s="541"/>
      <c r="XBL14" s="541"/>
      <c r="XBM14" s="541"/>
      <c r="XBN14" s="541"/>
      <c r="XBO14" s="541"/>
      <c r="XBP14" s="541"/>
      <c r="XBQ14" s="541"/>
      <c r="XBR14" s="541"/>
      <c r="XBS14" s="541"/>
      <c r="XBT14" s="541"/>
      <c r="XBU14" s="541"/>
      <c r="XBV14" s="541"/>
      <c r="XBW14" s="541"/>
      <c r="XBX14" s="541"/>
      <c r="XBY14" s="541"/>
      <c r="XBZ14" s="541"/>
      <c r="XCA14" s="541"/>
      <c r="XCB14" s="541"/>
      <c r="XCC14" s="541"/>
      <c r="XCD14" s="541"/>
      <c r="XCE14" s="541"/>
      <c r="XCF14" s="541"/>
      <c r="XCG14" s="541"/>
      <c r="XCH14" s="541"/>
      <c r="XCI14" s="541"/>
      <c r="XCJ14" s="541"/>
      <c r="XCK14" s="541"/>
      <c r="XCL14" s="541"/>
      <c r="XCM14" s="541"/>
      <c r="XCN14" s="541"/>
      <c r="XCO14" s="541"/>
      <c r="XCP14" s="541"/>
      <c r="XCQ14" s="541"/>
      <c r="XCR14" s="541"/>
      <c r="XCS14" s="541"/>
      <c r="XCT14" s="541"/>
      <c r="XCU14" s="541"/>
      <c r="XCV14" s="541"/>
      <c r="XCW14" s="541"/>
      <c r="XCX14" s="541"/>
      <c r="XCY14" s="541"/>
      <c r="XCZ14" s="541"/>
      <c r="XDA14" s="541"/>
      <c r="XDB14" s="541"/>
      <c r="XDC14" s="541"/>
      <c r="XDD14" s="541"/>
      <c r="XDE14" s="541"/>
      <c r="XDF14" s="541"/>
      <c r="XDG14" s="541"/>
      <c r="XDH14" s="541"/>
      <c r="XDI14" s="541"/>
      <c r="XDJ14" s="541"/>
      <c r="XDK14" s="541"/>
      <c r="XDL14" s="541"/>
      <c r="XDM14" s="541"/>
      <c r="XDN14" s="541"/>
      <c r="XDO14" s="541"/>
      <c r="XDP14" s="541"/>
      <c r="XDQ14" s="541"/>
      <c r="XDR14" s="541"/>
      <c r="XDS14" s="541"/>
      <c r="XDT14" s="541"/>
      <c r="XDU14" s="541"/>
      <c r="XDV14" s="541"/>
      <c r="XDW14" s="541"/>
      <c r="XDX14" s="541"/>
      <c r="XDY14" s="541"/>
      <c r="XDZ14" s="541"/>
      <c r="XEA14" s="541"/>
      <c r="XEB14" s="541"/>
      <c r="XEC14" s="541"/>
      <c r="XED14" s="541"/>
      <c r="XEE14" s="541"/>
      <c r="XEF14" s="541"/>
      <c r="XEG14" s="541"/>
      <c r="XEH14" s="541"/>
      <c r="XEI14" s="541"/>
      <c r="XEJ14" s="541"/>
      <c r="XEK14" s="541"/>
      <c r="XEL14" s="541"/>
      <c r="XEM14" s="541"/>
      <c r="XEN14" s="541"/>
      <c r="XEO14" s="541"/>
      <c r="XEP14" s="541"/>
      <c r="XEQ14" s="541"/>
      <c r="XER14" s="541"/>
      <c r="XES14" s="541"/>
      <c r="XET14" s="541"/>
      <c r="XEU14" s="541"/>
      <c r="XEV14" s="541"/>
      <c r="XEW14" s="541"/>
      <c r="XEX14" s="541"/>
      <c r="XEY14" s="541"/>
      <c r="XEZ14" s="541"/>
      <c r="XFA14" s="541"/>
      <c r="XFB14" s="541"/>
    </row>
    <row r="15" spans="1:16382" s="433" customFormat="1" ht="12" x14ac:dyDescent="0.2">
      <c r="A15" s="612" t="s">
        <v>10</v>
      </c>
      <c r="B15" s="613" t="s">
        <v>277</v>
      </c>
      <c r="C15" s="613" t="s">
        <v>162</v>
      </c>
      <c r="D15" s="729" t="s">
        <v>496</v>
      </c>
      <c r="E15" s="613" t="s">
        <v>497</v>
      </c>
      <c r="F15" s="1165"/>
      <c r="G15" s="1165"/>
      <c r="H15" s="1165"/>
      <c r="I15" s="1165"/>
      <c r="J15" s="1165"/>
      <c r="K15" s="1165"/>
      <c r="L15" s="1165"/>
      <c r="M15" s="1165"/>
      <c r="N15" s="1165"/>
      <c r="O15" s="1165"/>
      <c r="P15" s="1165"/>
      <c r="Q15" s="1165"/>
      <c r="R15" s="1165"/>
      <c r="S15" s="1165"/>
      <c r="T15" s="1165"/>
      <c r="U15" s="1165"/>
      <c r="V15" s="1165"/>
      <c r="W15" s="1165"/>
      <c r="X15" s="1165"/>
      <c r="Y15" s="1165"/>
      <c r="Z15" s="1165"/>
      <c r="AA15" s="1165"/>
      <c r="AB15" s="1165"/>
      <c r="AC15" s="1165"/>
      <c r="AD15" s="1165"/>
      <c r="AE15" s="1165"/>
      <c r="AF15" s="1165"/>
      <c r="AG15" s="1165"/>
      <c r="AH15" s="1165"/>
      <c r="AI15" s="1165"/>
      <c r="AJ15" s="1165"/>
      <c r="AK15" s="1165"/>
      <c r="AL15" s="1165"/>
      <c r="AM15" s="1165"/>
      <c r="AN15" s="1165"/>
      <c r="AO15" s="1165"/>
      <c r="AP15" s="1165"/>
      <c r="AQ15" s="1165"/>
      <c r="AR15" s="1165"/>
      <c r="AS15" s="1165"/>
      <c r="AT15" s="1165"/>
      <c r="AU15" s="1165"/>
      <c r="AV15" s="1165"/>
      <c r="AW15" s="1165"/>
      <c r="AX15" s="1165"/>
      <c r="AY15" s="1165"/>
      <c r="AZ15" s="1165"/>
      <c r="BA15" s="1165"/>
      <c r="BB15" s="1165"/>
      <c r="BC15" s="1165"/>
      <c r="BD15" s="1165"/>
      <c r="BE15" s="1165"/>
      <c r="BF15" s="1165"/>
      <c r="BG15" s="1165"/>
      <c r="BH15" s="1165"/>
      <c r="BI15" s="1165"/>
      <c r="BJ15" s="1165"/>
      <c r="BK15" s="1165"/>
      <c r="BL15" s="1165"/>
      <c r="BM15" s="1165"/>
      <c r="BN15" s="1165"/>
      <c r="BO15" s="1165"/>
      <c r="BP15" s="1165"/>
      <c r="BQ15" s="1165"/>
      <c r="BR15" s="1165"/>
      <c r="BS15" s="1165"/>
      <c r="BT15" s="1165"/>
      <c r="BU15" s="1165"/>
      <c r="BV15" s="1165"/>
      <c r="BW15" s="1165"/>
      <c r="BX15" s="1165"/>
      <c r="BY15" s="1165"/>
      <c r="BZ15" s="1165"/>
      <c r="CA15" s="1165"/>
      <c r="CB15" s="1165"/>
      <c r="CC15" s="1165"/>
      <c r="CD15" s="1165"/>
      <c r="CE15" s="1165"/>
      <c r="CF15" s="1165"/>
      <c r="CG15" s="1165"/>
      <c r="CH15" s="1165"/>
      <c r="CI15" s="1165"/>
      <c r="CJ15" s="1165"/>
      <c r="CK15" s="1165"/>
      <c r="CL15" s="1165"/>
      <c r="CM15" s="1165"/>
      <c r="CN15" s="1165"/>
      <c r="CO15" s="1165"/>
      <c r="CP15" s="1165"/>
      <c r="CQ15" s="1165"/>
      <c r="CR15" s="1165"/>
      <c r="CS15" s="1165"/>
    </row>
    <row r="16" spans="1:16382" s="376" customFormat="1" ht="12.75" x14ac:dyDescent="0.2">
      <c r="A16" s="618"/>
      <c r="B16" s="562"/>
      <c r="C16" s="563"/>
      <c r="D16" s="636"/>
      <c r="E16" s="563"/>
      <c r="F16" s="727"/>
      <c r="G16" s="727"/>
      <c r="H16" s="727"/>
      <c r="I16" s="727"/>
      <c r="J16" s="727"/>
      <c r="K16" s="727"/>
      <c r="L16" s="727"/>
      <c r="M16" s="727"/>
      <c r="N16" s="727"/>
      <c r="O16" s="727"/>
      <c r="P16" s="727"/>
      <c r="Q16" s="727"/>
      <c r="R16" s="727"/>
      <c r="S16" s="727"/>
      <c r="T16" s="727"/>
      <c r="U16" s="727"/>
      <c r="V16" s="727"/>
      <c r="W16" s="727"/>
      <c r="X16" s="727"/>
      <c r="Y16" s="727"/>
      <c r="Z16" s="727"/>
      <c r="AA16" s="727"/>
      <c r="AB16" s="727"/>
      <c r="AC16" s="727"/>
      <c r="AD16" s="727"/>
      <c r="AE16" s="727"/>
      <c r="AF16" s="727"/>
      <c r="AG16" s="727"/>
      <c r="AH16" s="727"/>
      <c r="AI16" s="727"/>
      <c r="AJ16" s="727"/>
      <c r="AK16" s="727"/>
      <c r="AL16" s="727"/>
      <c r="AM16" s="727"/>
      <c r="AN16" s="727"/>
      <c r="AO16" s="727"/>
      <c r="AP16" s="727"/>
      <c r="AQ16" s="727"/>
      <c r="AR16" s="727"/>
      <c r="AS16" s="727"/>
      <c r="AT16" s="727"/>
      <c r="AU16" s="727"/>
      <c r="AV16" s="727"/>
      <c r="AW16" s="727"/>
      <c r="AX16" s="727"/>
      <c r="AY16" s="727"/>
      <c r="AZ16" s="727"/>
      <c r="BA16" s="727"/>
      <c r="BB16" s="727"/>
      <c r="BC16" s="727"/>
      <c r="BD16" s="727"/>
      <c r="BE16" s="727"/>
      <c r="BF16" s="727"/>
      <c r="BG16" s="727"/>
      <c r="BH16" s="727"/>
      <c r="BI16" s="727"/>
      <c r="BJ16" s="727"/>
      <c r="BK16" s="727"/>
      <c r="BL16" s="727"/>
      <c r="BM16" s="727"/>
      <c r="BN16" s="727"/>
      <c r="BO16" s="727"/>
      <c r="BP16" s="727"/>
      <c r="BQ16" s="727"/>
      <c r="BR16" s="727"/>
      <c r="BS16" s="727"/>
      <c r="BT16" s="727"/>
      <c r="BU16" s="727"/>
      <c r="BV16" s="727"/>
      <c r="BW16" s="727"/>
      <c r="BX16" s="727"/>
      <c r="BY16" s="727"/>
      <c r="BZ16" s="727"/>
      <c r="CA16" s="727"/>
      <c r="CB16" s="727"/>
      <c r="CC16" s="727"/>
      <c r="CD16" s="727"/>
      <c r="CE16" s="727"/>
      <c r="CF16" s="727"/>
      <c r="CG16" s="727"/>
      <c r="CH16" s="727"/>
      <c r="CI16" s="727"/>
      <c r="CJ16" s="727"/>
      <c r="CK16" s="727"/>
      <c r="CL16" s="727"/>
      <c r="CM16" s="727"/>
      <c r="CN16" s="727"/>
      <c r="CO16" s="727"/>
      <c r="CP16" s="727"/>
      <c r="CQ16" s="727"/>
      <c r="CR16" s="727"/>
      <c r="CS16" s="727"/>
    </row>
    <row r="17" spans="1:97" s="376" customFormat="1" ht="12.75" x14ac:dyDescent="0.2">
      <c r="A17" s="618" t="s">
        <v>466</v>
      </c>
      <c r="B17" s="562" t="s">
        <v>498</v>
      </c>
      <c r="C17" s="563" t="s">
        <v>498</v>
      </c>
      <c r="D17" s="636" t="s">
        <v>498</v>
      </c>
      <c r="E17" s="563" t="s">
        <v>498</v>
      </c>
      <c r="F17" s="727"/>
      <c r="G17" s="727"/>
      <c r="H17" s="727"/>
      <c r="I17" s="727"/>
      <c r="J17" s="727"/>
      <c r="K17" s="727"/>
      <c r="L17" s="727"/>
      <c r="M17" s="727"/>
      <c r="N17" s="727"/>
      <c r="O17" s="727"/>
      <c r="P17" s="727"/>
      <c r="Q17" s="727"/>
      <c r="R17" s="727"/>
      <c r="S17" s="727"/>
      <c r="T17" s="727"/>
      <c r="U17" s="727"/>
      <c r="V17" s="727"/>
      <c r="W17" s="727"/>
      <c r="X17" s="727"/>
      <c r="Y17" s="727"/>
      <c r="Z17" s="727"/>
      <c r="AA17" s="727"/>
      <c r="AB17" s="727"/>
      <c r="AC17" s="727"/>
      <c r="AD17" s="727"/>
      <c r="AE17" s="727"/>
      <c r="AF17" s="727"/>
      <c r="AG17" s="727"/>
      <c r="AH17" s="727"/>
      <c r="AI17" s="727"/>
      <c r="AJ17" s="727"/>
      <c r="AK17" s="727"/>
      <c r="AL17" s="727"/>
      <c r="AM17" s="727"/>
      <c r="AN17" s="727"/>
      <c r="AO17" s="727"/>
      <c r="AP17" s="727"/>
      <c r="AQ17" s="727"/>
      <c r="AR17" s="727"/>
      <c r="AS17" s="727"/>
      <c r="AT17" s="727"/>
      <c r="AU17" s="727"/>
      <c r="AV17" s="727"/>
      <c r="AW17" s="727"/>
      <c r="AX17" s="727"/>
      <c r="AY17" s="727"/>
      <c r="AZ17" s="727"/>
      <c r="BA17" s="727"/>
      <c r="BB17" s="727"/>
      <c r="BC17" s="727"/>
      <c r="BD17" s="727"/>
      <c r="BE17" s="727"/>
      <c r="BF17" s="727"/>
      <c r="BG17" s="727"/>
      <c r="BH17" s="727"/>
      <c r="BI17" s="727"/>
      <c r="BJ17" s="727"/>
      <c r="BK17" s="727"/>
      <c r="BL17" s="727"/>
      <c r="BM17" s="727"/>
      <c r="BN17" s="727"/>
      <c r="BO17" s="727"/>
      <c r="BP17" s="727"/>
      <c r="BQ17" s="727"/>
      <c r="BR17" s="727"/>
      <c r="BS17" s="727"/>
      <c r="BT17" s="727"/>
      <c r="BU17" s="727"/>
      <c r="BV17" s="727"/>
      <c r="BW17" s="727"/>
      <c r="BX17" s="727"/>
      <c r="BY17" s="727"/>
      <c r="BZ17" s="727"/>
      <c r="CA17" s="727"/>
      <c r="CB17" s="727"/>
      <c r="CC17" s="727"/>
      <c r="CD17" s="727"/>
      <c r="CE17" s="727"/>
      <c r="CF17" s="727"/>
      <c r="CG17" s="727"/>
      <c r="CH17" s="727"/>
      <c r="CI17" s="727"/>
      <c r="CJ17" s="727"/>
      <c r="CK17" s="727"/>
      <c r="CL17" s="727"/>
      <c r="CM17" s="727"/>
      <c r="CN17" s="727"/>
      <c r="CO17" s="727"/>
      <c r="CP17" s="727"/>
      <c r="CQ17" s="727"/>
      <c r="CR17" s="727"/>
      <c r="CS17" s="727"/>
    </row>
    <row r="18" spans="1:97" s="376" customFormat="1" ht="12.75" x14ac:dyDescent="0.2">
      <c r="A18" s="618" t="s">
        <v>467</v>
      </c>
      <c r="B18" s="562" t="s">
        <v>498</v>
      </c>
      <c r="C18" s="563" t="s">
        <v>498</v>
      </c>
      <c r="D18" s="636" t="s">
        <v>498</v>
      </c>
      <c r="E18" s="563" t="s">
        <v>498</v>
      </c>
      <c r="F18" s="727"/>
      <c r="G18" s="727"/>
      <c r="H18" s="727"/>
      <c r="I18" s="727"/>
      <c r="J18" s="727"/>
      <c r="K18" s="727"/>
      <c r="L18" s="727"/>
      <c r="M18" s="727"/>
      <c r="N18" s="727"/>
      <c r="O18" s="727"/>
      <c r="P18" s="727"/>
      <c r="Q18" s="727"/>
      <c r="R18" s="727"/>
      <c r="S18" s="727"/>
      <c r="T18" s="727"/>
      <c r="U18" s="727"/>
      <c r="V18" s="727"/>
      <c r="W18" s="727"/>
      <c r="X18" s="727"/>
      <c r="Y18" s="727"/>
      <c r="Z18" s="727"/>
      <c r="AA18" s="727"/>
      <c r="AB18" s="727"/>
      <c r="AC18" s="727"/>
      <c r="AD18" s="727"/>
      <c r="AE18" s="727"/>
      <c r="AF18" s="727"/>
      <c r="AG18" s="727"/>
      <c r="AH18" s="727"/>
      <c r="AI18" s="727"/>
      <c r="AJ18" s="727"/>
      <c r="AK18" s="727"/>
      <c r="AL18" s="727"/>
      <c r="AM18" s="727"/>
      <c r="AN18" s="727"/>
      <c r="AO18" s="727"/>
      <c r="AP18" s="727"/>
      <c r="AQ18" s="727"/>
      <c r="AR18" s="727"/>
      <c r="AS18" s="727"/>
      <c r="AT18" s="727"/>
      <c r="AU18" s="727"/>
      <c r="AV18" s="727"/>
      <c r="AW18" s="727"/>
      <c r="AX18" s="727"/>
      <c r="AY18" s="727"/>
      <c r="AZ18" s="727"/>
      <c r="BA18" s="727"/>
      <c r="BB18" s="727"/>
      <c r="BC18" s="727"/>
      <c r="BD18" s="727"/>
      <c r="BE18" s="727"/>
      <c r="BF18" s="727"/>
      <c r="BG18" s="727"/>
      <c r="BH18" s="727"/>
      <c r="BI18" s="727"/>
      <c r="BJ18" s="727"/>
      <c r="BK18" s="727"/>
      <c r="BL18" s="727"/>
      <c r="BM18" s="727"/>
      <c r="BN18" s="727"/>
      <c r="BO18" s="727"/>
      <c r="BP18" s="727"/>
      <c r="BQ18" s="727"/>
      <c r="BR18" s="727"/>
      <c r="BS18" s="727"/>
      <c r="BT18" s="727"/>
      <c r="BU18" s="727"/>
      <c r="BV18" s="727"/>
      <c r="BW18" s="727"/>
      <c r="BX18" s="727"/>
      <c r="BY18" s="727"/>
      <c r="BZ18" s="727"/>
      <c r="CA18" s="727"/>
      <c r="CB18" s="727"/>
      <c r="CC18" s="727"/>
      <c r="CD18" s="727"/>
      <c r="CE18" s="727"/>
      <c r="CF18" s="727"/>
      <c r="CG18" s="727"/>
      <c r="CH18" s="727"/>
      <c r="CI18" s="727"/>
      <c r="CJ18" s="727"/>
      <c r="CK18" s="727"/>
      <c r="CL18" s="727"/>
      <c r="CM18" s="727"/>
      <c r="CN18" s="727"/>
      <c r="CO18" s="727"/>
      <c r="CP18" s="727"/>
      <c r="CQ18" s="727"/>
      <c r="CR18" s="727"/>
      <c r="CS18" s="727"/>
    </row>
    <row r="19" spans="1:97" s="376" customFormat="1" ht="25.5" x14ac:dyDescent="0.2">
      <c r="A19" s="561" t="s">
        <v>499</v>
      </c>
      <c r="B19" s="562" t="s">
        <v>38</v>
      </c>
      <c r="C19" s="1276">
        <v>3</v>
      </c>
      <c r="D19" s="636"/>
      <c r="E19" s="563">
        <f>C19*D19</f>
        <v>0</v>
      </c>
      <c r="F19" s="727"/>
      <c r="G19" s="727"/>
      <c r="H19" s="727"/>
      <c r="I19" s="727"/>
      <c r="J19" s="727"/>
      <c r="K19" s="727"/>
      <c r="L19" s="727"/>
      <c r="M19" s="727"/>
      <c r="N19" s="727"/>
      <c r="O19" s="727"/>
      <c r="P19" s="727"/>
      <c r="Q19" s="727"/>
      <c r="R19" s="727"/>
      <c r="S19" s="727"/>
      <c r="T19" s="727"/>
      <c r="U19" s="727"/>
      <c r="V19" s="727"/>
      <c r="W19" s="727"/>
      <c r="X19" s="727"/>
      <c r="Y19" s="727"/>
      <c r="Z19" s="727"/>
      <c r="AA19" s="727"/>
      <c r="AB19" s="727"/>
      <c r="AC19" s="727"/>
      <c r="AD19" s="727"/>
      <c r="AE19" s="727"/>
      <c r="AF19" s="727"/>
      <c r="AG19" s="727"/>
      <c r="AH19" s="727"/>
      <c r="AI19" s="727"/>
      <c r="AJ19" s="727"/>
      <c r="AK19" s="727"/>
      <c r="AL19" s="727"/>
      <c r="AM19" s="727"/>
      <c r="AN19" s="727"/>
      <c r="AO19" s="727"/>
      <c r="AP19" s="727"/>
      <c r="AQ19" s="727"/>
      <c r="AR19" s="727"/>
      <c r="AS19" s="727"/>
      <c r="AT19" s="727"/>
      <c r="AU19" s="727"/>
      <c r="AV19" s="727"/>
      <c r="AW19" s="727"/>
      <c r="AX19" s="727"/>
      <c r="AY19" s="727"/>
      <c r="AZ19" s="727"/>
      <c r="BA19" s="727"/>
      <c r="BB19" s="727"/>
      <c r="BC19" s="727"/>
      <c r="BD19" s="727"/>
      <c r="BE19" s="727"/>
      <c r="BF19" s="727"/>
      <c r="BG19" s="727"/>
      <c r="BH19" s="727"/>
      <c r="BI19" s="727"/>
      <c r="BJ19" s="727"/>
      <c r="BK19" s="727"/>
      <c r="BL19" s="727"/>
      <c r="BM19" s="727"/>
      <c r="BN19" s="727"/>
      <c r="BO19" s="727"/>
      <c r="BP19" s="727"/>
      <c r="BQ19" s="727"/>
      <c r="BR19" s="727"/>
      <c r="BS19" s="727"/>
      <c r="BT19" s="727"/>
      <c r="BU19" s="727"/>
      <c r="BV19" s="727"/>
      <c r="BW19" s="727"/>
      <c r="BX19" s="727"/>
      <c r="BY19" s="727"/>
      <c r="BZ19" s="727"/>
      <c r="CA19" s="727"/>
      <c r="CB19" s="727"/>
      <c r="CC19" s="727"/>
      <c r="CD19" s="727"/>
      <c r="CE19" s="727"/>
      <c r="CF19" s="727"/>
      <c r="CG19" s="727"/>
      <c r="CH19" s="727"/>
      <c r="CI19" s="727"/>
      <c r="CJ19" s="727"/>
      <c r="CK19" s="727"/>
      <c r="CL19" s="727"/>
      <c r="CM19" s="727"/>
      <c r="CN19" s="727"/>
      <c r="CO19" s="727"/>
      <c r="CP19" s="727"/>
      <c r="CQ19" s="727"/>
      <c r="CR19" s="727"/>
      <c r="CS19" s="727"/>
    </row>
    <row r="20" spans="1:97" s="376" customFormat="1" ht="25.5" x14ac:dyDescent="0.2">
      <c r="A20" s="561" t="s">
        <v>500</v>
      </c>
      <c r="B20" s="562" t="s">
        <v>38</v>
      </c>
      <c r="C20" s="1276">
        <v>1</v>
      </c>
      <c r="D20" s="636"/>
      <c r="E20" s="563">
        <f>C20*D20</f>
        <v>0</v>
      </c>
      <c r="F20" s="727"/>
      <c r="G20" s="727"/>
      <c r="H20" s="727"/>
      <c r="I20" s="727"/>
      <c r="J20" s="727"/>
      <c r="K20" s="727"/>
      <c r="L20" s="727"/>
      <c r="M20" s="727"/>
      <c r="N20" s="727"/>
      <c r="O20" s="727"/>
      <c r="P20" s="727"/>
      <c r="Q20" s="727"/>
      <c r="R20" s="727"/>
      <c r="S20" s="727"/>
      <c r="T20" s="727"/>
      <c r="U20" s="727"/>
      <c r="V20" s="727"/>
      <c r="W20" s="727"/>
      <c r="X20" s="727"/>
      <c r="Y20" s="727"/>
      <c r="Z20" s="727"/>
      <c r="AA20" s="727"/>
      <c r="AB20" s="727"/>
      <c r="AC20" s="727"/>
      <c r="AD20" s="727"/>
      <c r="AE20" s="727"/>
      <c r="AF20" s="727"/>
      <c r="AG20" s="727"/>
      <c r="AH20" s="727"/>
      <c r="AI20" s="727"/>
      <c r="AJ20" s="727"/>
      <c r="AK20" s="727"/>
      <c r="AL20" s="727"/>
      <c r="AM20" s="727"/>
      <c r="AN20" s="727"/>
      <c r="AO20" s="727"/>
      <c r="AP20" s="727"/>
      <c r="AQ20" s="727"/>
      <c r="AR20" s="727"/>
      <c r="AS20" s="727"/>
      <c r="AT20" s="727"/>
      <c r="AU20" s="727"/>
      <c r="AV20" s="727"/>
      <c r="AW20" s="727"/>
      <c r="AX20" s="727"/>
      <c r="AY20" s="727"/>
      <c r="AZ20" s="727"/>
      <c r="BA20" s="727"/>
      <c r="BB20" s="727"/>
      <c r="BC20" s="727"/>
      <c r="BD20" s="727"/>
      <c r="BE20" s="727"/>
      <c r="BF20" s="727"/>
      <c r="BG20" s="727"/>
      <c r="BH20" s="727"/>
      <c r="BI20" s="727"/>
      <c r="BJ20" s="727"/>
      <c r="BK20" s="727"/>
      <c r="BL20" s="727"/>
      <c r="BM20" s="727"/>
      <c r="BN20" s="727"/>
      <c r="BO20" s="727"/>
      <c r="BP20" s="727"/>
      <c r="BQ20" s="727"/>
      <c r="BR20" s="727"/>
      <c r="BS20" s="727"/>
      <c r="BT20" s="727"/>
      <c r="BU20" s="727"/>
      <c r="BV20" s="727"/>
      <c r="BW20" s="727"/>
      <c r="BX20" s="727"/>
      <c r="BY20" s="727"/>
      <c r="BZ20" s="727"/>
      <c r="CA20" s="727"/>
      <c r="CB20" s="727"/>
      <c r="CC20" s="727"/>
      <c r="CD20" s="727"/>
      <c r="CE20" s="727"/>
      <c r="CF20" s="727"/>
      <c r="CG20" s="727"/>
      <c r="CH20" s="727"/>
      <c r="CI20" s="727"/>
      <c r="CJ20" s="727"/>
      <c r="CK20" s="727"/>
      <c r="CL20" s="727"/>
      <c r="CM20" s="727"/>
      <c r="CN20" s="727"/>
      <c r="CO20" s="727"/>
      <c r="CP20" s="727"/>
      <c r="CQ20" s="727"/>
      <c r="CR20" s="727"/>
      <c r="CS20" s="727"/>
    </row>
    <row r="21" spans="1:97" s="376" customFormat="1" ht="12.75" x14ac:dyDescent="0.2">
      <c r="A21" s="618" t="s">
        <v>501</v>
      </c>
      <c r="B21" s="562" t="s">
        <v>498</v>
      </c>
      <c r="C21" s="563" t="s">
        <v>498</v>
      </c>
      <c r="D21" s="636"/>
      <c r="E21" s="563"/>
      <c r="F21" s="727"/>
      <c r="G21" s="727"/>
      <c r="H21" s="727"/>
      <c r="I21" s="727"/>
      <c r="J21" s="727"/>
      <c r="K21" s="727"/>
      <c r="L21" s="727"/>
      <c r="M21" s="727"/>
      <c r="N21" s="727"/>
      <c r="O21" s="727"/>
      <c r="P21" s="727"/>
      <c r="Q21" s="727"/>
      <c r="R21" s="727"/>
      <c r="S21" s="727"/>
      <c r="T21" s="727"/>
      <c r="U21" s="727"/>
      <c r="V21" s="727"/>
      <c r="W21" s="727"/>
      <c r="X21" s="727"/>
      <c r="Y21" s="727"/>
      <c r="Z21" s="727"/>
      <c r="AA21" s="727"/>
      <c r="AB21" s="727"/>
      <c r="AC21" s="727"/>
      <c r="AD21" s="727"/>
      <c r="AE21" s="727"/>
      <c r="AF21" s="727"/>
      <c r="AG21" s="727"/>
      <c r="AH21" s="727"/>
      <c r="AI21" s="727"/>
      <c r="AJ21" s="727"/>
      <c r="AK21" s="727"/>
      <c r="AL21" s="727"/>
      <c r="AM21" s="727"/>
      <c r="AN21" s="727"/>
      <c r="AO21" s="727"/>
      <c r="AP21" s="727"/>
      <c r="AQ21" s="727"/>
      <c r="AR21" s="727"/>
      <c r="AS21" s="727"/>
      <c r="AT21" s="727"/>
      <c r="AU21" s="727"/>
      <c r="AV21" s="727"/>
      <c r="AW21" s="727"/>
      <c r="AX21" s="727"/>
      <c r="AY21" s="727"/>
      <c r="AZ21" s="727"/>
      <c r="BA21" s="727"/>
      <c r="BB21" s="727"/>
      <c r="BC21" s="727"/>
      <c r="BD21" s="727"/>
      <c r="BE21" s="727"/>
      <c r="BF21" s="727"/>
      <c r="BG21" s="727"/>
      <c r="BH21" s="727"/>
      <c r="BI21" s="727"/>
      <c r="BJ21" s="727"/>
      <c r="BK21" s="727"/>
      <c r="BL21" s="727"/>
      <c r="BM21" s="727"/>
      <c r="BN21" s="727"/>
      <c r="BO21" s="727"/>
      <c r="BP21" s="727"/>
      <c r="BQ21" s="727"/>
      <c r="BR21" s="727"/>
      <c r="BS21" s="727"/>
      <c r="BT21" s="727"/>
      <c r="BU21" s="727"/>
      <c r="BV21" s="727"/>
      <c r="BW21" s="727"/>
      <c r="BX21" s="727"/>
      <c r="BY21" s="727"/>
      <c r="BZ21" s="727"/>
      <c r="CA21" s="727"/>
      <c r="CB21" s="727"/>
      <c r="CC21" s="727"/>
      <c r="CD21" s="727"/>
      <c r="CE21" s="727"/>
      <c r="CF21" s="727"/>
      <c r="CG21" s="727"/>
      <c r="CH21" s="727"/>
      <c r="CI21" s="727"/>
      <c r="CJ21" s="727"/>
      <c r="CK21" s="727"/>
      <c r="CL21" s="727"/>
      <c r="CM21" s="727"/>
      <c r="CN21" s="727"/>
      <c r="CO21" s="727"/>
      <c r="CP21" s="727"/>
      <c r="CQ21" s="727"/>
      <c r="CR21" s="727"/>
      <c r="CS21" s="727"/>
    </row>
    <row r="22" spans="1:97" s="376" customFormat="1" ht="51" x14ac:dyDescent="0.2">
      <c r="A22" s="561" t="s">
        <v>502</v>
      </c>
      <c r="B22" s="562" t="s">
        <v>101</v>
      </c>
      <c r="C22" s="563">
        <v>1065</v>
      </c>
      <c r="D22" s="636"/>
      <c r="E22" s="563">
        <f>C22*D22</f>
        <v>0</v>
      </c>
      <c r="F22" s="727"/>
      <c r="G22" s="727"/>
      <c r="H22" s="727"/>
      <c r="I22" s="727"/>
      <c r="J22" s="727"/>
      <c r="K22" s="727"/>
      <c r="L22" s="727"/>
      <c r="M22" s="727"/>
      <c r="N22" s="727"/>
      <c r="O22" s="727"/>
      <c r="P22" s="727"/>
      <c r="Q22" s="727"/>
      <c r="R22" s="727"/>
      <c r="S22" s="727"/>
      <c r="T22" s="727"/>
      <c r="U22" s="727"/>
      <c r="V22" s="727"/>
      <c r="W22" s="727"/>
      <c r="X22" s="727"/>
      <c r="Y22" s="727"/>
      <c r="Z22" s="727"/>
      <c r="AA22" s="727"/>
      <c r="AB22" s="727"/>
      <c r="AC22" s="727"/>
      <c r="AD22" s="727"/>
      <c r="AE22" s="727"/>
      <c r="AF22" s="727"/>
      <c r="AG22" s="727"/>
      <c r="AH22" s="727"/>
      <c r="AI22" s="727"/>
      <c r="AJ22" s="727"/>
      <c r="AK22" s="727"/>
      <c r="AL22" s="727"/>
      <c r="AM22" s="727"/>
      <c r="AN22" s="727"/>
      <c r="AO22" s="727"/>
      <c r="AP22" s="727"/>
      <c r="AQ22" s="727"/>
      <c r="AR22" s="727"/>
      <c r="AS22" s="727"/>
      <c r="AT22" s="727"/>
      <c r="AU22" s="727"/>
      <c r="AV22" s="727"/>
      <c r="AW22" s="727"/>
      <c r="AX22" s="727"/>
      <c r="AY22" s="727"/>
      <c r="AZ22" s="727"/>
      <c r="BA22" s="727"/>
      <c r="BB22" s="727"/>
      <c r="BC22" s="727"/>
      <c r="BD22" s="727"/>
      <c r="BE22" s="727"/>
      <c r="BF22" s="727"/>
      <c r="BG22" s="727"/>
      <c r="BH22" s="727"/>
      <c r="BI22" s="727"/>
      <c r="BJ22" s="727"/>
      <c r="BK22" s="727"/>
      <c r="BL22" s="727"/>
      <c r="BM22" s="727"/>
      <c r="BN22" s="727"/>
      <c r="BO22" s="727"/>
      <c r="BP22" s="727"/>
      <c r="BQ22" s="727"/>
      <c r="BR22" s="727"/>
      <c r="BS22" s="727"/>
      <c r="BT22" s="727"/>
      <c r="BU22" s="727"/>
      <c r="BV22" s="727"/>
      <c r="BW22" s="727"/>
      <c r="BX22" s="727"/>
      <c r="BY22" s="727"/>
      <c r="BZ22" s="727"/>
      <c r="CA22" s="727"/>
      <c r="CB22" s="727"/>
      <c r="CC22" s="727"/>
      <c r="CD22" s="727"/>
      <c r="CE22" s="727"/>
      <c r="CF22" s="727"/>
      <c r="CG22" s="727"/>
      <c r="CH22" s="727"/>
      <c r="CI22" s="727"/>
      <c r="CJ22" s="727"/>
      <c r="CK22" s="727"/>
      <c r="CL22" s="727"/>
      <c r="CM22" s="727"/>
      <c r="CN22" s="727"/>
      <c r="CO22" s="727"/>
      <c r="CP22" s="727"/>
      <c r="CQ22" s="727"/>
      <c r="CR22" s="727"/>
      <c r="CS22" s="727"/>
    </row>
    <row r="23" spans="1:97" s="376" customFormat="1" ht="25.5" x14ac:dyDescent="0.2">
      <c r="A23" s="561" t="s">
        <v>503</v>
      </c>
      <c r="B23" s="562" t="s">
        <v>47</v>
      </c>
      <c r="C23" s="1276">
        <v>50</v>
      </c>
      <c r="D23" s="636"/>
      <c r="E23" s="563">
        <f>C23*D23</f>
        <v>0</v>
      </c>
      <c r="F23" s="727"/>
      <c r="G23" s="727"/>
      <c r="H23" s="727"/>
      <c r="I23" s="727"/>
      <c r="J23" s="727"/>
      <c r="K23" s="727"/>
      <c r="L23" s="727"/>
      <c r="M23" s="727"/>
      <c r="N23" s="727"/>
      <c r="O23" s="727"/>
      <c r="P23" s="727"/>
      <c r="Q23" s="727"/>
      <c r="R23" s="727"/>
      <c r="S23" s="727"/>
      <c r="T23" s="727"/>
      <c r="U23" s="727"/>
      <c r="V23" s="727"/>
      <c r="W23" s="727"/>
      <c r="X23" s="727"/>
      <c r="Y23" s="727"/>
      <c r="Z23" s="727"/>
      <c r="AA23" s="727"/>
      <c r="AB23" s="727"/>
      <c r="AC23" s="727"/>
      <c r="AD23" s="727"/>
      <c r="AE23" s="727"/>
      <c r="AF23" s="727"/>
      <c r="AG23" s="727"/>
      <c r="AH23" s="727"/>
      <c r="AI23" s="727"/>
      <c r="AJ23" s="727"/>
      <c r="AK23" s="727"/>
      <c r="AL23" s="727"/>
      <c r="AM23" s="727"/>
      <c r="AN23" s="727"/>
      <c r="AO23" s="727"/>
      <c r="AP23" s="727"/>
      <c r="AQ23" s="727"/>
      <c r="AR23" s="727"/>
      <c r="AS23" s="727"/>
      <c r="AT23" s="727"/>
      <c r="AU23" s="727"/>
      <c r="AV23" s="727"/>
      <c r="AW23" s="727"/>
      <c r="AX23" s="727"/>
      <c r="AY23" s="727"/>
      <c r="AZ23" s="727"/>
      <c r="BA23" s="727"/>
      <c r="BB23" s="727"/>
      <c r="BC23" s="727"/>
      <c r="BD23" s="727"/>
      <c r="BE23" s="727"/>
      <c r="BF23" s="727"/>
      <c r="BG23" s="727"/>
      <c r="BH23" s="727"/>
      <c r="BI23" s="727"/>
      <c r="BJ23" s="727"/>
      <c r="BK23" s="727"/>
      <c r="BL23" s="727"/>
      <c r="BM23" s="727"/>
      <c r="BN23" s="727"/>
      <c r="BO23" s="727"/>
      <c r="BP23" s="727"/>
      <c r="BQ23" s="727"/>
      <c r="BR23" s="727"/>
      <c r="BS23" s="727"/>
      <c r="BT23" s="727"/>
      <c r="BU23" s="727"/>
      <c r="BV23" s="727"/>
      <c r="BW23" s="727"/>
      <c r="BX23" s="727"/>
      <c r="BY23" s="727"/>
      <c r="BZ23" s="727"/>
      <c r="CA23" s="727"/>
      <c r="CB23" s="727"/>
      <c r="CC23" s="727"/>
      <c r="CD23" s="727"/>
      <c r="CE23" s="727"/>
      <c r="CF23" s="727"/>
      <c r="CG23" s="727"/>
      <c r="CH23" s="727"/>
      <c r="CI23" s="727"/>
      <c r="CJ23" s="727"/>
      <c r="CK23" s="727"/>
      <c r="CL23" s="727"/>
      <c r="CM23" s="727"/>
      <c r="CN23" s="727"/>
      <c r="CO23" s="727"/>
      <c r="CP23" s="727"/>
      <c r="CQ23" s="727"/>
      <c r="CR23" s="727"/>
      <c r="CS23" s="727"/>
    </row>
    <row r="24" spans="1:97" s="376" customFormat="1" ht="12.75" x14ac:dyDescent="0.2">
      <c r="A24" s="618" t="s">
        <v>504</v>
      </c>
      <c r="B24" s="562" t="s">
        <v>498</v>
      </c>
      <c r="C24" s="563" t="s">
        <v>498</v>
      </c>
      <c r="D24" s="636"/>
      <c r="E24" s="563"/>
      <c r="F24" s="727"/>
      <c r="G24" s="727"/>
      <c r="H24" s="727"/>
      <c r="I24" s="727"/>
      <c r="J24" s="727"/>
      <c r="K24" s="727"/>
      <c r="L24" s="727"/>
      <c r="M24" s="727"/>
      <c r="N24" s="727"/>
      <c r="O24" s="727"/>
      <c r="P24" s="727"/>
      <c r="Q24" s="727"/>
      <c r="R24" s="727"/>
      <c r="S24" s="727"/>
      <c r="T24" s="727"/>
      <c r="U24" s="727"/>
      <c r="V24" s="727"/>
      <c r="W24" s="727"/>
      <c r="X24" s="727"/>
      <c r="Y24" s="727"/>
      <c r="Z24" s="727"/>
      <c r="AA24" s="727"/>
      <c r="AB24" s="727"/>
      <c r="AC24" s="727"/>
      <c r="AD24" s="727"/>
      <c r="AE24" s="727"/>
      <c r="AF24" s="727"/>
      <c r="AG24" s="727"/>
      <c r="AH24" s="727"/>
      <c r="AI24" s="727"/>
      <c r="AJ24" s="727"/>
      <c r="AK24" s="727"/>
      <c r="AL24" s="727"/>
      <c r="AM24" s="727"/>
      <c r="AN24" s="727"/>
      <c r="AO24" s="727"/>
      <c r="AP24" s="727"/>
      <c r="AQ24" s="727"/>
      <c r="AR24" s="727"/>
      <c r="AS24" s="727"/>
      <c r="AT24" s="727"/>
      <c r="AU24" s="727"/>
      <c r="AV24" s="727"/>
      <c r="AW24" s="727"/>
      <c r="AX24" s="727"/>
      <c r="AY24" s="727"/>
      <c r="AZ24" s="727"/>
      <c r="BA24" s="727"/>
      <c r="BB24" s="727"/>
      <c r="BC24" s="727"/>
      <c r="BD24" s="727"/>
      <c r="BE24" s="727"/>
      <c r="BF24" s="727"/>
      <c r="BG24" s="727"/>
      <c r="BH24" s="727"/>
      <c r="BI24" s="727"/>
      <c r="BJ24" s="727"/>
      <c r="BK24" s="727"/>
      <c r="BL24" s="727"/>
      <c r="BM24" s="727"/>
      <c r="BN24" s="727"/>
      <c r="BO24" s="727"/>
      <c r="BP24" s="727"/>
      <c r="BQ24" s="727"/>
      <c r="BR24" s="727"/>
      <c r="BS24" s="727"/>
      <c r="BT24" s="727"/>
      <c r="BU24" s="727"/>
      <c r="BV24" s="727"/>
      <c r="BW24" s="727"/>
      <c r="BX24" s="727"/>
      <c r="BY24" s="727"/>
      <c r="BZ24" s="727"/>
      <c r="CA24" s="727"/>
      <c r="CB24" s="727"/>
      <c r="CC24" s="727"/>
      <c r="CD24" s="727"/>
      <c r="CE24" s="727"/>
      <c r="CF24" s="727"/>
      <c r="CG24" s="727"/>
      <c r="CH24" s="727"/>
      <c r="CI24" s="727"/>
      <c r="CJ24" s="727"/>
      <c r="CK24" s="727"/>
      <c r="CL24" s="727"/>
      <c r="CM24" s="727"/>
      <c r="CN24" s="727"/>
      <c r="CO24" s="727"/>
      <c r="CP24" s="727"/>
      <c r="CQ24" s="727"/>
      <c r="CR24" s="727"/>
      <c r="CS24" s="727"/>
    </row>
    <row r="25" spans="1:97" s="376" customFormat="1" ht="12.75" x14ac:dyDescent="0.2">
      <c r="A25" s="618" t="s">
        <v>505</v>
      </c>
      <c r="B25" s="562" t="s">
        <v>498</v>
      </c>
      <c r="C25" s="563" t="s">
        <v>498</v>
      </c>
      <c r="D25" s="636"/>
      <c r="E25" s="563"/>
      <c r="F25" s="727"/>
      <c r="G25" s="727"/>
      <c r="H25" s="727"/>
      <c r="I25" s="727"/>
      <c r="J25" s="727"/>
      <c r="K25" s="727"/>
      <c r="L25" s="727"/>
      <c r="M25" s="727"/>
      <c r="N25" s="727"/>
      <c r="O25" s="727"/>
      <c r="P25" s="727"/>
      <c r="Q25" s="727"/>
      <c r="R25" s="727"/>
      <c r="S25" s="727"/>
      <c r="T25" s="727"/>
      <c r="U25" s="727"/>
      <c r="V25" s="727"/>
      <c r="W25" s="727"/>
      <c r="X25" s="727"/>
      <c r="Y25" s="727"/>
      <c r="Z25" s="727"/>
      <c r="AA25" s="727"/>
      <c r="AB25" s="727"/>
      <c r="AC25" s="727"/>
      <c r="AD25" s="727"/>
      <c r="AE25" s="727"/>
      <c r="AF25" s="727"/>
      <c r="AG25" s="727"/>
      <c r="AH25" s="727"/>
      <c r="AI25" s="727"/>
      <c r="AJ25" s="727"/>
      <c r="AK25" s="727"/>
      <c r="AL25" s="727"/>
      <c r="AM25" s="727"/>
      <c r="AN25" s="727"/>
      <c r="AO25" s="727"/>
      <c r="AP25" s="727"/>
      <c r="AQ25" s="727"/>
      <c r="AR25" s="727"/>
      <c r="AS25" s="727"/>
      <c r="AT25" s="727"/>
      <c r="AU25" s="727"/>
      <c r="AV25" s="727"/>
      <c r="AW25" s="727"/>
      <c r="AX25" s="727"/>
      <c r="AY25" s="727"/>
      <c r="AZ25" s="727"/>
      <c r="BA25" s="727"/>
      <c r="BB25" s="727"/>
      <c r="BC25" s="727"/>
      <c r="BD25" s="727"/>
      <c r="BE25" s="727"/>
      <c r="BF25" s="727"/>
      <c r="BG25" s="727"/>
      <c r="BH25" s="727"/>
      <c r="BI25" s="727"/>
      <c r="BJ25" s="727"/>
      <c r="BK25" s="727"/>
      <c r="BL25" s="727"/>
      <c r="BM25" s="727"/>
      <c r="BN25" s="727"/>
      <c r="BO25" s="727"/>
      <c r="BP25" s="727"/>
      <c r="BQ25" s="727"/>
      <c r="BR25" s="727"/>
      <c r="BS25" s="727"/>
      <c r="BT25" s="727"/>
      <c r="BU25" s="727"/>
      <c r="BV25" s="727"/>
      <c r="BW25" s="727"/>
      <c r="BX25" s="727"/>
      <c r="BY25" s="727"/>
      <c r="BZ25" s="727"/>
      <c r="CA25" s="727"/>
      <c r="CB25" s="727"/>
      <c r="CC25" s="727"/>
      <c r="CD25" s="727"/>
      <c r="CE25" s="727"/>
      <c r="CF25" s="727"/>
      <c r="CG25" s="727"/>
      <c r="CH25" s="727"/>
      <c r="CI25" s="727"/>
      <c r="CJ25" s="727"/>
      <c r="CK25" s="727"/>
      <c r="CL25" s="727"/>
      <c r="CM25" s="727"/>
      <c r="CN25" s="727"/>
      <c r="CO25" s="727"/>
      <c r="CP25" s="727"/>
      <c r="CQ25" s="727"/>
      <c r="CR25" s="727"/>
      <c r="CS25" s="727"/>
    </row>
    <row r="26" spans="1:97" s="376" customFormat="1" ht="25.5" x14ac:dyDescent="0.2">
      <c r="A26" s="561" t="s">
        <v>506</v>
      </c>
      <c r="B26" s="562" t="s">
        <v>184</v>
      </c>
      <c r="C26" s="563">
        <v>108</v>
      </c>
      <c r="D26" s="636"/>
      <c r="E26" s="563">
        <f>C26*D26</f>
        <v>0</v>
      </c>
      <c r="F26" s="727"/>
      <c r="G26" s="727"/>
      <c r="H26" s="727"/>
      <c r="I26" s="727"/>
      <c r="J26" s="727"/>
      <c r="K26" s="727"/>
      <c r="L26" s="727"/>
      <c r="M26" s="727"/>
      <c r="N26" s="727"/>
      <c r="O26" s="727"/>
      <c r="P26" s="727"/>
      <c r="Q26" s="727"/>
      <c r="R26" s="727"/>
      <c r="S26" s="727"/>
      <c r="T26" s="727"/>
      <c r="U26" s="727"/>
      <c r="V26" s="727"/>
      <c r="W26" s="727"/>
      <c r="X26" s="727"/>
      <c r="Y26" s="727"/>
      <c r="Z26" s="727"/>
      <c r="AA26" s="727"/>
      <c r="AB26" s="727"/>
      <c r="AC26" s="727"/>
      <c r="AD26" s="727"/>
      <c r="AE26" s="727"/>
      <c r="AF26" s="727"/>
      <c r="AG26" s="727"/>
      <c r="AH26" s="727"/>
      <c r="AI26" s="727"/>
      <c r="AJ26" s="727"/>
      <c r="AK26" s="727"/>
      <c r="AL26" s="727"/>
      <c r="AM26" s="727"/>
      <c r="AN26" s="727"/>
      <c r="AO26" s="727"/>
      <c r="AP26" s="727"/>
      <c r="AQ26" s="727"/>
      <c r="AR26" s="727"/>
      <c r="AS26" s="727"/>
      <c r="AT26" s="727"/>
      <c r="AU26" s="727"/>
      <c r="AV26" s="727"/>
      <c r="AW26" s="727"/>
      <c r="AX26" s="727"/>
      <c r="AY26" s="727"/>
      <c r="AZ26" s="727"/>
      <c r="BA26" s="727"/>
      <c r="BB26" s="727"/>
      <c r="BC26" s="727"/>
      <c r="BD26" s="727"/>
      <c r="BE26" s="727"/>
      <c r="BF26" s="727"/>
      <c r="BG26" s="727"/>
      <c r="BH26" s="727"/>
      <c r="BI26" s="727"/>
      <c r="BJ26" s="727"/>
      <c r="BK26" s="727"/>
      <c r="BL26" s="727"/>
      <c r="BM26" s="727"/>
      <c r="BN26" s="727"/>
      <c r="BO26" s="727"/>
      <c r="BP26" s="727"/>
      <c r="BQ26" s="727"/>
      <c r="BR26" s="727"/>
      <c r="BS26" s="727"/>
      <c r="BT26" s="727"/>
      <c r="BU26" s="727"/>
      <c r="BV26" s="727"/>
      <c r="BW26" s="727"/>
      <c r="BX26" s="727"/>
      <c r="BY26" s="727"/>
      <c r="BZ26" s="727"/>
      <c r="CA26" s="727"/>
      <c r="CB26" s="727"/>
      <c r="CC26" s="727"/>
      <c r="CD26" s="727"/>
      <c r="CE26" s="727"/>
      <c r="CF26" s="727"/>
      <c r="CG26" s="727"/>
      <c r="CH26" s="727"/>
      <c r="CI26" s="727"/>
      <c r="CJ26" s="727"/>
      <c r="CK26" s="727"/>
      <c r="CL26" s="727"/>
      <c r="CM26" s="727"/>
      <c r="CN26" s="727"/>
      <c r="CO26" s="727"/>
      <c r="CP26" s="727"/>
      <c r="CQ26" s="727"/>
      <c r="CR26" s="727"/>
      <c r="CS26" s="727"/>
    </row>
    <row r="27" spans="1:97" s="376" customFormat="1" ht="25.5" x14ac:dyDescent="0.2">
      <c r="A27" s="561" t="s">
        <v>507</v>
      </c>
      <c r="B27" s="562" t="s">
        <v>101</v>
      </c>
      <c r="C27" s="563">
        <v>219</v>
      </c>
      <c r="D27" s="636"/>
      <c r="E27" s="563">
        <f>C27*D27</f>
        <v>0</v>
      </c>
      <c r="F27" s="727"/>
      <c r="G27" s="727"/>
      <c r="H27" s="727"/>
      <c r="I27" s="727"/>
      <c r="J27" s="727"/>
      <c r="K27" s="727"/>
      <c r="L27" s="727"/>
      <c r="M27" s="727"/>
      <c r="N27" s="727"/>
      <c r="O27" s="727"/>
      <c r="P27" s="727"/>
      <c r="Q27" s="727"/>
      <c r="R27" s="727"/>
      <c r="S27" s="727"/>
      <c r="T27" s="727"/>
      <c r="U27" s="727"/>
      <c r="V27" s="727"/>
      <c r="W27" s="727"/>
      <c r="X27" s="727"/>
      <c r="Y27" s="727"/>
      <c r="Z27" s="727"/>
      <c r="AA27" s="727"/>
      <c r="AB27" s="727"/>
      <c r="AC27" s="727"/>
      <c r="AD27" s="727"/>
      <c r="AE27" s="727"/>
      <c r="AF27" s="727"/>
      <c r="AG27" s="727"/>
      <c r="AH27" s="727"/>
      <c r="AI27" s="727"/>
      <c r="AJ27" s="727"/>
      <c r="AK27" s="727"/>
      <c r="AL27" s="727"/>
      <c r="AM27" s="727"/>
      <c r="AN27" s="727"/>
      <c r="AO27" s="727"/>
      <c r="AP27" s="727"/>
      <c r="AQ27" s="727"/>
      <c r="AR27" s="727"/>
      <c r="AS27" s="727"/>
      <c r="AT27" s="727"/>
      <c r="AU27" s="727"/>
      <c r="AV27" s="727"/>
      <c r="AW27" s="727"/>
      <c r="AX27" s="727"/>
      <c r="AY27" s="727"/>
      <c r="AZ27" s="727"/>
      <c r="BA27" s="727"/>
      <c r="BB27" s="727"/>
      <c r="BC27" s="727"/>
      <c r="BD27" s="727"/>
      <c r="BE27" s="727"/>
      <c r="BF27" s="727"/>
      <c r="BG27" s="727"/>
      <c r="BH27" s="727"/>
      <c r="BI27" s="727"/>
      <c r="BJ27" s="727"/>
      <c r="BK27" s="727"/>
      <c r="BL27" s="727"/>
      <c r="BM27" s="727"/>
      <c r="BN27" s="727"/>
      <c r="BO27" s="727"/>
      <c r="BP27" s="727"/>
      <c r="BQ27" s="727"/>
      <c r="BR27" s="727"/>
      <c r="BS27" s="727"/>
      <c r="BT27" s="727"/>
      <c r="BU27" s="727"/>
      <c r="BV27" s="727"/>
      <c r="BW27" s="727"/>
      <c r="BX27" s="727"/>
      <c r="BY27" s="727"/>
      <c r="BZ27" s="727"/>
      <c r="CA27" s="727"/>
      <c r="CB27" s="727"/>
      <c r="CC27" s="727"/>
      <c r="CD27" s="727"/>
      <c r="CE27" s="727"/>
      <c r="CF27" s="727"/>
      <c r="CG27" s="727"/>
      <c r="CH27" s="727"/>
      <c r="CI27" s="727"/>
      <c r="CJ27" s="727"/>
      <c r="CK27" s="727"/>
      <c r="CL27" s="727"/>
      <c r="CM27" s="727"/>
      <c r="CN27" s="727"/>
      <c r="CO27" s="727"/>
      <c r="CP27" s="727"/>
      <c r="CQ27" s="727"/>
      <c r="CR27" s="727"/>
      <c r="CS27" s="727"/>
    </row>
    <row r="28" spans="1:97" s="376" customFormat="1" ht="25.5" x14ac:dyDescent="0.2">
      <c r="A28" s="561" t="s">
        <v>508</v>
      </c>
      <c r="B28" s="562" t="s">
        <v>101</v>
      </c>
      <c r="C28" s="563">
        <v>319</v>
      </c>
      <c r="D28" s="636"/>
      <c r="E28" s="563">
        <f>C28*D28</f>
        <v>0</v>
      </c>
      <c r="F28" s="727"/>
      <c r="G28" s="727"/>
      <c r="H28" s="727"/>
      <c r="I28" s="727"/>
      <c r="J28" s="727"/>
      <c r="K28" s="727"/>
      <c r="L28" s="727"/>
      <c r="M28" s="727"/>
      <c r="N28" s="727"/>
      <c r="O28" s="727"/>
      <c r="P28" s="727"/>
      <c r="Q28" s="727"/>
      <c r="R28" s="727"/>
      <c r="S28" s="727"/>
      <c r="T28" s="727"/>
      <c r="U28" s="727"/>
      <c r="V28" s="727"/>
      <c r="W28" s="727"/>
      <c r="X28" s="727"/>
      <c r="Y28" s="727"/>
      <c r="Z28" s="727"/>
      <c r="AA28" s="727"/>
      <c r="AB28" s="727"/>
      <c r="AC28" s="727"/>
      <c r="AD28" s="727"/>
      <c r="AE28" s="727"/>
      <c r="AF28" s="727"/>
      <c r="AG28" s="727"/>
      <c r="AH28" s="727"/>
      <c r="AI28" s="727"/>
      <c r="AJ28" s="727"/>
      <c r="AK28" s="727"/>
      <c r="AL28" s="727"/>
      <c r="AM28" s="727"/>
      <c r="AN28" s="727"/>
      <c r="AO28" s="727"/>
      <c r="AP28" s="727"/>
      <c r="AQ28" s="727"/>
      <c r="AR28" s="727"/>
      <c r="AS28" s="727"/>
      <c r="AT28" s="727"/>
      <c r="AU28" s="727"/>
      <c r="AV28" s="727"/>
      <c r="AW28" s="727"/>
      <c r="AX28" s="727"/>
      <c r="AY28" s="727"/>
      <c r="AZ28" s="727"/>
      <c r="BA28" s="727"/>
      <c r="BB28" s="727"/>
      <c r="BC28" s="727"/>
      <c r="BD28" s="727"/>
      <c r="BE28" s="727"/>
      <c r="BF28" s="727"/>
      <c r="BG28" s="727"/>
      <c r="BH28" s="727"/>
      <c r="BI28" s="727"/>
      <c r="BJ28" s="727"/>
      <c r="BK28" s="727"/>
      <c r="BL28" s="727"/>
      <c r="BM28" s="727"/>
      <c r="BN28" s="727"/>
      <c r="BO28" s="727"/>
      <c r="BP28" s="727"/>
      <c r="BQ28" s="727"/>
      <c r="BR28" s="727"/>
      <c r="BS28" s="727"/>
      <c r="BT28" s="727"/>
      <c r="BU28" s="727"/>
      <c r="BV28" s="727"/>
      <c r="BW28" s="727"/>
      <c r="BX28" s="727"/>
      <c r="BY28" s="727"/>
      <c r="BZ28" s="727"/>
      <c r="CA28" s="727"/>
      <c r="CB28" s="727"/>
      <c r="CC28" s="727"/>
      <c r="CD28" s="727"/>
      <c r="CE28" s="727"/>
      <c r="CF28" s="727"/>
      <c r="CG28" s="727"/>
      <c r="CH28" s="727"/>
      <c r="CI28" s="727"/>
      <c r="CJ28" s="727"/>
      <c r="CK28" s="727"/>
      <c r="CL28" s="727"/>
      <c r="CM28" s="727"/>
      <c r="CN28" s="727"/>
      <c r="CO28" s="727"/>
      <c r="CP28" s="727"/>
      <c r="CQ28" s="727"/>
      <c r="CR28" s="727"/>
      <c r="CS28" s="727"/>
    </row>
    <row r="29" spans="1:97" s="376" customFormat="1" ht="12.75" x14ac:dyDescent="0.2">
      <c r="A29" s="618" t="s">
        <v>509</v>
      </c>
      <c r="B29" s="562" t="s">
        <v>498</v>
      </c>
      <c r="C29" s="563" t="s">
        <v>498</v>
      </c>
      <c r="D29" s="636"/>
      <c r="E29" s="563"/>
      <c r="F29" s="727"/>
      <c r="G29" s="727"/>
      <c r="H29" s="727"/>
      <c r="I29" s="727"/>
      <c r="J29" s="727"/>
      <c r="K29" s="727"/>
      <c r="L29" s="727"/>
      <c r="M29" s="727"/>
      <c r="N29" s="727"/>
      <c r="O29" s="727"/>
      <c r="P29" s="727"/>
      <c r="Q29" s="727"/>
      <c r="R29" s="727"/>
      <c r="S29" s="727"/>
      <c r="T29" s="727"/>
      <c r="U29" s="727"/>
      <c r="V29" s="727"/>
      <c r="W29" s="727"/>
      <c r="X29" s="727"/>
      <c r="Y29" s="727"/>
      <c r="Z29" s="727"/>
      <c r="AA29" s="727"/>
      <c r="AB29" s="727"/>
      <c r="AC29" s="727"/>
      <c r="AD29" s="727"/>
      <c r="AE29" s="727"/>
      <c r="AF29" s="727"/>
      <c r="AG29" s="727"/>
      <c r="AH29" s="727"/>
      <c r="AI29" s="727"/>
      <c r="AJ29" s="727"/>
      <c r="AK29" s="727"/>
      <c r="AL29" s="727"/>
      <c r="AM29" s="727"/>
      <c r="AN29" s="727"/>
      <c r="AO29" s="727"/>
      <c r="AP29" s="727"/>
      <c r="AQ29" s="727"/>
      <c r="AR29" s="727"/>
      <c r="AS29" s="727"/>
      <c r="AT29" s="727"/>
      <c r="AU29" s="727"/>
      <c r="AV29" s="727"/>
      <c r="AW29" s="727"/>
      <c r="AX29" s="727"/>
      <c r="AY29" s="727"/>
      <c r="AZ29" s="727"/>
      <c r="BA29" s="727"/>
      <c r="BB29" s="727"/>
      <c r="BC29" s="727"/>
      <c r="BD29" s="727"/>
      <c r="BE29" s="727"/>
      <c r="BF29" s="727"/>
      <c r="BG29" s="727"/>
      <c r="BH29" s="727"/>
      <c r="BI29" s="727"/>
      <c r="BJ29" s="727"/>
      <c r="BK29" s="727"/>
      <c r="BL29" s="727"/>
      <c r="BM29" s="727"/>
      <c r="BN29" s="727"/>
      <c r="BO29" s="727"/>
      <c r="BP29" s="727"/>
      <c r="BQ29" s="727"/>
      <c r="BR29" s="727"/>
      <c r="BS29" s="727"/>
      <c r="BT29" s="727"/>
      <c r="BU29" s="727"/>
      <c r="BV29" s="727"/>
      <c r="BW29" s="727"/>
      <c r="BX29" s="727"/>
      <c r="BY29" s="727"/>
      <c r="BZ29" s="727"/>
      <c r="CA29" s="727"/>
      <c r="CB29" s="727"/>
      <c r="CC29" s="727"/>
      <c r="CD29" s="727"/>
      <c r="CE29" s="727"/>
      <c r="CF29" s="727"/>
      <c r="CG29" s="727"/>
      <c r="CH29" s="727"/>
      <c r="CI29" s="727"/>
      <c r="CJ29" s="727"/>
      <c r="CK29" s="727"/>
      <c r="CL29" s="727"/>
      <c r="CM29" s="727"/>
      <c r="CN29" s="727"/>
      <c r="CO29" s="727"/>
      <c r="CP29" s="727"/>
      <c r="CQ29" s="727"/>
      <c r="CR29" s="727"/>
      <c r="CS29" s="727"/>
    </row>
    <row r="30" spans="1:97" s="376" customFormat="1" ht="25.5" x14ac:dyDescent="0.2">
      <c r="A30" s="561" t="s">
        <v>510</v>
      </c>
      <c r="B30" s="562" t="s">
        <v>101</v>
      </c>
      <c r="C30" s="563">
        <v>267</v>
      </c>
      <c r="D30" s="636"/>
      <c r="E30" s="563">
        <f>C30*D30</f>
        <v>0</v>
      </c>
      <c r="F30" s="727"/>
      <c r="G30" s="727"/>
      <c r="H30" s="727"/>
      <c r="I30" s="727"/>
      <c r="J30" s="727"/>
      <c r="K30" s="727"/>
      <c r="L30" s="727"/>
      <c r="M30" s="727"/>
      <c r="N30" s="727"/>
      <c r="O30" s="727"/>
      <c r="P30" s="727"/>
      <c r="Q30" s="727"/>
      <c r="R30" s="727"/>
      <c r="S30" s="727"/>
      <c r="T30" s="727"/>
      <c r="U30" s="727"/>
      <c r="V30" s="727"/>
      <c r="W30" s="727"/>
      <c r="X30" s="727"/>
      <c r="Y30" s="727"/>
      <c r="Z30" s="727"/>
      <c r="AA30" s="727"/>
      <c r="AB30" s="727"/>
      <c r="AC30" s="727"/>
      <c r="AD30" s="727"/>
      <c r="AE30" s="727"/>
      <c r="AF30" s="727"/>
      <c r="AG30" s="727"/>
      <c r="AH30" s="727"/>
      <c r="AI30" s="727"/>
      <c r="AJ30" s="727"/>
      <c r="AK30" s="727"/>
      <c r="AL30" s="727"/>
      <c r="AM30" s="727"/>
      <c r="AN30" s="727"/>
      <c r="AO30" s="727"/>
      <c r="AP30" s="727"/>
      <c r="AQ30" s="727"/>
      <c r="AR30" s="727"/>
      <c r="AS30" s="727"/>
      <c r="AT30" s="727"/>
      <c r="AU30" s="727"/>
      <c r="AV30" s="727"/>
      <c r="AW30" s="727"/>
      <c r="AX30" s="727"/>
      <c r="AY30" s="727"/>
      <c r="AZ30" s="727"/>
      <c r="BA30" s="727"/>
      <c r="BB30" s="727"/>
      <c r="BC30" s="727"/>
      <c r="BD30" s="727"/>
      <c r="BE30" s="727"/>
      <c r="BF30" s="727"/>
      <c r="BG30" s="727"/>
      <c r="BH30" s="727"/>
      <c r="BI30" s="727"/>
      <c r="BJ30" s="727"/>
      <c r="BK30" s="727"/>
      <c r="BL30" s="727"/>
      <c r="BM30" s="727"/>
      <c r="BN30" s="727"/>
      <c r="BO30" s="727"/>
      <c r="BP30" s="727"/>
      <c r="BQ30" s="727"/>
      <c r="BR30" s="727"/>
      <c r="BS30" s="727"/>
      <c r="BT30" s="727"/>
      <c r="BU30" s="727"/>
      <c r="BV30" s="727"/>
      <c r="BW30" s="727"/>
      <c r="BX30" s="727"/>
      <c r="BY30" s="727"/>
      <c r="BZ30" s="727"/>
      <c r="CA30" s="727"/>
      <c r="CB30" s="727"/>
      <c r="CC30" s="727"/>
      <c r="CD30" s="727"/>
      <c r="CE30" s="727"/>
      <c r="CF30" s="727"/>
      <c r="CG30" s="727"/>
      <c r="CH30" s="727"/>
      <c r="CI30" s="727"/>
      <c r="CJ30" s="727"/>
      <c r="CK30" s="727"/>
      <c r="CL30" s="727"/>
      <c r="CM30" s="727"/>
      <c r="CN30" s="727"/>
      <c r="CO30" s="727"/>
      <c r="CP30" s="727"/>
      <c r="CQ30" s="727"/>
      <c r="CR30" s="727"/>
      <c r="CS30" s="727"/>
    </row>
    <row r="31" spans="1:97" s="376" customFormat="1" ht="12.75" x14ac:dyDescent="0.2">
      <c r="A31" s="618" t="s">
        <v>476</v>
      </c>
      <c r="B31" s="562" t="s">
        <v>498</v>
      </c>
      <c r="C31" s="563" t="s">
        <v>498</v>
      </c>
      <c r="D31" s="636"/>
      <c r="E31" s="563"/>
      <c r="F31" s="727"/>
      <c r="G31" s="727"/>
      <c r="H31" s="727"/>
      <c r="I31" s="727"/>
      <c r="J31" s="727"/>
      <c r="K31" s="727"/>
      <c r="L31" s="727"/>
      <c r="M31" s="727"/>
      <c r="N31" s="727"/>
      <c r="O31" s="727"/>
      <c r="P31" s="727"/>
      <c r="Q31" s="727"/>
      <c r="R31" s="727"/>
      <c r="S31" s="727"/>
      <c r="T31" s="727"/>
      <c r="U31" s="727"/>
      <c r="V31" s="727"/>
      <c r="W31" s="727"/>
      <c r="X31" s="727"/>
      <c r="Y31" s="727"/>
      <c r="Z31" s="727"/>
      <c r="AA31" s="727"/>
      <c r="AB31" s="727"/>
      <c r="AC31" s="727"/>
      <c r="AD31" s="727"/>
      <c r="AE31" s="727"/>
      <c r="AF31" s="727"/>
      <c r="AG31" s="727"/>
      <c r="AH31" s="727"/>
      <c r="AI31" s="727"/>
      <c r="AJ31" s="727"/>
      <c r="AK31" s="727"/>
      <c r="AL31" s="727"/>
      <c r="AM31" s="727"/>
      <c r="AN31" s="727"/>
      <c r="AO31" s="727"/>
      <c r="AP31" s="727"/>
      <c r="AQ31" s="727"/>
      <c r="AR31" s="727"/>
      <c r="AS31" s="727"/>
      <c r="AT31" s="727"/>
      <c r="AU31" s="727"/>
      <c r="AV31" s="727"/>
      <c r="AW31" s="727"/>
      <c r="AX31" s="727"/>
      <c r="AY31" s="727"/>
      <c r="AZ31" s="727"/>
      <c r="BA31" s="727"/>
      <c r="BB31" s="727"/>
      <c r="BC31" s="727"/>
      <c r="BD31" s="727"/>
      <c r="BE31" s="727"/>
      <c r="BF31" s="727"/>
      <c r="BG31" s="727"/>
      <c r="BH31" s="727"/>
      <c r="BI31" s="727"/>
      <c r="BJ31" s="727"/>
      <c r="BK31" s="727"/>
      <c r="BL31" s="727"/>
      <c r="BM31" s="727"/>
      <c r="BN31" s="727"/>
      <c r="BO31" s="727"/>
      <c r="BP31" s="727"/>
      <c r="BQ31" s="727"/>
      <c r="BR31" s="727"/>
      <c r="BS31" s="727"/>
      <c r="BT31" s="727"/>
      <c r="BU31" s="727"/>
      <c r="BV31" s="727"/>
      <c r="BW31" s="727"/>
      <c r="BX31" s="727"/>
      <c r="BY31" s="727"/>
      <c r="BZ31" s="727"/>
      <c r="CA31" s="727"/>
      <c r="CB31" s="727"/>
      <c r="CC31" s="727"/>
      <c r="CD31" s="727"/>
      <c r="CE31" s="727"/>
      <c r="CF31" s="727"/>
      <c r="CG31" s="727"/>
      <c r="CH31" s="727"/>
      <c r="CI31" s="727"/>
      <c r="CJ31" s="727"/>
      <c r="CK31" s="727"/>
      <c r="CL31" s="727"/>
      <c r="CM31" s="727"/>
      <c r="CN31" s="727"/>
      <c r="CO31" s="727"/>
      <c r="CP31" s="727"/>
      <c r="CQ31" s="727"/>
      <c r="CR31" s="727"/>
      <c r="CS31" s="727"/>
    </row>
    <row r="32" spans="1:97" s="376" customFormat="1" ht="38.25" x14ac:dyDescent="0.2">
      <c r="A32" s="561" t="s">
        <v>511</v>
      </c>
      <c r="B32" s="562" t="s">
        <v>184</v>
      </c>
      <c r="C32" s="563">
        <v>159</v>
      </c>
      <c r="D32" s="636"/>
      <c r="E32" s="563">
        <f>C32*D32</f>
        <v>0</v>
      </c>
      <c r="F32" s="727"/>
      <c r="G32" s="727"/>
      <c r="H32" s="727"/>
      <c r="I32" s="727"/>
      <c r="J32" s="727"/>
      <c r="K32" s="727"/>
      <c r="L32" s="727"/>
      <c r="M32" s="727"/>
      <c r="N32" s="727"/>
      <c r="O32" s="727"/>
      <c r="P32" s="727"/>
      <c r="Q32" s="727"/>
      <c r="R32" s="727"/>
      <c r="S32" s="727"/>
      <c r="T32" s="727"/>
      <c r="U32" s="727"/>
      <c r="V32" s="727"/>
      <c r="W32" s="727"/>
      <c r="X32" s="727"/>
      <c r="Y32" s="727"/>
      <c r="Z32" s="727"/>
      <c r="AA32" s="727"/>
      <c r="AB32" s="727"/>
      <c r="AC32" s="727"/>
      <c r="AD32" s="727"/>
      <c r="AE32" s="727"/>
      <c r="AF32" s="727"/>
      <c r="AG32" s="727"/>
      <c r="AH32" s="727"/>
      <c r="AI32" s="727"/>
      <c r="AJ32" s="727"/>
      <c r="AK32" s="727"/>
      <c r="AL32" s="727"/>
      <c r="AM32" s="727"/>
      <c r="AN32" s="727"/>
      <c r="AO32" s="727"/>
      <c r="AP32" s="727"/>
      <c r="AQ32" s="727"/>
      <c r="AR32" s="727"/>
      <c r="AS32" s="727"/>
      <c r="AT32" s="727"/>
      <c r="AU32" s="727"/>
      <c r="AV32" s="727"/>
      <c r="AW32" s="727"/>
      <c r="AX32" s="727"/>
      <c r="AY32" s="727"/>
      <c r="AZ32" s="727"/>
      <c r="BA32" s="727"/>
      <c r="BB32" s="727"/>
      <c r="BC32" s="727"/>
      <c r="BD32" s="727"/>
      <c r="BE32" s="727"/>
      <c r="BF32" s="727"/>
      <c r="BG32" s="727"/>
      <c r="BH32" s="727"/>
      <c r="BI32" s="727"/>
      <c r="BJ32" s="727"/>
      <c r="BK32" s="727"/>
      <c r="BL32" s="727"/>
      <c r="BM32" s="727"/>
      <c r="BN32" s="727"/>
      <c r="BO32" s="727"/>
      <c r="BP32" s="727"/>
      <c r="BQ32" s="727"/>
      <c r="BR32" s="727"/>
      <c r="BS32" s="727"/>
      <c r="BT32" s="727"/>
      <c r="BU32" s="727"/>
      <c r="BV32" s="727"/>
      <c r="BW32" s="727"/>
      <c r="BX32" s="727"/>
      <c r="BY32" s="727"/>
      <c r="BZ32" s="727"/>
      <c r="CA32" s="727"/>
      <c r="CB32" s="727"/>
      <c r="CC32" s="727"/>
      <c r="CD32" s="727"/>
      <c r="CE32" s="727"/>
      <c r="CF32" s="727"/>
      <c r="CG32" s="727"/>
      <c r="CH32" s="727"/>
      <c r="CI32" s="727"/>
      <c r="CJ32" s="727"/>
      <c r="CK32" s="727"/>
      <c r="CL32" s="727"/>
      <c r="CM32" s="727"/>
      <c r="CN32" s="727"/>
      <c r="CO32" s="727"/>
      <c r="CP32" s="727"/>
      <c r="CQ32" s="727"/>
      <c r="CR32" s="727"/>
      <c r="CS32" s="727"/>
    </row>
    <row r="33" spans="1:97" s="376" customFormat="1" ht="12.75" x14ac:dyDescent="0.2">
      <c r="A33" s="618" t="s">
        <v>512</v>
      </c>
      <c r="B33" s="562" t="s">
        <v>498</v>
      </c>
      <c r="C33" s="563" t="s">
        <v>498</v>
      </c>
      <c r="D33" s="636"/>
      <c r="E33" s="563"/>
      <c r="F33" s="727"/>
      <c r="G33" s="727"/>
      <c r="H33" s="727"/>
      <c r="I33" s="727"/>
      <c r="J33" s="727"/>
      <c r="K33" s="727"/>
      <c r="L33" s="727"/>
      <c r="M33" s="727"/>
      <c r="N33" s="727"/>
      <c r="O33" s="727"/>
      <c r="P33" s="727"/>
      <c r="Q33" s="727"/>
      <c r="R33" s="727"/>
      <c r="S33" s="727"/>
      <c r="T33" s="727"/>
      <c r="U33" s="727"/>
      <c r="V33" s="727"/>
      <c r="W33" s="727"/>
      <c r="X33" s="727"/>
      <c r="Y33" s="727"/>
      <c r="Z33" s="727"/>
      <c r="AA33" s="727"/>
      <c r="AB33" s="727"/>
      <c r="AC33" s="727"/>
      <c r="AD33" s="727"/>
      <c r="AE33" s="727"/>
      <c r="AF33" s="727"/>
      <c r="AG33" s="727"/>
      <c r="AH33" s="727"/>
      <c r="AI33" s="727"/>
      <c r="AJ33" s="727"/>
      <c r="AK33" s="727"/>
      <c r="AL33" s="727"/>
      <c r="AM33" s="727"/>
      <c r="AN33" s="727"/>
      <c r="AO33" s="727"/>
      <c r="AP33" s="727"/>
      <c r="AQ33" s="727"/>
      <c r="AR33" s="727"/>
      <c r="AS33" s="727"/>
      <c r="AT33" s="727"/>
      <c r="AU33" s="727"/>
      <c r="AV33" s="727"/>
      <c r="AW33" s="727"/>
      <c r="AX33" s="727"/>
      <c r="AY33" s="727"/>
      <c r="AZ33" s="727"/>
      <c r="BA33" s="727"/>
      <c r="BB33" s="727"/>
      <c r="BC33" s="727"/>
      <c r="BD33" s="727"/>
      <c r="BE33" s="727"/>
      <c r="BF33" s="727"/>
      <c r="BG33" s="727"/>
      <c r="BH33" s="727"/>
      <c r="BI33" s="727"/>
      <c r="BJ33" s="727"/>
      <c r="BK33" s="727"/>
      <c r="BL33" s="727"/>
      <c r="BM33" s="727"/>
      <c r="BN33" s="727"/>
      <c r="BO33" s="727"/>
      <c r="BP33" s="727"/>
      <c r="BQ33" s="727"/>
      <c r="BR33" s="727"/>
      <c r="BS33" s="727"/>
      <c r="BT33" s="727"/>
      <c r="BU33" s="727"/>
      <c r="BV33" s="727"/>
      <c r="BW33" s="727"/>
      <c r="BX33" s="727"/>
      <c r="BY33" s="727"/>
      <c r="BZ33" s="727"/>
      <c r="CA33" s="727"/>
      <c r="CB33" s="727"/>
      <c r="CC33" s="727"/>
      <c r="CD33" s="727"/>
      <c r="CE33" s="727"/>
      <c r="CF33" s="727"/>
      <c r="CG33" s="727"/>
      <c r="CH33" s="727"/>
      <c r="CI33" s="727"/>
      <c r="CJ33" s="727"/>
      <c r="CK33" s="727"/>
      <c r="CL33" s="727"/>
      <c r="CM33" s="727"/>
      <c r="CN33" s="727"/>
      <c r="CO33" s="727"/>
      <c r="CP33" s="727"/>
      <c r="CQ33" s="727"/>
      <c r="CR33" s="727"/>
      <c r="CS33" s="727"/>
    </row>
    <row r="34" spans="1:97" s="376" customFormat="1" ht="12.75" x14ac:dyDescent="0.2">
      <c r="A34" s="618" t="s">
        <v>513</v>
      </c>
      <c r="B34" s="562" t="s">
        <v>498</v>
      </c>
      <c r="C34" s="563" t="s">
        <v>498</v>
      </c>
      <c r="D34" s="636"/>
      <c r="E34" s="563"/>
      <c r="F34" s="727"/>
      <c r="G34" s="727"/>
      <c r="H34" s="727"/>
      <c r="I34" s="727"/>
      <c r="J34" s="727"/>
      <c r="K34" s="727"/>
      <c r="L34" s="727"/>
      <c r="M34" s="727"/>
      <c r="N34" s="727"/>
      <c r="O34" s="727"/>
      <c r="P34" s="727"/>
      <c r="Q34" s="727"/>
      <c r="R34" s="727"/>
      <c r="S34" s="727"/>
      <c r="T34" s="727"/>
      <c r="U34" s="727"/>
      <c r="V34" s="727"/>
      <c r="W34" s="727"/>
      <c r="X34" s="727"/>
      <c r="Y34" s="727"/>
      <c r="Z34" s="727"/>
      <c r="AA34" s="727"/>
      <c r="AB34" s="727"/>
      <c r="AC34" s="727"/>
      <c r="AD34" s="727"/>
      <c r="AE34" s="727"/>
      <c r="AF34" s="727"/>
      <c r="AG34" s="727"/>
      <c r="AH34" s="727"/>
      <c r="AI34" s="727"/>
      <c r="AJ34" s="727"/>
      <c r="AK34" s="727"/>
      <c r="AL34" s="727"/>
      <c r="AM34" s="727"/>
      <c r="AN34" s="727"/>
      <c r="AO34" s="727"/>
      <c r="AP34" s="727"/>
      <c r="AQ34" s="727"/>
      <c r="AR34" s="727"/>
      <c r="AS34" s="727"/>
      <c r="AT34" s="727"/>
      <c r="AU34" s="727"/>
      <c r="AV34" s="727"/>
      <c r="AW34" s="727"/>
      <c r="AX34" s="727"/>
      <c r="AY34" s="727"/>
      <c r="AZ34" s="727"/>
      <c r="BA34" s="727"/>
      <c r="BB34" s="727"/>
      <c r="BC34" s="727"/>
      <c r="BD34" s="727"/>
      <c r="BE34" s="727"/>
      <c r="BF34" s="727"/>
      <c r="BG34" s="727"/>
      <c r="BH34" s="727"/>
      <c r="BI34" s="727"/>
      <c r="BJ34" s="727"/>
      <c r="BK34" s="727"/>
      <c r="BL34" s="727"/>
      <c r="BM34" s="727"/>
      <c r="BN34" s="727"/>
      <c r="BO34" s="727"/>
      <c r="BP34" s="727"/>
      <c r="BQ34" s="727"/>
      <c r="BR34" s="727"/>
      <c r="BS34" s="727"/>
      <c r="BT34" s="727"/>
      <c r="BU34" s="727"/>
      <c r="BV34" s="727"/>
      <c r="BW34" s="727"/>
      <c r="BX34" s="727"/>
      <c r="BY34" s="727"/>
      <c r="BZ34" s="727"/>
      <c r="CA34" s="727"/>
      <c r="CB34" s="727"/>
      <c r="CC34" s="727"/>
      <c r="CD34" s="727"/>
      <c r="CE34" s="727"/>
      <c r="CF34" s="727"/>
      <c r="CG34" s="727"/>
      <c r="CH34" s="727"/>
      <c r="CI34" s="727"/>
      <c r="CJ34" s="727"/>
      <c r="CK34" s="727"/>
      <c r="CL34" s="727"/>
      <c r="CM34" s="727"/>
      <c r="CN34" s="727"/>
      <c r="CO34" s="727"/>
      <c r="CP34" s="727"/>
      <c r="CQ34" s="727"/>
      <c r="CR34" s="727"/>
      <c r="CS34" s="727"/>
    </row>
    <row r="35" spans="1:97" s="376" customFormat="1" ht="25.5" x14ac:dyDescent="0.2">
      <c r="A35" s="561" t="s">
        <v>514</v>
      </c>
      <c r="B35" s="562" t="s">
        <v>101</v>
      </c>
      <c r="C35" s="563">
        <v>93</v>
      </c>
      <c r="D35" s="636"/>
      <c r="E35" s="563">
        <f>C35*D35</f>
        <v>0</v>
      </c>
      <c r="F35" s="727"/>
      <c r="G35" s="727"/>
      <c r="H35" s="727"/>
      <c r="I35" s="727"/>
      <c r="J35" s="727"/>
      <c r="K35" s="727"/>
      <c r="L35" s="727"/>
      <c r="M35" s="727"/>
      <c r="N35" s="727"/>
      <c r="O35" s="727"/>
      <c r="P35" s="727"/>
      <c r="Q35" s="727"/>
      <c r="R35" s="727"/>
      <c r="S35" s="727"/>
      <c r="T35" s="727"/>
      <c r="U35" s="727"/>
      <c r="V35" s="727"/>
      <c r="W35" s="727"/>
      <c r="X35" s="727"/>
      <c r="Y35" s="727"/>
      <c r="Z35" s="727"/>
      <c r="AA35" s="727"/>
      <c r="AB35" s="727"/>
      <c r="AC35" s="727"/>
      <c r="AD35" s="727"/>
      <c r="AE35" s="727"/>
      <c r="AF35" s="727"/>
      <c r="AG35" s="727"/>
      <c r="AH35" s="727"/>
      <c r="AI35" s="727"/>
      <c r="AJ35" s="727"/>
      <c r="AK35" s="727"/>
      <c r="AL35" s="727"/>
      <c r="AM35" s="727"/>
      <c r="AN35" s="727"/>
      <c r="AO35" s="727"/>
      <c r="AP35" s="727"/>
      <c r="AQ35" s="727"/>
      <c r="AR35" s="727"/>
      <c r="AS35" s="727"/>
      <c r="AT35" s="727"/>
      <c r="AU35" s="727"/>
      <c r="AV35" s="727"/>
      <c r="AW35" s="727"/>
      <c r="AX35" s="727"/>
      <c r="AY35" s="727"/>
      <c r="AZ35" s="727"/>
      <c r="BA35" s="727"/>
      <c r="BB35" s="727"/>
      <c r="BC35" s="727"/>
      <c r="BD35" s="727"/>
      <c r="BE35" s="727"/>
      <c r="BF35" s="727"/>
      <c r="BG35" s="727"/>
      <c r="BH35" s="727"/>
      <c r="BI35" s="727"/>
      <c r="BJ35" s="727"/>
      <c r="BK35" s="727"/>
      <c r="BL35" s="727"/>
      <c r="BM35" s="727"/>
      <c r="BN35" s="727"/>
      <c r="BO35" s="727"/>
      <c r="BP35" s="727"/>
      <c r="BQ35" s="727"/>
      <c r="BR35" s="727"/>
      <c r="BS35" s="727"/>
      <c r="BT35" s="727"/>
      <c r="BU35" s="727"/>
      <c r="BV35" s="727"/>
      <c r="BW35" s="727"/>
      <c r="BX35" s="727"/>
      <c r="BY35" s="727"/>
      <c r="BZ35" s="727"/>
      <c r="CA35" s="727"/>
      <c r="CB35" s="727"/>
      <c r="CC35" s="727"/>
      <c r="CD35" s="727"/>
      <c r="CE35" s="727"/>
      <c r="CF35" s="727"/>
      <c r="CG35" s="727"/>
      <c r="CH35" s="727"/>
      <c r="CI35" s="727"/>
      <c r="CJ35" s="727"/>
      <c r="CK35" s="727"/>
      <c r="CL35" s="727"/>
      <c r="CM35" s="727"/>
      <c r="CN35" s="727"/>
      <c r="CO35" s="727"/>
      <c r="CP35" s="727"/>
      <c r="CQ35" s="727"/>
      <c r="CR35" s="727"/>
      <c r="CS35" s="727"/>
    </row>
    <row r="36" spans="1:97" s="376" customFormat="1" ht="25.5" x14ac:dyDescent="0.2">
      <c r="A36" s="561" t="s">
        <v>515</v>
      </c>
      <c r="B36" s="562" t="s">
        <v>101</v>
      </c>
      <c r="C36" s="563">
        <v>472</v>
      </c>
      <c r="D36" s="636"/>
      <c r="E36" s="563">
        <f>C36*D36</f>
        <v>0</v>
      </c>
      <c r="F36" s="727"/>
      <c r="G36" s="727"/>
      <c r="H36" s="727"/>
      <c r="I36" s="727"/>
      <c r="J36" s="727"/>
      <c r="K36" s="727"/>
      <c r="L36" s="727"/>
      <c r="M36" s="727"/>
      <c r="N36" s="727"/>
      <c r="O36" s="727"/>
      <c r="P36" s="727"/>
      <c r="Q36" s="727"/>
      <c r="R36" s="727"/>
      <c r="S36" s="727"/>
      <c r="T36" s="727"/>
      <c r="U36" s="727"/>
      <c r="V36" s="727"/>
      <c r="W36" s="727"/>
      <c r="X36" s="727"/>
      <c r="Y36" s="727"/>
      <c r="Z36" s="727"/>
      <c r="AA36" s="727"/>
      <c r="AB36" s="727"/>
      <c r="AC36" s="727"/>
      <c r="AD36" s="727"/>
      <c r="AE36" s="727"/>
      <c r="AF36" s="727"/>
      <c r="AG36" s="727"/>
      <c r="AH36" s="727"/>
      <c r="AI36" s="727"/>
      <c r="AJ36" s="727"/>
      <c r="AK36" s="727"/>
      <c r="AL36" s="727"/>
      <c r="AM36" s="727"/>
      <c r="AN36" s="727"/>
      <c r="AO36" s="727"/>
      <c r="AP36" s="727"/>
      <c r="AQ36" s="727"/>
      <c r="AR36" s="727"/>
      <c r="AS36" s="727"/>
      <c r="AT36" s="727"/>
      <c r="AU36" s="727"/>
      <c r="AV36" s="727"/>
      <c r="AW36" s="727"/>
      <c r="AX36" s="727"/>
      <c r="AY36" s="727"/>
      <c r="AZ36" s="727"/>
      <c r="BA36" s="727"/>
      <c r="BB36" s="727"/>
      <c r="BC36" s="727"/>
      <c r="BD36" s="727"/>
      <c r="BE36" s="727"/>
      <c r="BF36" s="727"/>
      <c r="BG36" s="727"/>
      <c r="BH36" s="727"/>
      <c r="BI36" s="727"/>
      <c r="BJ36" s="727"/>
      <c r="BK36" s="727"/>
      <c r="BL36" s="727"/>
      <c r="BM36" s="727"/>
      <c r="BN36" s="727"/>
      <c r="BO36" s="727"/>
      <c r="BP36" s="727"/>
      <c r="BQ36" s="727"/>
      <c r="BR36" s="727"/>
      <c r="BS36" s="727"/>
      <c r="BT36" s="727"/>
      <c r="BU36" s="727"/>
      <c r="BV36" s="727"/>
      <c r="BW36" s="727"/>
      <c r="BX36" s="727"/>
      <c r="BY36" s="727"/>
      <c r="BZ36" s="727"/>
      <c r="CA36" s="727"/>
      <c r="CB36" s="727"/>
      <c r="CC36" s="727"/>
      <c r="CD36" s="727"/>
      <c r="CE36" s="727"/>
      <c r="CF36" s="727"/>
      <c r="CG36" s="727"/>
      <c r="CH36" s="727"/>
      <c r="CI36" s="727"/>
      <c r="CJ36" s="727"/>
      <c r="CK36" s="727"/>
      <c r="CL36" s="727"/>
      <c r="CM36" s="727"/>
      <c r="CN36" s="727"/>
      <c r="CO36" s="727"/>
      <c r="CP36" s="727"/>
      <c r="CQ36" s="727"/>
      <c r="CR36" s="727"/>
      <c r="CS36" s="727"/>
    </row>
    <row r="37" spans="1:97" s="376" customFormat="1" ht="12.75" x14ac:dyDescent="0.2">
      <c r="A37" s="618" t="s">
        <v>516</v>
      </c>
      <c r="B37" s="562" t="s">
        <v>498</v>
      </c>
      <c r="C37" s="563" t="s">
        <v>498</v>
      </c>
      <c r="D37" s="636"/>
      <c r="E37" s="563"/>
      <c r="F37" s="727"/>
      <c r="G37" s="727"/>
      <c r="H37" s="727"/>
      <c r="I37" s="727"/>
      <c r="J37" s="727"/>
      <c r="K37" s="727"/>
      <c r="L37" s="727"/>
      <c r="M37" s="727"/>
      <c r="N37" s="727"/>
      <c r="O37" s="727"/>
      <c r="P37" s="727"/>
      <c r="Q37" s="727"/>
      <c r="R37" s="727"/>
      <c r="S37" s="727"/>
      <c r="T37" s="727"/>
      <c r="U37" s="727"/>
      <c r="V37" s="727"/>
      <c r="W37" s="727"/>
      <c r="X37" s="727"/>
      <c r="Y37" s="727"/>
      <c r="Z37" s="727"/>
      <c r="AA37" s="727"/>
      <c r="AB37" s="727"/>
      <c r="AC37" s="727"/>
      <c r="AD37" s="727"/>
      <c r="AE37" s="727"/>
      <c r="AF37" s="727"/>
      <c r="AG37" s="727"/>
      <c r="AH37" s="727"/>
      <c r="AI37" s="727"/>
      <c r="AJ37" s="727"/>
      <c r="AK37" s="727"/>
      <c r="AL37" s="727"/>
      <c r="AM37" s="727"/>
      <c r="AN37" s="727"/>
      <c r="AO37" s="727"/>
      <c r="AP37" s="727"/>
      <c r="AQ37" s="727"/>
      <c r="AR37" s="727"/>
      <c r="AS37" s="727"/>
      <c r="AT37" s="727"/>
      <c r="AU37" s="727"/>
      <c r="AV37" s="727"/>
      <c r="AW37" s="727"/>
      <c r="AX37" s="727"/>
      <c r="AY37" s="727"/>
      <c r="AZ37" s="727"/>
      <c r="BA37" s="727"/>
      <c r="BB37" s="727"/>
      <c r="BC37" s="727"/>
      <c r="BD37" s="727"/>
      <c r="BE37" s="727"/>
      <c r="BF37" s="727"/>
      <c r="BG37" s="727"/>
      <c r="BH37" s="727"/>
      <c r="BI37" s="727"/>
      <c r="BJ37" s="727"/>
      <c r="BK37" s="727"/>
      <c r="BL37" s="727"/>
      <c r="BM37" s="727"/>
      <c r="BN37" s="727"/>
      <c r="BO37" s="727"/>
      <c r="BP37" s="727"/>
      <c r="BQ37" s="727"/>
      <c r="BR37" s="727"/>
      <c r="BS37" s="727"/>
      <c r="BT37" s="727"/>
      <c r="BU37" s="727"/>
      <c r="BV37" s="727"/>
      <c r="BW37" s="727"/>
      <c r="BX37" s="727"/>
      <c r="BY37" s="727"/>
      <c r="BZ37" s="727"/>
      <c r="CA37" s="727"/>
      <c r="CB37" s="727"/>
      <c r="CC37" s="727"/>
      <c r="CD37" s="727"/>
      <c r="CE37" s="727"/>
      <c r="CF37" s="727"/>
      <c r="CG37" s="727"/>
      <c r="CH37" s="727"/>
      <c r="CI37" s="727"/>
      <c r="CJ37" s="727"/>
      <c r="CK37" s="727"/>
      <c r="CL37" s="727"/>
      <c r="CM37" s="727"/>
      <c r="CN37" s="727"/>
      <c r="CO37" s="727"/>
      <c r="CP37" s="727"/>
      <c r="CQ37" s="727"/>
      <c r="CR37" s="727"/>
      <c r="CS37" s="727"/>
    </row>
    <row r="38" spans="1:97" s="376" customFormat="1" ht="63.75" x14ac:dyDescent="0.2">
      <c r="A38" s="561" t="s">
        <v>980</v>
      </c>
      <c r="B38" s="562" t="s">
        <v>100</v>
      </c>
      <c r="C38" s="563">
        <v>9100</v>
      </c>
      <c r="D38" s="636"/>
      <c r="E38" s="563">
        <f>C38*D38</f>
        <v>0</v>
      </c>
      <c r="F38" s="727"/>
      <c r="G38" s="727"/>
      <c r="H38" s="727"/>
      <c r="I38" s="727"/>
      <c r="J38" s="727"/>
      <c r="K38" s="727"/>
      <c r="L38" s="727"/>
      <c r="M38" s="727"/>
      <c r="N38" s="727"/>
      <c r="O38" s="727"/>
      <c r="P38" s="727"/>
      <c r="Q38" s="727"/>
      <c r="R38" s="727"/>
      <c r="S38" s="727"/>
      <c r="T38" s="727"/>
      <c r="U38" s="727"/>
      <c r="V38" s="727"/>
      <c r="W38" s="727"/>
      <c r="X38" s="727"/>
      <c r="Y38" s="727"/>
      <c r="Z38" s="727"/>
      <c r="AA38" s="727"/>
      <c r="AB38" s="727"/>
      <c r="AC38" s="727"/>
      <c r="AD38" s="727"/>
      <c r="AE38" s="727"/>
      <c r="AF38" s="727"/>
      <c r="AG38" s="727"/>
      <c r="AH38" s="727"/>
      <c r="AI38" s="727"/>
      <c r="AJ38" s="727"/>
      <c r="AK38" s="727"/>
      <c r="AL38" s="727"/>
      <c r="AM38" s="727"/>
      <c r="AN38" s="727"/>
      <c r="AO38" s="727"/>
      <c r="AP38" s="727"/>
      <c r="AQ38" s="727"/>
      <c r="AR38" s="727"/>
      <c r="AS38" s="727"/>
      <c r="AT38" s="727"/>
      <c r="AU38" s="727"/>
      <c r="AV38" s="727"/>
      <c r="AW38" s="727"/>
      <c r="AX38" s="727"/>
      <c r="AY38" s="727"/>
      <c r="AZ38" s="727"/>
      <c r="BA38" s="727"/>
      <c r="BB38" s="727"/>
      <c r="BC38" s="727"/>
      <c r="BD38" s="727"/>
      <c r="BE38" s="727"/>
      <c r="BF38" s="727"/>
      <c r="BG38" s="727"/>
      <c r="BH38" s="727"/>
      <c r="BI38" s="727"/>
      <c r="BJ38" s="727"/>
      <c r="BK38" s="727"/>
      <c r="BL38" s="727"/>
      <c r="BM38" s="727"/>
      <c r="BN38" s="727"/>
      <c r="BO38" s="727"/>
      <c r="BP38" s="727"/>
      <c r="BQ38" s="727"/>
      <c r="BR38" s="727"/>
      <c r="BS38" s="727"/>
      <c r="BT38" s="727"/>
      <c r="BU38" s="727"/>
      <c r="BV38" s="727"/>
      <c r="BW38" s="727"/>
      <c r="BX38" s="727"/>
      <c r="BY38" s="727"/>
      <c r="BZ38" s="727"/>
      <c r="CA38" s="727"/>
      <c r="CB38" s="727"/>
      <c r="CC38" s="727"/>
      <c r="CD38" s="727"/>
      <c r="CE38" s="727"/>
      <c r="CF38" s="727"/>
      <c r="CG38" s="727"/>
      <c r="CH38" s="727"/>
      <c r="CI38" s="727"/>
      <c r="CJ38" s="727"/>
      <c r="CK38" s="727"/>
      <c r="CL38" s="727"/>
      <c r="CM38" s="727"/>
      <c r="CN38" s="727"/>
      <c r="CO38" s="727"/>
      <c r="CP38" s="727"/>
      <c r="CQ38" s="727"/>
      <c r="CR38" s="727"/>
      <c r="CS38" s="727"/>
    </row>
    <row r="39" spans="1:97" s="376" customFormat="1" ht="51" x14ac:dyDescent="0.2">
      <c r="A39" s="561" t="s">
        <v>518</v>
      </c>
      <c r="B39" s="562" t="s">
        <v>100</v>
      </c>
      <c r="C39" s="563">
        <v>21200</v>
      </c>
      <c r="D39" s="636"/>
      <c r="E39" s="563">
        <f>C39*D39</f>
        <v>0</v>
      </c>
      <c r="F39" s="727"/>
      <c r="G39" s="727"/>
      <c r="H39" s="727"/>
      <c r="I39" s="727"/>
      <c r="J39" s="727"/>
      <c r="K39" s="727"/>
      <c r="L39" s="727"/>
      <c r="M39" s="727"/>
      <c r="N39" s="727"/>
      <c r="O39" s="727"/>
      <c r="P39" s="727"/>
      <c r="Q39" s="727"/>
      <c r="R39" s="727"/>
      <c r="S39" s="727"/>
      <c r="T39" s="727"/>
      <c r="U39" s="727"/>
      <c r="V39" s="727"/>
      <c r="W39" s="727"/>
      <c r="X39" s="727"/>
      <c r="Y39" s="727"/>
      <c r="Z39" s="727"/>
      <c r="AA39" s="727"/>
      <c r="AB39" s="727"/>
      <c r="AC39" s="727"/>
      <c r="AD39" s="727"/>
      <c r="AE39" s="727"/>
      <c r="AF39" s="727"/>
      <c r="AG39" s="727"/>
      <c r="AH39" s="727"/>
      <c r="AI39" s="727"/>
      <c r="AJ39" s="727"/>
      <c r="AK39" s="727"/>
      <c r="AL39" s="727"/>
      <c r="AM39" s="727"/>
      <c r="AN39" s="727"/>
      <c r="AO39" s="727"/>
      <c r="AP39" s="727"/>
      <c r="AQ39" s="727"/>
      <c r="AR39" s="727"/>
      <c r="AS39" s="727"/>
      <c r="AT39" s="727"/>
      <c r="AU39" s="727"/>
      <c r="AV39" s="727"/>
      <c r="AW39" s="727"/>
      <c r="AX39" s="727"/>
      <c r="AY39" s="727"/>
      <c r="AZ39" s="727"/>
      <c r="BA39" s="727"/>
      <c r="BB39" s="727"/>
      <c r="BC39" s="727"/>
      <c r="BD39" s="727"/>
      <c r="BE39" s="727"/>
      <c r="BF39" s="727"/>
      <c r="BG39" s="727"/>
      <c r="BH39" s="727"/>
      <c r="BI39" s="727"/>
      <c r="BJ39" s="727"/>
      <c r="BK39" s="727"/>
      <c r="BL39" s="727"/>
      <c r="BM39" s="727"/>
      <c r="BN39" s="727"/>
      <c r="BO39" s="727"/>
      <c r="BP39" s="727"/>
      <c r="BQ39" s="727"/>
      <c r="BR39" s="727"/>
      <c r="BS39" s="727"/>
      <c r="BT39" s="727"/>
      <c r="BU39" s="727"/>
      <c r="BV39" s="727"/>
      <c r="BW39" s="727"/>
      <c r="BX39" s="727"/>
      <c r="BY39" s="727"/>
      <c r="BZ39" s="727"/>
      <c r="CA39" s="727"/>
      <c r="CB39" s="727"/>
      <c r="CC39" s="727"/>
      <c r="CD39" s="727"/>
      <c r="CE39" s="727"/>
      <c r="CF39" s="727"/>
      <c r="CG39" s="727"/>
      <c r="CH39" s="727"/>
      <c r="CI39" s="727"/>
      <c r="CJ39" s="727"/>
      <c r="CK39" s="727"/>
      <c r="CL39" s="727"/>
      <c r="CM39" s="727"/>
      <c r="CN39" s="727"/>
      <c r="CO39" s="727"/>
      <c r="CP39" s="727"/>
      <c r="CQ39" s="727"/>
      <c r="CR39" s="727"/>
      <c r="CS39" s="727"/>
    </row>
    <row r="40" spans="1:97" s="376" customFormat="1" ht="12.75" x14ac:dyDescent="0.2">
      <c r="A40" s="618" t="s">
        <v>519</v>
      </c>
      <c r="B40" s="562" t="s">
        <v>498</v>
      </c>
      <c r="C40" s="563" t="s">
        <v>498</v>
      </c>
      <c r="D40" s="636"/>
      <c r="E40" s="563"/>
      <c r="F40" s="727"/>
      <c r="G40" s="727"/>
      <c r="H40" s="727"/>
      <c r="I40" s="727"/>
      <c r="J40" s="727"/>
      <c r="K40" s="727"/>
      <c r="L40" s="727"/>
      <c r="M40" s="727"/>
      <c r="N40" s="727"/>
      <c r="O40" s="727"/>
      <c r="P40" s="727"/>
      <c r="Q40" s="727"/>
      <c r="R40" s="727"/>
      <c r="S40" s="727"/>
      <c r="T40" s="727"/>
      <c r="U40" s="727"/>
      <c r="V40" s="727"/>
      <c r="W40" s="727"/>
      <c r="X40" s="727"/>
      <c r="Y40" s="727"/>
      <c r="Z40" s="727"/>
      <c r="AA40" s="727"/>
      <c r="AB40" s="727"/>
      <c r="AC40" s="727"/>
      <c r="AD40" s="727"/>
      <c r="AE40" s="727"/>
      <c r="AF40" s="727"/>
      <c r="AG40" s="727"/>
      <c r="AH40" s="727"/>
      <c r="AI40" s="727"/>
      <c r="AJ40" s="727"/>
      <c r="AK40" s="727"/>
      <c r="AL40" s="727"/>
      <c r="AM40" s="727"/>
      <c r="AN40" s="727"/>
      <c r="AO40" s="727"/>
      <c r="AP40" s="727"/>
      <c r="AQ40" s="727"/>
      <c r="AR40" s="727"/>
      <c r="AS40" s="727"/>
      <c r="AT40" s="727"/>
      <c r="AU40" s="727"/>
      <c r="AV40" s="727"/>
      <c r="AW40" s="727"/>
      <c r="AX40" s="727"/>
      <c r="AY40" s="727"/>
      <c r="AZ40" s="727"/>
      <c r="BA40" s="727"/>
      <c r="BB40" s="727"/>
      <c r="BC40" s="727"/>
      <c r="BD40" s="727"/>
      <c r="BE40" s="727"/>
      <c r="BF40" s="727"/>
      <c r="BG40" s="727"/>
      <c r="BH40" s="727"/>
      <c r="BI40" s="727"/>
      <c r="BJ40" s="727"/>
      <c r="BK40" s="727"/>
      <c r="BL40" s="727"/>
      <c r="BM40" s="727"/>
      <c r="BN40" s="727"/>
      <c r="BO40" s="727"/>
      <c r="BP40" s="727"/>
      <c r="BQ40" s="727"/>
      <c r="BR40" s="727"/>
      <c r="BS40" s="727"/>
      <c r="BT40" s="727"/>
      <c r="BU40" s="727"/>
      <c r="BV40" s="727"/>
      <c r="BW40" s="727"/>
      <c r="BX40" s="727"/>
      <c r="BY40" s="727"/>
      <c r="BZ40" s="727"/>
      <c r="CA40" s="727"/>
      <c r="CB40" s="727"/>
      <c r="CC40" s="727"/>
      <c r="CD40" s="727"/>
      <c r="CE40" s="727"/>
      <c r="CF40" s="727"/>
      <c r="CG40" s="727"/>
      <c r="CH40" s="727"/>
      <c r="CI40" s="727"/>
      <c r="CJ40" s="727"/>
      <c r="CK40" s="727"/>
      <c r="CL40" s="727"/>
      <c r="CM40" s="727"/>
      <c r="CN40" s="727"/>
      <c r="CO40" s="727"/>
      <c r="CP40" s="727"/>
      <c r="CQ40" s="727"/>
      <c r="CR40" s="727"/>
      <c r="CS40" s="727"/>
    </row>
    <row r="41" spans="1:97" s="376" customFormat="1" ht="38.25" x14ac:dyDescent="0.2">
      <c r="A41" s="561" t="s">
        <v>520</v>
      </c>
      <c r="B41" s="562" t="s">
        <v>184</v>
      </c>
      <c r="C41" s="563">
        <v>38</v>
      </c>
      <c r="D41" s="636"/>
      <c r="E41" s="563">
        <f>C41*D41</f>
        <v>0</v>
      </c>
      <c r="F41" s="727"/>
      <c r="G41" s="727"/>
      <c r="H41" s="727"/>
      <c r="I41" s="727"/>
      <c r="J41" s="727"/>
      <c r="K41" s="727"/>
      <c r="L41" s="727"/>
      <c r="M41" s="727"/>
      <c r="N41" s="727"/>
      <c r="O41" s="727"/>
      <c r="P41" s="727"/>
      <c r="Q41" s="727"/>
      <c r="R41" s="727"/>
      <c r="S41" s="727"/>
      <c r="T41" s="727"/>
      <c r="U41" s="727"/>
      <c r="V41" s="727"/>
      <c r="W41" s="727"/>
      <c r="X41" s="727"/>
      <c r="Y41" s="727"/>
      <c r="Z41" s="727"/>
      <c r="AA41" s="727"/>
      <c r="AB41" s="727"/>
      <c r="AC41" s="727"/>
      <c r="AD41" s="727"/>
      <c r="AE41" s="727"/>
      <c r="AF41" s="727"/>
      <c r="AG41" s="727"/>
      <c r="AH41" s="727"/>
      <c r="AI41" s="727"/>
      <c r="AJ41" s="727"/>
      <c r="AK41" s="727"/>
      <c r="AL41" s="727"/>
      <c r="AM41" s="727"/>
      <c r="AN41" s="727"/>
      <c r="AO41" s="727"/>
      <c r="AP41" s="727"/>
      <c r="AQ41" s="727"/>
      <c r="AR41" s="727"/>
      <c r="AS41" s="727"/>
      <c r="AT41" s="727"/>
      <c r="AU41" s="727"/>
      <c r="AV41" s="727"/>
      <c r="AW41" s="727"/>
      <c r="AX41" s="727"/>
      <c r="AY41" s="727"/>
      <c r="AZ41" s="727"/>
      <c r="BA41" s="727"/>
      <c r="BB41" s="727"/>
      <c r="BC41" s="727"/>
      <c r="BD41" s="727"/>
      <c r="BE41" s="727"/>
      <c r="BF41" s="727"/>
      <c r="BG41" s="727"/>
      <c r="BH41" s="727"/>
      <c r="BI41" s="727"/>
      <c r="BJ41" s="727"/>
      <c r="BK41" s="727"/>
      <c r="BL41" s="727"/>
      <c r="BM41" s="727"/>
      <c r="BN41" s="727"/>
      <c r="BO41" s="727"/>
      <c r="BP41" s="727"/>
      <c r="BQ41" s="727"/>
      <c r="BR41" s="727"/>
      <c r="BS41" s="727"/>
      <c r="BT41" s="727"/>
      <c r="BU41" s="727"/>
      <c r="BV41" s="727"/>
      <c r="BW41" s="727"/>
      <c r="BX41" s="727"/>
      <c r="BY41" s="727"/>
      <c r="BZ41" s="727"/>
      <c r="CA41" s="727"/>
      <c r="CB41" s="727"/>
      <c r="CC41" s="727"/>
      <c r="CD41" s="727"/>
      <c r="CE41" s="727"/>
      <c r="CF41" s="727"/>
      <c r="CG41" s="727"/>
      <c r="CH41" s="727"/>
      <c r="CI41" s="727"/>
      <c r="CJ41" s="727"/>
      <c r="CK41" s="727"/>
      <c r="CL41" s="727"/>
      <c r="CM41" s="727"/>
      <c r="CN41" s="727"/>
      <c r="CO41" s="727"/>
      <c r="CP41" s="727"/>
      <c r="CQ41" s="727"/>
      <c r="CR41" s="727"/>
      <c r="CS41" s="727"/>
    </row>
    <row r="42" spans="1:97" s="376" customFormat="1" ht="38.25" x14ac:dyDescent="0.2">
      <c r="A42" s="561" t="s">
        <v>521</v>
      </c>
      <c r="B42" s="562" t="s">
        <v>184</v>
      </c>
      <c r="C42" s="563">
        <v>132</v>
      </c>
      <c r="D42" s="636"/>
      <c r="E42" s="563">
        <f>C42*D42</f>
        <v>0</v>
      </c>
      <c r="F42" s="727"/>
      <c r="G42" s="727"/>
      <c r="H42" s="727"/>
      <c r="I42" s="727"/>
      <c r="J42" s="727"/>
      <c r="K42" s="727"/>
      <c r="L42" s="727"/>
      <c r="M42" s="727"/>
      <c r="N42" s="727"/>
      <c r="O42" s="727"/>
      <c r="P42" s="727"/>
      <c r="Q42" s="727"/>
      <c r="R42" s="727"/>
      <c r="S42" s="727"/>
      <c r="T42" s="727"/>
      <c r="U42" s="727"/>
      <c r="V42" s="727"/>
      <c r="W42" s="727"/>
      <c r="X42" s="727"/>
      <c r="Y42" s="727"/>
      <c r="Z42" s="727"/>
      <c r="AA42" s="727"/>
      <c r="AB42" s="727"/>
      <c r="AC42" s="727"/>
      <c r="AD42" s="727"/>
      <c r="AE42" s="727"/>
      <c r="AF42" s="727"/>
      <c r="AG42" s="727"/>
      <c r="AH42" s="727"/>
      <c r="AI42" s="727"/>
      <c r="AJ42" s="727"/>
      <c r="AK42" s="727"/>
      <c r="AL42" s="727"/>
      <c r="AM42" s="727"/>
      <c r="AN42" s="727"/>
      <c r="AO42" s="727"/>
      <c r="AP42" s="727"/>
      <c r="AQ42" s="727"/>
      <c r="AR42" s="727"/>
      <c r="AS42" s="727"/>
      <c r="AT42" s="727"/>
      <c r="AU42" s="727"/>
      <c r="AV42" s="727"/>
      <c r="AW42" s="727"/>
      <c r="AX42" s="727"/>
      <c r="AY42" s="727"/>
      <c r="AZ42" s="727"/>
      <c r="BA42" s="727"/>
      <c r="BB42" s="727"/>
      <c r="BC42" s="727"/>
      <c r="BD42" s="727"/>
      <c r="BE42" s="727"/>
      <c r="BF42" s="727"/>
      <c r="BG42" s="727"/>
      <c r="BH42" s="727"/>
      <c r="BI42" s="727"/>
      <c r="BJ42" s="727"/>
      <c r="BK42" s="727"/>
      <c r="BL42" s="727"/>
      <c r="BM42" s="727"/>
      <c r="BN42" s="727"/>
      <c r="BO42" s="727"/>
      <c r="BP42" s="727"/>
      <c r="BQ42" s="727"/>
      <c r="BR42" s="727"/>
      <c r="BS42" s="727"/>
      <c r="BT42" s="727"/>
      <c r="BU42" s="727"/>
      <c r="BV42" s="727"/>
      <c r="BW42" s="727"/>
      <c r="BX42" s="727"/>
      <c r="BY42" s="727"/>
      <c r="BZ42" s="727"/>
      <c r="CA42" s="727"/>
      <c r="CB42" s="727"/>
      <c r="CC42" s="727"/>
      <c r="CD42" s="727"/>
      <c r="CE42" s="727"/>
      <c r="CF42" s="727"/>
      <c r="CG42" s="727"/>
      <c r="CH42" s="727"/>
      <c r="CI42" s="727"/>
      <c r="CJ42" s="727"/>
      <c r="CK42" s="727"/>
      <c r="CL42" s="727"/>
      <c r="CM42" s="727"/>
      <c r="CN42" s="727"/>
      <c r="CO42" s="727"/>
      <c r="CP42" s="727"/>
      <c r="CQ42" s="727"/>
      <c r="CR42" s="727"/>
      <c r="CS42" s="727"/>
    </row>
    <row r="43" spans="1:97" s="376" customFormat="1" ht="51" x14ac:dyDescent="0.2">
      <c r="A43" s="561" t="s">
        <v>522</v>
      </c>
      <c r="B43" s="562" t="s">
        <v>184</v>
      </c>
      <c r="C43" s="563">
        <v>120</v>
      </c>
      <c r="D43" s="636"/>
      <c r="E43" s="563">
        <f>C43*D43</f>
        <v>0</v>
      </c>
      <c r="F43" s="727"/>
      <c r="G43" s="727"/>
      <c r="H43" s="727"/>
      <c r="I43" s="727"/>
      <c r="J43" s="727"/>
      <c r="K43" s="727"/>
      <c r="L43" s="727"/>
      <c r="M43" s="727"/>
      <c r="N43" s="727"/>
      <c r="O43" s="727"/>
      <c r="P43" s="727"/>
      <c r="Q43" s="727"/>
      <c r="R43" s="727"/>
      <c r="S43" s="727"/>
      <c r="T43" s="727"/>
      <c r="U43" s="727"/>
      <c r="V43" s="727"/>
      <c r="W43" s="727"/>
      <c r="X43" s="727"/>
      <c r="Y43" s="727"/>
      <c r="Z43" s="727"/>
      <c r="AA43" s="727"/>
      <c r="AB43" s="727"/>
      <c r="AC43" s="727"/>
      <c r="AD43" s="727"/>
      <c r="AE43" s="727"/>
      <c r="AF43" s="727"/>
      <c r="AG43" s="727"/>
      <c r="AH43" s="727"/>
      <c r="AI43" s="727"/>
      <c r="AJ43" s="727"/>
      <c r="AK43" s="727"/>
      <c r="AL43" s="727"/>
      <c r="AM43" s="727"/>
      <c r="AN43" s="727"/>
      <c r="AO43" s="727"/>
      <c r="AP43" s="727"/>
      <c r="AQ43" s="727"/>
      <c r="AR43" s="727"/>
      <c r="AS43" s="727"/>
      <c r="AT43" s="727"/>
      <c r="AU43" s="727"/>
      <c r="AV43" s="727"/>
      <c r="AW43" s="727"/>
      <c r="AX43" s="727"/>
      <c r="AY43" s="727"/>
      <c r="AZ43" s="727"/>
      <c r="BA43" s="727"/>
      <c r="BB43" s="727"/>
      <c r="BC43" s="727"/>
      <c r="BD43" s="727"/>
      <c r="BE43" s="727"/>
      <c r="BF43" s="727"/>
      <c r="BG43" s="727"/>
      <c r="BH43" s="727"/>
      <c r="BI43" s="727"/>
      <c r="BJ43" s="727"/>
      <c r="BK43" s="727"/>
      <c r="BL43" s="727"/>
      <c r="BM43" s="727"/>
      <c r="BN43" s="727"/>
      <c r="BO43" s="727"/>
      <c r="BP43" s="727"/>
      <c r="BQ43" s="727"/>
      <c r="BR43" s="727"/>
      <c r="BS43" s="727"/>
      <c r="BT43" s="727"/>
      <c r="BU43" s="727"/>
      <c r="BV43" s="727"/>
      <c r="BW43" s="727"/>
      <c r="BX43" s="727"/>
      <c r="BY43" s="727"/>
      <c r="BZ43" s="727"/>
      <c r="CA43" s="727"/>
      <c r="CB43" s="727"/>
      <c r="CC43" s="727"/>
      <c r="CD43" s="727"/>
      <c r="CE43" s="727"/>
      <c r="CF43" s="727"/>
      <c r="CG43" s="727"/>
      <c r="CH43" s="727"/>
      <c r="CI43" s="727"/>
      <c r="CJ43" s="727"/>
      <c r="CK43" s="727"/>
      <c r="CL43" s="727"/>
      <c r="CM43" s="727"/>
      <c r="CN43" s="727"/>
      <c r="CO43" s="727"/>
      <c r="CP43" s="727"/>
      <c r="CQ43" s="727"/>
      <c r="CR43" s="727"/>
      <c r="CS43" s="727"/>
    </row>
    <row r="44" spans="1:97" s="376" customFormat="1" ht="12.75" x14ac:dyDescent="0.2">
      <c r="A44" s="618" t="s">
        <v>523</v>
      </c>
      <c r="B44" s="562" t="s">
        <v>498</v>
      </c>
      <c r="C44" s="563" t="s">
        <v>498</v>
      </c>
      <c r="D44" s="636"/>
      <c r="E44" s="563"/>
      <c r="F44" s="727"/>
      <c r="G44" s="727"/>
      <c r="H44" s="727"/>
      <c r="I44" s="727"/>
      <c r="J44" s="727"/>
      <c r="K44" s="727"/>
      <c r="L44" s="727"/>
      <c r="M44" s="727"/>
      <c r="N44" s="727"/>
      <c r="O44" s="727"/>
      <c r="P44" s="727"/>
      <c r="Q44" s="727"/>
      <c r="R44" s="727"/>
      <c r="S44" s="727"/>
      <c r="T44" s="727"/>
      <c r="U44" s="727"/>
      <c r="V44" s="727"/>
      <c r="W44" s="727"/>
      <c r="X44" s="727"/>
      <c r="Y44" s="727"/>
      <c r="Z44" s="727"/>
      <c r="AA44" s="727"/>
      <c r="AB44" s="727"/>
      <c r="AC44" s="727"/>
      <c r="AD44" s="727"/>
      <c r="AE44" s="727"/>
      <c r="AF44" s="727"/>
      <c r="AG44" s="727"/>
      <c r="AH44" s="727"/>
      <c r="AI44" s="727"/>
      <c r="AJ44" s="727"/>
      <c r="AK44" s="727"/>
      <c r="AL44" s="727"/>
      <c r="AM44" s="727"/>
      <c r="AN44" s="727"/>
      <c r="AO44" s="727"/>
      <c r="AP44" s="727"/>
      <c r="AQ44" s="727"/>
      <c r="AR44" s="727"/>
      <c r="AS44" s="727"/>
      <c r="AT44" s="727"/>
      <c r="AU44" s="727"/>
      <c r="AV44" s="727"/>
      <c r="AW44" s="727"/>
      <c r="AX44" s="727"/>
      <c r="AY44" s="727"/>
      <c r="AZ44" s="727"/>
      <c r="BA44" s="727"/>
      <c r="BB44" s="727"/>
      <c r="BC44" s="727"/>
      <c r="BD44" s="727"/>
      <c r="BE44" s="727"/>
      <c r="BF44" s="727"/>
      <c r="BG44" s="727"/>
      <c r="BH44" s="727"/>
      <c r="BI44" s="727"/>
      <c r="BJ44" s="727"/>
      <c r="BK44" s="727"/>
      <c r="BL44" s="727"/>
      <c r="BM44" s="727"/>
      <c r="BN44" s="727"/>
      <c r="BO44" s="727"/>
      <c r="BP44" s="727"/>
      <c r="BQ44" s="727"/>
      <c r="BR44" s="727"/>
      <c r="BS44" s="727"/>
      <c r="BT44" s="727"/>
      <c r="BU44" s="727"/>
      <c r="BV44" s="727"/>
      <c r="BW44" s="727"/>
      <c r="BX44" s="727"/>
      <c r="BY44" s="727"/>
      <c r="BZ44" s="727"/>
      <c r="CA44" s="727"/>
      <c r="CB44" s="727"/>
      <c r="CC44" s="727"/>
      <c r="CD44" s="727"/>
      <c r="CE44" s="727"/>
      <c r="CF44" s="727"/>
      <c r="CG44" s="727"/>
      <c r="CH44" s="727"/>
      <c r="CI44" s="727"/>
      <c r="CJ44" s="727"/>
      <c r="CK44" s="727"/>
      <c r="CL44" s="727"/>
      <c r="CM44" s="727"/>
      <c r="CN44" s="727"/>
      <c r="CO44" s="727"/>
      <c r="CP44" s="727"/>
      <c r="CQ44" s="727"/>
      <c r="CR44" s="727"/>
      <c r="CS44" s="727"/>
    </row>
    <row r="45" spans="1:97" s="376" customFormat="1" ht="127.5" x14ac:dyDescent="0.2">
      <c r="A45" s="561" t="s">
        <v>981</v>
      </c>
      <c r="B45" s="562" t="s">
        <v>199</v>
      </c>
      <c r="C45" s="563">
        <v>73.5</v>
      </c>
      <c r="D45" s="636"/>
      <c r="E45" s="563">
        <f>C45*D45</f>
        <v>0</v>
      </c>
      <c r="F45" s="727"/>
      <c r="G45" s="727"/>
      <c r="H45" s="727"/>
      <c r="I45" s="727"/>
      <c r="J45" s="727"/>
      <c r="K45" s="727"/>
      <c r="L45" s="727"/>
      <c r="M45" s="727"/>
      <c r="N45" s="727"/>
      <c r="O45" s="727"/>
      <c r="P45" s="727"/>
      <c r="Q45" s="727"/>
      <c r="R45" s="727"/>
      <c r="S45" s="727"/>
      <c r="T45" s="727"/>
      <c r="U45" s="727"/>
      <c r="V45" s="727"/>
      <c r="W45" s="727"/>
      <c r="X45" s="727"/>
      <c r="Y45" s="727"/>
      <c r="Z45" s="727"/>
      <c r="AA45" s="727"/>
      <c r="AB45" s="727"/>
      <c r="AC45" s="727"/>
      <c r="AD45" s="727"/>
      <c r="AE45" s="727"/>
      <c r="AF45" s="727"/>
      <c r="AG45" s="727"/>
      <c r="AH45" s="727"/>
      <c r="AI45" s="727"/>
      <c r="AJ45" s="727"/>
      <c r="AK45" s="727"/>
      <c r="AL45" s="727"/>
      <c r="AM45" s="727"/>
      <c r="AN45" s="727"/>
      <c r="AO45" s="727"/>
      <c r="AP45" s="727"/>
      <c r="AQ45" s="727"/>
      <c r="AR45" s="727"/>
      <c r="AS45" s="727"/>
      <c r="AT45" s="727"/>
      <c r="AU45" s="727"/>
      <c r="AV45" s="727"/>
      <c r="AW45" s="727"/>
      <c r="AX45" s="727"/>
      <c r="AY45" s="727"/>
      <c r="AZ45" s="727"/>
      <c r="BA45" s="727"/>
      <c r="BB45" s="727"/>
      <c r="BC45" s="727"/>
      <c r="BD45" s="727"/>
      <c r="BE45" s="727"/>
      <c r="BF45" s="727"/>
      <c r="BG45" s="727"/>
      <c r="BH45" s="727"/>
      <c r="BI45" s="727"/>
      <c r="BJ45" s="727"/>
      <c r="BK45" s="727"/>
      <c r="BL45" s="727"/>
      <c r="BM45" s="727"/>
      <c r="BN45" s="727"/>
      <c r="BO45" s="727"/>
      <c r="BP45" s="727"/>
      <c r="BQ45" s="727"/>
      <c r="BR45" s="727"/>
      <c r="BS45" s="727"/>
      <c r="BT45" s="727"/>
      <c r="BU45" s="727"/>
      <c r="BV45" s="727"/>
      <c r="BW45" s="727"/>
      <c r="BX45" s="727"/>
      <c r="BY45" s="727"/>
      <c r="BZ45" s="727"/>
      <c r="CA45" s="727"/>
      <c r="CB45" s="727"/>
      <c r="CC45" s="727"/>
      <c r="CD45" s="727"/>
      <c r="CE45" s="727"/>
      <c r="CF45" s="727"/>
      <c r="CG45" s="727"/>
      <c r="CH45" s="727"/>
      <c r="CI45" s="727"/>
      <c r="CJ45" s="727"/>
      <c r="CK45" s="727"/>
      <c r="CL45" s="727"/>
      <c r="CM45" s="727"/>
      <c r="CN45" s="727"/>
      <c r="CO45" s="727"/>
      <c r="CP45" s="727"/>
      <c r="CQ45" s="727"/>
      <c r="CR45" s="727"/>
      <c r="CS45" s="727"/>
    </row>
    <row r="46" spans="1:97" s="376" customFormat="1" ht="25.5" x14ac:dyDescent="0.2">
      <c r="A46" s="561" t="s">
        <v>524</v>
      </c>
      <c r="B46" s="562" t="s">
        <v>38</v>
      </c>
      <c r="C46" s="1276">
        <v>4</v>
      </c>
      <c r="D46" s="636"/>
      <c r="E46" s="563">
        <f>C46*D46</f>
        <v>0</v>
      </c>
      <c r="F46" s="727"/>
      <c r="G46" s="727"/>
      <c r="H46" s="727"/>
      <c r="I46" s="727"/>
      <c r="J46" s="727"/>
      <c r="K46" s="727"/>
      <c r="L46" s="727"/>
      <c r="M46" s="727"/>
      <c r="N46" s="727"/>
      <c r="O46" s="727"/>
      <c r="P46" s="727"/>
      <c r="Q46" s="727"/>
      <c r="R46" s="727"/>
      <c r="S46" s="727"/>
      <c r="T46" s="727"/>
      <c r="U46" s="727"/>
      <c r="V46" s="727"/>
      <c r="W46" s="727"/>
      <c r="X46" s="727"/>
      <c r="Y46" s="727"/>
      <c r="Z46" s="727"/>
      <c r="AA46" s="727"/>
      <c r="AB46" s="727"/>
      <c r="AC46" s="727"/>
      <c r="AD46" s="727"/>
      <c r="AE46" s="727"/>
      <c r="AF46" s="727"/>
      <c r="AG46" s="727"/>
      <c r="AH46" s="727"/>
      <c r="AI46" s="727"/>
      <c r="AJ46" s="727"/>
      <c r="AK46" s="727"/>
      <c r="AL46" s="727"/>
      <c r="AM46" s="727"/>
      <c r="AN46" s="727"/>
      <c r="AO46" s="727"/>
      <c r="AP46" s="727"/>
      <c r="AQ46" s="727"/>
      <c r="AR46" s="727"/>
      <c r="AS46" s="727"/>
      <c r="AT46" s="727"/>
      <c r="AU46" s="727"/>
      <c r="AV46" s="727"/>
      <c r="AW46" s="727"/>
      <c r="AX46" s="727"/>
      <c r="AY46" s="727"/>
      <c r="AZ46" s="727"/>
      <c r="BA46" s="727"/>
      <c r="BB46" s="727"/>
      <c r="BC46" s="727"/>
      <c r="BD46" s="727"/>
      <c r="BE46" s="727"/>
      <c r="BF46" s="727"/>
      <c r="BG46" s="727"/>
      <c r="BH46" s="727"/>
      <c r="BI46" s="727"/>
      <c r="BJ46" s="727"/>
      <c r="BK46" s="727"/>
      <c r="BL46" s="727"/>
      <c r="BM46" s="727"/>
      <c r="BN46" s="727"/>
      <c r="BO46" s="727"/>
      <c r="BP46" s="727"/>
      <c r="BQ46" s="727"/>
      <c r="BR46" s="727"/>
      <c r="BS46" s="727"/>
      <c r="BT46" s="727"/>
      <c r="BU46" s="727"/>
      <c r="BV46" s="727"/>
      <c r="BW46" s="727"/>
      <c r="BX46" s="727"/>
      <c r="BY46" s="727"/>
      <c r="BZ46" s="727"/>
      <c r="CA46" s="727"/>
      <c r="CB46" s="727"/>
      <c r="CC46" s="727"/>
      <c r="CD46" s="727"/>
      <c r="CE46" s="727"/>
      <c r="CF46" s="727"/>
      <c r="CG46" s="727"/>
      <c r="CH46" s="727"/>
      <c r="CI46" s="727"/>
      <c r="CJ46" s="727"/>
      <c r="CK46" s="727"/>
      <c r="CL46" s="727"/>
      <c r="CM46" s="727"/>
      <c r="CN46" s="727"/>
      <c r="CO46" s="727"/>
      <c r="CP46" s="727"/>
      <c r="CQ46" s="727"/>
      <c r="CR46" s="727"/>
      <c r="CS46" s="727"/>
    </row>
    <row r="47" spans="1:97" s="376" customFormat="1" ht="25.5" x14ac:dyDescent="0.2">
      <c r="A47" s="561" t="s">
        <v>525</v>
      </c>
      <c r="B47" s="562" t="s">
        <v>38</v>
      </c>
      <c r="C47" s="1276">
        <v>1</v>
      </c>
      <c r="D47" s="636"/>
      <c r="E47" s="563">
        <f>C47*D47</f>
        <v>0</v>
      </c>
      <c r="F47" s="727"/>
      <c r="G47" s="727"/>
      <c r="H47" s="727"/>
      <c r="I47" s="727"/>
      <c r="J47" s="727"/>
      <c r="K47" s="727"/>
      <c r="L47" s="727"/>
      <c r="M47" s="727"/>
      <c r="N47" s="727"/>
      <c r="O47" s="727"/>
      <c r="P47" s="727"/>
      <c r="Q47" s="727"/>
      <c r="R47" s="727"/>
      <c r="S47" s="727"/>
      <c r="T47" s="727"/>
      <c r="U47" s="727"/>
      <c r="V47" s="727"/>
      <c r="W47" s="727"/>
      <c r="X47" s="727"/>
      <c r="Y47" s="727"/>
      <c r="Z47" s="727"/>
      <c r="AA47" s="727"/>
      <c r="AB47" s="727"/>
      <c r="AC47" s="727"/>
      <c r="AD47" s="727"/>
      <c r="AE47" s="727"/>
      <c r="AF47" s="727"/>
      <c r="AG47" s="727"/>
      <c r="AH47" s="727"/>
      <c r="AI47" s="727"/>
      <c r="AJ47" s="727"/>
      <c r="AK47" s="727"/>
      <c r="AL47" s="727"/>
      <c r="AM47" s="727"/>
      <c r="AN47" s="727"/>
      <c r="AO47" s="727"/>
      <c r="AP47" s="727"/>
      <c r="AQ47" s="727"/>
      <c r="AR47" s="727"/>
      <c r="AS47" s="727"/>
      <c r="AT47" s="727"/>
      <c r="AU47" s="727"/>
      <c r="AV47" s="727"/>
      <c r="AW47" s="727"/>
      <c r="AX47" s="727"/>
      <c r="AY47" s="727"/>
      <c r="AZ47" s="727"/>
      <c r="BA47" s="727"/>
      <c r="BB47" s="727"/>
      <c r="BC47" s="727"/>
      <c r="BD47" s="727"/>
      <c r="BE47" s="727"/>
      <c r="BF47" s="727"/>
      <c r="BG47" s="727"/>
      <c r="BH47" s="727"/>
      <c r="BI47" s="727"/>
      <c r="BJ47" s="727"/>
      <c r="BK47" s="727"/>
      <c r="BL47" s="727"/>
      <c r="BM47" s="727"/>
      <c r="BN47" s="727"/>
      <c r="BO47" s="727"/>
      <c r="BP47" s="727"/>
      <c r="BQ47" s="727"/>
      <c r="BR47" s="727"/>
      <c r="BS47" s="727"/>
      <c r="BT47" s="727"/>
      <c r="BU47" s="727"/>
      <c r="BV47" s="727"/>
      <c r="BW47" s="727"/>
      <c r="BX47" s="727"/>
      <c r="BY47" s="727"/>
      <c r="BZ47" s="727"/>
      <c r="CA47" s="727"/>
      <c r="CB47" s="727"/>
      <c r="CC47" s="727"/>
      <c r="CD47" s="727"/>
      <c r="CE47" s="727"/>
      <c r="CF47" s="727"/>
      <c r="CG47" s="727"/>
      <c r="CH47" s="727"/>
      <c r="CI47" s="727"/>
      <c r="CJ47" s="727"/>
      <c r="CK47" s="727"/>
      <c r="CL47" s="727"/>
      <c r="CM47" s="727"/>
      <c r="CN47" s="727"/>
      <c r="CO47" s="727"/>
      <c r="CP47" s="727"/>
      <c r="CQ47" s="727"/>
      <c r="CR47" s="727"/>
      <c r="CS47" s="727"/>
    </row>
    <row r="48" spans="1:97" s="376" customFormat="1" ht="12.75" x14ac:dyDescent="0.2">
      <c r="A48" s="618" t="s">
        <v>526</v>
      </c>
      <c r="B48" s="562" t="s">
        <v>498</v>
      </c>
      <c r="C48" s="563" t="s">
        <v>498</v>
      </c>
      <c r="D48" s="636"/>
      <c r="E48" s="563"/>
      <c r="F48" s="727"/>
      <c r="G48" s="727"/>
      <c r="H48" s="727"/>
      <c r="I48" s="727"/>
      <c r="J48" s="727"/>
      <c r="K48" s="727"/>
      <c r="L48" s="727"/>
      <c r="M48" s="727"/>
      <c r="N48" s="727"/>
      <c r="O48" s="727"/>
      <c r="P48" s="727"/>
      <c r="Q48" s="727"/>
      <c r="R48" s="727"/>
      <c r="S48" s="727"/>
      <c r="T48" s="727"/>
      <c r="U48" s="727"/>
      <c r="V48" s="727"/>
      <c r="W48" s="727"/>
      <c r="X48" s="727"/>
      <c r="Y48" s="727"/>
      <c r="Z48" s="727"/>
      <c r="AA48" s="727"/>
      <c r="AB48" s="727"/>
      <c r="AC48" s="727"/>
      <c r="AD48" s="727"/>
      <c r="AE48" s="727"/>
      <c r="AF48" s="727"/>
      <c r="AG48" s="727"/>
      <c r="AH48" s="727"/>
      <c r="AI48" s="727"/>
      <c r="AJ48" s="727"/>
      <c r="AK48" s="727"/>
      <c r="AL48" s="727"/>
      <c r="AM48" s="727"/>
      <c r="AN48" s="727"/>
      <c r="AO48" s="727"/>
      <c r="AP48" s="727"/>
      <c r="AQ48" s="727"/>
      <c r="AR48" s="727"/>
      <c r="AS48" s="727"/>
      <c r="AT48" s="727"/>
      <c r="AU48" s="727"/>
      <c r="AV48" s="727"/>
      <c r="AW48" s="727"/>
      <c r="AX48" s="727"/>
      <c r="AY48" s="727"/>
      <c r="AZ48" s="727"/>
      <c r="BA48" s="727"/>
      <c r="BB48" s="727"/>
      <c r="BC48" s="727"/>
      <c r="BD48" s="727"/>
      <c r="BE48" s="727"/>
      <c r="BF48" s="727"/>
      <c r="BG48" s="727"/>
      <c r="BH48" s="727"/>
      <c r="BI48" s="727"/>
      <c r="BJ48" s="727"/>
      <c r="BK48" s="727"/>
      <c r="BL48" s="727"/>
      <c r="BM48" s="727"/>
      <c r="BN48" s="727"/>
      <c r="BO48" s="727"/>
      <c r="BP48" s="727"/>
      <c r="BQ48" s="727"/>
      <c r="BR48" s="727"/>
      <c r="BS48" s="727"/>
      <c r="BT48" s="727"/>
      <c r="BU48" s="727"/>
      <c r="BV48" s="727"/>
      <c r="BW48" s="727"/>
      <c r="BX48" s="727"/>
      <c r="BY48" s="727"/>
      <c r="BZ48" s="727"/>
      <c r="CA48" s="727"/>
      <c r="CB48" s="727"/>
      <c r="CC48" s="727"/>
      <c r="CD48" s="727"/>
      <c r="CE48" s="727"/>
      <c r="CF48" s="727"/>
      <c r="CG48" s="727"/>
      <c r="CH48" s="727"/>
      <c r="CI48" s="727"/>
      <c r="CJ48" s="727"/>
      <c r="CK48" s="727"/>
      <c r="CL48" s="727"/>
      <c r="CM48" s="727"/>
      <c r="CN48" s="727"/>
      <c r="CO48" s="727"/>
      <c r="CP48" s="727"/>
      <c r="CQ48" s="727"/>
      <c r="CR48" s="727"/>
      <c r="CS48" s="727"/>
    </row>
    <row r="49" spans="1:97" s="376" customFormat="1" ht="51" x14ac:dyDescent="0.2">
      <c r="A49" s="561" t="s">
        <v>527</v>
      </c>
      <c r="B49" s="562" t="s">
        <v>101</v>
      </c>
      <c r="C49" s="563">
        <v>257</v>
      </c>
      <c r="D49" s="636"/>
      <c r="E49" s="563">
        <f>C49*D49</f>
        <v>0</v>
      </c>
      <c r="F49" s="727"/>
      <c r="G49" s="727"/>
      <c r="H49" s="727"/>
      <c r="I49" s="727"/>
      <c r="J49" s="727"/>
      <c r="K49" s="727"/>
      <c r="L49" s="727"/>
      <c r="M49" s="727"/>
      <c r="N49" s="727"/>
      <c r="O49" s="727"/>
      <c r="P49" s="727"/>
      <c r="Q49" s="727"/>
      <c r="R49" s="727"/>
      <c r="S49" s="727"/>
      <c r="T49" s="727"/>
      <c r="U49" s="727"/>
      <c r="V49" s="727"/>
      <c r="W49" s="727"/>
      <c r="X49" s="727"/>
      <c r="Y49" s="727"/>
      <c r="Z49" s="727"/>
      <c r="AA49" s="727"/>
      <c r="AB49" s="727"/>
      <c r="AC49" s="727"/>
      <c r="AD49" s="727"/>
      <c r="AE49" s="727"/>
      <c r="AF49" s="727"/>
      <c r="AG49" s="727"/>
      <c r="AH49" s="727"/>
      <c r="AI49" s="727"/>
      <c r="AJ49" s="727"/>
      <c r="AK49" s="727"/>
      <c r="AL49" s="727"/>
      <c r="AM49" s="727"/>
      <c r="AN49" s="727"/>
      <c r="AO49" s="727"/>
      <c r="AP49" s="727"/>
      <c r="AQ49" s="727"/>
      <c r="AR49" s="727"/>
      <c r="AS49" s="727"/>
      <c r="AT49" s="727"/>
      <c r="AU49" s="727"/>
      <c r="AV49" s="727"/>
      <c r="AW49" s="727"/>
      <c r="AX49" s="727"/>
      <c r="AY49" s="727"/>
      <c r="AZ49" s="727"/>
      <c r="BA49" s="727"/>
      <c r="BB49" s="727"/>
      <c r="BC49" s="727"/>
      <c r="BD49" s="727"/>
      <c r="BE49" s="727"/>
      <c r="BF49" s="727"/>
      <c r="BG49" s="727"/>
      <c r="BH49" s="727"/>
      <c r="BI49" s="727"/>
      <c r="BJ49" s="727"/>
      <c r="BK49" s="727"/>
      <c r="BL49" s="727"/>
      <c r="BM49" s="727"/>
      <c r="BN49" s="727"/>
      <c r="BO49" s="727"/>
      <c r="BP49" s="727"/>
      <c r="BQ49" s="727"/>
      <c r="BR49" s="727"/>
      <c r="BS49" s="727"/>
      <c r="BT49" s="727"/>
      <c r="BU49" s="727"/>
      <c r="BV49" s="727"/>
      <c r="BW49" s="727"/>
      <c r="BX49" s="727"/>
      <c r="BY49" s="727"/>
      <c r="BZ49" s="727"/>
      <c r="CA49" s="727"/>
      <c r="CB49" s="727"/>
      <c r="CC49" s="727"/>
      <c r="CD49" s="727"/>
      <c r="CE49" s="727"/>
      <c r="CF49" s="727"/>
      <c r="CG49" s="727"/>
      <c r="CH49" s="727"/>
      <c r="CI49" s="727"/>
      <c r="CJ49" s="727"/>
      <c r="CK49" s="727"/>
      <c r="CL49" s="727"/>
      <c r="CM49" s="727"/>
      <c r="CN49" s="727"/>
      <c r="CO49" s="727"/>
      <c r="CP49" s="727"/>
      <c r="CQ49" s="727"/>
      <c r="CR49" s="727"/>
      <c r="CS49" s="727"/>
    </row>
    <row r="50" spans="1:97" s="376" customFormat="1" ht="63.75" x14ac:dyDescent="0.2">
      <c r="A50" s="561" t="s">
        <v>528</v>
      </c>
      <c r="B50" s="562" t="s">
        <v>199</v>
      </c>
      <c r="C50" s="563">
        <v>63</v>
      </c>
      <c r="D50" s="636"/>
      <c r="E50" s="563">
        <f>C50*D50</f>
        <v>0</v>
      </c>
      <c r="F50" s="727"/>
      <c r="G50" s="727"/>
      <c r="H50" s="727"/>
      <c r="I50" s="727"/>
      <c r="J50" s="727"/>
      <c r="K50" s="727"/>
      <c r="L50" s="727"/>
      <c r="M50" s="727"/>
      <c r="N50" s="727"/>
      <c r="O50" s="727"/>
      <c r="P50" s="727"/>
      <c r="Q50" s="727"/>
      <c r="R50" s="727"/>
      <c r="S50" s="727"/>
      <c r="T50" s="727"/>
      <c r="U50" s="727"/>
      <c r="V50" s="727"/>
      <c r="W50" s="727"/>
      <c r="X50" s="727"/>
      <c r="Y50" s="727"/>
      <c r="Z50" s="727"/>
      <c r="AA50" s="727"/>
      <c r="AB50" s="727"/>
      <c r="AC50" s="727"/>
      <c r="AD50" s="727"/>
      <c r="AE50" s="727"/>
      <c r="AF50" s="727"/>
      <c r="AG50" s="727"/>
      <c r="AH50" s="727"/>
      <c r="AI50" s="727"/>
      <c r="AJ50" s="727"/>
      <c r="AK50" s="727"/>
      <c r="AL50" s="727"/>
      <c r="AM50" s="727"/>
      <c r="AN50" s="727"/>
      <c r="AO50" s="727"/>
      <c r="AP50" s="727"/>
      <c r="AQ50" s="727"/>
      <c r="AR50" s="727"/>
      <c r="AS50" s="727"/>
      <c r="AT50" s="727"/>
      <c r="AU50" s="727"/>
      <c r="AV50" s="727"/>
      <c r="AW50" s="727"/>
      <c r="AX50" s="727"/>
      <c r="AY50" s="727"/>
      <c r="AZ50" s="727"/>
      <c r="BA50" s="727"/>
      <c r="BB50" s="727"/>
      <c r="BC50" s="727"/>
      <c r="BD50" s="727"/>
      <c r="BE50" s="727"/>
      <c r="BF50" s="727"/>
      <c r="BG50" s="727"/>
      <c r="BH50" s="727"/>
      <c r="BI50" s="727"/>
      <c r="BJ50" s="727"/>
      <c r="BK50" s="727"/>
      <c r="BL50" s="727"/>
      <c r="BM50" s="727"/>
      <c r="BN50" s="727"/>
      <c r="BO50" s="727"/>
      <c r="BP50" s="727"/>
      <c r="BQ50" s="727"/>
      <c r="BR50" s="727"/>
      <c r="BS50" s="727"/>
      <c r="BT50" s="727"/>
      <c r="BU50" s="727"/>
      <c r="BV50" s="727"/>
      <c r="BW50" s="727"/>
      <c r="BX50" s="727"/>
      <c r="BY50" s="727"/>
      <c r="BZ50" s="727"/>
      <c r="CA50" s="727"/>
      <c r="CB50" s="727"/>
      <c r="CC50" s="727"/>
      <c r="CD50" s="727"/>
      <c r="CE50" s="727"/>
      <c r="CF50" s="727"/>
      <c r="CG50" s="727"/>
      <c r="CH50" s="727"/>
      <c r="CI50" s="727"/>
      <c r="CJ50" s="727"/>
      <c r="CK50" s="727"/>
      <c r="CL50" s="727"/>
      <c r="CM50" s="727"/>
      <c r="CN50" s="727"/>
      <c r="CO50" s="727"/>
      <c r="CP50" s="727"/>
      <c r="CQ50" s="727"/>
      <c r="CR50" s="727"/>
      <c r="CS50" s="727"/>
    </row>
    <row r="51" spans="1:97" s="376" customFormat="1" ht="63.75" x14ac:dyDescent="0.2">
      <c r="A51" s="561" t="s">
        <v>529</v>
      </c>
      <c r="B51" s="562" t="s">
        <v>199</v>
      </c>
      <c r="C51" s="563">
        <v>11.3</v>
      </c>
      <c r="D51" s="636"/>
      <c r="E51" s="563">
        <f>C51*D51</f>
        <v>0</v>
      </c>
      <c r="F51" s="727"/>
      <c r="G51" s="727"/>
      <c r="H51" s="727"/>
      <c r="I51" s="727"/>
      <c r="J51" s="727"/>
      <c r="K51" s="727"/>
      <c r="L51" s="727"/>
      <c r="M51" s="727"/>
      <c r="N51" s="727"/>
      <c r="O51" s="727"/>
      <c r="P51" s="727"/>
      <c r="Q51" s="727"/>
      <c r="R51" s="727"/>
      <c r="S51" s="727"/>
      <c r="T51" s="727"/>
      <c r="U51" s="727"/>
      <c r="V51" s="727"/>
      <c r="W51" s="727"/>
      <c r="X51" s="727"/>
      <c r="Y51" s="727"/>
      <c r="Z51" s="727"/>
      <c r="AA51" s="727"/>
      <c r="AB51" s="727"/>
      <c r="AC51" s="727"/>
      <c r="AD51" s="727"/>
      <c r="AE51" s="727"/>
      <c r="AF51" s="727"/>
      <c r="AG51" s="727"/>
      <c r="AH51" s="727"/>
      <c r="AI51" s="727"/>
      <c r="AJ51" s="727"/>
      <c r="AK51" s="727"/>
      <c r="AL51" s="727"/>
      <c r="AM51" s="727"/>
      <c r="AN51" s="727"/>
      <c r="AO51" s="727"/>
      <c r="AP51" s="727"/>
      <c r="AQ51" s="727"/>
      <c r="AR51" s="727"/>
      <c r="AS51" s="727"/>
      <c r="AT51" s="727"/>
      <c r="AU51" s="727"/>
      <c r="AV51" s="727"/>
      <c r="AW51" s="727"/>
      <c r="AX51" s="727"/>
      <c r="AY51" s="727"/>
      <c r="AZ51" s="727"/>
      <c r="BA51" s="727"/>
      <c r="BB51" s="727"/>
      <c r="BC51" s="727"/>
      <c r="BD51" s="727"/>
      <c r="BE51" s="727"/>
      <c r="BF51" s="727"/>
      <c r="BG51" s="727"/>
      <c r="BH51" s="727"/>
      <c r="BI51" s="727"/>
      <c r="BJ51" s="727"/>
      <c r="BK51" s="727"/>
      <c r="BL51" s="727"/>
      <c r="BM51" s="727"/>
      <c r="BN51" s="727"/>
      <c r="BO51" s="727"/>
      <c r="BP51" s="727"/>
      <c r="BQ51" s="727"/>
      <c r="BR51" s="727"/>
      <c r="BS51" s="727"/>
      <c r="BT51" s="727"/>
      <c r="BU51" s="727"/>
      <c r="BV51" s="727"/>
      <c r="BW51" s="727"/>
      <c r="BX51" s="727"/>
      <c r="BY51" s="727"/>
      <c r="BZ51" s="727"/>
      <c r="CA51" s="727"/>
      <c r="CB51" s="727"/>
      <c r="CC51" s="727"/>
      <c r="CD51" s="727"/>
      <c r="CE51" s="727"/>
      <c r="CF51" s="727"/>
      <c r="CG51" s="727"/>
      <c r="CH51" s="727"/>
      <c r="CI51" s="727"/>
      <c r="CJ51" s="727"/>
      <c r="CK51" s="727"/>
      <c r="CL51" s="727"/>
      <c r="CM51" s="727"/>
      <c r="CN51" s="727"/>
      <c r="CO51" s="727"/>
      <c r="CP51" s="727"/>
      <c r="CQ51" s="727"/>
      <c r="CR51" s="727"/>
      <c r="CS51" s="727"/>
    </row>
    <row r="52" spans="1:97" s="376" customFormat="1" ht="12.75" x14ac:dyDescent="0.2">
      <c r="A52" s="618" t="s">
        <v>530</v>
      </c>
      <c r="B52" s="562" t="s">
        <v>498</v>
      </c>
      <c r="C52" s="563" t="s">
        <v>498</v>
      </c>
      <c r="D52" s="636"/>
      <c r="E52" s="563"/>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727"/>
      <c r="AP52" s="727"/>
      <c r="AQ52" s="727"/>
      <c r="AR52" s="727"/>
      <c r="AS52" s="727"/>
      <c r="AT52" s="727"/>
      <c r="AU52" s="727"/>
      <c r="AV52" s="727"/>
      <c r="AW52" s="727"/>
      <c r="AX52" s="727"/>
      <c r="AY52" s="727"/>
      <c r="AZ52" s="727"/>
      <c r="BA52" s="727"/>
      <c r="BB52" s="727"/>
      <c r="BC52" s="727"/>
      <c r="BD52" s="727"/>
      <c r="BE52" s="727"/>
      <c r="BF52" s="727"/>
      <c r="BG52" s="727"/>
      <c r="BH52" s="727"/>
      <c r="BI52" s="727"/>
      <c r="BJ52" s="727"/>
      <c r="BK52" s="727"/>
      <c r="BL52" s="727"/>
      <c r="BM52" s="727"/>
      <c r="BN52" s="727"/>
      <c r="BO52" s="727"/>
      <c r="BP52" s="727"/>
      <c r="BQ52" s="727"/>
      <c r="BR52" s="727"/>
      <c r="BS52" s="727"/>
      <c r="BT52" s="727"/>
      <c r="BU52" s="727"/>
      <c r="BV52" s="727"/>
      <c r="BW52" s="727"/>
      <c r="BX52" s="727"/>
      <c r="BY52" s="727"/>
      <c r="BZ52" s="727"/>
      <c r="CA52" s="727"/>
      <c r="CB52" s="727"/>
      <c r="CC52" s="727"/>
      <c r="CD52" s="727"/>
      <c r="CE52" s="727"/>
      <c r="CF52" s="727"/>
      <c r="CG52" s="727"/>
      <c r="CH52" s="727"/>
      <c r="CI52" s="727"/>
      <c r="CJ52" s="727"/>
      <c r="CK52" s="727"/>
      <c r="CL52" s="727"/>
      <c r="CM52" s="727"/>
      <c r="CN52" s="727"/>
      <c r="CO52" s="727"/>
      <c r="CP52" s="727"/>
      <c r="CQ52" s="727"/>
      <c r="CR52" s="727"/>
      <c r="CS52" s="727"/>
    </row>
    <row r="53" spans="1:97" s="376" customFormat="1" ht="12.75" x14ac:dyDescent="0.2">
      <c r="A53" s="618" t="s">
        <v>531</v>
      </c>
      <c r="B53" s="562" t="s">
        <v>498</v>
      </c>
      <c r="C53" s="563" t="s">
        <v>498</v>
      </c>
      <c r="D53" s="636"/>
      <c r="E53" s="563"/>
      <c r="F53" s="727"/>
      <c r="G53" s="727"/>
      <c r="H53" s="727"/>
      <c r="I53" s="727"/>
      <c r="J53" s="727"/>
      <c r="K53" s="727"/>
      <c r="L53" s="727"/>
      <c r="M53" s="727"/>
      <c r="N53" s="727"/>
      <c r="O53" s="727"/>
      <c r="P53" s="727"/>
      <c r="Q53" s="727"/>
      <c r="R53" s="727"/>
      <c r="S53" s="727"/>
      <c r="T53" s="727"/>
      <c r="U53" s="727"/>
      <c r="V53" s="727"/>
      <c r="W53" s="727"/>
      <c r="X53" s="727"/>
      <c r="Y53" s="727"/>
      <c r="Z53" s="727"/>
      <c r="AA53" s="727"/>
      <c r="AB53" s="727"/>
      <c r="AC53" s="727"/>
      <c r="AD53" s="727"/>
      <c r="AE53" s="727"/>
      <c r="AF53" s="727"/>
      <c r="AG53" s="727"/>
      <c r="AH53" s="727"/>
      <c r="AI53" s="727"/>
      <c r="AJ53" s="727"/>
      <c r="AK53" s="727"/>
      <c r="AL53" s="727"/>
      <c r="AM53" s="727"/>
      <c r="AN53" s="727"/>
      <c r="AO53" s="727"/>
      <c r="AP53" s="727"/>
      <c r="AQ53" s="727"/>
      <c r="AR53" s="727"/>
      <c r="AS53" s="727"/>
      <c r="AT53" s="727"/>
      <c r="AU53" s="727"/>
      <c r="AV53" s="727"/>
      <c r="AW53" s="727"/>
      <c r="AX53" s="727"/>
      <c r="AY53" s="727"/>
      <c r="AZ53" s="727"/>
      <c r="BA53" s="727"/>
      <c r="BB53" s="727"/>
      <c r="BC53" s="727"/>
      <c r="BD53" s="727"/>
      <c r="BE53" s="727"/>
      <c r="BF53" s="727"/>
      <c r="BG53" s="727"/>
      <c r="BH53" s="727"/>
      <c r="BI53" s="727"/>
      <c r="BJ53" s="727"/>
      <c r="BK53" s="727"/>
      <c r="BL53" s="727"/>
      <c r="BM53" s="727"/>
      <c r="BN53" s="727"/>
      <c r="BO53" s="727"/>
      <c r="BP53" s="727"/>
      <c r="BQ53" s="727"/>
      <c r="BR53" s="727"/>
      <c r="BS53" s="727"/>
      <c r="BT53" s="727"/>
      <c r="BU53" s="727"/>
      <c r="BV53" s="727"/>
      <c r="BW53" s="727"/>
      <c r="BX53" s="727"/>
      <c r="BY53" s="727"/>
      <c r="BZ53" s="727"/>
      <c r="CA53" s="727"/>
      <c r="CB53" s="727"/>
      <c r="CC53" s="727"/>
      <c r="CD53" s="727"/>
      <c r="CE53" s="727"/>
      <c r="CF53" s="727"/>
      <c r="CG53" s="727"/>
      <c r="CH53" s="727"/>
      <c r="CI53" s="727"/>
      <c r="CJ53" s="727"/>
      <c r="CK53" s="727"/>
      <c r="CL53" s="727"/>
      <c r="CM53" s="727"/>
      <c r="CN53" s="727"/>
      <c r="CO53" s="727"/>
      <c r="CP53" s="727"/>
      <c r="CQ53" s="727"/>
      <c r="CR53" s="727"/>
      <c r="CS53" s="727"/>
    </row>
    <row r="54" spans="1:97" s="376" customFormat="1" ht="76.5" x14ac:dyDescent="0.2">
      <c r="A54" s="561" t="s">
        <v>532</v>
      </c>
      <c r="B54" s="562" t="s">
        <v>199</v>
      </c>
      <c r="C54" s="563">
        <v>72</v>
      </c>
      <c r="D54" s="636"/>
      <c r="E54" s="563">
        <f>C54*D54</f>
        <v>0</v>
      </c>
      <c r="F54" s="727"/>
      <c r="G54" s="727"/>
      <c r="H54" s="727"/>
      <c r="I54" s="727"/>
      <c r="J54" s="727"/>
      <c r="K54" s="727"/>
      <c r="L54" s="727"/>
      <c r="M54" s="727"/>
      <c r="N54" s="727"/>
      <c r="O54" s="727"/>
      <c r="P54" s="727"/>
      <c r="Q54" s="727"/>
      <c r="R54" s="727"/>
      <c r="S54" s="727"/>
      <c r="T54" s="727"/>
      <c r="U54" s="727"/>
      <c r="V54" s="727"/>
      <c r="W54" s="727"/>
      <c r="X54" s="727"/>
      <c r="Y54" s="727"/>
      <c r="Z54" s="727"/>
      <c r="AA54" s="727"/>
      <c r="AB54" s="727"/>
      <c r="AC54" s="727"/>
      <c r="AD54" s="727"/>
      <c r="AE54" s="727"/>
      <c r="AF54" s="727"/>
      <c r="AG54" s="727"/>
      <c r="AH54" s="727"/>
      <c r="AI54" s="727"/>
      <c r="AJ54" s="727"/>
      <c r="AK54" s="727"/>
      <c r="AL54" s="727"/>
      <c r="AM54" s="727"/>
      <c r="AN54" s="727"/>
      <c r="AO54" s="727"/>
      <c r="AP54" s="727"/>
      <c r="AQ54" s="727"/>
      <c r="AR54" s="727"/>
      <c r="AS54" s="727"/>
      <c r="AT54" s="727"/>
      <c r="AU54" s="727"/>
      <c r="AV54" s="727"/>
      <c r="AW54" s="727"/>
      <c r="AX54" s="727"/>
      <c r="AY54" s="727"/>
      <c r="AZ54" s="727"/>
      <c r="BA54" s="727"/>
      <c r="BB54" s="727"/>
      <c r="BC54" s="727"/>
      <c r="BD54" s="727"/>
      <c r="BE54" s="727"/>
      <c r="BF54" s="727"/>
      <c r="BG54" s="727"/>
      <c r="BH54" s="727"/>
      <c r="BI54" s="727"/>
      <c r="BJ54" s="727"/>
      <c r="BK54" s="727"/>
      <c r="BL54" s="727"/>
      <c r="BM54" s="727"/>
      <c r="BN54" s="727"/>
      <c r="BO54" s="727"/>
      <c r="BP54" s="727"/>
      <c r="BQ54" s="727"/>
      <c r="BR54" s="727"/>
      <c r="BS54" s="727"/>
      <c r="BT54" s="727"/>
      <c r="BU54" s="727"/>
      <c r="BV54" s="727"/>
      <c r="BW54" s="727"/>
      <c r="BX54" s="727"/>
      <c r="BY54" s="727"/>
      <c r="BZ54" s="727"/>
      <c r="CA54" s="727"/>
      <c r="CB54" s="727"/>
      <c r="CC54" s="727"/>
      <c r="CD54" s="727"/>
      <c r="CE54" s="727"/>
      <c r="CF54" s="727"/>
      <c r="CG54" s="727"/>
      <c r="CH54" s="727"/>
      <c r="CI54" s="727"/>
      <c r="CJ54" s="727"/>
      <c r="CK54" s="727"/>
      <c r="CL54" s="727"/>
      <c r="CM54" s="727"/>
      <c r="CN54" s="727"/>
      <c r="CO54" s="727"/>
      <c r="CP54" s="727"/>
      <c r="CQ54" s="727"/>
      <c r="CR54" s="727"/>
      <c r="CS54" s="727"/>
    </row>
    <row r="55" spans="1:97" s="376" customFormat="1" ht="12.75" x14ac:dyDescent="0.2">
      <c r="A55" s="618" t="s">
        <v>533</v>
      </c>
      <c r="B55" s="562" t="s">
        <v>498</v>
      </c>
      <c r="C55" s="563" t="s">
        <v>498</v>
      </c>
      <c r="D55" s="636"/>
      <c r="E55" s="563"/>
      <c r="F55" s="727"/>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7"/>
      <c r="AL55" s="727"/>
      <c r="AM55" s="727"/>
      <c r="AN55" s="727"/>
      <c r="AO55" s="727"/>
      <c r="AP55" s="727"/>
      <c r="AQ55" s="727"/>
      <c r="AR55" s="727"/>
      <c r="AS55" s="727"/>
      <c r="AT55" s="727"/>
      <c r="AU55" s="727"/>
      <c r="AV55" s="727"/>
      <c r="AW55" s="727"/>
      <c r="AX55" s="727"/>
      <c r="AY55" s="727"/>
      <c r="AZ55" s="727"/>
      <c r="BA55" s="727"/>
      <c r="BB55" s="727"/>
      <c r="BC55" s="727"/>
      <c r="BD55" s="727"/>
      <c r="BE55" s="727"/>
      <c r="BF55" s="727"/>
      <c r="BG55" s="727"/>
      <c r="BH55" s="727"/>
      <c r="BI55" s="727"/>
      <c r="BJ55" s="727"/>
      <c r="BK55" s="727"/>
      <c r="BL55" s="727"/>
      <c r="BM55" s="727"/>
      <c r="BN55" s="727"/>
      <c r="BO55" s="727"/>
      <c r="BP55" s="727"/>
      <c r="BQ55" s="727"/>
      <c r="BR55" s="727"/>
      <c r="BS55" s="727"/>
      <c r="BT55" s="727"/>
      <c r="BU55" s="727"/>
      <c r="BV55" s="727"/>
      <c r="BW55" s="727"/>
      <c r="BX55" s="727"/>
      <c r="BY55" s="727"/>
      <c r="BZ55" s="727"/>
      <c r="CA55" s="727"/>
      <c r="CB55" s="727"/>
      <c r="CC55" s="727"/>
      <c r="CD55" s="727"/>
      <c r="CE55" s="727"/>
      <c r="CF55" s="727"/>
      <c r="CG55" s="727"/>
      <c r="CH55" s="727"/>
      <c r="CI55" s="727"/>
      <c r="CJ55" s="727"/>
      <c r="CK55" s="727"/>
      <c r="CL55" s="727"/>
      <c r="CM55" s="727"/>
      <c r="CN55" s="727"/>
      <c r="CO55" s="727"/>
      <c r="CP55" s="727"/>
      <c r="CQ55" s="727"/>
      <c r="CR55" s="727"/>
      <c r="CS55" s="727"/>
    </row>
    <row r="56" spans="1:97" s="376" customFormat="1" ht="12.75" x14ac:dyDescent="0.2">
      <c r="A56" s="618" t="s">
        <v>534</v>
      </c>
      <c r="B56" s="562" t="s">
        <v>498</v>
      </c>
      <c r="C56" s="563" t="s">
        <v>498</v>
      </c>
      <c r="D56" s="636"/>
      <c r="E56" s="563"/>
      <c r="F56" s="727"/>
      <c r="G56" s="727"/>
      <c r="H56" s="727"/>
      <c r="I56" s="727"/>
      <c r="J56" s="727"/>
      <c r="K56" s="727"/>
      <c r="L56" s="727"/>
      <c r="M56" s="727"/>
      <c r="N56" s="727"/>
      <c r="O56" s="727"/>
      <c r="P56" s="727"/>
      <c r="Q56" s="727"/>
      <c r="R56" s="727"/>
      <c r="S56" s="727"/>
      <c r="T56" s="727"/>
      <c r="U56" s="727"/>
      <c r="V56" s="727"/>
      <c r="W56" s="727"/>
      <c r="X56" s="727"/>
      <c r="Y56" s="727"/>
      <c r="Z56" s="727"/>
      <c r="AA56" s="727"/>
      <c r="AB56" s="727"/>
      <c r="AC56" s="727"/>
      <c r="AD56" s="727"/>
      <c r="AE56" s="727"/>
      <c r="AF56" s="727"/>
      <c r="AG56" s="727"/>
      <c r="AH56" s="727"/>
      <c r="AI56" s="727"/>
      <c r="AJ56" s="727"/>
      <c r="AK56" s="727"/>
      <c r="AL56" s="727"/>
      <c r="AM56" s="727"/>
      <c r="AN56" s="727"/>
      <c r="AO56" s="727"/>
      <c r="AP56" s="727"/>
      <c r="AQ56" s="727"/>
      <c r="AR56" s="727"/>
      <c r="AS56" s="727"/>
      <c r="AT56" s="727"/>
      <c r="AU56" s="727"/>
      <c r="AV56" s="727"/>
      <c r="AW56" s="727"/>
      <c r="AX56" s="727"/>
      <c r="AY56" s="727"/>
      <c r="AZ56" s="727"/>
      <c r="BA56" s="727"/>
      <c r="BB56" s="727"/>
      <c r="BC56" s="727"/>
      <c r="BD56" s="727"/>
      <c r="BE56" s="727"/>
      <c r="BF56" s="727"/>
      <c r="BG56" s="727"/>
      <c r="BH56" s="727"/>
      <c r="BI56" s="727"/>
      <c r="BJ56" s="727"/>
      <c r="BK56" s="727"/>
      <c r="BL56" s="727"/>
      <c r="BM56" s="727"/>
      <c r="BN56" s="727"/>
      <c r="BO56" s="727"/>
      <c r="BP56" s="727"/>
      <c r="BQ56" s="727"/>
      <c r="BR56" s="727"/>
      <c r="BS56" s="727"/>
      <c r="BT56" s="727"/>
      <c r="BU56" s="727"/>
      <c r="BV56" s="727"/>
      <c r="BW56" s="727"/>
      <c r="BX56" s="727"/>
      <c r="BY56" s="727"/>
      <c r="BZ56" s="727"/>
      <c r="CA56" s="727"/>
      <c r="CB56" s="727"/>
      <c r="CC56" s="727"/>
      <c r="CD56" s="727"/>
      <c r="CE56" s="727"/>
      <c r="CF56" s="727"/>
      <c r="CG56" s="727"/>
      <c r="CH56" s="727"/>
      <c r="CI56" s="727"/>
      <c r="CJ56" s="727"/>
      <c r="CK56" s="727"/>
      <c r="CL56" s="727"/>
      <c r="CM56" s="727"/>
      <c r="CN56" s="727"/>
      <c r="CO56" s="727"/>
      <c r="CP56" s="727"/>
      <c r="CQ56" s="727"/>
      <c r="CR56" s="727"/>
      <c r="CS56" s="727"/>
    </row>
    <row r="57" spans="1:97" s="376" customFormat="1" ht="63.75" x14ac:dyDescent="0.2">
      <c r="A57" s="561" t="s">
        <v>535</v>
      </c>
      <c r="B57" s="562" t="s">
        <v>47</v>
      </c>
      <c r="C57" s="1276">
        <v>20</v>
      </c>
      <c r="D57" s="636"/>
      <c r="E57" s="563">
        <f>C57*D57</f>
        <v>0</v>
      </c>
      <c r="F57" s="727"/>
      <c r="G57" s="727"/>
      <c r="H57" s="727"/>
      <c r="I57" s="727"/>
      <c r="J57" s="727"/>
      <c r="K57" s="727"/>
      <c r="L57" s="727"/>
      <c r="M57" s="727"/>
      <c r="N57" s="727"/>
      <c r="O57" s="727"/>
      <c r="P57" s="727"/>
      <c r="Q57" s="727"/>
      <c r="R57" s="727"/>
      <c r="S57" s="727"/>
      <c r="T57" s="727"/>
      <c r="U57" s="727"/>
      <c r="V57" s="727"/>
      <c r="W57" s="727"/>
      <c r="X57" s="727"/>
      <c r="Y57" s="727"/>
      <c r="Z57" s="727"/>
      <c r="AA57" s="727"/>
      <c r="AB57" s="727"/>
      <c r="AC57" s="727"/>
      <c r="AD57" s="727"/>
      <c r="AE57" s="727"/>
      <c r="AF57" s="727"/>
      <c r="AG57" s="727"/>
      <c r="AH57" s="727"/>
      <c r="AI57" s="727"/>
      <c r="AJ57" s="727"/>
      <c r="AK57" s="727"/>
      <c r="AL57" s="727"/>
      <c r="AM57" s="727"/>
      <c r="AN57" s="727"/>
      <c r="AO57" s="727"/>
      <c r="AP57" s="727"/>
      <c r="AQ57" s="727"/>
      <c r="AR57" s="727"/>
      <c r="AS57" s="727"/>
      <c r="AT57" s="727"/>
      <c r="AU57" s="727"/>
      <c r="AV57" s="727"/>
      <c r="AW57" s="727"/>
      <c r="AX57" s="727"/>
      <c r="AY57" s="727"/>
      <c r="AZ57" s="727"/>
      <c r="BA57" s="727"/>
      <c r="BB57" s="727"/>
      <c r="BC57" s="727"/>
      <c r="BD57" s="727"/>
      <c r="BE57" s="727"/>
      <c r="BF57" s="727"/>
      <c r="BG57" s="727"/>
      <c r="BH57" s="727"/>
      <c r="BI57" s="727"/>
      <c r="BJ57" s="727"/>
      <c r="BK57" s="727"/>
      <c r="BL57" s="727"/>
      <c r="BM57" s="727"/>
      <c r="BN57" s="727"/>
      <c r="BO57" s="727"/>
      <c r="BP57" s="727"/>
      <c r="BQ57" s="727"/>
      <c r="BR57" s="727"/>
      <c r="BS57" s="727"/>
      <c r="BT57" s="727"/>
      <c r="BU57" s="727"/>
      <c r="BV57" s="727"/>
      <c r="BW57" s="727"/>
      <c r="BX57" s="727"/>
      <c r="BY57" s="727"/>
      <c r="BZ57" s="727"/>
      <c r="CA57" s="727"/>
      <c r="CB57" s="727"/>
      <c r="CC57" s="727"/>
      <c r="CD57" s="727"/>
      <c r="CE57" s="727"/>
      <c r="CF57" s="727"/>
      <c r="CG57" s="727"/>
      <c r="CH57" s="727"/>
      <c r="CI57" s="727"/>
      <c r="CJ57" s="727"/>
      <c r="CK57" s="727"/>
      <c r="CL57" s="727"/>
      <c r="CM57" s="727"/>
      <c r="CN57" s="727"/>
      <c r="CO57" s="727"/>
      <c r="CP57" s="727"/>
      <c r="CQ57" s="727"/>
      <c r="CR57" s="727"/>
      <c r="CS57" s="727"/>
    </row>
    <row r="58" spans="1:97" s="376" customFormat="1" ht="25.5" x14ac:dyDescent="0.2">
      <c r="A58" s="561" t="s">
        <v>536</v>
      </c>
      <c r="B58" s="562" t="s">
        <v>38</v>
      </c>
      <c r="C58" s="1276">
        <v>1</v>
      </c>
      <c r="D58" s="636"/>
      <c r="E58" s="563">
        <f>C58*D58</f>
        <v>0</v>
      </c>
      <c r="F58" s="727"/>
      <c r="G58" s="727"/>
      <c r="H58" s="727"/>
      <c r="I58" s="727"/>
      <c r="J58" s="727"/>
      <c r="K58" s="727"/>
      <c r="L58" s="727"/>
      <c r="M58" s="727"/>
      <c r="N58" s="727"/>
      <c r="O58" s="727"/>
      <c r="P58" s="727"/>
      <c r="Q58" s="727"/>
      <c r="R58" s="727"/>
      <c r="S58" s="727"/>
      <c r="T58" s="727"/>
      <c r="U58" s="727"/>
      <c r="V58" s="727"/>
      <c r="W58" s="727"/>
      <c r="X58" s="727"/>
      <c r="Y58" s="727"/>
      <c r="Z58" s="727"/>
      <c r="AA58" s="727"/>
      <c r="AB58" s="727"/>
      <c r="AC58" s="727"/>
      <c r="AD58" s="727"/>
      <c r="AE58" s="727"/>
      <c r="AF58" s="727"/>
      <c r="AG58" s="727"/>
      <c r="AH58" s="727"/>
      <c r="AI58" s="727"/>
      <c r="AJ58" s="727"/>
      <c r="AK58" s="727"/>
      <c r="AL58" s="727"/>
      <c r="AM58" s="727"/>
      <c r="AN58" s="727"/>
      <c r="AO58" s="727"/>
      <c r="AP58" s="727"/>
      <c r="AQ58" s="727"/>
      <c r="AR58" s="727"/>
      <c r="AS58" s="727"/>
      <c r="AT58" s="727"/>
      <c r="AU58" s="727"/>
      <c r="AV58" s="727"/>
      <c r="AW58" s="727"/>
      <c r="AX58" s="727"/>
      <c r="AY58" s="727"/>
      <c r="AZ58" s="727"/>
      <c r="BA58" s="727"/>
      <c r="BB58" s="727"/>
      <c r="BC58" s="727"/>
      <c r="BD58" s="727"/>
      <c r="BE58" s="727"/>
      <c r="BF58" s="727"/>
      <c r="BG58" s="727"/>
      <c r="BH58" s="727"/>
      <c r="BI58" s="727"/>
      <c r="BJ58" s="727"/>
      <c r="BK58" s="727"/>
      <c r="BL58" s="727"/>
      <c r="BM58" s="727"/>
      <c r="BN58" s="727"/>
      <c r="BO58" s="727"/>
      <c r="BP58" s="727"/>
      <c r="BQ58" s="727"/>
      <c r="BR58" s="727"/>
      <c r="BS58" s="727"/>
      <c r="BT58" s="727"/>
      <c r="BU58" s="727"/>
      <c r="BV58" s="727"/>
      <c r="BW58" s="727"/>
      <c r="BX58" s="727"/>
      <c r="BY58" s="727"/>
      <c r="BZ58" s="727"/>
      <c r="CA58" s="727"/>
      <c r="CB58" s="727"/>
      <c r="CC58" s="727"/>
      <c r="CD58" s="727"/>
      <c r="CE58" s="727"/>
      <c r="CF58" s="727"/>
      <c r="CG58" s="727"/>
      <c r="CH58" s="727"/>
      <c r="CI58" s="727"/>
      <c r="CJ58" s="727"/>
      <c r="CK58" s="727"/>
      <c r="CL58" s="727"/>
      <c r="CM58" s="727"/>
      <c r="CN58" s="727"/>
      <c r="CO58" s="727"/>
      <c r="CP58" s="727"/>
      <c r="CQ58" s="727"/>
      <c r="CR58" s="727"/>
      <c r="CS58" s="727"/>
    </row>
    <row r="59" spans="1:97" s="376" customFormat="1" ht="25.5" x14ac:dyDescent="0.2">
      <c r="A59" s="561" t="s">
        <v>537</v>
      </c>
      <c r="B59" s="562" t="s">
        <v>38</v>
      </c>
      <c r="C59" s="1276">
        <v>1</v>
      </c>
      <c r="D59" s="636"/>
      <c r="E59" s="563">
        <f>C59*D59</f>
        <v>0</v>
      </c>
      <c r="F59" s="727"/>
      <c r="G59" s="727"/>
      <c r="H59" s="727"/>
      <c r="I59" s="727"/>
      <c r="J59" s="727"/>
      <c r="K59" s="727"/>
      <c r="L59" s="727"/>
      <c r="M59" s="727"/>
      <c r="N59" s="727"/>
      <c r="O59" s="727"/>
      <c r="P59" s="727"/>
      <c r="Q59" s="727"/>
      <c r="R59" s="727"/>
      <c r="S59" s="727"/>
      <c r="T59" s="727"/>
      <c r="U59" s="727"/>
      <c r="V59" s="727"/>
      <c r="W59" s="727"/>
      <c r="X59" s="727"/>
      <c r="Y59" s="727"/>
      <c r="Z59" s="727"/>
      <c r="AA59" s="727"/>
      <c r="AB59" s="727"/>
      <c r="AC59" s="727"/>
      <c r="AD59" s="727"/>
      <c r="AE59" s="727"/>
      <c r="AF59" s="727"/>
      <c r="AG59" s="727"/>
      <c r="AH59" s="727"/>
      <c r="AI59" s="727"/>
      <c r="AJ59" s="727"/>
      <c r="AK59" s="727"/>
      <c r="AL59" s="727"/>
      <c r="AM59" s="727"/>
      <c r="AN59" s="727"/>
      <c r="AO59" s="727"/>
      <c r="AP59" s="727"/>
      <c r="AQ59" s="727"/>
      <c r="AR59" s="727"/>
      <c r="AS59" s="727"/>
      <c r="AT59" s="727"/>
      <c r="AU59" s="727"/>
      <c r="AV59" s="727"/>
      <c r="AW59" s="727"/>
      <c r="AX59" s="727"/>
      <c r="AY59" s="727"/>
      <c r="AZ59" s="727"/>
      <c r="BA59" s="727"/>
      <c r="BB59" s="727"/>
      <c r="BC59" s="727"/>
      <c r="BD59" s="727"/>
      <c r="BE59" s="727"/>
      <c r="BF59" s="727"/>
      <c r="BG59" s="727"/>
      <c r="BH59" s="727"/>
      <c r="BI59" s="727"/>
      <c r="BJ59" s="727"/>
      <c r="BK59" s="727"/>
      <c r="BL59" s="727"/>
      <c r="BM59" s="727"/>
      <c r="BN59" s="727"/>
      <c r="BO59" s="727"/>
      <c r="BP59" s="727"/>
      <c r="BQ59" s="727"/>
      <c r="BR59" s="727"/>
      <c r="BS59" s="727"/>
      <c r="BT59" s="727"/>
      <c r="BU59" s="727"/>
      <c r="BV59" s="727"/>
      <c r="BW59" s="727"/>
      <c r="BX59" s="727"/>
      <c r="BY59" s="727"/>
      <c r="BZ59" s="727"/>
      <c r="CA59" s="727"/>
      <c r="CB59" s="727"/>
      <c r="CC59" s="727"/>
      <c r="CD59" s="727"/>
      <c r="CE59" s="727"/>
      <c r="CF59" s="727"/>
      <c r="CG59" s="727"/>
      <c r="CH59" s="727"/>
      <c r="CI59" s="727"/>
      <c r="CJ59" s="727"/>
      <c r="CK59" s="727"/>
      <c r="CL59" s="727"/>
      <c r="CM59" s="727"/>
      <c r="CN59" s="727"/>
      <c r="CO59" s="727"/>
      <c r="CP59" s="727"/>
      <c r="CQ59" s="727"/>
      <c r="CR59" s="727"/>
      <c r="CS59" s="727"/>
    </row>
    <row r="60" spans="1:97" s="376" customFormat="1" ht="25.5" x14ac:dyDescent="0.2">
      <c r="A60" s="561" t="s">
        <v>538</v>
      </c>
      <c r="B60" s="562" t="s">
        <v>38</v>
      </c>
      <c r="C60" s="1276">
        <v>1</v>
      </c>
      <c r="D60" s="636"/>
      <c r="E60" s="563">
        <f>C60*D60</f>
        <v>0</v>
      </c>
      <c r="F60" s="727"/>
      <c r="G60" s="727"/>
      <c r="H60" s="727"/>
      <c r="I60" s="727"/>
      <c r="J60" s="727"/>
      <c r="K60" s="727"/>
      <c r="L60" s="727"/>
      <c r="M60" s="727"/>
      <c r="N60" s="727"/>
      <c r="O60" s="727"/>
      <c r="P60" s="727"/>
      <c r="Q60" s="727"/>
      <c r="R60" s="727"/>
      <c r="S60" s="727"/>
      <c r="T60" s="727"/>
      <c r="U60" s="727"/>
      <c r="V60" s="727"/>
      <c r="W60" s="727"/>
      <c r="X60" s="727"/>
      <c r="Y60" s="727"/>
      <c r="Z60" s="727"/>
      <c r="AA60" s="727"/>
      <c r="AB60" s="727"/>
      <c r="AC60" s="727"/>
      <c r="AD60" s="727"/>
      <c r="AE60" s="727"/>
      <c r="AF60" s="727"/>
      <c r="AG60" s="727"/>
      <c r="AH60" s="727"/>
      <c r="AI60" s="727"/>
      <c r="AJ60" s="727"/>
      <c r="AK60" s="727"/>
      <c r="AL60" s="727"/>
      <c r="AM60" s="727"/>
      <c r="AN60" s="727"/>
      <c r="AO60" s="727"/>
      <c r="AP60" s="727"/>
      <c r="AQ60" s="727"/>
      <c r="AR60" s="727"/>
      <c r="AS60" s="727"/>
      <c r="AT60" s="727"/>
      <c r="AU60" s="727"/>
      <c r="AV60" s="727"/>
      <c r="AW60" s="727"/>
      <c r="AX60" s="727"/>
      <c r="AY60" s="727"/>
      <c r="AZ60" s="727"/>
      <c r="BA60" s="727"/>
      <c r="BB60" s="727"/>
      <c r="BC60" s="727"/>
      <c r="BD60" s="727"/>
      <c r="BE60" s="727"/>
      <c r="BF60" s="727"/>
      <c r="BG60" s="727"/>
      <c r="BH60" s="727"/>
      <c r="BI60" s="727"/>
      <c r="BJ60" s="727"/>
      <c r="BK60" s="727"/>
      <c r="BL60" s="727"/>
      <c r="BM60" s="727"/>
      <c r="BN60" s="727"/>
      <c r="BO60" s="727"/>
      <c r="BP60" s="727"/>
      <c r="BQ60" s="727"/>
      <c r="BR60" s="727"/>
      <c r="BS60" s="727"/>
      <c r="BT60" s="727"/>
      <c r="BU60" s="727"/>
      <c r="BV60" s="727"/>
      <c r="BW60" s="727"/>
      <c r="BX60" s="727"/>
      <c r="BY60" s="727"/>
      <c r="BZ60" s="727"/>
      <c r="CA60" s="727"/>
      <c r="CB60" s="727"/>
      <c r="CC60" s="727"/>
      <c r="CD60" s="727"/>
      <c r="CE60" s="727"/>
      <c r="CF60" s="727"/>
      <c r="CG60" s="727"/>
      <c r="CH60" s="727"/>
      <c r="CI60" s="727"/>
      <c r="CJ60" s="727"/>
      <c r="CK60" s="727"/>
      <c r="CL60" s="727"/>
      <c r="CM60" s="727"/>
      <c r="CN60" s="727"/>
      <c r="CO60" s="727"/>
      <c r="CP60" s="727"/>
      <c r="CQ60" s="727"/>
      <c r="CR60" s="727"/>
      <c r="CS60" s="727"/>
    </row>
    <row r="61" spans="1:97" s="376" customFormat="1" ht="25.5" x14ac:dyDescent="0.2">
      <c r="A61" s="561" t="s">
        <v>539</v>
      </c>
      <c r="B61" s="562" t="s">
        <v>38</v>
      </c>
      <c r="C61" s="1276">
        <v>1</v>
      </c>
      <c r="D61" s="636"/>
      <c r="E61" s="563">
        <f>C61*D61</f>
        <v>0</v>
      </c>
      <c r="F61" s="727"/>
      <c r="G61" s="727"/>
      <c r="H61" s="727"/>
      <c r="I61" s="727"/>
      <c r="J61" s="727"/>
      <c r="K61" s="727"/>
      <c r="L61" s="727"/>
      <c r="M61" s="727"/>
      <c r="N61" s="727"/>
      <c r="O61" s="727"/>
      <c r="P61" s="727"/>
      <c r="Q61" s="727"/>
      <c r="R61" s="727"/>
      <c r="S61" s="727"/>
      <c r="T61" s="727"/>
      <c r="U61" s="727"/>
      <c r="V61" s="727"/>
      <c r="W61" s="727"/>
      <c r="X61" s="727"/>
      <c r="Y61" s="727"/>
      <c r="Z61" s="727"/>
      <c r="AA61" s="727"/>
      <c r="AB61" s="727"/>
      <c r="AC61" s="727"/>
      <c r="AD61" s="727"/>
      <c r="AE61" s="727"/>
      <c r="AF61" s="727"/>
      <c r="AG61" s="727"/>
      <c r="AH61" s="727"/>
      <c r="AI61" s="727"/>
      <c r="AJ61" s="727"/>
      <c r="AK61" s="727"/>
      <c r="AL61" s="727"/>
      <c r="AM61" s="727"/>
      <c r="AN61" s="727"/>
      <c r="AO61" s="727"/>
      <c r="AP61" s="727"/>
      <c r="AQ61" s="727"/>
      <c r="AR61" s="727"/>
      <c r="AS61" s="727"/>
      <c r="AT61" s="727"/>
      <c r="AU61" s="727"/>
      <c r="AV61" s="727"/>
      <c r="AW61" s="727"/>
      <c r="AX61" s="727"/>
      <c r="AY61" s="727"/>
      <c r="AZ61" s="727"/>
      <c r="BA61" s="727"/>
      <c r="BB61" s="727"/>
      <c r="BC61" s="727"/>
      <c r="BD61" s="727"/>
      <c r="BE61" s="727"/>
      <c r="BF61" s="727"/>
      <c r="BG61" s="727"/>
      <c r="BH61" s="727"/>
      <c r="BI61" s="727"/>
      <c r="BJ61" s="727"/>
      <c r="BK61" s="727"/>
      <c r="BL61" s="727"/>
      <c r="BM61" s="727"/>
      <c r="BN61" s="727"/>
      <c r="BO61" s="727"/>
      <c r="BP61" s="727"/>
      <c r="BQ61" s="727"/>
      <c r="BR61" s="727"/>
      <c r="BS61" s="727"/>
      <c r="BT61" s="727"/>
      <c r="BU61" s="727"/>
      <c r="BV61" s="727"/>
      <c r="BW61" s="727"/>
      <c r="BX61" s="727"/>
      <c r="BY61" s="727"/>
      <c r="BZ61" s="727"/>
      <c r="CA61" s="727"/>
      <c r="CB61" s="727"/>
      <c r="CC61" s="727"/>
      <c r="CD61" s="727"/>
      <c r="CE61" s="727"/>
      <c r="CF61" s="727"/>
      <c r="CG61" s="727"/>
      <c r="CH61" s="727"/>
      <c r="CI61" s="727"/>
      <c r="CJ61" s="727"/>
      <c r="CK61" s="727"/>
      <c r="CL61" s="727"/>
      <c r="CM61" s="727"/>
      <c r="CN61" s="727"/>
      <c r="CO61" s="727"/>
      <c r="CP61" s="727"/>
      <c r="CQ61" s="727"/>
      <c r="CR61" s="727"/>
      <c r="CS61" s="727"/>
    </row>
    <row r="62" spans="1:97" s="376" customFormat="1" ht="12.75" x14ac:dyDescent="0.2">
      <c r="A62" s="118"/>
      <c r="B62" s="707"/>
      <c r="C62" s="708"/>
      <c r="D62" s="730"/>
      <c r="E62" s="709"/>
      <c r="F62" s="727"/>
      <c r="G62" s="727"/>
      <c r="H62" s="727"/>
      <c r="I62" s="727"/>
      <c r="J62" s="727"/>
      <c r="K62" s="727"/>
      <c r="L62" s="727"/>
      <c r="M62" s="727"/>
      <c r="N62" s="727"/>
      <c r="O62" s="727"/>
      <c r="P62" s="727"/>
      <c r="Q62" s="727"/>
      <c r="R62" s="727"/>
      <c r="S62" s="727"/>
      <c r="T62" s="727"/>
      <c r="U62" s="727"/>
      <c r="V62" s="727"/>
      <c r="W62" s="727"/>
      <c r="X62" s="727"/>
      <c r="Y62" s="727"/>
      <c r="Z62" s="727"/>
      <c r="AA62" s="727"/>
      <c r="AB62" s="727"/>
      <c r="AC62" s="727"/>
      <c r="AD62" s="727"/>
      <c r="AE62" s="727"/>
      <c r="AF62" s="727"/>
      <c r="AG62" s="727"/>
      <c r="AH62" s="727"/>
      <c r="AI62" s="727"/>
      <c r="AJ62" s="727"/>
      <c r="AK62" s="727"/>
      <c r="AL62" s="727"/>
      <c r="AM62" s="727"/>
      <c r="AN62" s="727"/>
      <c r="AO62" s="727"/>
      <c r="AP62" s="727"/>
      <c r="AQ62" s="727"/>
      <c r="AR62" s="727"/>
      <c r="AS62" s="727"/>
      <c r="AT62" s="727"/>
      <c r="AU62" s="727"/>
      <c r="AV62" s="727"/>
      <c r="AW62" s="727"/>
      <c r="AX62" s="727"/>
      <c r="AY62" s="727"/>
      <c r="AZ62" s="727"/>
      <c r="BA62" s="727"/>
      <c r="BB62" s="727"/>
      <c r="BC62" s="727"/>
      <c r="BD62" s="727"/>
      <c r="BE62" s="727"/>
      <c r="BF62" s="727"/>
      <c r="BG62" s="727"/>
      <c r="BH62" s="727"/>
      <c r="BI62" s="727"/>
      <c r="BJ62" s="727"/>
      <c r="BK62" s="727"/>
      <c r="BL62" s="727"/>
      <c r="BM62" s="727"/>
      <c r="BN62" s="727"/>
      <c r="BO62" s="727"/>
      <c r="BP62" s="727"/>
      <c r="BQ62" s="727"/>
      <c r="BR62" s="727"/>
      <c r="BS62" s="727"/>
      <c r="BT62" s="727"/>
      <c r="BU62" s="727"/>
      <c r="BV62" s="727"/>
      <c r="BW62" s="727"/>
      <c r="BX62" s="727"/>
      <c r="BY62" s="727"/>
      <c r="BZ62" s="727"/>
      <c r="CA62" s="727"/>
      <c r="CB62" s="727"/>
      <c r="CC62" s="727"/>
      <c r="CD62" s="727"/>
      <c r="CE62" s="727"/>
      <c r="CF62" s="727"/>
      <c r="CG62" s="727"/>
      <c r="CH62" s="727"/>
      <c r="CI62" s="727"/>
      <c r="CJ62" s="727"/>
      <c r="CK62" s="727"/>
      <c r="CL62" s="727"/>
      <c r="CM62" s="727"/>
      <c r="CN62" s="727"/>
      <c r="CO62" s="727"/>
      <c r="CP62" s="727"/>
      <c r="CQ62" s="727"/>
      <c r="CR62" s="727"/>
      <c r="CS62" s="727"/>
    </row>
    <row r="63" spans="1:97" s="714" customFormat="1" ht="15" x14ac:dyDescent="0.25">
      <c r="A63" s="710" t="s">
        <v>66</v>
      </c>
      <c r="B63" s="711"/>
      <c r="C63" s="712"/>
      <c r="D63" s="731"/>
      <c r="E63" s="713">
        <f>SUM(E19:E61)</f>
        <v>0</v>
      </c>
      <c r="F63" s="1176"/>
      <c r="G63" s="1176"/>
      <c r="H63" s="1176"/>
      <c r="I63" s="1176"/>
      <c r="J63" s="1176"/>
      <c r="K63" s="1176"/>
      <c r="L63" s="1176"/>
      <c r="M63" s="1176"/>
      <c r="N63" s="1176"/>
      <c r="O63" s="1176"/>
      <c r="P63" s="1176"/>
      <c r="Q63" s="1176"/>
      <c r="R63" s="1176"/>
      <c r="S63" s="1176"/>
      <c r="T63" s="1176"/>
      <c r="U63" s="1176"/>
      <c r="V63" s="1176"/>
      <c r="W63" s="1176"/>
      <c r="X63" s="1176"/>
      <c r="Y63" s="1176"/>
      <c r="Z63" s="1176"/>
      <c r="AA63" s="1176"/>
      <c r="AB63" s="1176"/>
      <c r="AC63" s="1176"/>
      <c r="AD63" s="1176"/>
      <c r="AE63" s="1176"/>
      <c r="AF63" s="1176"/>
      <c r="AG63" s="1176"/>
      <c r="AH63" s="1176"/>
      <c r="AI63" s="1176"/>
      <c r="AJ63" s="1176"/>
      <c r="AK63" s="1176"/>
      <c r="AL63" s="1176"/>
      <c r="AM63" s="1176"/>
      <c r="AN63" s="1176"/>
      <c r="AO63" s="1176"/>
      <c r="AP63" s="1176"/>
      <c r="AQ63" s="1176"/>
      <c r="AR63" s="1176"/>
      <c r="AS63" s="1176"/>
      <c r="AT63" s="1176"/>
      <c r="AU63" s="1176"/>
      <c r="AV63" s="1176"/>
      <c r="AW63" s="1176"/>
      <c r="AX63" s="1176"/>
      <c r="AY63" s="1176"/>
      <c r="AZ63" s="1176"/>
      <c r="BA63" s="1176"/>
      <c r="BB63" s="1176"/>
      <c r="BC63" s="1176"/>
      <c r="BD63" s="1176"/>
      <c r="BE63" s="1176"/>
      <c r="BF63" s="1176"/>
      <c r="BG63" s="1176"/>
      <c r="BH63" s="1176"/>
      <c r="BI63" s="1176"/>
      <c r="BJ63" s="1176"/>
      <c r="BK63" s="1176"/>
      <c r="BL63" s="1176"/>
      <c r="BM63" s="1176"/>
      <c r="BN63" s="1176"/>
      <c r="BO63" s="1176"/>
      <c r="BP63" s="1176"/>
      <c r="BQ63" s="1176"/>
      <c r="BR63" s="1176"/>
      <c r="BS63" s="1176"/>
      <c r="BT63" s="1176"/>
      <c r="BU63" s="1176"/>
      <c r="BV63" s="1176"/>
      <c r="BW63" s="1176"/>
      <c r="BX63" s="1176"/>
      <c r="BY63" s="1176"/>
      <c r="BZ63" s="1176"/>
      <c r="CA63" s="1176"/>
      <c r="CB63" s="1176"/>
      <c r="CC63" s="1176"/>
      <c r="CD63" s="1176"/>
      <c r="CE63" s="1176"/>
      <c r="CF63" s="1176"/>
      <c r="CG63" s="1176"/>
      <c r="CH63" s="1176"/>
      <c r="CI63" s="1176"/>
      <c r="CJ63" s="1176"/>
      <c r="CK63" s="1176"/>
      <c r="CL63" s="1176"/>
      <c r="CM63" s="1176"/>
      <c r="CN63" s="1176"/>
      <c r="CO63" s="1176"/>
      <c r="CP63" s="1176"/>
      <c r="CQ63" s="1176"/>
      <c r="CR63" s="1176"/>
      <c r="CS63" s="1176"/>
    </row>
    <row r="64" spans="1:97" s="541" customFormat="1" ht="12.75" x14ac:dyDescent="0.2">
      <c r="A64" s="715"/>
      <c r="B64" s="624"/>
      <c r="C64" s="716"/>
      <c r="D64" s="732"/>
      <c r="E64" s="625"/>
      <c r="F64" s="728"/>
      <c r="G64" s="728"/>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728"/>
      <c r="AM64" s="728"/>
      <c r="AN64" s="728"/>
      <c r="AO64" s="728"/>
      <c r="AP64" s="728"/>
      <c r="AQ64" s="728"/>
      <c r="AR64" s="728"/>
      <c r="AS64" s="728"/>
      <c r="AT64" s="728"/>
      <c r="AU64" s="728"/>
      <c r="AV64" s="728"/>
      <c r="AW64" s="728"/>
      <c r="AX64" s="728"/>
      <c r="AY64" s="728"/>
      <c r="AZ64" s="728"/>
      <c r="BA64" s="728"/>
      <c r="BB64" s="728"/>
      <c r="BC64" s="728"/>
      <c r="BD64" s="728"/>
      <c r="BE64" s="728"/>
      <c r="BF64" s="728"/>
      <c r="BG64" s="728"/>
      <c r="BH64" s="728"/>
      <c r="BI64" s="728"/>
      <c r="BJ64" s="728"/>
      <c r="BK64" s="728"/>
      <c r="BL64" s="728"/>
      <c r="BM64" s="728"/>
      <c r="BN64" s="728"/>
      <c r="BO64" s="728"/>
      <c r="BP64" s="728"/>
      <c r="BQ64" s="728"/>
      <c r="BR64" s="728"/>
      <c r="BS64" s="728"/>
      <c r="BT64" s="728"/>
      <c r="BU64" s="728"/>
      <c r="BV64" s="728"/>
      <c r="BW64" s="728"/>
      <c r="BX64" s="728"/>
      <c r="BY64" s="728"/>
      <c r="BZ64" s="728"/>
      <c r="CA64" s="728"/>
      <c r="CB64" s="728"/>
      <c r="CC64" s="728"/>
      <c r="CD64" s="728"/>
      <c r="CE64" s="728"/>
      <c r="CF64" s="728"/>
      <c r="CG64" s="728"/>
      <c r="CH64" s="728"/>
      <c r="CI64" s="728"/>
      <c r="CJ64" s="728"/>
      <c r="CK64" s="728"/>
      <c r="CL64" s="728"/>
      <c r="CM64" s="728"/>
      <c r="CN64" s="728"/>
      <c r="CO64" s="728"/>
      <c r="CP64" s="728"/>
      <c r="CQ64" s="728"/>
      <c r="CR64" s="728"/>
      <c r="CS64" s="728"/>
    </row>
    <row r="65" spans="1:97" s="541" customFormat="1" ht="12.75" x14ac:dyDescent="0.2">
      <c r="A65" s="715"/>
      <c r="B65" s="624"/>
      <c r="C65" s="716"/>
      <c r="D65" s="732"/>
      <c r="E65" s="625"/>
      <c r="F65" s="728"/>
      <c r="G65" s="728"/>
      <c r="H65" s="728"/>
      <c r="I65" s="728"/>
      <c r="J65" s="728"/>
      <c r="K65" s="728"/>
      <c r="L65" s="728"/>
      <c r="M65" s="728"/>
      <c r="N65" s="728"/>
      <c r="O65" s="728"/>
      <c r="P65" s="728"/>
      <c r="Q65" s="728"/>
      <c r="R65" s="728"/>
      <c r="S65" s="728"/>
      <c r="T65" s="728"/>
      <c r="U65" s="728"/>
      <c r="V65" s="728"/>
      <c r="W65" s="728"/>
      <c r="X65" s="728"/>
      <c r="Y65" s="728"/>
      <c r="Z65" s="728"/>
      <c r="AA65" s="728"/>
      <c r="AB65" s="728"/>
      <c r="AC65" s="728"/>
      <c r="AD65" s="728"/>
      <c r="AE65" s="728"/>
      <c r="AF65" s="728"/>
      <c r="AG65" s="728"/>
      <c r="AH65" s="728"/>
      <c r="AI65" s="728"/>
      <c r="AJ65" s="728"/>
      <c r="AK65" s="728"/>
      <c r="AL65" s="728"/>
      <c r="AM65" s="728"/>
      <c r="AN65" s="728"/>
      <c r="AO65" s="728"/>
      <c r="AP65" s="728"/>
      <c r="AQ65" s="728"/>
      <c r="AR65" s="728"/>
      <c r="AS65" s="728"/>
      <c r="AT65" s="728"/>
      <c r="AU65" s="728"/>
      <c r="AV65" s="728"/>
      <c r="AW65" s="728"/>
      <c r="AX65" s="728"/>
      <c r="AY65" s="728"/>
      <c r="AZ65" s="728"/>
      <c r="BA65" s="728"/>
      <c r="BB65" s="728"/>
      <c r="BC65" s="728"/>
      <c r="BD65" s="728"/>
      <c r="BE65" s="728"/>
      <c r="BF65" s="728"/>
      <c r="BG65" s="728"/>
      <c r="BH65" s="728"/>
      <c r="BI65" s="728"/>
      <c r="BJ65" s="728"/>
      <c r="BK65" s="728"/>
      <c r="BL65" s="728"/>
      <c r="BM65" s="728"/>
      <c r="BN65" s="728"/>
      <c r="BO65" s="728"/>
      <c r="BP65" s="728"/>
      <c r="BQ65" s="728"/>
      <c r="BR65" s="728"/>
      <c r="BS65" s="728"/>
      <c r="BT65" s="728"/>
      <c r="BU65" s="728"/>
      <c r="BV65" s="728"/>
      <c r="BW65" s="728"/>
      <c r="BX65" s="728"/>
      <c r="BY65" s="728"/>
      <c r="BZ65" s="728"/>
      <c r="CA65" s="728"/>
      <c r="CB65" s="728"/>
      <c r="CC65" s="728"/>
      <c r="CD65" s="728"/>
      <c r="CE65" s="728"/>
      <c r="CF65" s="728"/>
      <c r="CG65" s="728"/>
      <c r="CH65" s="728"/>
      <c r="CI65" s="728"/>
      <c r="CJ65" s="728"/>
      <c r="CK65" s="728"/>
      <c r="CL65" s="728"/>
      <c r="CM65" s="728"/>
      <c r="CN65" s="728"/>
      <c r="CO65" s="728"/>
      <c r="CP65" s="728"/>
      <c r="CQ65" s="728"/>
      <c r="CR65" s="728"/>
      <c r="CS65" s="728"/>
    </row>
    <row r="66" spans="1:97" s="376" customFormat="1" ht="12.75" x14ac:dyDescent="0.2">
      <c r="A66" s="542"/>
      <c r="B66" s="410"/>
      <c r="D66" s="727"/>
      <c r="F66" s="727"/>
      <c r="G66" s="727"/>
      <c r="H66" s="727"/>
      <c r="I66" s="727"/>
      <c r="J66" s="727"/>
      <c r="K66" s="727"/>
      <c r="L66" s="727"/>
      <c r="M66" s="727"/>
      <c r="N66" s="727"/>
      <c r="O66" s="727"/>
      <c r="P66" s="727"/>
      <c r="Q66" s="727"/>
      <c r="R66" s="727"/>
      <c r="S66" s="727"/>
      <c r="T66" s="727"/>
      <c r="U66" s="727"/>
      <c r="V66" s="727"/>
      <c r="W66" s="727"/>
      <c r="X66" s="727"/>
      <c r="Y66" s="727"/>
      <c r="Z66" s="727"/>
      <c r="AA66" s="727"/>
      <c r="AB66" s="727"/>
      <c r="AC66" s="727"/>
      <c r="AD66" s="727"/>
      <c r="AE66" s="727"/>
      <c r="AF66" s="727"/>
      <c r="AG66" s="727"/>
      <c r="AH66" s="727"/>
      <c r="AI66" s="727"/>
      <c r="AJ66" s="727"/>
      <c r="AK66" s="727"/>
      <c r="AL66" s="727"/>
      <c r="AM66" s="727"/>
      <c r="AN66" s="727"/>
      <c r="AO66" s="727"/>
      <c r="AP66" s="727"/>
      <c r="AQ66" s="727"/>
      <c r="AR66" s="727"/>
      <c r="AS66" s="727"/>
      <c r="AT66" s="727"/>
      <c r="AU66" s="727"/>
      <c r="AV66" s="727"/>
      <c r="AW66" s="727"/>
      <c r="AX66" s="727"/>
      <c r="AY66" s="727"/>
      <c r="AZ66" s="727"/>
      <c r="BA66" s="727"/>
      <c r="BB66" s="727"/>
      <c r="BC66" s="727"/>
      <c r="BD66" s="727"/>
      <c r="BE66" s="727"/>
      <c r="BF66" s="727"/>
      <c r="BG66" s="727"/>
      <c r="BH66" s="727"/>
      <c r="BI66" s="727"/>
      <c r="BJ66" s="727"/>
      <c r="BK66" s="727"/>
      <c r="BL66" s="727"/>
      <c r="BM66" s="727"/>
      <c r="BN66" s="727"/>
      <c r="BO66" s="727"/>
      <c r="BP66" s="727"/>
      <c r="BQ66" s="727"/>
      <c r="BR66" s="727"/>
      <c r="BS66" s="727"/>
      <c r="BT66" s="727"/>
      <c r="BU66" s="727"/>
      <c r="BV66" s="727"/>
      <c r="BW66" s="727"/>
      <c r="BX66" s="727"/>
      <c r="BY66" s="727"/>
      <c r="BZ66" s="727"/>
      <c r="CA66" s="727"/>
      <c r="CB66" s="727"/>
      <c r="CC66" s="727"/>
      <c r="CD66" s="727"/>
      <c r="CE66" s="727"/>
      <c r="CF66" s="727"/>
      <c r="CG66" s="727"/>
      <c r="CH66" s="727"/>
      <c r="CI66" s="727"/>
      <c r="CJ66" s="727"/>
      <c r="CK66" s="727"/>
      <c r="CL66" s="727"/>
      <c r="CM66" s="727"/>
      <c r="CN66" s="727"/>
      <c r="CO66" s="727"/>
      <c r="CP66" s="727"/>
      <c r="CQ66" s="727"/>
      <c r="CR66" s="727"/>
      <c r="CS66" s="727"/>
    </row>
    <row r="67" spans="1:97" ht="15.75" x14ac:dyDescent="0.25">
      <c r="A67" s="537" t="s">
        <v>587</v>
      </c>
      <c r="B67" s="717"/>
      <c r="C67" s="718"/>
      <c r="D67" s="733"/>
      <c r="E67" s="718"/>
    </row>
    <row r="68" spans="1:97" x14ac:dyDescent="0.2">
      <c r="A68" s="542"/>
      <c r="B68" s="410"/>
      <c r="C68" s="376"/>
      <c r="D68" s="727"/>
      <c r="E68" s="376"/>
    </row>
    <row r="69" spans="1:97" s="433" customFormat="1" ht="12" x14ac:dyDescent="0.2">
      <c r="A69" s="612" t="s">
        <v>10</v>
      </c>
      <c r="B69" s="613" t="s">
        <v>277</v>
      </c>
      <c r="C69" s="613" t="s">
        <v>162</v>
      </c>
      <c r="D69" s="729" t="s">
        <v>496</v>
      </c>
      <c r="E69" s="613" t="s">
        <v>14</v>
      </c>
      <c r="F69" s="1165"/>
      <c r="G69" s="1165"/>
      <c r="H69" s="1165"/>
      <c r="I69" s="1165"/>
      <c r="J69" s="1165"/>
      <c r="K69" s="1165"/>
      <c r="L69" s="1165"/>
      <c r="M69" s="1165"/>
      <c r="N69" s="1165"/>
      <c r="O69" s="1165"/>
      <c r="P69" s="1165"/>
      <c r="Q69" s="1165"/>
      <c r="R69" s="1165"/>
      <c r="S69" s="1165"/>
      <c r="T69" s="1165"/>
      <c r="U69" s="1165"/>
      <c r="V69" s="1165"/>
      <c r="W69" s="1165"/>
      <c r="X69" s="1165"/>
      <c r="Y69" s="1165"/>
      <c r="Z69" s="1165"/>
      <c r="AA69" s="1165"/>
      <c r="AB69" s="1165"/>
      <c r="AC69" s="1165"/>
      <c r="AD69" s="1165"/>
      <c r="AE69" s="1165"/>
      <c r="AF69" s="1165"/>
      <c r="AG69" s="1165"/>
      <c r="AH69" s="1165"/>
      <c r="AI69" s="1165"/>
      <c r="AJ69" s="1165"/>
      <c r="AK69" s="1165"/>
      <c r="AL69" s="1165"/>
      <c r="AM69" s="1165"/>
      <c r="AN69" s="1165"/>
      <c r="AO69" s="1165"/>
      <c r="AP69" s="1165"/>
      <c r="AQ69" s="1165"/>
      <c r="AR69" s="1165"/>
      <c r="AS69" s="1165"/>
      <c r="AT69" s="1165"/>
      <c r="AU69" s="1165"/>
      <c r="AV69" s="1165"/>
      <c r="AW69" s="1165"/>
      <c r="AX69" s="1165"/>
      <c r="AY69" s="1165"/>
      <c r="AZ69" s="1165"/>
      <c r="BA69" s="1165"/>
      <c r="BB69" s="1165"/>
      <c r="BC69" s="1165"/>
      <c r="BD69" s="1165"/>
      <c r="BE69" s="1165"/>
      <c r="BF69" s="1165"/>
      <c r="BG69" s="1165"/>
      <c r="BH69" s="1165"/>
      <c r="BI69" s="1165"/>
      <c r="BJ69" s="1165"/>
      <c r="BK69" s="1165"/>
      <c r="BL69" s="1165"/>
      <c r="BM69" s="1165"/>
      <c r="BN69" s="1165"/>
      <c r="BO69" s="1165"/>
      <c r="BP69" s="1165"/>
      <c r="BQ69" s="1165"/>
      <c r="BR69" s="1165"/>
      <c r="BS69" s="1165"/>
      <c r="BT69" s="1165"/>
      <c r="BU69" s="1165"/>
      <c r="BV69" s="1165"/>
      <c r="BW69" s="1165"/>
      <c r="BX69" s="1165"/>
      <c r="BY69" s="1165"/>
      <c r="BZ69" s="1165"/>
      <c r="CA69" s="1165"/>
      <c r="CB69" s="1165"/>
      <c r="CC69" s="1165"/>
      <c r="CD69" s="1165"/>
      <c r="CE69" s="1165"/>
      <c r="CF69" s="1165"/>
      <c r="CG69" s="1165"/>
      <c r="CH69" s="1165"/>
      <c r="CI69" s="1165"/>
      <c r="CJ69" s="1165"/>
      <c r="CK69" s="1165"/>
      <c r="CL69" s="1165"/>
      <c r="CM69" s="1165"/>
      <c r="CN69" s="1165"/>
      <c r="CO69" s="1165"/>
      <c r="CP69" s="1165"/>
      <c r="CQ69" s="1165"/>
      <c r="CR69" s="1165"/>
      <c r="CS69" s="1165"/>
    </row>
    <row r="70" spans="1:97" x14ac:dyDescent="0.2">
      <c r="A70" s="618" t="s">
        <v>466</v>
      </c>
      <c r="B70" s="562" t="s">
        <v>498</v>
      </c>
      <c r="C70" s="563" t="s">
        <v>498</v>
      </c>
      <c r="D70" s="636" t="s">
        <v>498</v>
      </c>
      <c r="E70" s="563" t="s">
        <v>498</v>
      </c>
    </row>
    <row r="71" spans="1:97" x14ac:dyDescent="0.2">
      <c r="A71" s="618" t="s">
        <v>467</v>
      </c>
      <c r="B71" s="562" t="s">
        <v>498</v>
      </c>
      <c r="C71" s="563" t="s">
        <v>498</v>
      </c>
      <c r="D71" s="636" t="s">
        <v>498</v>
      </c>
      <c r="E71" s="563" t="s">
        <v>498</v>
      </c>
    </row>
    <row r="72" spans="1:97" ht="25.5" x14ac:dyDescent="0.2">
      <c r="A72" s="561" t="s">
        <v>588</v>
      </c>
      <c r="B72" s="562" t="s">
        <v>970</v>
      </c>
      <c r="C72" s="563">
        <v>0.02</v>
      </c>
      <c r="D72" s="636"/>
      <c r="E72" s="563">
        <f>C72*D72</f>
        <v>0</v>
      </c>
    </row>
    <row r="73" spans="1:97" ht="25.5" x14ac:dyDescent="0.2">
      <c r="A73" s="561" t="s">
        <v>589</v>
      </c>
      <c r="B73" s="562" t="s">
        <v>38</v>
      </c>
      <c r="C73" s="1276">
        <v>3</v>
      </c>
      <c r="D73" s="636"/>
      <c r="E73" s="563">
        <f t="shared" ref="E73:E136" si="0">C73*D73</f>
        <v>0</v>
      </c>
    </row>
    <row r="74" spans="1:97" ht="25.5" x14ac:dyDescent="0.2">
      <c r="A74" s="561" t="s">
        <v>499</v>
      </c>
      <c r="B74" s="562" t="s">
        <v>38</v>
      </c>
      <c r="C74" s="1276">
        <v>3</v>
      </c>
      <c r="D74" s="636"/>
      <c r="E74" s="563">
        <f t="shared" si="0"/>
        <v>0</v>
      </c>
    </row>
    <row r="75" spans="1:97" ht="25.5" x14ac:dyDescent="0.2">
      <c r="A75" s="561" t="s">
        <v>500</v>
      </c>
      <c r="B75" s="562" t="s">
        <v>38</v>
      </c>
      <c r="C75" s="1276">
        <v>1</v>
      </c>
      <c r="D75" s="636"/>
      <c r="E75" s="563">
        <f t="shared" si="0"/>
        <v>0</v>
      </c>
    </row>
    <row r="76" spans="1:97" x14ac:dyDescent="0.2">
      <c r="A76" s="618" t="s">
        <v>469</v>
      </c>
      <c r="B76" s="562" t="s">
        <v>498</v>
      </c>
      <c r="C76" s="563" t="s">
        <v>498</v>
      </c>
      <c r="D76" s="636"/>
      <c r="E76" s="563"/>
    </row>
    <row r="77" spans="1:97" ht="25.5" x14ac:dyDescent="0.2">
      <c r="A77" s="561" t="s">
        <v>590</v>
      </c>
      <c r="B77" s="562" t="s">
        <v>101</v>
      </c>
      <c r="C77" s="563">
        <v>175</v>
      </c>
      <c r="D77" s="636"/>
      <c r="E77" s="563">
        <f t="shared" si="0"/>
        <v>0</v>
      </c>
    </row>
    <row r="78" spans="1:97" x14ac:dyDescent="0.2">
      <c r="A78" s="618" t="s">
        <v>549</v>
      </c>
      <c r="B78" s="562" t="s">
        <v>498</v>
      </c>
      <c r="C78" s="563" t="s">
        <v>498</v>
      </c>
      <c r="D78" s="636"/>
      <c r="E78" s="563"/>
    </row>
    <row r="79" spans="1:97" ht="51" x14ac:dyDescent="0.2">
      <c r="A79" s="561" t="s">
        <v>591</v>
      </c>
      <c r="B79" s="562" t="s">
        <v>592</v>
      </c>
      <c r="C79" s="1276">
        <v>90</v>
      </c>
      <c r="D79" s="636"/>
      <c r="E79" s="563">
        <f t="shared" si="0"/>
        <v>0</v>
      </c>
    </row>
    <row r="80" spans="1:97" ht="76.5" x14ac:dyDescent="0.2">
      <c r="A80" s="561" t="s">
        <v>593</v>
      </c>
      <c r="B80" s="562" t="s">
        <v>101</v>
      </c>
      <c r="C80" s="563">
        <v>1800</v>
      </c>
      <c r="D80" s="636"/>
      <c r="E80" s="563">
        <f t="shared" si="0"/>
        <v>0</v>
      </c>
    </row>
    <row r="81" spans="1:5" ht="25.5" x14ac:dyDescent="0.2">
      <c r="A81" s="561" t="s">
        <v>503</v>
      </c>
      <c r="B81" s="562" t="s">
        <v>47</v>
      </c>
      <c r="C81" s="1276">
        <v>240</v>
      </c>
      <c r="D81" s="636"/>
      <c r="E81" s="563">
        <f t="shared" si="0"/>
        <v>0</v>
      </c>
    </row>
    <row r="82" spans="1:5" x14ac:dyDescent="0.2">
      <c r="A82" s="618" t="s">
        <v>504</v>
      </c>
      <c r="B82" s="562" t="s">
        <v>498</v>
      </c>
      <c r="C82" s="563" t="s">
        <v>498</v>
      </c>
      <c r="D82" s="636"/>
      <c r="E82" s="563"/>
    </row>
    <row r="83" spans="1:5" x14ac:dyDescent="0.2">
      <c r="A83" s="618" t="s">
        <v>505</v>
      </c>
      <c r="B83" s="562" t="s">
        <v>498</v>
      </c>
      <c r="C83" s="563" t="s">
        <v>498</v>
      </c>
      <c r="D83" s="636"/>
      <c r="E83" s="563"/>
    </row>
    <row r="84" spans="1:5" ht="25.5" x14ac:dyDescent="0.2">
      <c r="A84" s="561" t="s">
        <v>506</v>
      </c>
      <c r="B84" s="562" t="s">
        <v>184</v>
      </c>
      <c r="C84" s="563">
        <v>270</v>
      </c>
      <c r="D84" s="636"/>
      <c r="E84" s="563">
        <f t="shared" si="0"/>
        <v>0</v>
      </c>
    </row>
    <row r="85" spans="1:5" ht="25.5" x14ac:dyDescent="0.2">
      <c r="A85" s="561" t="s">
        <v>507</v>
      </c>
      <c r="B85" s="562" t="s">
        <v>101</v>
      </c>
      <c r="C85" s="563">
        <v>300</v>
      </c>
      <c r="D85" s="636"/>
      <c r="E85" s="563">
        <f t="shared" si="0"/>
        <v>0</v>
      </c>
    </row>
    <row r="86" spans="1:5" ht="25.5" x14ac:dyDescent="0.2">
      <c r="A86" s="561" t="s">
        <v>508</v>
      </c>
      <c r="B86" s="562" t="s">
        <v>101</v>
      </c>
      <c r="C86" s="563">
        <v>550</v>
      </c>
      <c r="D86" s="636"/>
      <c r="E86" s="563">
        <f t="shared" si="0"/>
        <v>0</v>
      </c>
    </row>
    <row r="87" spans="1:5" x14ac:dyDescent="0.2">
      <c r="A87" s="618" t="s">
        <v>509</v>
      </c>
      <c r="B87" s="562" t="s">
        <v>498</v>
      </c>
      <c r="C87" s="563" t="s">
        <v>498</v>
      </c>
      <c r="D87" s="636"/>
      <c r="E87" s="563"/>
    </row>
    <row r="88" spans="1:5" ht="25.5" x14ac:dyDescent="0.2">
      <c r="A88" s="561" t="s">
        <v>510</v>
      </c>
      <c r="B88" s="562" t="s">
        <v>101</v>
      </c>
      <c r="C88" s="563">
        <v>550</v>
      </c>
      <c r="D88" s="636"/>
      <c r="E88" s="563">
        <f t="shared" si="0"/>
        <v>0</v>
      </c>
    </row>
    <row r="89" spans="1:5" x14ac:dyDescent="0.2">
      <c r="A89" s="618" t="s">
        <v>476</v>
      </c>
      <c r="B89" s="562" t="s">
        <v>498</v>
      </c>
      <c r="C89" s="563" t="s">
        <v>498</v>
      </c>
      <c r="D89" s="636"/>
      <c r="E89" s="563"/>
    </row>
    <row r="90" spans="1:5" ht="38.25" x14ac:dyDescent="0.2">
      <c r="A90" s="561" t="s">
        <v>511</v>
      </c>
      <c r="B90" s="562" t="s">
        <v>184</v>
      </c>
      <c r="C90" s="563">
        <v>252</v>
      </c>
      <c r="D90" s="636"/>
      <c r="E90" s="563">
        <f t="shared" si="0"/>
        <v>0</v>
      </c>
    </row>
    <row r="91" spans="1:5" ht="25.5" x14ac:dyDescent="0.2">
      <c r="A91" s="561" t="s">
        <v>594</v>
      </c>
      <c r="B91" s="562" t="s">
        <v>184</v>
      </c>
      <c r="C91" s="563">
        <v>175</v>
      </c>
      <c r="D91" s="636"/>
      <c r="E91" s="563">
        <f t="shared" si="0"/>
        <v>0</v>
      </c>
    </row>
    <row r="92" spans="1:5" x14ac:dyDescent="0.2">
      <c r="A92" s="618" t="s">
        <v>595</v>
      </c>
      <c r="B92" s="562" t="s">
        <v>498</v>
      </c>
      <c r="C92" s="563" t="s">
        <v>498</v>
      </c>
      <c r="D92" s="636"/>
      <c r="E92" s="563"/>
    </row>
    <row r="93" spans="1:5" ht="25.5" x14ac:dyDescent="0.2">
      <c r="A93" s="561" t="s">
        <v>596</v>
      </c>
      <c r="B93" s="562" t="s">
        <v>101</v>
      </c>
      <c r="C93" s="563">
        <v>175</v>
      </c>
      <c r="D93" s="636"/>
      <c r="E93" s="563">
        <f t="shared" si="0"/>
        <v>0</v>
      </c>
    </row>
    <row r="94" spans="1:5" ht="25.5" x14ac:dyDescent="0.2">
      <c r="A94" s="561" t="s">
        <v>597</v>
      </c>
      <c r="B94" s="562" t="s">
        <v>184</v>
      </c>
      <c r="C94" s="563">
        <v>175</v>
      </c>
      <c r="D94" s="636"/>
      <c r="E94" s="563">
        <f t="shared" si="0"/>
        <v>0</v>
      </c>
    </row>
    <row r="95" spans="1:5" ht="38.25" x14ac:dyDescent="0.2">
      <c r="A95" s="561" t="s">
        <v>598</v>
      </c>
      <c r="B95" s="562" t="s">
        <v>101</v>
      </c>
      <c r="C95" s="563">
        <v>175</v>
      </c>
      <c r="D95" s="636"/>
      <c r="E95" s="563">
        <f t="shared" si="0"/>
        <v>0</v>
      </c>
    </row>
    <row r="96" spans="1:5" x14ac:dyDescent="0.2">
      <c r="A96" s="618" t="s">
        <v>478</v>
      </c>
      <c r="B96" s="562" t="s">
        <v>498</v>
      </c>
      <c r="C96" s="563" t="s">
        <v>498</v>
      </c>
      <c r="D96" s="636"/>
      <c r="E96" s="563"/>
    </row>
    <row r="97" spans="1:5" x14ac:dyDescent="0.2">
      <c r="A97" s="618" t="s">
        <v>479</v>
      </c>
      <c r="B97" s="562" t="s">
        <v>498</v>
      </c>
      <c r="C97" s="563" t="s">
        <v>498</v>
      </c>
      <c r="D97" s="636"/>
      <c r="E97" s="563"/>
    </row>
    <row r="98" spans="1:5" ht="25.5" x14ac:dyDescent="0.2">
      <c r="A98" s="561" t="s">
        <v>514</v>
      </c>
      <c r="B98" s="562" t="s">
        <v>101</v>
      </c>
      <c r="C98" s="563">
        <v>114.5</v>
      </c>
      <c r="D98" s="636"/>
      <c r="E98" s="563">
        <f t="shared" si="0"/>
        <v>0</v>
      </c>
    </row>
    <row r="99" spans="1:5" ht="25.5" x14ac:dyDescent="0.2">
      <c r="A99" s="561" t="s">
        <v>599</v>
      </c>
      <c r="B99" s="562" t="s">
        <v>101</v>
      </c>
      <c r="C99" s="563">
        <v>1040</v>
      </c>
      <c r="D99" s="636"/>
      <c r="E99" s="563">
        <f t="shared" si="0"/>
        <v>0</v>
      </c>
    </row>
    <row r="100" spans="1:5" ht="25.5" x14ac:dyDescent="0.2">
      <c r="A100" s="561" t="s">
        <v>600</v>
      </c>
      <c r="B100" s="562" t="s">
        <v>101</v>
      </c>
      <c r="C100" s="563">
        <v>400</v>
      </c>
      <c r="D100" s="636"/>
      <c r="E100" s="563">
        <f t="shared" si="0"/>
        <v>0</v>
      </c>
    </row>
    <row r="101" spans="1:5" ht="25.5" x14ac:dyDescent="0.2">
      <c r="A101" s="561" t="s">
        <v>601</v>
      </c>
      <c r="B101" s="562" t="s">
        <v>101</v>
      </c>
      <c r="C101" s="563">
        <v>120</v>
      </c>
      <c r="D101" s="636"/>
      <c r="E101" s="563">
        <f t="shared" si="0"/>
        <v>0</v>
      </c>
    </row>
    <row r="102" spans="1:5" ht="38.25" x14ac:dyDescent="0.2">
      <c r="A102" s="561" t="s">
        <v>602</v>
      </c>
      <c r="B102" s="562" t="s">
        <v>101</v>
      </c>
      <c r="C102" s="563">
        <v>30.5</v>
      </c>
      <c r="D102" s="636"/>
      <c r="E102" s="563">
        <f t="shared" si="0"/>
        <v>0</v>
      </c>
    </row>
    <row r="103" spans="1:5" x14ac:dyDescent="0.2">
      <c r="A103" s="618" t="s">
        <v>482</v>
      </c>
      <c r="B103" s="562" t="s">
        <v>498</v>
      </c>
      <c r="C103" s="563" t="s">
        <v>498</v>
      </c>
      <c r="D103" s="636"/>
      <c r="E103" s="563"/>
    </row>
    <row r="104" spans="1:5" ht="63.75" x14ac:dyDescent="0.2">
      <c r="A104" s="561" t="s">
        <v>980</v>
      </c>
      <c r="B104" s="562" t="s">
        <v>100</v>
      </c>
      <c r="C104" s="563">
        <v>82500</v>
      </c>
      <c r="D104" s="636"/>
      <c r="E104" s="563">
        <f t="shared" si="0"/>
        <v>0</v>
      </c>
    </row>
    <row r="105" spans="1:5" ht="51" x14ac:dyDescent="0.2">
      <c r="A105" s="561" t="s">
        <v>518</v>
      </c>
      <c r="B105" s="562" t="s">
        <v>100</v>
      </c>
      <c r="C105" s="563">
        <v>35400</v>
      </c>
      <c r="D105" s="636"/>
      <c r="E105" s="563">
        <f t="shared" si="0"/>
        <v>0</v>
      </c>
    </row>
    <row r="106" spans="1:5" x14ac:dyDescent="0.2">
      <c r="A106" s="618" t="s">
        <v>483</v>
      </c>
      <c r="B106" s="562" t="s">
        <v>498</v>
      </c>
      <c r="C106" s="563" t="s">
        <v>498</v>
      </c>
      <c r="D106" s="636"/>
      <c r="E106" s="563"/>
    </row>
    <row r="107" spans="1:5" ht="38.25" x14ac:dyDescent="0.2">
      <c r="A107" s="561" t="s">
        <v>982</v>
      </c>
      <c r="B107" s="562" t="s">
        <v>184</v>
      </c>
      <c r="C107" s="563">
        <v>45</v>
      </c>
      <c r="D107" s="636"/>
      <c r="E107" s="563">
        <f t="shared" si="0"/>
        <v>0</v>
      </c>
    </row>
    <row r="108" spans="1:5" ht="38.25" x14ac:dyDescent="0.2">
      <c r="A108" s="561" t="s">
        <v>603</v>
      </c>
      <c r="B108" s="562" t="s">
        <v>184</v>
      </c>
      <c r="C108" s="563">
        <v>42</v>
      </c>
      <c r="D108" s="636"/>
      <c r="E108" s="563">
        <f t="shared" si="0"/>
        <v>0</v>
      </c>
    </row>
    <row r="109" spans="1:5" ht="38.25" x14ac:dyDescent="0.2">
      <c r="A109" s="561" t="s">
        <v>521</v>
      </c>
      <c r="B109" s="562" t="s">
        <v>184</v>
      </c>
      <c r="C109" s="563">
        <v>230</v>
      </c>
      <c r="D109" s="636"/>
      <c r="E109" s="563">
        <f t="shared" si="0"/>
        <v>0</v>
      </c>
    </row>
    <row r="110" spans="1:5" ht="38.25" x14ac:dyDescent="0.2">
      <c r="A110" s="561" t="s">
        <v>604</v>
      </c>
      <c r="B110" s="562" t="s">
        <v>184</v>
      </c>
      <c r="C110" s="563">
        <v>255</v>
      </c>
      <c r="D110" s="636"/>
      <c r="E110" s="563">
        <f t="shared" si="0"/>
        <v>0</v>
      </c>
    </row>
    <row r="111" spans="1:5" ht="51" x14ac:dyDescent="0.2">
      <c r="A111" s="561" t="s">
        <v>605</v>
      </c>
      <c r="B111" s="562" t="s">
        <v>184</v>
      </c>
      <c r="C111" s="563">
        <v>262.5</v>
      </c>
      <c r="D111" s="636"/>
      <c r="E111" s="563">
        <f t="shared" si="0"/>
        <v>0</v>
      </c>
    </row>
    <row r="112" spans="1:5" ht="63.75" x14ac:dyDescent="0.2">
      <c r="A112" s="561" t="s">
        <v>606</v>
      </c>
      <c r="B112" s="562" t="s">
        <v>184</v>
      </c>
      <c r="C112" s="563">
        <v>8.6</v>
      </c>
      <c r="D112" s="636"/>
      <c r="E112" s="563">
        <f t="shared" si="0"/>
        <v>0</v>
      </c>
    </row>
    <row r="113" spans="1:5" x14ac:dyDescent="0.2">
      <c r="A113" s="618" t="s">
        <v>607</v>
      </c>
      <c r="B113" s="562" t="s">
        <v>498</v>
      </c>
      <c r="C113" s="563" t="s">
        <v>498</v>
      </c>
      <c r="D113" s="636"/>
      <c r="E113" s="563"/>
    </row>
    <row r="114" spans="1:5" ht="127.5" x14ac:dyDescent="0.2">
      <c r="A114" s="561" t="s">
        <v>983</v>
      </c>
      <c r="B114" s="562" t="s">
        <v>199</v>
      </c>
      <c r="C114" s="563">
        <v>48</v>
      </c>
      <c r="D114" s="636"/>
      <c r="E114" s="563">
        <f t="shared" si="0"/>
        <v>0</v>
      </c>
    </row>
    <row r="115" spans="1:5" ht="25.5" x14ac:dyDescent="0.2">
      <c r="A115" s="561" t="s">
        <v>524</v>
      </c>
      <c r="B115" s="562" t="s">
        <v>38</v>
      </c>
      <c r="C115" s="1276">
        <v>4</v>
      </c>
      <c r="D115" s="636"/>
      <c r="E115" s="563">
        <f t="shared" si="0"/>
        <v>0</v>
      </c>
    </row>
    <row r="116" spans="1:5" ht="25.5" x14ac:dyDescent="0.2">
      <c r="A116" s="561" t="s">
        <v>525</v>
      </c>
      <c r="B116" s="562" t="s">
        <v>38</v>
      </c>
      <c r="C116" s="1276">
        <v>1</v>
      </c>
      <c r="D116" s="636"/>
      <c r="E116" s="563">
        <f t="shared" si="0"/>
        <v>0</v>
      </c>
    </row>
    <row r="117" spans="1:5" x14ac:dyDescent="0.2">
      <c r="A117" s="618" t="s">
        <v>609</v>
      </c>
      <c r="B117" s="562" t="s">
        <v>498</v>
      </c>
      <c r="C117" s="563" t="s">
        <v>498</v>
      </c>
      <c r="D117" s="636"/>
      <c r="E117" s="563"/>
    </row>
    <row r="118" spans="1:5" ht="51" x14ac:dyDescent="0.2">
      <c r="A118" s="561" t="s">
        <v>610</v>
      </c>
      <c r="B118" s="562" t="s">
        <v>101</v>
      </c>
      <c r="C118" s="563">
        <v>1184</v>
      </c>
      <c r="D118" s="636"/>
      <c r="E118" s="563">
        <f t="shared" si="0"/>
        <v>0</v>
      </c>
    </row>
    <row r="119" spans="1:5" ht="51" x14ac:dyDescent="0.2">
      <c r="A119" s="561" t="s">
        <v>611</v>
      </c>
      <c r="B119" s="562" t="s">
        <v>101</v>
      </c>
      <c r="C119" s="563">
        <v>420</v>
      </c>
      <c r="D119" s="636"/>
      <c r="E119" s="563">
        <f t="shared" si="0"/>
        <v>0</v>
      </c>
    </row>
    <row r="120" spans="1:5" ht="25.5" x14ac:dyDescent="0.2">
      <c r="A120" s="561" t="s">
        <v>612</v>
      </c>
      <c r="B120" s="562" t="s">
        <v>101</v>
      </c>
      <c r="C120" s="563">
        <v>16</v>
      </c>
      <c r="D120" s="636"/>
      <c r="E120" s="563">
        <f t="shared" si="0"/>
        <v>0</v>
      </c>
    </row>
    <row r="121" spans="1:5" ht="76.5" x14ac:dyDescent="0.2">
      <c r="A121" s="561" t="s">
        <v>613</v>
      </c>
      <c r="B121" s="562" t="s">
        <v>101</v>
      </c>
      <c r="C121" s="563">
        <v>39.200000000000003</v>
      </c>
      <c r="D121" s="636"/>
      <c r="E121" s="563">
        <f t="shared" si="0"/>
        <v>0</v>
      </c>
    </row>
    <row r="122" spans="1:5" ht="25.5" x14ac:dyDescent="0.2">
      <c r="A122" s="561" t="s">
        <v>614</v>
      </c>
      <c r="B122" s="562" t="s">
        <v>199</v>
      </c>
      <c r="C122" s="563">
        <v>26</v>
      </c>
      <c r="D122" s="636"/>
      <c r="E122" s="563">
        <f t="shared" si="0"/>
        <v>0</v>
      </c>
    </row>
    <row r="123" spans="1:5" ht="25.5" x14ac:dyDescent="0.2">
      <c r="A123" s="561" t="s">
        <v>615</v>
      </c>
      <c r="B123" s="562" t="s">
        <v>199</v>
      </c>
      <c r="C123" s="563">
        <v>26</v>
      </c>
      <c r="D123" s="636"/>
      <c r="E123" s="563">
        <f t="shared" si="0"/>
        <v>0</v>
      </c>
    </row>
    <row r="124" spans="1:5" ht="25.5" x14ac:dyDescent="0.2">
      <c r="A124" s="561" t="s">
        <v>616</v>
      </c>
      <c r="B124" s="562" t="s">
        <v>199</v>
      </c>
      <c r="C124" s="563">
        <v>22</v>
      </c>
      <c r="D124" s="636"/>
      <c r="E124" s="563">
        <f t="shared" si="0"/>
        <v>0</v>
      </c>
    </row>
    <row r="125" spans="1:5" ht="51" x14ac:dyDescent="0.2">
      <c r="A125" s="561" t="s">
        <v>617</v>
      </c>
      <c r="B125" s="562" t="s">
        <v>199</v>
      </c>
      <c r="C125" s="563">
        <v>30</v>
      </c>
      <c r="D125" s="636"/>
      <c r="E125" s="563">
        <f t="shared" si="0"/>
        <v>0</v>
      </c>
    </row>
    <row r="126" spans="1:5" ht="51" x14ac:dyDescent="0.2">
      <c r="A126" s="561" t="s">
        <v>618</v>
      </c>
      <c r="B126" s="562" t="s">
        <v>199</v>
      </c>
      <c r="C126" s="563">
        <v>60</v>
      </c>
      <c r="D126" s="636"/>
      <c r="E126" s="563">
        <f t="shared" si="0"/>
        <v>0</v>
      </c>
    </row>
    <row r="127" spans="1:5" ht="63.75" x14ac:dyDescent="0.2">
      <c r="A127" s="561" t="s">
        <v>619</v>
      </c>
      <c r="B127" s="562" t="s">
        <v>199</v>
      </c>
      <c r="C127" s="563">
        <v>84</v>
      </c>
      <c r="D127" s="636"/>
      <c r="E127" s="563">
        <f t="shared" si="0"/>
        <v>0</v>
      </c>
    </row>
    <row r="128" spans="1:5" x14ac:dyDescent="0.2">
      <c r="A128" s="618" t="s">
        <v>620</v>
      </c>
      <c r="B128" s="562" t="s">
        <v>498</v>
      </c>
      <c r="C128" s="563" t="s">
        <v>498</v>
      </c>
      <c r="D128" s="636"/>
      <c r="E128" s="563"/>
    </row>
    <row r="129" spans="1:5" ht="25.5" x14ac:dyDescent="0.2">
      <c r="A129" s="561" t="s">
        <v>621</v>
      </c>
      <c r="B129" s="562" t="s">
        <v>101</v>
      </c>
      <c r="C129" s="563">
        <v>20</v>
      </c>
      <c r="D129" s="636"/>
      <c r="E129" s="563">
        <f t="shared" si="0"/>
        <v>0</v>
      </c>
    </row>
    <row r="130" spans="1:5" x14ac:dyDescent="0.2">
      <c r="A130" s="618" t="s">
        <v>622</v>
      </c>
      <c r="B130" s="562" t="s">
        <v>498</v>
      </c>
      <c r="C130" s="563" t="s">
        <v>498</v>
      </c>
      <c r="D130" s="636"/>
      <c r="E130" s="563"/>
    </row>
    <row r="131" spans="1:5" x14ac:dyDescent="0.2">
      <c r="A131" s="618" t="s">
        <v>623</v>
      </c>
      <c r="B131" s="562" t="s">
        <v>498</v>
      </c>
      <c r="C131" s="563" t="s">
        <v>498</v>
      </c>
      <c r="D131" s="636"/>
      <c r="E131" s="563"/>
    </row>
    <row r="132" spans="1:5" ht="51" x14ac:dyDescent="0.2">
      <c r="A132" s="561" t="s">
        <v>624</v>
      </c>
      <c r="B132" s="562" t="s">
        <v>199</v>
      </c>
      <c r="C132" s="563">
        <v>90</v>
      </c>
      <c r="D132" s="636"/>
      <c r="E132" s="563">
        <f t="shared" si="0"/>
        <v>0</v>
      </c>
    </row>
    <row r="133" spans="1:5" x14ac:dyDescent="0.2">
      <c r="A133" s="618" t="s">
        <v>489</v>
      </c>
      <c r="B133" s="562" t="s">
        <v>498</v>
      </c>
      <c r="C133" s="563" t="s">
        <v>498</v>
      </c>
      <c r="D133" s="636"/>
      <c r="E133" s="563"/>
    </row>
    <row r="134" spans="1:5" x14ac:dyDescent="0.2">
      <c r="A134" s="618" t="s">
        <v>490</v>
      </c>
      <c r="B134" s="562" t="s">
        <v>498</v>
      </c>
      <c r="C134" s="563" t="s">
        <v>498</v>
      </c>
      <c r="D134" s="636"/>
      <c r="E134" s="563"/>
    </row>
    <row r="135" spans="1:5" ht="63.75" x14ac:dyDescent="0.2">
      <c r="A135" s="561" t="s">
        <v>535</v>
      </c>
      <c r="B135" s="562" t="s">
        <v>47</v>
      </c>
      <c r="C135" s="1276">
        <v>30</v>
      </c>
      <c r="D135" s="636"/>
      <c r="E135" s="563">
        <f t="shared" si="0"/>
        <v>0</v>
      </c>
    </row>
    <row r="136" spans="1:5" x14ac:dyDescent="0.2">
      <c r="A136" s="561" t="s">
        <v>625</v>
      </c>
      <c r="B136" s="562" t="s">
        <v>38</v>
      </c>
      <c r="C136" s="1276">
        <v>10</v>
      </c>
      <c r="D136" s="636"/>
      <c r="E136" s="563">
        <f t="shared" si="0"/>
        <v>0</v>
      </c>
    </row>
    <row r="137" spans="1:5" ht="25.5" x14ac:dyDescent="0.2">
      <c r="A137" s="561" t="s">
        <v>537</v>
      </c>
      <c r="B137" s="562" t="s">
        <v>38</v>
      </c>
      <c r="C137" s="1276">
        <v>1</v>
      </c>
      <c r="D137" s="636"/>
      <c r="E137" s="563">
        <f t="shared" ref="E137:E139" si="1">C137*D137</f>
        <v>0</v>
      </c>
    </row>
    <row r="138" spans="1:5" ht="25.5" x14ac:dyDescent="0.2">
      <c r="A138" s="561" t="s">
        <v>538</v>
      </c>
      <c r="B138" s="562" t="s">
        <v>38</v>
      </c>
      <c r="C138" s="1276">
        <v>1</v>
      </c>
      <c r="D138" s="636"/>
      <c r="E138" s="563">
        <f t="shared" si="1"/>
        <v>0</v>
      </c>
    </row>
    <row r="139" spans="1:5" ht="25.5" x14ac:dyDescent="0.2">
      <c r="A139" s="561" t="s">
        <v>539</v>
      </c>
      <c r="B139" s="562" t="s">
        <v>38</v>
      </c>
      <c r="C139" s="1276">
        <v>1</v>
      </c>
      <c r="D139" s="636"/>
      <c r="E139" s="563">
        <f t="shared" si="1"/>
        <v>0</v>
      </c>
    </row>
    <row r="140" spans="1:5" x14ac:dyDescent="0.2">
      <c r="A140" s="618"/>
      <c r="B140" s="562"/>
      <c r="C140" s="563"/>
      <c r="D140" s="636"/>
      <c r="E140" s="563"/>
    </row>
    <row r="141" spans="1:5" ht="15" x14ac:dyDescent="0.25">
      <c r="A141" s="719" t="s">
        <v>66</v>
      </c>
      <c r="B141" s="711"/>
      <c r="C141" s="713"/>
      <c r="D141" s="734"/>
      <c r="E141" s="713">
        <f>SUM(E72:E139)</f>
        <v>0</v>
      </c>
    </row>
    <row r="142" spans="1:5" ht="15" x14ac:dyDescent="0.25">
      <c r="A142" s="720"/>
      <c r="B142" s="721"/>
      <c r="C142" s="722"/>
      <c r="D142" s="735"/>
      <c r="E142" s="722"/>
    </row>
    <row r="143" spans="1:5" ht="15" x14ac:dyDescent="0.25">
      <c r="A143" s="720"/>
      <c r="B143" s="721"/>
      <c r="C143" s="722"/>
      <c r="D143" s="735"/>
      <c r="E143" s="722"/>
    </row>
    <row r="145" spans="1:97" ht="15.75" x14ac:dyDescent="0.25">
      <c r="A145" s="723" t="s">
        <v>635</v>
      </c>
      <c r="B145" s="717"/>
      <c r="C145" s="718"/>
      <c r="D145" s="733"/>
      <c r="E145" s="718"/>
    </row>
    <row r="146" spans="1:97" x14ac:dyDescent="0.2">
      <c r="A146" s="542"/>
      <c r="B146" s="410"/>
      <c r="C146" s="376"/>
      <c r="D146" s="727"/>
      <c r="E146" s="376"/>
    </row>
    <row r="147" spans="1:97" s="360" customFormat="1" ht="12" x14ac:dyDescent="0.2">
      <c r="A147" s="725" t="s">
        <v>10</v>
      </c>
      <c r="B147" s="613" t="s">
        <v>277</v>
      </c>
      <c r="C147" s="726" t="s">
        <v>162</v>
      </c>
      <c r="D147" s="736" t="s">
        <v>13</v>
      </c>
      <c r="E147" s="726" t="s">
        <v>14</v>
      </c>
      <c r="F147" s="1163"/>
      <c r="G147" s="1163"/>
      <c r="H147" s="1163"/>
      <c r="I147" s="1163"/>
      <c r="J147" s="1163"/>
      <c r="K147" s="1163"/>
      <c r="L147" s="1163"/>
      <c r="M147" s="1163"/>
      <c r="N147" s="1163"/>
      <c r="O147" s="1163"/>
      <c r="P147" s="1163"/>
      <c r="Q147" s="1163"/>
      <c r="R147" s="1163"/>
      <c r="S147" s="1163"/>
      <c r="T147" s="1163"/>
      <c r="U147" s="1163"/>
      <c r="V147" s="1163"/>
      <c r="W147" s="1163"/>
      <c r="X147" s="1163"/>
      <c r="Y147" s="1163"/>
      <c r="Z147" s="1163"/>
      <c r="AA147" s="1163"/>
      <c r="AB147" s="1163"/>
      <c r="AC147" s="1163"/>
      <c r="AD147" s="1163"/>
      <c r="AE147" s="1163"/>
      <c r="AF147" s="1163"/>
      <c r="AG147" s="1163"/>
      <c r="AH147" s="1163"/>
      <c r="AI147" s="1163"/>
      <c r="AJ147" s="1163"/>
      <c r="AK147" s="1163"/>
      <c r="AL147" s="1163"/>
      <c r="AM147" s="1163"/>
      <c r="AN147" s="1163"/>
      <c r="AO147" s="1163"/>
      <c r="AP147" s="1163"/>
      <c r="AQ147" s="1163"/>
      <c r="AR147" s="1163"/>
      <c r="AS147" s="1163"/>
      <c r="AT147" s="1163"/>
      <c r="AU147" s="1163"/>
      <c r="AV147" s="1163"/>
      <c r="AW147" s="1163"/>
      <c r="AX147" s="1163"/>
      <c r="AY147" s="1163"/>
      <c r="AZ147" s="1163"/>
      <c r="BA147" s="1163"/>
      <c r="BB147" s="1163"/>
      <c r="BC147" s="1163"/>
      <c r="BD147" s="1163"/>
      <c r="BE147" s="1163"/>
      <c r="BF147" s="1163"/>
      <c r="BG147" s="1163"/>
      <c r="BH147" s="1163"/>
      <c r="BI147" s="1163"/>
      <c r="BJ147" s="1163"/>
      <c r="BK147" s="1163"/>
      <c r="BL147" s="1163"/>
      <c r="BM147" s="1163"/>
      <c r="BN147" s="1163"/>
      <c r="BO147" s="1163"/>
      <c r="BP147" s="1163"/>
      <c r="BQ147" s="1163"/>
      <c r="BR147" s="1163"/>
      <c r="BS147" s="1163"/>
      <c r="BT147" s="1163"/>
      <c r="BU147" s="1163"/>
      <c r="BV147" s="1163"/>
      <c r="BW147" s="1163"/>
      <c r="BX147" s="1163"/>
      <c r="BY147" s="1163"/>
      <c r="BZ147" s="1163"/>
      <c r="CA147" s="1163"/>
      <c r="CB147" s="1163"/>
      <c r="CC147" s="1163"/>
      <c r="CD147" s="1163"/>
      <c r="CE147" s="1163"/>
      <c r="CF147" s="1163"/>
      <c r="CG147" s="1163"/>
      <c r="CH147" s="1163"/>
      <c r="CI147" s="1163"/>
      <c r="CJ147" s="1163"/>
      <c r="CK147" s="1163"/>
      <c r="CL147" s="1163"/>
      <c r="CM147" s="1163"/>
      <c r="CN147" s="1163"/>
      <c r="CO147" s="1163"/>
      <c r="CP147" s="1163"/>
      <c r="CQ147" s="1163"/>
      <c r="CR147" s="1163"/>
      <c r="CS147" s="1163"/>
    </row>
    <row r="148" spans="1:97" x14ac:dyDescent="0.2">
      <c r="A148" s="618"/>
      <c r="B148" s="562" t="s">
        <v>498</v>
      </c>
      <c r="C148" s="563" t="s">
        <v>498</v>
      </c>
      <c r="D148" s="636" t="s">
        <v>498</v>
      </c>
      <c r="E148" s="563" t="s">
        <v>498</v>
      </c>
    </row>
    <row r="149" spans="1:97" x14ac:dyDescent="0.2">
      <c r="A149" s="618" t="s">
        <v>466</v>
      </c>
      <c r="B149" s="562" t="s">
        <v>498</v>
      </c>
      <c r="C149" s="563" t="s">
        <v>498</v>
      </c>
      <c r="D149" s="636" t="s">
        <v>498</v>
      </c>
      <c r="E149" s="563" t="s">
        <v>498</v>
      </c>
    </row>
    <row r="150" spans="1:97" x14ac:dyDescent="0.2">
      <c r="A150" s="618" t="s">
        <v>467</v>
      </c>
      <c r="B150" s="562" t="s">
        <v>498</v>
      </c>
      <c r="C150" s="563" t="s">
        <v>498</v>
      </c>
      <c r="D150" s="636" t="s">
        <v>498</v>
      </c>
      <c r="E150" s="563" t="s">
        <v>498</v>
      </c>
    </row>
    <row r="151" spans="1:97" ht="25.5" x14ac:dyDescent="0.2">
      <c r="A151" s="561" t="s">
        <v>499</v>
      </c>
      <c r="B151" s="562" t="s">
        <v>38</v>
      </c>
      <c r="C151" s="1276">
        <v>3</v>
      </c>
      <c r="D151" s="636">
        <v>0</v>
      </c>
      <c r="E151" s="563">
        <f>C151*D151</f>
        <v>0</v>
      </c>
    </row>
    <row r="152" spans="1:97" ht="25.5" x14ac:dyDescent="0.2">
      <c r="A152" s="561" t="s">
        <v>500</v>
      </c>
      <c r="B152" s="562" t="s">
        <v>38</v>
      </c>
      <c r="C152" s="1276">
        <v>1</v>
      </c>
      <c r="D152" s="636">
        <v>0</v>
      </c>
      <c r="E152" s="563">
        <f t="shared" ref="E152:E197" si="2">C152*D152</f>
        <v>0</v>
      </c>
    </row>
    <row r="153" spans="1:97" x14ac:dyDescent="0.2">
      <c r="A153" s="618" t="s">
        <v>501</v>
      </c>
      <c r="B153" s="562" t="s">
        <v>498</v>
      </c>
      <c r="C153" s="563" t="s">
        <v>498</v>
      </c>
      <c r="D153" s="636" t="s">
        <v>498</v>
      </c>
      <c r="E153" s="563"/>
    </row>
    <row r="154" spans="1:97" ht="51" x14ac:dyDescent="0.2">
      <c r="A154" s="561" t="s">
        <v>636</v>
      </c>
      <c r="B154" s="562" t="s">
        <v>101</v>
      </c>
      <c r="C154" s="563">
        <v>1200</v>
      </c>
      <c r="D154" s="636">
        <v>0</v>
      </c>
      <c r="E154" s="563">
        <f t="shared" si="2"/>
        <v>0</v>
      </c>
    </row>
    <row r="155" spans="1:97" ht="25.5" x14ac:dyDescent="0.2">
      <c r="A155" s="561" t="s">
        <v>503</v>
      </c>
      <c r="B155" s="562" t="s">
        <v>47</v>
      </c>
      <c r="C155" s="1276">
        <v>56</v>
      </c>
      <c r="D155" s="636">
        <v>0</v>
      </c>
      <c r="E155" s="563">
        <f t="shared" si="2"/>
        <v>0</v>
      </c>
    </row>
    <row r="156" spans="1:97" x14ac:dyDescent="0.2">
      <c r="A156" s="618" t="s">
        <v>504</v>
      </c>
      <c r="B156" s="562" t="s">
        <v>498</v>
      </c>
      <c r="C156" s="563" t="s">
        <v>498</v>
      </c>
      <c r="D156" s="636" t="s">
        <v>498</v>
      </c>
      <c r="E156" s="563"/>
    </row>
    <row r="157" spans="1:97" x14ac:dyDescent="0.2">
      <c r="A157" s="618" t="s">
        <v>505</v>
      </c>
      <c r="B157" s="562" t="s">
        <v>498</v>
      </c>
      <c r="C157" s="563" t="s">
        <v>498</v>
      </c>
      <c r="D157" s="636" t="s">
        <v>498</v>
      </c>
      <c r="E157" s="563"/>
    </row>
    <row r="158" spans="1:97" ht="25.5" x14ac:dyDescent="0.2">
      <c r="A158" s="561" t="s">
        <v>508</v>
      </c>
      <c r="B158" s="562" t="s">
        <v>101</v>
      </c>
      <c r="C158" s="563">
        <v>620</v>
      </c>
      <c r="D158" s="636">
        <v>0</v>
      </c>
      <c r="E158" s="563">
        <f t="shared" si="2"/>
        <v>0</v>
      </c>
    </row>
    <row r="159" spans="1:97" x14ac:dyDescent="0.2">
      <c r="A159" s="618" t="s">
        <v>509</v>
      </c>
      <c r="B159" s="562" t="s">
        <v>498</v>
      </c>
      <c r="C159" s="563" t="s">
        <v>498</v>
      </c>
      <c r="D159" s="636" t="s">
        <v>498</v>
      </c>
      <c r="E159" s="563"/>
    </row>
    <row r="160" spans="1:97" ht="25.5" x14ac:dyDescent="0.2">
      <c r="A160" s="561" t="s">
        <v>510</v>
      </c>
      <c r="B160" s="562" t="s">
        <v>101</v>
      </c>
      <c r="C160" s="563">
        <v>680</v>
      </c>
      <c r="D160" s="636">
        <v>0</v>
      </c>
      <c r="E160" s="563">
        <f t="shared" si="2"/>
        <v>0</v>
      </c>
    </row>
    <row r="161" spans="1:5" x14ac:dyDescent="0.2">
      <c r="A161" s="618"/>
      <c r="B161" s="562" t="s">
        <v>498</v>
      </c>
      <c r="C161" s="563" t="s">
        <v>498</v>
      </c>
      <c r="D161" s="636" t="s">
        <v>498</v>
      </c>
      <c r="E161" s="563"/>
    </row>
    <row r="162" spans="1:5" ht="38.25" x14ac:dyDescent="0.2">
      <c r="A162" s="561" t="s">
        <v>511</v>
      </c>
      <c r="B162" s="562" t="s">
        <v>184</v>
      </c>
      <c r="C162" s="563">
        <v>313</v>
      </c>
      <c r="D162" s="636">
        <v>0</v>
      </c>
      <c r="E162" s="563">
        <f t="shared" si="2"/>
        <v>0</v>
      </c>
    </row>
    <row r="163" spans="1:5" x14ac:dyDescent="0.2">
      <c r="A163" s="618" t="s">
        <v>512</v>
      </c>
      <c r="B163" s="562" t="s">
        <v>498</v>
      </c>
      <c r="C163" s="563" t="s">
        <v>498</v>
      </c>
      <c r="D163" s="636" t="s">
        <v>498</v>
      </c>
      <c r="E163" s="563"/>
    </row>
    <row r="164" spans="1:5" x14ac:dyDescent="0.2">
      <c r="A164" s="618" t="s">
        <v>513</v>
      </c>
      <c r="B164" s="562" t="s">
        <v>498</v>
      </c>
      <c r="C164" s="563" t="s">
        <v>498</v>
      </c>
      <c r="D164" s="636" t="s">
        <v>498</v>
      </c>
      <c r="E164" s="563"/>
    </row>
    <row r="165" spans="1:5" ht="25.5" x14ac:dyDescent="0.2">
      <c r="A165" s="561" t="s">
        <v>514</v>
      </c>
      <c r="B165" s="562" t="s">
        <v>101</v>
      </c>
      <c r="C165" s="563">
        <v>68</v>
      </c>
      <c r="D165" s="636">
        <v>0</v>
      </c>
      <c r="E165" s="563">
        <f t="shared" si="2"/>
        <v>0</v>
      </c>
    </row>
    <row r="166" spans="1:5" ht="25.5" x14ac:dyDescent="0.2">
      <c r="A166" s="561" t="s">
        <v>637</v>
      </c>
      <c r="B166" s="562" t="s">
        <v>101</v>
      </c>
      <c r="C166" s="563">
        <v>148</v>
      </c>
      <c r="D166" s="636">
        <v>0</v>
      </c>
      <c r="E166" s="563">
        <f t="shared" si="2"/>
        <v>0</v>
      </c>
    </row>
    <row r="167" spans="1:5" ht="25.5" x14ac:dyDescent="0.2">
      <c r="A167" s="561" t="s">
        <v>599</v>
      </c>
      <c r="B167" s="562" t="s">
        <v>101</v>
      </c>
      <c r="C167" s="563">
        <v>131</v>
      </c>
      <c r="D167" s="636">
        <v>0</v>
      </c>
      <c r="E167" s="563">
        <f t="shared" si="2"/>
        <v>0</v>
      </c>
    </row>
    <row r="168" spans="1:5" ht="25.5" x14ac:dyDescent="0.2">
      <c r="A168" s="561" t="s">
        <v>638</v>
      </c>
      <c r="B168" s="562" t="s">
        <v>101</v>
      </c>
      <c r="C168" s="563">
        <v>130</v>
      </c>
      <c r="D168" s="636">
        <v>0</v>
      </c>
      <c r="E168" s="563">
        <f t="shared" si="2"/>
        <v>0</v>
      </c>
    </row>
    <row r="169" spans="1:5" ht="25.5" x14ac:dyDescent="0.2">
      <c r="A169" s="561" t="s">
        <v>600</v>
      </c>
      <c r="B169" s="562" t="s">
        <v>101</v>
      </c>
      <c r="C169" s="563">
        <v>44</v>
      </c>
      <c r="D169" s="636">
        <v>0</v>
      </c>
      <c r="E169" s="563">
        <f t="shared" si="2"/>
        <v>0</v>
      </c>
    </row>
    <row r="170" spans="1:5" ht="25.5" x14ac:dyDescent="0.2">
      <c r="A170" s="561" t="s">
        <v>639</v>
      </c>
      <c r="B170" s="562" t="s">
        <v>101</v>
      </c>
      <c r="C170" s="563">
        <v>68</v>
      </c>
      <c r="D170" s="636">
        <v>0</v>
      </c>
      <c r="E170" s="563">
        <f t="shared" si="2"/>
        <v>0</v>
      </c>
    </row>
    <row r="171" spans="1:5" ht="25.5" x14ac:dyDescent="0.2">
      <c r="A171" s="561" t="s">
        <v>601</v>
      </c>
      <c r="B171" s="562" t="s">
        <v>101</v>
      </c>
      <c r="C171" s="563">
        <v>25</v>
      </c>
      <c r="D171" s="636">
        <v>0</v>
      </c>
      <c r="E171" s="563">
        <f t="shared" si="2"/>
        <v>0</v>
      </c>
    </row>
    <row r="172" spans="1:5" ht="25.5" x14ac:dyDescent="0.2">
      <c r="A172" s="561" t="s">
        <v>640</v>
      </c>
      <c r="B172" s="562" t="s">
        <v>101</v>
      </c>
      <c r="C172" s="563">
        <v>466</v>
      </c>
      <c r="D172" s="636">
        <v>0</v>
      </c>
      <c r="E172" s="563">
        <f t="shared" si="2"/>
        <v>0</v>
      </c>
    </row>
    <row r="173" spans="1:5" x14ac:dyDescent="0.2">
      <c r="A173" s="618" t="s">
        <v>516</v>
      </c>
      <c r="B173" s="562" t="s">
        <v>498</v>
      </c>
      <c r="C173" s="563" t="s">
        <v>498</v>
      </c>
      <c r="D173" s="636" t="s">
        <v>498</v>
      </c>
      <c r="E173" s="563"/>
    </row>
    <row r="174" spans="1:5" ht="63.75" x14ac:dyDescent="0.2">
      <c r="A174" s="561" t="s">
        <v>517</v>
      </c>
      <c r="B174" s="562" t="s">
        <v>100</v>
      </c>
      <c r="C174" s="563">
        <v>20736</v>
      </c>
      <c r="D174" s="636">
        <v>0</v>
      </c>
      <c r="E174" s="563">
        <f t="shared" si="2"/>
        <v>0</v>
      </c>
    </row>
    <row r="175" spans="1:5" ht="51" x14ac:dyDescent="0.2">
      <c r="A175" s="561" t="s">
        <v>518</v>
      </c>
      <c r="B175" s="562" t="s">
        <v>100</v>
      </c>
      <c r="C175" s="563">
        <v>48384</v>
      </c>
      <c r="D175" s="636">
        <v>0</v>
      </c>
      <c r="E175" s="563">
        <f t="shared" si="2"/>
        <v>0</v>
      </c>
    </row>
    <row r="176" spans="1:5" x14ac:dyDescent="0.2">
      <c r="A176" s="618" t="s">
        <v>519</v>
      </c>
      <c r="B176" s="562" t="s">
        <v>498</v>
      </c>
      <c r="C176" s="563" t="s">
        <v>498</v>
      </c>
      <c r="D176" s="636" t="s">
        <v>498</v>
      </c>
      <c r="E176" s="563"/>
    </row>
    <row r="177" spans="1:5" ht="38.25" x14ac:dyDescent="0.2">
      <c r="A177" s="561" t="s">
        <v>520</v>
      </c>
      <c r="B177" s="562" t="s">
        <v>184</v>
      </c>
      <c r="C177" s="563">
        <v>57.1</v>
      </c>
      <c r="D177" s="636">
        <v>0</v>
      </c>
      <c r="E177" s="563">
        <f t="shared" si="2"/>
        <v>0</v>
      </c>
    </row>
    <row r="178" spans="1:5" ht="38.25" x14ac:dyDescent="0.2">
      <c r="A178" s="561" t="s">
        <v>603</v>
      </c>
      <c r="B178" s="562" t="s">
        <v>184</v>
      </c>
      <c r="C178" s="563">
        <v>42</v>
      </c>
      <c r="D178" s="636">
        <v>0</v>
      </c>
      <c r="E178" s="563">
        <f t="shared" si="2"/>
        <v>0</v>
      </c>
    </row>
    <row r="179" spans="1:5" ht="38.25" x14ac:dyDescent="0.2">
      <c r="A179" s="561" t="s">
        <v>521</v>
      </c>
      <c r="B179" s="562" t="s">
        <v>184</v>
      </c>
      <c r="C179" s="563">
        <v>285</v>
      </c>
      <c r="D179" s="636">
        <v>0</v>
      </c>
      <c r="E179" s="563">
        <f t="shared" si="2"/>
        <v>0</v>
      </c>
    </row>
    <row r="180" spans="1:5" ht="38.25" x14ac:dyDescent="0.2">
      <c r="A180" s="561" t="s">
        <v>604</v>
      </c>
      <c r="B180" s="562" t="s">
        <v>184</v>
      </c>
      <c r="C180" s="563">
        <v>255</v>
      </c>
      <c r="D180" s="636">
        <v>0</v>
      </c>
      <c r="E180" s="563">
        <f t="shared" si="2"/>
        <v>0</v>
      </c>
    </row>
    <row r="181" spans="1:5" ht="51" x14ac:dyDescent="0.2">
      <c r="A181" s="561" t="s">
        <v>605</v>
      </c>
      <c r="B181" s="562" t="s">
        <v>184</v>
      </c>
      <c r="C181" s="563">
        <v>40</v>
      </c>
      <c r="D181" s="636">
        <v>0</v>
      </c>
      <c r="E181" s="563">
        <f t="shared" si="2"/>
        <v>0</v>
      </c>
    </row>
    <row r="182" spans="1:5" x14ac:dyDescent="0.2">
      <c r="A182" s="618" t="s">
        <v>523</v>
      </c>
      <c r="B182" s="562" t="s">
        <v>498</v>
      </c>
      <c r="C182" s="563" t="s">
        <v>498</v>
      </c>
      <c r="D182" s="636" t="s">
        <v>498</v>
      </c>
      <c r="E182" s="563"/>
    </row>
    <row r="183" spans="1:5" ht="25.5" x14ac:dyDescent="0.2">
      <c r="A183" s="561" t="s">
        <v>524</v>
      </c>
      <c r="B183" s="562" t="s">
        <v>38</v>
      </c>
      <c r="C183" s="1276">
        <v>8</v>
      </c>
      <c r="D183" s="636">
        <v>0</v>
      </c>
      <c r="E183" s="563">
        <f t="shared" si="2"/>
        <v>0</v>
      </c>
    </row>
    <row r="184" spans="1:5" ht="25.5" x14ac:dyDescent="0.2">
      <c r="A184" s="561" t="s">
        <v>525</v>
      </c>
      <c r="B184" s="562" t="s">
        <v>38</v>
      </c>
      <c r="C184" s="1276">
        <v>1</v>
      </c>
      <c r="D184" s="636">
        <v>0</v>
      </c>
      <c r="E184" s="563">
        <f t="shared" si="2"/>
        <v>0</v>
      </c>
    </row>
    <row r="185" spans="1:5" x14ac:dyDescent="0.2">
      <c r="A185" s="618" t="s">
        <v>526</v>
      </c>
      <c r="B185" s="562" t="s">
        <v>498</v>
      </c>
      <c r="C185" s="563" t="s">
        <v>498</v>
      </c>
      <c r="D185" s="636" t="s">
        <v>498</v>
      </c>
      <c r="E185" s="563"/>
    </row>
    <row r="186" spans="1:5" ht="51" x14ac:dyDescent="0.2">
      <c r="A186" s="561" t="s">
        <v>610</v>
      </c>
      <c r="B186" s="562" t="s">
        <v>101</v>
      </c>
      <c r="C186" s="563">
        <v>214</v>
      </c>
      <c r="D186" s="636">
        <v>0</v>
      </c>
      <c r="E186" s="563">
        <f t="shared" si="2"/>
        <v>0</v>
      </c>
    </row>
    <row r="187" spans="1:5" ht="51" x14ac:dyDescent="0.2">
      <c r="A187" s="561" t="s">
        <v>618</v>
      </c>
      <c r="B187" s="562" t="s">
        <v>199</v>
      </c>
      <c r="C187" s="563">
        <v>22</v>
      </c>
      <c r="D187" s="636">
        <v>0</v>
      </c>
      <c r="E187" s="563">
        <f t="shared" si="2"/>
        <v>0</v>
      </c>
    </row>
    <row r="188" spans="1:5" ht="63.75" x14ac:dyDescent="0.2">
      <c r="A188" s="561" t="s">
        <v>619</v>
      </c>
      <c r="B188" s="562" t="s">
        <v>199</v>
      </c>
      <c r="C188" s="563">
        <v>112</v>
      </c>
      <c r="D188" s="636">
        <v>0</v>
      </c>
      <c r="E188" s="563">
        <f t="shared" si="2"/>
        <v>0</v>
      </c>
    </row>
    <row r="189" spans="1:5" x14ac:dyDescent="0.2">
      <c r="A189" s="618" t="s">
        <v>641</v>
      </c>
      <c r="B189" s="562" t="s">
        <v>498</v>
      </c>
      <c r="C189" s="563" t="s">
        <v>498</v>
      </c>
      <c r="D189" s="636" t="s">
        <v>498</v>
      </c>
      <c r="E189" s="563"/>
    </row>
    <row r="190" spans="1:5" ht="38.25" x14ac:dyDescent="0.2">
      <c r="A190" s="561" t="s">
        <v>642</v>
      </c>
      <c r="B190" s="562" t="s">
        <v>101</v>
      </c>
      <c r="C190" s="563">
        <v>490</v>
      </c>
      <c r="D190" s="636">
        <v>0</v>
      </c>
      <c r="E190" s="563">
        <f t="shared" si="2"/>
        <v>0</v>
      </c>
    </row>
    <row r="191" spans="1:5" x14ac:dyDescent="0.2">
      <c r="A191" s="618" t="s">
        <v>643</v>
      </c>
      <c r="B191" s="562" t="s">
        <v>498</v>
      </c>
      <c r="C191" s="563" t="s">
        <v>498</v>
      </c>
      <c r="D191" s="636" t="s">
        <v>498</v>
      </c>
      <c r="E191" s="563"/>
    </row>
    <row r="192" spans="1:5" x14ac:dyDescent="0.2">
      <c r="A192" s="618" t="s">
        <v>644</v>
      </c>
      <c r="B192" s="562" t="s">
        <v>498</v>
      </c>
      <c r="C192" s="563" t="s">
        <v>498</v>
      </c>
      <c r="D192" s="636" t="s">
        <v>498</v>
      </c>
      <c r="E192" s="563"/>
    </row>
    <row r="193" spans="1:97" ht="63.75" x14ac:dyDescent="0.2">
      <c r="A193" s="561" t="s">
        <v>535</v>
      </c>
      <c r="B193" s="562" t="s">
        <v>47</v>
      </c>
      <c r="C193" s="1276">
        <v>40</v>
      </c>
      <c r="D193" s="636">
        <v>0</v>
      </c>
      <c r="E193" s="563">
        <f t="shared" si="2"/>
        <v>0</v>
      </c>
    </row>
    <row r="194" spans="1:97" ht="25.5" x14ac:dyDescent="0.2">
      <c r="A194" s="561" t="s">
        <v>645</v>
      </c>
      <c r="B194" s="562" t="s">
        <v>38</v>
      </c>
      <c r="C194" s="1276">
        <v>1</v>
      </c>
      <c r="D194" s="636">
        <v>0</v>
      </c>
      <c r="E194" s="563">
        <f t="shared" si="2"/>
        <v>0</v>
      </c>
    </row>
    <row r="195" spans="1:97" ht="25.5" x14ac:dyDescent="0.2">
      <c r="A195" s="561" t="s">
        <v>537</v>
      </c>
      <c r="B195" s="562" t="s">
        <v>38</v>
      </c>
      <c r="C195" s="1276">
        <v>1</v>
      </c>
      <c r="D195" s="636">
        <v>0</v>
      </c>
      <c r="E195" s="563">
        <f t="shared" si="2"/>
        <v>0</v>
      </c>
    </row>
    <row r="196" spans="1:97" ht="25.5" x14ac:dyDescent="0.2">
      <c r="A196" s="561" t="s">
        <v>538</v>
      </c>
      <c r="B196" s="562" t="s">
        <v>38</v>
      </c>
      <c r="C196" s="1276">
        <v>1</v>
      </c>
      <c r="D196" s="636">
        <v>0</v>
      </c>
      <c r="E196" s="563">
        <f t="shared" si="2"/>
        <v>0</v>
      </c>
    </row>
    <row r="197" spans="1:97" ht="25.5" x14ac:dyDescent="0.2">
      <c r="A197" s="561" t="s">
        <v>539</v>
      </c>
      <c r="B197" s="562" t="s">
        <v>38</v>
      </c>
      <c r="C197" s="1276">
        <v>1</v>
      </c>
      <c r="D197" s="636">
        <v>0</v>
      </c>
      <c r="E197" s="563">
        <f t="shared" si="2"/>
        <v>0</v>
      </c>
    </row>
    <row r="198" spans="1:97" x14ac:dyDescent="0.2">
      <c r="A198" s="618"/>
      <c r="B198" s="562"/>
      <c r="C198" s="563"/>
      <c r="D198" s="636"/>
      <c r="E198" s="563"/>
    </row>
    <row r="199" spans="1:97" s="714" customFormat="1" ht="15" x14ac:dyDescent="0.25">
      <c r="A199" s="719" t="s">
        <v>66</v>
      </c>
      <c r="B199" s="711"/>
      <c r="C199" s="713"/>
      <c r="D199" s="734"/>
      <c r="E199" s="713">
        <f>SUM(E151:E197)</f>
        <v>0</v>
      </c>
      <c r="F199" s="1176"/>
      <c r="G199" s="1176"/>
      <c r="H199" s="1176"/>
      <c r="I199" s="1176"/>
      <c r="J199" s="1176"/>
      <c r="K199" s="1176"/>
      <c r="L199" s="1176"/>
      <c r="M199" s="1176"/>
      <c r="N199" s="1176"/>
      <c r="O199" s="1176"/>
      <c r="P199" s="1176"/>
      <c r="Q199" s="1176"/>
      <c r="R199" s="1176"/>
      <c r="S199" s="1176"/>
      <c r="T199" s="1176"/>
      <c r="U199" s="1176"/>
      <c r="V199" s="1176"/>
      <c r="W199" s="1176"/>
      <c r="X199" s="1176"/>
      <c r="Y199" s="1176"/>
      <c r="Z199" s="1176"/>
      <c r="AA199" s="1176"/>
      <c r="AB199" s="1176"/>
      <c r="AC199" s="1176"/>
      <c r="AD199" s="1176"/>
      <c r="AE199" s="1176"/>
      <c r="AF199" s="1176"/>
      <c r="AG199" s="1176"/>
      <c r="AH199" s="1176"/>
      <c r="AI199" s="1176"/>
      <c r="AJ199" s="1176"/>
      <c r="AK199" s="1176"/>
      <c r="AL199" s="1176"/>
      <c r="AM199" s="1176"/>
      <c r="AN199" s="1176"/>
      <c r="AO199" s="1176"/>
      <c r="AP199" s="1176"/>
      <c r="AQ199" s="1176"/>
      <c r="AR199" s="1176"/>
      <c r="AS199" s="1176"/>
      <c r="AT199" s="1176"/>
      <c r="AU199" s="1176"/>
      <c r="AV199" s="1176"/>
      <c r="AW199" s="1176"/>
      <c r="AX199" s="1176"/>
      <c r="AY199" s="1176"/>
      <c r="AZ199" s="1176"/>
      <c r="BA199" s="1176"/>
      <c r="BB199" s="1176"/>
      <c r="BC199" s="1176"/>
      <c r="BD199" s="1176"/>
      <c r="BE199" s="1176"/>
      <c r="BF199" s="1176"/>
      <c r="BG199" s="1176"/>
      <c r="BH199" s="1176"/>
      <c r="BI199" s="1176"/>
      <c r="BJ199" s="1176"/>
      <c r="BK199" s="1176"/>
      <c r="BL199" s="1176"/>
      <c r="BM199" s="1176"/>
      <c r="BN199" s="1176"/>
      <c r="BO199" s="1176"/>
      <c r="BP199" s="1176"/>
      <c r="BQ199" s="1176"/>
      <c r="BR199" s="1176"/>
      <c r="BS199" s="1176"/>
      <c r="BT199" s="1176"/>
      <c r="BU199" s="1176"/>
      <c r="BV199" s="1176"/>
      <c r="BW199" s="1176"/>
      <c r="BX199" s="1176"/>
      <c r="BY199" s="1176"/>
      <c r="BZ199" s="1176"/>
      <c r="CA199" s="1176"/>
      <c r="CB199" s="1176"/>
      <c r="CC199" s="1176"/>
      <c r="CD199" s="1176"/>
      <c r="CE199" s="1176"/>
      <c r="CF199" s="1176"/>
      <c r="CG199" s="1176"/>
      <c r="CH199" s="1176"/>
      <c r="CI199" s="1176"/>
      <c r="CJ199" s="1176"/>
      <c r="CK199" s="1176"/>
      <c r="CL199" s="1176"/>
      <c r="CM199" s="1176"/>
      <c r="CN199" s="1176"/>
      <c r="CO199" s="1176"/>
      <c r="CP199" s="1176"/>
      <c r="CQ199" s="1176"/>
      <c r="CR199" s="1176"/>
      <c r="CS199" s="1176"/>
    </row>
    <row r="200" spans="1:97" s="541" customFormat="1" ht="12.75" x14ac:dyDescent="0.2">
      <c r="A200" s="623"/>
      <c r="B200" s="624"/>
      <c r="C200" s="625"/>
      <c r="D200" s="656"/>
      <c r="E200" s="625"/>
      <c r="F200" s="728"/>
      <c r="G200" s="728"/>
      <c r="H200" s="728"/>
      <c r="I200" s="728"/>
      <c r="J200" s="728"/>
      <c r="K200" s="728"/>
      <c r="L200" s="728"/>
      <c r="M200" s="728"/>
      <c r="N200" s="728"/>
      <c r="O200" s="728"/>
      <c r="P200" s="728"/>
      <c r="Q200" s="728"/>
      <c r="R200" s="728"/>
      <c r="S200" s="728"/>
      <c r="T200" s="728"/>
      <c r="U200" s="728"/>
      <c r="V200" s="728"/>
      <c r="W200" s="728"/>
      <c r="X200" s="728"/>
      <c r="Y200" s="728"/>
      <c r="Z200" s="728"/>
      <c r="AA200" s="728"/>
      <c r="AB200" s="728"/>
      <c r="AC200" s="728"/>
      <c r="AD200" s="728"/>
      <c r="AE200" s="728"/>
      <c r="AF200" s="728"/>
      <c r="AG200" s="728"/>
      <c r="AH200" s="728"/>
      <c r="AI200" s="728"/>
      <c r="AJ200" s="728"/>
      <c r="AK200" s="728"/>
      <c r="AL200" s="728"/>
      <c r="AM200" s="728"/>
      <c r="AN200" s="728"/>
      <c r="AO200" s="728"/>
      <c r="AP200" s="728"/>
      <c r="AQ200" s="728"/>
      <c r="AR200" s="728"/>
      <c r="AS200" s="728"/>
      <c r="AT200" s="728"/>
      <c r="AU200" s="728"/>
      <c r="AV200" s="728"/>
      <c r="AW200" s="728"/>
      <c r="AX200" s="728"/>
      <c r="AY200" s="728"/>
      <c r="AZ200" s="728"/>
      <c r="BA200" s="728"/>
      <c r="BB200" s="728"/>
      <c r="BC200" s="728"/>
      <c r="BD200" s="728"/>
      <c r="BE200" s="728"/>
      <c r="BF200" s="728"/>
      <c r="BG200" s="728"/>
      <c r="BH200" s="728"/>
      <c r="BI200" s="728"/>
      <c r="BJ200" s="728"/>
      <c r="BK200" s="728"/>
      <c r="BL200" s="728"/>
      <c r="BM200" s="728"/>
      <c r="BN200" s="728"/>
      <c r="BO200" s="728"/>
      <c r="BP200" s="728"/>
      <c r="BQ200" s="728"/>
      <c r="BR200" s="728"/>
      <c r="BS200" s="728"/>
      <c r="BT200" s="728"/>
      <c r="BU200" s="728"/>
      <c r="BV200" s="728"/>
      <c r="BW200" s="728"/>
      <c r="BX200" s="728"/>
      <c r="BY200" s="728"/>
      <c r="BZ200" s="728"/>
      <c r="CA200" s="728"/>
      <c r="CB200" s="728"/>
      <c r="CC200" s="728"/>
      <c r="CD200" s="728"/>
      <c r="CE200" s="728"/>
      <c r="CF200" s="728"/>
      <c r="CG200" s="728"/>
      <c r="CH200" s="728"/>
      <c r="CI200" s="728"/>
      <c r="CJ200" s="728"/>
      <c r="CK200" s="728"/>
      <c r="CL200" s="728"/>
      <c r="CM200" s="728"/>
      <c r="CN200" s="728"/>
      <c r="CO200" s="728"/>
      <c r="CP200" s="728"/>
      <c r="CQ200" s="728"/>
      <c r="CR200" s="728"/>
      <c r="CS200" s="728"/>
    </row>
    <row r="201" spans="1:97" s="541" customFormat="1" ht="12.75" x14ac:dyDescent="0.2">
      <c r="A201" s="623"/>
      <c r="B201" s="624"/>
      <c r="C201" s="625"/>
      <c r="D201" s="656"/>
      <c r="E201" s="625"/>
      <c r="F201" s="728"/>
      <c r="G201" s="728"/>
      <c r="H201" s="728"/>
      <c r="I201" s="728"/>
      <c r="J201" s="728"/>
      <c r="K201" s="728"/>
      <c r="L201" s="728"/>
      <c r="M201" s="728"/>
      <c r="N201" s="728"/>
      <c r="O201" s="728"/>
      <c r="P201" s="728"/>
      <c r="Q201" s="728"/>
      <c r="R201" s="728"/>
      <c r="S201" s="728"/>
      <c r="T201" s="728"/>
      <c r="U201" s="728"/>
      <c r="V201" s="728"/>
      <c r="W201" s="728"/>
      <c r="X201" s="728"/>
      <c r="Y201" s="728"/>
      <c r="Z201" s="728"/>
      <c r="AA201" s="728"/>
      <c r="AB201" s="728"/>
      <c r="AC201" s="728"/>
      <c r="AD201" s="728"/>
      <c r="AE201" s="728"/>
      <c r="AF201" s="728"/>
      <c r="AG201" s="728"/>
      <c r="AH201" s="728"/>
      <c r="AI201" s="728"/>
      <c r="AJ201" s="728"/>
      <c r="AK201" s="728"/>
      <c r="AL201" s="728"/>
      <c r="AM201" s="728"/>
      <c r="AN201" s="728"/>
      <c r="AO201" s="728"/>
      <c r="AP201" s="728"/>
      <c r="AQ201" s="728"/>
      <c r="AR201" s="728"/>
      <c r="AS201" s="728"/>
      <c r="AT201" s="728"/>
      <c r="AU201" s="728"/>
      <c r="AV201" s="728"/>
      <c r="AW201" s="728"/>
      <c r="AX201" s="728"/>
      <c r="AY201" s="728"/>
      <c r="AZ201" s="728"/>
      <c r="BA201" s="728"/>
      <c r="BB201" s="728"/>
      <c r="BC201" s="728"/>
      <c r="BD201" s="728"/>
      <c r="BE201" s="728"/>
      <c r="BF201" s="728"/>
      <c r="BG201" s="728"/>
      <c r="BH201" s="728"/>
      <c r="BI201" s="728"/>
      <c r="BJ201" s="728"/>
      <c r="BK201" s="728"/>
      <c r="BL201" s="728"/>
      <c r="BM201" s="728"/>
      <c r="BN201" s="728"/>
      <c r="BO201" s="728"/>
      <c r="BP201" s="728"/>
      <c r="BQ201" s="728"/>
      <c r="BR201" s="728"/>
      <c r="BS201" s="728"/>
      <c r="BT201" s="728"/>
      <c r="BU201" s="728"/>
      <c r="BV201" s="728"/>
      <c r="BW201" s="728"/>
      <c r="BX201" s="728"/>
      <c r="BY201" s="728"/>
      <c r="BZ201" s="728"/>
      <c r="CA201" s="728"/>
      <c r="CB201" s="728"/>
      <c r="CC201" s="728"/>
      <c r="CD201" s="728"/>
      <c r="CE201" s="728"/>
      <c r="CF201" s="728"/>
      <c r="CG201" s="728"/>
      <c r="CH201" s="728"/>
      <c r="CI201" s="728"/>
      <c r="CJ201" s="728"/>
      <c r="CK201" s="728"/>
      <c r="CL201" s="728"/>
      <c r="CM201" s="728"/>
      <c r="CN201" s="728"/>
      <c r="CO201" s="728"/>
      <c r="CP201" s="728"/>
      <c r="CQ201" s="728"/>
      <c r="CR201" s="728"/>
      <c r="CS201" s="728"/>
    </row>
    <row r="202" spans="1:97" s="376" customFormat="1" ht="12.75" x14ac:dyDescent="0.2">
      <c r="A202" s="542"/>
      <c r="B202" s="410"/>
      <c r="D202" s="727"/>
      <c r="F202" s="727"/>
      <c r="G202" s="727"/>
      <c r="H202" s="727"/>
      <c r="I202" s="727"/>
      <c r="J202" s="727"/>
      <c r="K202" s="727"/>
      <c r="L202" s="727"/>
      <c r="M202" s="727"/>
      <c r="N202" s="727"/>
      <c r="O202" s="727"/>
      <c r="P202" s="727"/>
      <c r="Q202" s="727"/>
      <c r="R202" s="727"/>
      <c r="S202" s="727"/>
      <c r="T202" s="727"/>
      <c r="U202" s="727"/>
      <c r="V202" s="727"/>
      <c r="W202" s="727"/>
      <c r="X202" s="727"/>
      <c r="Y202" s="727"/>
      <c r="Z202" s="727"/>
      <c r="AA202" s="727"/>
      <c r="AB202" s="727"/>
      <c r="AC202" s="727"/>
      <c r="AD202" s="727"/>
      <c r="AE202" s="727"/>
      <c r="AF202" s="727"/>
      <c r="AG202" s="727"/>
      <c r="AH202" s="727"/>
      <c r="AI202" s="727"/>
      <c r="AJ202" s="727"/>
      <c r="AK202" s="727"/>
      <c r="AL202" s="727"/>
      <c r="AM202" s="727"/>
      <c r="AN202" s="727"/>
      <c r="AO202" s="727"/>
      <c r="AP202" s="727"/>
      <c r="AQ202" s="727"/>
      <c r="AR202" s="727"/>
      <c r="AS202" s="727"/>
      <c r="AT202" s="727"/>
      <c r="AU202" s="727"/>
      <c r="AV202" s="727"/>
      <c r="AW202" s="727"/>
      <c r="AX202" s="727"/>
      <c r="AY202" s="727"/>
      <c r="AZ202" s="727"/>
      <c r="BA202" s="727"/>
      <c r="BB202" s="727"/>
      <c r="BC202" s="727"/>
      <c r="BD202" s="727"/>
      <c r="BE202" s="727"/>
      <c r="BF202" s="727"/>
      <c r="BG202" s="727"/>
      <c r="BH202" s="727"/>
      <c r="BI202" s="727"/>
      <c r="BJ202" s="727"/>
      <c r="BK202" s="727"/>
      <c r="BL202" s="727"/>
      <c r="BM202" s="727"/>
      <c r="BN202" s="727"/>
      <c r="BO202" s="727"/>
      <c r="BP202" s="727"/>
      <c r="BQ202" s="727"/>
      <c r="BR202" s="727"/>
      <c r="BS202" s="727"/>
      <c r="BT202" s="727"/>
      <c r="BU202" s="727"/>
      <c r="BV202" s="727"/>
      <c r="BW202" s="727"/>
      <c r="BX202" s="727"/>
      <c r="BY202" s="727"/>
      <c r="BZ202" s="727"/>
      <c r="CA202" s="727"/>
      <c r="CB202" s="727"/>
      <c r="CC202" s="727"/>
      <c r="CD202" s="727"/>
      <c r="CE202" s="727"/>
      <c r="CF202" s="727"/>
      <c r="CG202" s="727"/>
      <c r="CH202" s="727"/>
      <c r="CI202" s="727"/>
      <c r="CJ202" s="727"/>
      <c r="CK202" s="727"/>
      <c r="CL202" s="727"/>
      <c r="CM202" s="727"/>
      <c r="CN202" s="727"/>
      <c r="CO202" s="727"/>
      <c r="CP202" s="727"/>
      <c r="CQ202" s="727"/>
      <c r="CR202" s="727"/>
      <c r="CS202" s="727"/>
    </row>
    <row r="203" spans="1:97" ht="15.75" x14ac:dyDescent="0.25">
      <c r="A203" s="537" t="s">
        <v>646</v>
      </c>
      <c r="B203" s="717"/>
      <c r="C203" s="718"/>
      <c r="D203" s="733"/>
      <c r="E203" s="718"/>
    </row>
    <row r="204" spans="1:97" x14ac:dyDescent="0.2">
      <c r="A204" s="542"/>
      <c r="B204" s="410"/>
      <c r="C204" s="376"/>
      <c r="D204" s="727"/>
      <c r="E204" s="376"/>
    </row>
    <row r="205" spans="1:97" s="360" customFormat="1" ht="12" x14ac:dyDescent="0.2">
      <c r="A205" s="725" t="s">
        <v>10</v>
      </c>
      <c r="B205" s="613" t="s">
        <v>277</v>
      </c>
      <c r="C205" s="726" t="s">
        <v>11</v>
      </c>
      <c r="D205" s="736" t="s">
        <v>13</v>
      </c>
      <c r="E205" s="726" t="s">
        <v>14</v>
      </c>
      <c r="F205" s="1163"/>
      <c r="G205" s="1163"/>
      <c r="H205" s="1163"/>
      <c r="I205" s="1163"/>
      <c r="J205" s="1163"/>
      <c r="K205" s="1163"/>
      <c r="L205" s="1163"/>
      <c r="M205" s="1163"/>
      <c r="N205" s="1163"/>
      <c r="O205" s="1163"/>
      <c r="P205" s="1163"/>
      <c r="Q205" s="1163"/>
      <c r="R205" s="1163"/>
      <c r="S205" s="1163"/>
      <c r="T205" s="1163"/>
      <c r="U205" s="1163"/>
      <c r="V205" s="1163"/>
      <c r="W205" s="1163"/>
      <c r="X205" s="1163"/>
      <c r="Y205" s="1163"/>
      <c r="Z205" s="1163"/>
      <c r="AA205" s="1163"/>
      <c r="AB205" s="1163"/>
      <c r="AC205" s="1163"/>
      <c r="AD205" s="1163"/>
      <c r="AE205" s="1163"/>
      <c r="AF205" s="1163"/>
      <c r="AG205" s="1163"/>
      <c r="AH205" s="1163"/>
      <c r="AI205" s="1163"/>
      <c r="AJ205" s="1163"/>
      <c r="AK205" s="1163"/>
      <c r="AL205" s="1163"/>
      <c r="AM205" s="1163"/>
      <c r="AN205" s="1163"/>
      <c r="AO205" s="1163"/>
      <c r="AP205" s="1163"/>
      <c r="AQ205" s="1163"/>
      <c r="AR205" s="1163"/>
      <c r="AS205" s="1163"/>
      <c r="AT205" s="1163"/>
      <c r="AU205" s="1163"/>
      <c r="AV205" s="1163"/>
      <c r="AW205" s="1163"/>
      <c r="AX205" s="1163"/>
      <c r="AY205" s="1163"/>
      <c r="AZ205" s="1163"/>
      <c r="BA205" s="1163"/>
      <c r="BB205" s="1163"/>
      <c r="BC205" s="1163"/>
      <c r="BD205" s="1163"/>
      <c r="BE205" s="1163"/>
      <c r="BF205" s="1163"/>
      <c r="BG205" s="1163"/>
      <c r="BH205" s="1163"/>
      <c r="BI205" s="1163"/>
      <c r="BJ205" s="1163"/>
      <c r="BK205" s="1163"/>
      <c r="BL205" s="1163"/>
      <c r="BM205" s="1163"/>
      <c r="BN205" s="1163"/>
      <c r="BO205" s="1163"/>
      <c r="BP205" s="1163"/>
      <c r="BQ205" s="1163"/>
      <c r="BR205" s="1163"/>
      <c r="BS205" s="1163"/>
      <c r="BT205" s="1163"/>
      <c r="BU205" s="1163"/>
      <c r="BV205" s="1163"/>
      <c r="BW205" s="1163"/>
      <c r="BX205" s="1163"/>
      <c r="BY205" s="1163"/>
      <c r="BZ205" s="1163"/>
      <c r="CA205" s="1163"/>
      <c r="CB205" s="1163"/>
      <c r="CC205" s="1163"/>
      <c r="CD205" s="1163"/>
      <c r="CE205" s="1163"/>
      <c r="CF205" s="1163"/>
      <c r="CG205" s="1163"/>
      <c r="CH205" s="1163"/>
      <c r="CI205" s="1163"/>
      <c r="CJ205" s="1163"/>
      <c r="CK205" s="1163"/>
      <c r="CL205" s="1163"/>
      <c r="CM205" s="1163"/>
      <c r="CN205" s="1163"/>
      <c r="CO205" s="1163"/>
      <c r="CP205" s="1163"/>
      <c r="CQ205" s="1163"/>
      <c r="CR205" s="1163"/>
      <c r="CS205" s="1163"/>
    </row>
    <row r="206" spans="1:97" x14ac:dyDescent="0.2">
      <c r="A206" s="618"/>
      <c r="B206" s="562" t="s">
        <v>498</v>
      </c>
      <c r="C206" s="563" t="s">
        <v>498</v>
      </c>
      <c r="D206" s="636" t="s">
        <v>498</v>
      </c>
      <c r="E206" s="563" t="s">
        <v>498</v>
      </c>
    </row>
    <row r="207" spans="1:97" x14ac:dyDescent="0.2">
      <c r="A207" s="618" t="s">
        <v>466</v>
      </c>
      <c r="B207" s="562" t="s">
        <v>498</v>
      </c>
      <c r="C207" s="563" t="s">
        <v>498</v>
      </c>
      <c r="D207" s="636" t="s">
        <v>498</v>
      </c>
      <c r="E207" s="563" t="s">
        <v>498</v>
      </c>
    </row>
    <row r="208" spans="1:97" x14ac:dyDescent="0.2">
      <c r="A208" s="618" t="s">
        <v>467</v>
      </c>
      <c r="B208" s="562" t="s">
        <v>498</v>
      </c>
      <c r="C208" s="563" t="s">
        <v>498</v>
      </c>
      <c r="D208" s="636" t="s">
        <v>498</v>
      </c>
      <c r="E208" s="563" t="s">
        <v>498</v>
      </c>
    </row>
    <row r="209" spans="1:5" x14ac:dyDescent="0.2">
      <c r="A209" s="561" t="s">
        <v>647</v>
      </c>
      <c r="B209" s="562" t="s">
        <v>970</v>
      </c>
      <c r="C209" s="563">
        <v>0.13</v>
      </c>
      <c r="D209" s="636">
        <v>0</v>
      </c>
      <c r="E209" s="563">
        <f>C209*D209</f>
        <v>0</v>
      </c>
    </row>
    <row r="210" spans="1:5" x14ac:dyDescent="0.2">
      <c r="A210" s="561" t="s">
        <v>648</v>
      </c>
      <c r="B210" s="562" t="s">
        <v>38</v>
      </c>
      <c r="C210" s="1276">
        <v>7</v>
      </c>
      <c r="D210" s="636">
        <v>0</v>
      </c>
      <c r="E210" s="563">
        <f t="shared" ref="E210:E273" si="3">C210*D210</f>
        <v>0</v>
      </c>
    </row>
    <row r="211" spans="1:5" ht="25.5" x14ac:dyDescent="0.2">
      <c r="A211" s="561" t="s">
        <v>499</v>
      </c>
      <c r="B211" s="562" t="s">
        <v>38</v>
      </c>
      <c r="C211" s="1276">
        <v>6</v>
      </c>
      <c r="D211" s="636">
        <v>0</v>
      </c>
      <c r="E211" s="563">
        <f t="shared" si="3"/>
        <v>0</v>
      </c>
    </row>
    <row r="212" spans="1:5" ht="25.5" x14ac:dyDescent="0.2">
      <c r="A212" s="561" t="s">
        <v>500</v>
      </c>
      <c r="B212" s="562" t="s">
        <v>38</v>
      </c>
      <c r="C212" s="1276">
        <v>1</v>
      </c>
      <c r="D212" s="636">
        <v>0</v>
      </c>
      <c r="E212" s="563">
        <f t="shared" si="3"/>
        <v>0</v>
      </c>
    </row>
    <row r="213" spans="1:5" x14ac:dyDescent="0.2">
      <c r="A213" s="618" t="s">
        <v>469</v>
      </c>
      <c r="B213" s="562" t="s">
        <v>498</v>
      </c>
      <c r="C213" s="563" t="s">
        <v>498</v>
      </c>
      <c r="D213" s="636" t="s">
        <v>498</v>
      </c>
      <c r="E213" s="563"/>
    </row>
    <row r="214" spans="1:5" ht="25.5" x14ac:dyDescent="0.2">
      <c r="A214" s="561" t="s">
        <v>590</v>
      </c>
      <c r="B214" s="562" t="s">
        <v>101</v>
      </c>
      <c r="C214" s="563">
        <v>1900</v>
      </c>
      <c r="D214" s="636">
        <v>0</v>
      </c>
      <c r="E214" s="563">
        <f t="shared" si="3"/>
        <v>0</v>
      </c>
    </row>
    <row r="215" spans="1:5" x14ac:dyDescent="0.2">
      <c r="A215" s="618" t="s">
        <v>549</v>
      </c>
      <c r="B215" s="562" t="s">
        <v>498</v>
      </c>
      <c r="C215" s="563" t="s">
        <v>498</v>
      </c>
      <c r="D215" s="636" t="s">
        <v>498</v>
      </c>
      <c r="E215" s="563"/>
    </row>
    <row r="216" spans="1:5" ht="76.5" x14ac:dyDescent="0.2">
      <c r="A216" s="561" t="s">
        <v>649</v>
      </c>
      <c r="B216" s="562" t="s">
        <v>101</v>
      </c>
      <c r="C216" s="563">
        <v>2500</v>
      </c>
      <c r="D216" s="636">
        <v>0</v>
      </c>
      <c r="E216" s="563">
        <f t="shared" si="3"/>
        <v>0</v>
      </c>
    </row>
    <row r="217" spans="1:5" ht="25.5" x14ac:dyDescent="0.2">
      <c r="A217" s="561" t="s">
        <v>503</v>
      </c>
      <c r="B217" s="562" t="s">
        <v>47</v>
      </c>
      <c r="C217" s="1276">
        <v>240</v>
      </c>
      <c r="D217" s="636">
        <v>0</v>
      </c>
      <c r="E217" s="563">
        <f t="shared" si="3"/>
        <v>0</v>
      </c>
    </row>
    <row r="218" spans="1:5" x14ac:dyDescent="0.2">
      <c r="A218" s="618" t="s">
        <v>504</v>
      </c>
      <c r="B218" s="562" t="s">
        <v>498</v>
      </c>
      <c r="C218" s="563" t="s">
        <v>498</v>
      </c>
      <c r="D218" s="636" t="s">
        <v>498</v>
      </c>
      <c r="E218" s="563"/>
    </row>
    <row r="219" spans="1:5" x14ac:dyDescent="0.2">
      <c r="A219" s="618" t="s">
        <v>505</v>
      </c>
      <c r="B219" s="562" t="s">
        <v>498</v>
      </c>
      <c r="C219" s="563" t="s">
        <v>498</v>
      </c>
      <c r="D219" s="636" t="s">
        <v>498</v>
      </c>
      <c r="E219" s="563"/>
    </row>
    <row r="220" spans="1:5" ht="25.5" x14ac:dyDescent="0.2">
      <c r="A220" s="561" t="s">
        <v>567</v>
      </c>
      <c r="B220" s="562" t="s">
        <v>184</v>
      </c>
      <c r="C220" s="563">
        <v>470</v>
      </c>
      <c r="D220" s="636">
        <v>0</v>
      </c>
      <c r="E220" s="563">
        <f t="shared" si="3"/>
        <v>0</v>
      </c>
    </row>
    <row r="221" spans="1:5" ht="25.5" x14ac:dyDescent="0.2">
      <c r="A221" s="561" t="s">
        <v>507</v>
      </c>
      <c r="B221" s="562" t="s">
        <v>101</v>
      </c>
      <c r="C221" s="563">
        <v>900</v>
      </c>
      <c r="D221" s="636">
        <v>0</v>
      </c>
      <c r="E221" s="563">
        <f t="shared" si="3"/>
        <v>0</v>
      </c>
    </row>
    <row r="222" spans="1:5" ht="25.5" x14ac:dyDescent="0.2">
      <c r="A222" s="561" t="s">
        <v>508</v>
      </c>
      <c r="B222" s="562" t="s">
        <v>101</v>
      </c>
      <c r="C222" s="563">
        <v>1525</v>
      </c>
      <c r="D222" s="636">
        <v>0</v>
      </c>
      <c r="E222" s="563">
        <f t="shared" si="3"/>
        <v>0</v>
      </c>
    </row>
    <row r="223" spans="1:5" x14ac:dyDescent="0.2">
      <c r="A223" s="618" t="s">
        <v>509</v>
      </c>
      <c r="B223" s="562" t="s">
        <v>498</v>
      </c>
      <c r="C223" s="563" t="s">
        <v>498</v>
      </c>
      <c r="D223" s="636" t="s">
        <v>498</v>
      </c>
      <c r="E223" s="563"/>
    </row>
    <row r="224" spans="1:5" ht="25.5" x14ac:dyDescent="0.2">
      <c r="A224" s="561" t="s">
        <v>510</v>
      </c>
      <c r="B224" s="562" t="s">
        <v>101</v>
      </c>
      <c r="C224" s="563">
        <v>1600</v>
      </c>
      <c r="D224" s="636">
        <v>0</v>
      </c>
      <c r="E224" s="563">
        <f t="shared" si="3"/>
        <v>0</v>
      </c>
    </row>
    <row r="225" spans="1:5" x14ac:dyDescent="0.2">
      <c r="A225" s="618" t="s">
        <v>476</v>
      </c>
      <c r="B225" s="562" t="s">
        <v>498</v>
      </c>
      <c r="C225" s="563" t="s">
        <v>498</v>
      </c>
      <c r="D225" s="636" t="s">
        <v>498</v>
      </c>
      <c r="E225" s="563"/>
    </row>
    <row r="226" spans="1:5" ht="38.25" x14ac:dyDescent="0.2">
      <c r="A226" s="561" t="s">
        <v>511</v>
      </c>
      <c r="B226" s="562" t="s">
        <v>184</v>
      </c>
      <c r="C226" s="563">
        <v>780</v>
      </c>
      <c r="D226" s="636">
        <v>0</v>
      </c>
      <c r="E226" s="563">
        <f t="shared" si="3"/>
        <v>0</v>
      </c>
    </row>
    <row r="227" spans="1:5" x14ac:dyDescent="0.2">
      <c r="A227" s="618" t="s">
        <v>595</v>
      </c>
      <c r="B227" s="562" t="s">
        <v>498</v>
      </c>
      <c r="C227" s="563" t="s">
        <v>498</v>
      </c>
      <c r="D227" s="636" t="s">
        <v>498</v>
      </c>
      <c r="E227" s="563"/>
    </row>
    <row r="228" spans="1:5" x14ac:dyDescent="0.2">
      <c r="A228" s="618" t="s">
        <v>650</v>
      </c>
      <c r="B228" s="562" t="s">
        <v>498</v>
      </c>
      <c r="C228" s="563" t="s">
        <v>498</v>
      </c>
      <c r="D228" s="636" t="s">
        <v>498</v>
      </c>
      <c r="E228" s="563"/>
    </row>
    <row r="229" spans="1:5" ht="38.25" x14ac:dyDescent="0.2">
      <c r="A229" s="561" t="s">
        <v>651</v>
      </c>
      <c r="B229" s="562" t="s">
        <v>101</v>
      </c>
      <c r="C229" s="563">
        <v>1950</v>
      </c>
      <c r="D229" s="636">
        <v>0</v>
      </c>
      <c r="E229" s="563">
        <f t="shared" si="3"/>
        <v>0</v>
      </c>
    </row>
    <row r="230" spans="1:5" x14ac:dyDescent="0.2">
      <c r="A230" s="618" t="s">
        <v>652</v>
      </c>
      <c r="B230" s="562" t="s">
        <v>498</v>
      </c>
      <c r="C230" s="563" t="s">
        <v>498</v>
      </c>
      <c r="D230" s="636" t="s">
        <v>498</v>
      </c>
      <c r="E230" s="563"/>
    </row>
    <row r="231" spans="1:5" ht="38.25" x14ac:dyDescent="0.2">
      <c r="A231" s="561" t="s">
        <v>653</v>
      </c>
      <c r="B231" s="562" t="s">
        <v>101</v>
      </c>
      <c r="C231" s="563">
        <v>1950</v>
      </c>
      <c r="D231" s="636">
        <v>0</v>
      </c>
      <c r="E231" s="563">
        <f t="shared" si="3"/>
        <v>0</v>
      </c>
    </row>
    <row r="232" spans="1:5" x14ac:dyDescent="0.2">
      <c r="A232" s="618" t="s">
        <v>478</v>
      </c>
      <c r="B232" s="562" t="s">
        <v>498</v>
      </c>
      <c r="C232" s="563" t="s">
        <v>498</v>
      </c>
      <c r="D232" s="636" t="s">
        <v>498</v>
      </c>
      <c r="E232" s="563"/>
    </row>
    <row r="233" spans="1:5" x14ac:dyDescent="0.2">
      <c r="A233" s="618" t="s">
        <v>479</v>
      </c>
      <c r="B233" s="562" t="s">
        <v>498</v>
      </c>
      <c r="C233" s="563" t="s">
        <v>498</v>
      </c>
      <c r="D233" s="636" t="s">
        <v>498</v>
      </c>
      <c r="E233" s="563"/>
    </row>
    <row r="234" spans="1:5" ht="25.5" x14ac:dyDescent="0.2">
      <c r="A234" s="561" t="s">
        <v>514</v>
      </c>
      <c r="B234" s="562" t="s">
        <v>101</v>
      </c>
      <c r="C234" s="563">
        <v>300</v>
      </c>
      <c r="D234" s="636">
        <v>0</v>
      </c>
      <c r="E234" s="563">
        <f t="shared" si="3"/>
        <v>0</v>
      </c>
    </row>
    <row r="235" spans="1:5" ht="25.5" x14ac:dyDescent="0.2">
      <c r="A235" s="561" t="s">
        <v>640</v>
      </c>
      <c r="B235" s="562" t="s">
        <v>101</v>
      </c>
      <c r="C235" s="563">
        <v>1620</v>
      </c>
      <c r="D235" s="636">
        <v>0</v>
      </c>
      <c r="E235" s="563">
        <f t="shared" si="3"/>
        <v>0</v>
      </c>
    </row>
    <row r="236" spans="1:5" ht="25.5" x14ac:dyDescent="0.2">
      <c r="A236" s="561" t="s">
        <v>639</v>
      </c>
      <c r="B236" s="562" t="s">
        <v>101</v>
      </c>
      <c r="C236" s="563">
        <v>1110</v>
      </c>
      <c r="D236" s="636">
        <v>0</v>
      </c>
      <c r="E236" s="563">
        <f t="shared" si="3"/>
        <v>0</v>
      </c>
    </row>
    <row r="237" spans="1:5" ht="25.5" x14ac:dyDescent="0.2">
      <c r="A237" s="561" t="s">
        <v>601</v>
      </c>
      <c r="B237" s="562" t="s">
        <v>101</v>
      </c>
      <c r="C237" s="563">
        <v>252</v>
      </c>
      <c r="D237" s="636">
        <v>0</v>
      </c>
      <c r="E237" s="563">
        <f t="shared" si="3"/>
        <v>0</v>
      </c>
    </row>
    <row r="238" spans="1:5" ht="38.25" x14ac:dyDescent="0.2">
      <c r="A238" s="561" t="s">
        <v>602</v>
      </c>
      <c r="B238" s="562" t="s">
        <v>101</v>
      </c>
      <c r="C238" s="563">
        <v>25</v>
      </c>
      <c r="D238" s="636">
        <v>0</v>
      </c>
      <c r="E238" s="563">
        <f t="shared" si="3"/>
        <v>0</v>
      </c>
    </row>
    <row r="239" spans="1:5" x14ac:dyDescent="0.2">
      <c r="A239" s="618" t="s">
        <v>482</v>
      </c>
      <c r="B239" s="562" t="s">
        <v>498</v>
      </c>
      <c r="C239" s="563" t="s">
        <v>498</v>
      </c>
      <c r="D239" s="636" t="s">
        <v>498</v>
      </c>
      <c r="E239" s="563"/>
    </row>
    <row r="240" spans="1:5" ht="63.75" x14ac:dyDescent="0.2">
      <c r="A240" s="561" t="s">
        <v>517</v>
      </c>
      <c r="B240" s="562" t="s">
        <v>100</v>
      </c>
      <c r="C240" s="563">
        <v>153000</v>
      </c>
      <c r="D240" s="636">
        <v>0</v>
      </c>
      <c r="E240" s="563">
        <f t="shared" si="3"/>
        <v>0</v>
      </c>
    </row>
    <row r="241" spans="1:5" ht="51" x14ac:dyDescent="0.2">
      <c r="A241" s="561" t="s">
        <v>518</v>
      </c>
      <c r="B241" s="562" t="s">
        <v>100</v>
      </c>
      <c r="C241" s="563">
        <v>66000</v>
      </c>
      <c r="D241" s="636">
        <v>0</v>
      </c>
      <c r="E241" s="563">
        <f t="shared" si="3"/>
        <v>0</v>
      </c>
    </row>
    <row r="242" spans="1:5" x14ac:dyDescent="0.2">
      <c r="A242" s="618" t="s">
        <v>483</v>
      </c>
      <c r="B242" s="562" t="s">
        <v>498</v>
      </c>
      <c r="C242" s="563" t="s">
        <v>498</v>
      </c>
      <c r="D242" s="636" t="s">
        <v>498</v>
      </c>
      <c r="E242" s="563"/>
    </row>
    <row r="243" spans="1:5" ht="38.25" x14ac:dyDescent="0.2">
      <c r="A243" s="561" t="s">
        <v>520</v>
      </c>
      <c r="B243" s="562" t="s">
        <v>184</v>
      </c>
      <c r="C243" s="563">
        <v>122</v>
      </c>
      <c r="D243" s="636">
        <v>0</v>
      </c>
      <c r="E243" s="563">
        <f t="shared" si="3"/>
        <v>0</v>
      </c>
    </row>
    <row r="244" spans="1:5" ht="38.25" x14ac:dyDescent="0.2">
      <c r="A244" s="561" t="s">
        <v>521</v>
      </c>
      <c r="B244" s="562" t="s">
        <v>184</v>
      </c>
      <c r="C244" s="563">
        <v>710</v>
      </c>
      <c r="D244" s="636">
        <v>0</v>
      </c>
      <c r="E244" s="563">
        <f t="shared" si="3"/>
        <v>0</v>
      </c>
    </row>
    <row r="245" spans="1:5" ht="63.75" x14ac:dyDescent="0.2">
      <c r="A245" s="561" t="s">
        <v>654</v>
      </c>
      <c r="B245" s="562" t="s">
        <v>184</v>
      </c>
      <c r="C245" s="563">
        <v>352</v>
      </c>
      <c r="D245" s="636">
        <v>0</v>
      </c>
      <c r="E245" s="563">
        <f t="shared" si="3"/>
        <v>0</v>
      </c>
    </row>
    <row r="246" spans="1:5" ht="51" x14ac:dyDescent="0.2">
      <c r="A246" s="561" t="s">
        <v>605</v>
      </c>
      <c r="B246" s="562" t="s">
        <v>184</v>
      </c>
      <c r="C246" s="563">
        <v>616</v>
      </c>
      <c r="D246" s="636">
        <v>0</v>
      </c>
      <c r="E246" s="563">
        <f t="shared" si="3"/>
        <v>0</v>
      </c>
    </row>
    <row r="247" spans="1:5" ht="63.75" x14ac:dyDescent="0.2">
      <c r="A247" s="561" t="s">
        <v>606</v>
      </c>
      <c r="B247" s="562" t="s">
        <v>184</v>
      </c>
      <c r="C247" s="563">
        <v>8</v>
      </c>
      <c r="D247" s="636">
        <v>0</v>
      </c>
      <c r="E247" s="563">
        <f t="shared" si="3"/>
        <v>0</v>
      </c>
    </row>
    <row r="248" spans="1:5" x14ac:dyDescent="0.2">
      <c r="A248" s="618" t="s">
        <v>607</v>
      </c>
      <c r="B248" s="562" t="s">
        <v>498</v>
      </c>
      <c r="C248" s="563" t="s">
        <v>498</v>
      </c>
      <c r="D248" s="636" t="s">
        <v>498</v>
      </c>
      <c r="E248" s="563"/>
    </row>
    <row r="249" spans="1:5" ht="114.75" x14ac:dyDescent="0.2">
      <c r="A249" s="561" t="s">
        <v>608</v>
      </c>
      <c r="B249" s="562" t="s">
        <v>199</v>
      </c>
      <c r="C249" s="563">
        <v>54</v>
      </c>
      <c r="D249" s="636">
        <v>0</v>
      </c>
      <c r="E249" s="563">
        <f t="shared" si="3"/>
        <v>0</v>
      </c>
    </row>
    <row r="250" spans="1:5" ht="25.5" x14ac:dyDescent="0.2">
      <c r="A250" s="561" t="s">
        <v>655</v>
      </c>
      <c r="B250" s="562" t="s">
        <v>199</v>
      </c>
      <c r="C250" s="563">
        <v>220</v>
      </c>
      <c r="D250" s="636">
        <v>0</v>
      </c>
      <c r="E250" s="563">
        <f t="shared" si="3"/>
        <v>0</v>
      </c>
    </row>
    <row r="251" spans="1:5" ht="25.5" x14ac:dyDescent="0.2">
      <c r="A251" s="561" t="s">
        <v>524</v>
      </c>
      <c r="B251" s="562" t="s">
        <v>38</v>
      </c>
      <c r="C251" s="1276">
        <v>24</v>
      </c>
      <c r="D251" s="636">
        <v>0</v>
      </c>
      <c r="E251" s="563">
        <f t="shared" si="3"/>
        <v>0</v>
      </c>
    </row>
    <row r="252" spans="1:5" ht="25.5" x14ac:dyDescent="0.2">
      <c r="A252" s="561" t="s">
        <v>525</v>
      </c>
      <c r="B252" s="562" t="s">
        <v>38</v>
      </c>
      <c r="C252" s="1276">
        <v>1</v>
      </c>
      <c r="D252" s="636">
        <v>0</v>
      </c>
      <c r="E252" s="563">
        <f t="shared" si="3"/>
        <v>0</v>
      </c>
    </row>
    <row r="253" spans="1:5" x14ac:dyDescent="0.2">
      <c r="A253" s="618" t="s">
        <v>609</v>
      </c>
      <c r="B253" s="562" t="s">
        <v>498</v>
      </c>
      <c r="C253" s="563" t="s">
        <v>498</v>
      </c>
      <c r="D253" s="636" t="s">
        <v>498</v>
      </c>
      <c r="E253" s="563"/>
    </row>
    <row r="254" spans="1:5" ht="51" x14ac:dyDescent="0.2">
      <c r="A254" s="561" t="s">
        <v>656</v>
      </c>
      <c r="B254" s="562" t="s">
        <v>101</v>
      </c>
      <c r="C254" s="563">
        <v>1125</v>
      </c>
      <c r="D254" s="636">
        <v>0</v>
      </c>
      <c r="E254" s="563">
        <f t="shared" si="3"/>
        <v>0</v>
      </c>
    </row>
    <row r="255" spans="1:5" ht="51" x14ac:dyDescent="0.2">
      <c r="A255" s="561" t="s">
        <v>610</v>
      </c>
      <c r="B255" s="562" t="s">
        <v>101</v>
      </c>
      <c r="C255" s="563">
        <v>2100</v>
      </c>
      <c r="D255" s="636">
        <v>0</v>
      </c>
      <c r="E255" s="563">
        <f t="shared" si="3"/>
        <v>0</v>
      </c>
    </row>
    <row r="256" spans="1:5" ht="51" x14ac:dyDescent="0.2">
      <c r="A256" s="561" t="s">
        <v>657</v>
      </c>
      <c r="B256" s="562" t="s">
        <v>101</v>
      </c>
      <c r="C256" s="563">
        <v>1125</v>
      </c>
      <c r="D256" s="636">
        <v>0</v>
      </c>
      <c r="E256" s="563">
        <f t="shared" si="3"/>
        <v>0</v>
      </c>
    </row>
    <row r="257" spans="1:5" ht="25.5" x14ac:dyDescent="0.2">
      <c r="A257" s="561" t="s">
        <v>612</v>
      </c>
      <c r="B257" s="562" t="s">
        <v>101</v>
      </c>
      <c r="C257" s="563">
        <v>66</v>
      </c>
      <c r="D257" s="636">
        <v>0</v>
      </c>
      <c r="E257" s="563">
        <f t="shared" si="3"/>
        <v>0</v>
      </c>
    </row>
    <row r="258" spans="1:5" ht="76.5" x14ac:dyDescent="0.2">
      <c r="A258" s="561" t="s">
        <v>613</v>
      </c>
      <c r="B258" s="562" t="s">
        <v>101</v>
      </c>
      <c r="C258" s="563">
        <v>50</v>
      </c>
      <c r="D258" s="636">
        <v>0</v>
      </c>
      <c r="E258" s="563">
        <f t="shared" si="3"/>
        <v>0</v>
      </c>
    </row>
    <row r="259" spans="1:5" ht="25.5" x14ac:dyDescent="0.2">
      <c r="A259" s="561" t="s">
        <v>614</v>
      </c>
      <c r="B259" s="562" t="s">
        <v>199</v>
      </c>
      <c r="C259" s="563">
        <v>96</v>
      </c>
      <c r="D259" s="636">
        <v>0</v>
      </c>
      <c r="E259" s="563">
        <f t="shared" si="3"/>
        <v>0</v>
      </c>
    </row>
    <row r="260" spans="1:5" ht="25.5" x14ac:dyDescent="0.2">
      <c r="A260" s="561" t="s">
        <v>615</v>
      </c>
      <c r="B260" s="562" t="s">
        <v>199</v>
      </c>
      <c r="C260" s="563">
        <v>96</v>
      </c>
      <c r="D260" s="636">
        <v>0</v>
      </c>
      <c r="E260" s="563">
        <f t="shared" si="3"/>
        <v>0</v>
      </c>
    </row>
    <row r="261" spans="1:5" ht="25.5" x14ac:dyDescent="0.2">
      <c r="A261" s="561" t="s">
        <v>616</v>
      </c>
      <c r="B261" s="562" t="s">
        <v>199</v>
      </c>
      <c r="C261" s="563">
        <v>74</v>
      </c>
      <c r="D261" s="636">
        <v>0</v>
      </c>
      <c r="E261" s="563">
        <f t="shared" si="3"/>
        <v>0</v>
      </c>
    </row>
    <row r="262" spans="1:5" ht="51" x14ac:dyDescent="0.2">
      <c r="A262" s="561" t="s">
        <v>617</v>
      </c>
      <c r="B262" s="562" t="s">
        <v>199</v>
      </c>
      <c r="C262" s="563">
        <v>104</v>
      </c>
      <c r="D262" s="636">
        <v>0</v>
      </c>
      <c r="E262" s="563">
        <f t="shared" si="3"/>
        <v>0</v>
      </c>
    </row>
    <row r="263" spans="1:5" ht="51" x14ac:dyDescent="0.2">
      <c r="A263" s="561" t="s">
        <v>618</v>
      </c>
      <c r="B263" s="562" t="s">
        <v>199</v>
      </c>
      <c r="C263" s="563">
        <v>130</v>
      </c>
      <c r="D263" s="636">
        <v>0</v>
      </c>
      <c r="E263" s="563">
        <f t="shared" si="3"/>
        <v>0</v>
      </c>
    </row>
    <row r="264" spans="1:5" ht="63.75" x14ac:dyDescent="0.2">
      <c r="A264" s="561" t="s">
        <v>619</v>
      </c>
      <c r="B264" s="562" t="s">
        <v>199</v>
      </c>
      <c r="C264" s="563">
        <v>202</v>
      </c>
      <c r="D264" s="636">
        <v>0</v>
      </c>
      <c r="E264" s="563">
        <f t="shared" si="3"/>
        <v>0</v>
      </c>
    </row>
    <row r="265" spans="1:5" x14ac:dyDescent="0.2">
      <c r="A265" s="618" t="s">
        <v>620</v>
      </c>
      <c r="B265" s="562" t="s">
        <v>498</v>
      </c>
      <c r="C265" s="563" t="s">
        <v>498</v>
      </c>
      <c r="D265" s="636" t="s">
        <v>498</v>
      </c>
      <c r="E265" s="563"/>
    </row>
    <row r="266" spans="1:5" ht="25.5" x14ac:dyDescent="0.2">
      <c r="A266" s="561" t="s">
        <v>621</v>
      </c>
      <c r="B266" s="562" t="s">
        <v>101</v>
      </c>
      <c r="C266" s="563">
        <v>20</v>
      </c>
      <c r="D266" s="636">
        <v>0</v>
      </c>
      <c r="E266" s="563">
        <f t="shared" si="3"/>
        <v>0</v>
      </c>
    </row>
    <row r="267" spans="1:5" x14ac:dyDescent="0.2">
      <c r="A267" s="618" t="s">
        <v>622</v>
      </c>
      <c r="B267" s="562" t="s">
        <v>498</v>
      </c>
      <c r="C267" s="563" t="s">
        <v>498</v>
      </c>
      <c r="D267" s="636" t="s">
        <v>498</v>
      </c>
      <c r="E267" s="563"/>
    </row>
    <row r="268" spans="1:5" x14ac:dyDescent="0.2">
      <c r="A268" s="618" t="s">
        <v>623</v>
      </c>
      <c r="B268" s="562" t="s">
        <v>498</v>
      </c>
      <c r="C268" s="563" t="s">
        <v>498</v>
      </c>
      <c r="D268" s="636" t="s">
        <v>498</v>
      </c>
      <c r="E268" s="563"/>
    </row>
    <row r="269" spans="1:5" ht="51" x14ac:dyDescent="0.2">
      <c r="A269" s="561" t="s">
        <v>984</v>
      </c>
      <c r="B269" s="562" t="s">
        <v>199</v>
      </c>
      <c r="C269" s="563">
        <v>240</v>
      </c>
      <c r="D269" s="636">
        <v>0</v>
      </c>
      <c r="E269" s="563">
        <f t="shared" si="3"/>
        <v>0</v>
      </c>
    </row>
    <row r="270" spans="1:5" x14ac:dyDescent="0.2">
      <c r="A270" s="618" t="s">
        <v>489</v>
      </c>
      <c r="B270" s="562" t="s">
        <v>498</v>
      </c>
      <c r="C270" s="563" t="s">
        <v>498</v>
      </c>
      <c r="D270" s="636" t="s">
        <v>498</v>
      </c>
      <c r="E270" s="563"/>
    </row>
    <row r="271" spans="1:5" x14ac:dyDescent="0.2">
      <c r="A271" s="618" t="s">
        <v>490</v>
      </c>
      <c r="B271" s="562" t="s">
        <v>498</v>
      </c>
      <c r="C271" s="563" t="s">
        <v>498</v>
      </c>
      <c r="D271" s="636" t="s">
        <v>498</v>
      </c>
      <c r="E271" s="563"/>
    </row>
    <row r="272" spans="1:5" x14ac:dyDescent="0.2">
      <c r="A272" s="561" t="s">
        <v>379</v>
      </c>
      <c r="B272" s="562" t="s">
        <v>47</v>
      </c>
      <c r="C272" s="1276">
        <v>100</v>
      </c>
      <c r="D272" s="636">
        <v>0</v>
      </c>
      <c r="E272" s="563">
        <f t="shared" si="3"/>
        <v>0</v>
      </c>
    </row>
    <row r="273" spans="1:97" x14ac:dyDescent="0.2">
      <c r="A273" s="561" t="s">
        <v>882</v>
      </c>
      <c r="B273" s="562" t="s">
        <v>47</v>
      </c>
      <c r="C273" s="1276">
        <v>80</v>
      </c>
      <c r="D273" s="636">
        <v>0</v>
      </c>
      <c r="E273" s="563">
        <f t="shared" si="3"/>
        <v>0</v>
      </c>
    </row>
    <row r="274" spans="1:97" ht="25.5" x14ac:dyDescent="0.2">
      <c r="A274" s="561" t="s">
        <v>883</v>
      </c>
      <c r="B274" s="562" t="s">
        <v>38</v>
      </c>
      <c r="C274" s="1276">
        <v>1</v>
      </c>
      <c r="D274" s="636">
        <v>0</v>
      </c>
      <c r="E274" s="563">
        <f t="shared" ref="E274:E276" si="4">C274*D274</f>
        <v>0</v>
      </c>
    </row>
    <row r="275" spans="1:97" ht="25.5" x14ac:dyDescent="0.2">
      <c r="A275" s="561" t="s">
        <v>494</v>
      </c>
      <c r="B275" s="562" t="s">
        <v>38</v>
      </c>
      <c r="C275" s="1276">
        <v>1</v>
      </c>
      <c r="D275" s="636">
        <v>0</v>
      </c>
      <c r="E275" s="563">
        <f t="shared" si="4"/>
        <v>0</v>
      </c>
    </row>
    <row r="276" spans="1:97" ht="25.5" x14ac:dyDescent="0.2">
      <c r="A276" s="561" t="s">
        <v>495</v>
      </c>
      <c r="B276" s="562" t="s">
        <v>38</v>
      </c>
      <c r="C276" s="1276">
        <v>1</v>
      </c>
      <c r="D276" s="636">
        <v>0</v>
      </c>
      <c r="E276" s="563">
        <f t="shared" si="4"/>
        <v>0</v>
      </c>
    </row>
    <row r="277" spans="1:97" x14ac:dyDescent="0.2">
      <c r="A277" s="618"/>
      <c r="B277" s="562"/>
      <c r="C277" s="563"/>
      <c r="D277" s="636"/>
      <c r="E277" s="563"/>
    </row>
    <row r="278" spans="1:97" x14ac:dyDescent="0.2">
      <c r="A278" s="618"/>
      <c r="B278" s="562"/>
      <c r="C278" s="563"/>
      <c r="D278" s="636"/>
      <c r="E278" s="563"/>
    </row>
    <row r="279" spans="1:97" s="714" customFormat="1" ht="15" x14ac:dyDescent="0.25">
      <c r="A279" s="719" t="s">
        <v>66</v>
      </c>
      <c r="B279" s="711"/>
      <c r="C279" s="713"/>
      <c r="D279" s="734"/>
      <c r="E279" s="713">
        <f>SUM(E209:E276)</f>
        <v>0</v>
      </c>
      <c r="F279" s="1176"/>
      <c r="G279" s="1176"/>
      <c r="H279" s="1176"/>
      <c r="I279" s="1176"/>
      <c r="J279" s="1176"/>
      <c r="K279" s="1176"/>
      <c r="L279" s="1176"/>
      <c r="M279" s="1176"/>
      <c r="N279" s="1176"/>
      <c r="O279" s="1176"/>
      <c r="P279" s="1176"/>
      <c r="Q279" s="1176"/>
      <c r="R279" s="1176"/>
      <c r="S279" s="1176"/>
      <c r="T279" s="1176"/>
      <c r="U279" s="1176"/>
      <c r="V279" s="1176"/>
      <c r="W279" s="1176"/>
      <c r="X279" s="1176"/>
      <c r="Y279" s="1176"/>
      <c r="Z279" s="1176"/>
      <c r="AA279" s="1176"/>
      <c r="AB279" s="1176"/>
      <c r="AC279" s="1176"/>
      <c r="AD279" s="1176"/>
      <c r="AE279" s="1176"/>
      <c r="AF279" s="1176"/>
      <c r="AG279" s="1176"/>
      <c r="AH279" s="1176"/>
      <c r="AI279" s="1176"/>
      <c r="AJ279" s="1176"/>
      <c r="AK279" s="1176"/>
      <c r="AL279" s="1176"/>
      <c r="AM279" s="1176"/>
      <c r="AN279" s="1176"/>
      <c r="AO279" s="1176"/>
      <c r="AP279" s="1176"/>
      <c r="AQ279" s="1176"/>
      <c r="AR279" s="1176"/>
      <c r="AS279" s="1176"/>
      <c r="AT279" s="1176"/>
      <c r="AU279" s="1176"/>
      <c r="AV279" s="1176"/>
      <c r="AW279" s="1176"/>
      <c r="AX279" s="1176"/>
      <c r="AY279" s="1176"/>
      <c r="AZ279" s="1176"/>
      <c r="BA279" s="1176"/>
      <c r="BB279" s="1176"/>
      <c r="BC279" s="1176"/>
      <c r="BD279" s="1176"/>
      <c r="BE279" s="1176"/>
      <c r="BF279" s="1176"/>
      <c r="BG279" s="1176"/>
      <c r="BH279" s="1176"/>
      <c r="BI279" s="1176"/>
      <c r="BJ279" s="1176"/>
      <c r="BK279" s="1176"/>
      <c r="BL279" s="1176"/>
      <c r="BM279" s="1176"/>
      <c r="BN279" s="1176"/>
      <c r="BO279" s="1176"/>
      <c r="BP279" s="1176"/>
      <c r="BQ279" s="1176"/>
      <c r="BR279" s="1176"/>
      <c r="BS279" s="1176"/>
      <c r="BT279" s="1176"/>
      <c r="BU279" s="1176"/>
      <c r="BV279" s="1176"/>
      <c r="BW279" s="1176"/>
      <c r="BX279" s="1176"/>
      <c r="BY279" s="1176"/>
      <c r="BZ279" s="1176"/>
      <c r="CA279" s="1176"/>
      <c r="CB279" s="1176"/>
      <c r="CC279" s="1176"/>
      <c r="CD279" s="1176"/>
      <c r="CE279" s="1176"/>
      <c r="CF279" s="1176"/>
      <c r="CG279" s="1176"/>
      <c r="CH279" s="1176"/>
      <c r="CI279" s="1176"/>
      <c r="CJ279" s="1176"/>
      <c r="CK279" s="1176"/>
      <c r="CL279" s="1176"/>
      <c r="CM279" s="1176"/>
      <c r="CN279" s="1176"/>
      <c r="CO279" s="1176"/>
      <c r="CP279" s="1176"/>
      <c r="CQ279" s="1176"/>
      <c r="CR279" s="1176"/>
      <c r="CS279" s="1176"/>
    </row>
    <row r="280" spans="1:97" x14ac:dyDescent="0.2">
      <c r="A280" s="542"/>
      <c r="B280" s="410"/>
      <c r="C280" s="536"/>
      <c r="D280" s="631"/>
      <c r="E280" s="536"/>
    </row>
    <row r="281" spans="1:97" x14ac:dyDescent="0.2">
      <c r="A281" s="542"/>
      <c r="B281" s="410"/>
      <c r="C281" s="536"/>
      <c r="D281" s="631"/>
      <c r="E281" s="536"/>
    </row>
    <row r="282" spans="1:97" x14ac:dyDescent="0.2">
      <c r="A282" s="542"/>
      <c r="B282" s="410"/>
      <c r="C282" s="536"/>
      <c r="D282" s="631"/>
      <c r="E282" s="536"/>
    </row>
    <row r="283" spans="1:97" x14ac:dyDescent="0.2">
      <c r="A283" s="542"/>
      <c r="B283" s="410"/>
      <c r="C283" s="536"/>
      <c r="D283" s="631"/>
      <c r="E283" s="536"/>
    </row>
    <row r="284" spans="1:97" x14ac:dyDescent="0.2">
      <c r="A284" s="542"/>
      <c r="B284" s="410"/>
      <c r="C284" s="536"/>
      <c r="D284" s="631"/>
      <c r="E284" s="536"/>
    </row>
    <row r="285" spans="1:97" x14ac:dyDescent="0.2">
      <c r="A285" s="542"/>
      <c r="B285" s="410"/>
      <c r="C285" s="536"/>
      <c r="D285" s="631"/>
      <c r="E285" s="536"/>
    </row>
    <row r="286" spans="1:97" x14ac:dyDescent="0.2">
      <c r="A286" s="542"/>
      <c r="B286" s="410"/>
      <c r="C286" s="536"/>
      <c r="D286" s="631"/>
      <c r="E286" s="536"/>
    </row>
    <row r="287" spans="1:97" x14ac:dyDescent="0.2">
      <c r="A287" s="542"/>
      <c r="B287" s="410"/>
      <c r="C287" s="536"/>
      <c r="D287" s="631"/>
      <c r="E287" s="536"/>
    </row>
    <row r="288" spans="1:97" x14ac:dyDescent="0.2">
      <c r="A288" s="542"/>
      <c r="B288" s="410"/>
      <c r="C288" s="536"/>
      <c r="D288" s="631"/>
      <c r="E288" s="536"/>
    </row>
    <row r="289" spans="1:5" x14ac:dyDescent="0.2">
      <c r="A289" s="542"/>
      <c r="B289" s="410"/>
      <c r="C289" s="536"/>
      <c r="D289" s="631"/>
      <c r="E289" s="536"/>
    </row>
    <row r="290" spans="1:5" x14ac:dyDescent="0.2">
      <c r="A290" s="542"/>
      <c r="B290" s="410"/>
      <c r="C290" s="536"/>
      <c r="D290" s="631"/>
      <c r="E290" s="536"/>
    </row>
    <row r="291" spans="1:5" x14ac:dyDescent="0.2">
      <c r="A291" s="542"/>
      <c r="B291" s="410"/>
      <c r="C291" s="536"/>
      <c r="D291" s="631"/>
      <c r="E291" s="536"/>
    </row>
    <row r="292" spans="1:5" x14ac:dyDescent="0.2">
      <c r="A292" s="542"/>
      <c r="B292" s="410"/>
      <c r="C292" s="536"/>
      <c r="D292" s="631"/>
      <c r="E292" s="536"/>
    </row>
    <row r="293" spans="1:5" x14ac:dyDescent="0.2">
      <c r="A293" s="542"/>
      <c r="B293" s="410"/>
      <c r="C293" s="536"/>
      <c r="D293" s="631"/>
      <c r="E293" s="536"/>
    </row>
    <row r="294" spans="1:5" x14ac:dyDescent="0.2">
      <c r="A294" s="542"/>
      <c r="B294" s="410"/>
      <c r="C294" s="536"/>
      <c r="D294" s="631"/>
      <c r="E294" s="536"/>
    </row>
    <row r="295" spans="1:5" x14ac:dyDescent="0.2">
      <c r="A295" s="542"/>
      <c r="B295" s="410"/>
      <c r="C295" s="536"/>
      <c r="D295" s="631"/>
      <c r="E295" s="536"/>
    </row>
    <row r="296" spans="1:5" x14ac:dyDescent="0.2">
      <c r="A296" s="542"/>
      <c r="B296" s="410"/>
      <c r="C296" s="536"/>
      <c r="D296" s="631"/>
      <c r="E296" s="536"/>
    </row>
    <row r="297" spans="1:5" x14ac:dyDescent="0.2">
      <c r="A297" s="542"/>
      <c r="B297" s="410"/>
      <c r="C297" s="536"/>
      <c r="D297" s="631"/>
      <c r="E297" s="536"/>
    </row>
    <row r="298" spans="1:5" x14ac:dyDescent="0.2">
      <c r="A298" s="542"/>
      <c r="B298" s="410"/>
      <c r="C298" s="536"/>
      <c r="D298" s="631"/>
      <c r="E298" s="536"/>
    </row>
    <row r="299" spans="1:5" x14ac:dyDescent="0.2">
      <c r="A299" s="542"/>
      <c r="B299" s="410"/>
      <c r="C299" s="536"/>
      <c r="D299" s="631"/>
      <c r="E299" s="536"/>
    </row>
    <row r="300" spans="1:5" x14ac:dyDescent="0.2">
      <c r="A300" s="542"/>
      <c r="B300" s="410"/>
      <c r="C300" s="536"/>
      <c r="D300" s="631"/>
      <c r="E300" s="536"/>
    </row>
    <row r="301" spans="1:5" x14ac:dyDescent="0.2">
      <c r="A301" s="542"/>
      <c r="B301" s="410"/>
      <c r="C301" s="536"/>
      <c r="D301" s="631"/>
      <c r="E301" s="536"/>
    </row>
  </sheetData>
  <pageMargins left="0.98425196850393704" right="0.39370078740157483" top="0.78740157480314965"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59"/>
  <sheetViews>
    <sheetView showZeros="0" workbookViewId="0"/>
  </sheetViews>
  <sheetFormatPr defaultColWidth="9.140625" defaultRowHeight="12.75" x14ac:dyDescent="0.2"/>
  <cols>
    <col min="1" max="1" width="3.7109375" style="94" customWidth="1"/>
    <col min="2" max="2" width="46.7109375" style="94" customWidth="1"/>
    <col min="3" max="3" width="5.28515625" style="174" customWidth="1"/>
    <col min="4" max="4" width="9.28515625" style="94" customWidth="1"/>
    <col min="5" max="5" width="9.7109375" style="307" customWidth="1"/>
    <col min="6" max="6" width="12.7109375" style="94" customWidth="1"/>
    <col min="7" max="86" width="9.140625" style="307"/>
    <col min="87" max="16384" width="9.140625" style="94"/>
  </cols>
  <sheetData>
    <row r="1" spans="1:86" ht="18" x14ac:dyDescent="0.25">
      <c r="A1" s="1062" t="s">
        <v>761</v>
      </c>
      <c r="B1" s="1063"/>
      <c r="C1" s="1064"/>
      <c r="D1" s="1065"/>
      <c r="E1" s="1066"/>
      <c r="F1" s="1065"/>
    </row>
    <row r="2" spans="1:86" x14ac:dyDescent="0.2">
      <c r="A2" s="6"/>
      <c r="B2" s="133"/>
      <c r="C2" s="246"/>
      <c r="D2" s="134"/>
      <c r="E2" s="738"/>
      <c r="F2" s="134"/>
    </row>
    <row r="3" spans="1:86" s="213" customFormat="1" ht="24" x14ac:dyDescent="0.2">
      <c r="A3" s="247" t="s">
        <v>710</v>
      </c>
      <c r="B3" s="247" t="s">
        <v>10</v>
      </c>
      <c r="C3" s="247" t="s">
        <v>277</v>
      </c>
      <c r="D3" s="248" t="s">
        <v>11</v>
      </c>
      <c r="E3" s="739" t="s">
        <v>13</v>
      </c>
      <c r="F3" s="248" t="s">
        <v>14</v>
      </c>
      <c r="G3" s="1167"/>
      <c r="H3" s="1167"/>
      <c r="I3" s="1167"/>
      <c r="J3" s="1167"/>
      <c r="K3" s="1167"/>
      <c r="L3" s="1167"/>
      <c r="M3" s="1167"/>
      <c r="N3" s="1167"/>
      <c r="O3" s="1167"/>
      <c r="P3" s="1167"/>
      <c r="Q3" s="1167"/>
      <c r="R3" s="1167"/>
      <c r="S3" s="1167"/>
      <c r="T3" s="1167"/>
      <c r="U3" s="1167"/>
      <c r="V3" s="1167"/>
      <c r="W3" s="1167"/>
      <c r="X3" s="1167"/>
      <c r="Y3" s="1167"/>
      <c r="Z3" s="1167"/>
      <c r="AA3" s="1167"/>
      <c r="AB3" s="1167"/>
      <c r="AC3" s="1167"/>
      <c r="AD3" s="1167"/>
      <c r="AE3" s="1167"/>
      <c r="AF3" s="1167"/>
      <c r="AG3" s="1167"/>
      <c r="AH3" s="1167"/>
      <c r="AI3" s="1167"/>
      <c r="AJ3" s="1167"/>
      <c r="AK3" s="1167"/>
      <c r="AL3" s="1167"/>
      <c r="AM3" s="1167"/>
      <c r="AN3" s="1167"/>
      <c r="AO3" s="1167"/>
      <c r="AP3" s="1167"/>
      <c r="AQ3" s="1167"/>
      <c r="AR3" s="1167"/>
      <c r="AS3" s="1167"/>
      <c r="AT3" s="1167"/>
      <c r="AU3" s="1167"/>
      <c r="AV3" s="1167"/>
      <c r="AW3" s="1167"/>
      <c r="AX3" s="1167"/>
      <c r="AY3" s="1167"/>
      <c r="AZ3" s="1167"/>
      <c r="BA3" s="1167"/>
      <c r="BB3" s="1167"/>
      <c r="BC3" s="1167"/>
      <c r="BD3" s="1167"/>
      <c r="BE3" s="1167"/>
      <c r="BF3" s="1167"/>
      <c r="BG3" s="1167"/>
      <c r="BH3" s="1167"/>
      <c r="BI3" s="1167"/>
      <c r="BJ3" s="1167"/>
      <c r="BK3" s="1167"/>
      <c r="BL3" s="1167"/>
      <c r="BM3" s="1167"/>
      <c r="BN3" s="1167"/>
      <c r="BO3" s="1167"/>
      <c r="BP3" s="1167"/>
      <c r="BQ3" s="1167"/>
      <c r="BR3" s="1167"/>
      <c r="BS3" s="1167"/>
      <c r="BT3" s="1167"/>
      <c r="BU3" s="1167"/>
      <c r="BV3" s="1167"/>
      <c r="BW3" s="1167"/>
      <c r="BX3" s="1167"/>
      <c r="BY3" s="1167"/>
      <c r="BZ3" s="1167"/>
      <c r="CA3" s="1167"/>
      <c r="CB3" s="1167"/>
      <c r="CC3" s="1167"/>
      <c r="CD3" s="1167"/>
      <c r="CE3" s="1167"/>
      <c r="CF3" s="1167"/>
      <c r="CG3" s="1167"/>
      <c r="CH3" s="1167"/>
    </row>
    <row r="4" spans="1:86" x14ac:dyDescent="0.2">
      <c r="A4" s="103"/>
      <c r="B4" s="136"/>
      <c r="C4" s="103"/>
      <c r="D4" s="137"/>
      <c r="E4" s="740"/>
      <c r="F4" s="137"/>
    </row>
    <row r="5" spans="1:86" x14ac:dyDescent="0.2">
      <c r="A5" s="51"/>
      <c r="B5" s="76" t="s">
        <v>711</v>
      </c>
      <c r="C5" s="103"/>
      <c r="D5" s="137"/>
      <c r="E5" s="740"/>
      <c r="F5" s="137"/>
    </row>
    <row r="6" spans="1:86" x14ac:dyDescent="0.2">
      <c r="A6" s="103"/>
      <c r="B6" s="76"/>
      <c r="C6" s="103"/>
      <c r="D6" s="137"/>
      <c r="E6" s="740"/>
      <c r="F6" s="137"/>
    </row>
    <row r="7" spans="1:86" x14ac:dyDescent="0.2">
      <c r="A7" s="95">
        <v>1</v>
      </c>
      <c r="B7" s="76" t="s">
        <v>712</v>
      </c>
      <c r="C7" s="51" t="s">
        <v>38</v>
      </c>
      <c r="D7" s="206">
        <v>1</v>
      </c>
      <c r="E7" s="741"/>
      <c r="F7" s="93">
        <f>D7*E7</f>
        <v>0</v>
      </c>
    </row>
    <row r="8" spans="1:86" x14ac:dyDescent="0.2">
      <c r="A8" s="95">
        <v>2</v>
      </c>
      <c r="B8" s="76" t="s">
        <v>713</v>
      </c>
      <c r="C8" s="51" t="s">
        <v>37</v>
      </c>
      <c r="D8" s="93">
        <v>290</v>
      </c>
      <c r="E8" s="741"/>
      <c r="F8" s="93">
        <f t="shared" ref="F8:F18" si="0">D8*E8</f>
        <v>0</v>
      </c>
    </row>
    <row r="9" spans="1:86" x14ac:dyDescent="0.2">
      <c r="A9" s="95">
        <v>3</v>
      </c>
      <c r="B9" s="76" t="s">
        <v>714</v>
      </c>
      <c r="C9" s="51" t="s">
        <v>38</v>
      </c>
      <c r="D9" s="206">
        <v>85</v>
      </c>
      <c r="E9" s="741"/>
      <c r="F9" s="93">
        <f t="shared" si="0"/>
        <v>0</v>
      </c>
    </row>
    <row r="10" spans="1:86" x14ac:dyDescent="0.2">
      <c r="A10" s="95">
        <v>4</v>
      </c>
      <c r="B10" s="76" t="s">
        <v>715</v>
      </c>
      <c r="C10" s="51" t="s">
        <v>38</v>
      </c>
      <c r="D10" s="206">
        <v>5</v>
      </c>
      <c r="E10" s="741"/>
      <c r="F10" s="93">
        <f t="shared" si="0"/>
        <v>0</v>
      </c>
    </row>
    <row r="11" spans="1:86" x14ac:dyDescent="0.2">
      <c r="A11" s="95">
        <v>5</v>
      </c>
      <c r="B11" s="76" t="s">
        <v>716</v>
      </c>
      <c r="C11" s="51" t="s">
        <v>101</v>
      </c>
      <c r="D11" s="93">
        <v>1000</v>
      </c>
      <c r="E11" s="741"/>
      <c r="F11" s="93">
        <f t="shared" si="0"/>
        <v>0</v>
      </c>
    </row>
    <row r="12" spans="1:86" x14ac:dyDescent="0.2">
      <c r="A12" s="95">
        <v>6</v>
      </c>
      <c r="B12" s="76" t="s">
        <v>717</v>
      </c>
      <c r="C12" s="51" t="s">
        <v>38</v>
      </c>
      <c r="D12" s="206">
        <v>10</v>
      </c>
      <c r="E12" s="741"/>
      <c r="F12" s="93">
        <f t="shared" si="0"/>
        <v>0</v>
      </c>
    </row>
    <row r="13" spans="1:86" x14ac:dyDescent="0.2">
      <c r="A13" s="95">
        <v>7</v>
      </c>
      <c r="B13" s="76" t="s">
        <v>718</v>
      </c>
      <c r="C13" s="51" t="s">
        <v>38</v>
      </c>
      <c r="D13" s="206">
        <v>1</v>
      </c>
      <c r="E13" s="741"/>
      <c r="F13" s="93">
        <f t="shared" si="0"/>
        <v>0</v>
      </c>
    </row>
    <row r="14" spans="1:86" x14ac:dyDescent="0.2">
      <c r="A14" s="95">
        <v>8</v>
      </c>
      <c r="B14" s="76" t="s">
        <v>966</v>
      </c>
      <c r="C14" s="51" t="s">
        <v>38</v>
      </c>
      <c r="D14" s="206">
        <v>1</v>
      </c>
      <c r="E14" s="740"/>
      <c r="F14" s="93">
        <f t="shared" si="0"/>
        <v>0</v>
      </c>
    </row>
    <row r="15" spans="1:86" x14ac:dyDescent="0.2">
      <c r="A15" s="95">
        <v>9</v>
      </c>
      <c r="B15" s="76" t="s">
        <v>719</v>
      </c>
      <c r="C15" s="51" t="s">
        <v>38</v>
      </c>
      <c r="D15" s="206">
        <v>1</v>
      </c>
      <c r="E15" s="741"/>
      <c r="F15" s="93">
        <f t="shared" si="0"/>
        <v>0</v>
      </c>
    </row>
    <row r="16" spans="1:86" x14ac:dyDescent="0.2">
      <c r="A16" s="95">
        <v>10</v>
      </c>
      <c r="B16" s="76" t="s">
        <v>720</v>
      </c>
      <c r="C16" s="51" t="s">
        <v>721</v>
      </c>
      <c r="D16" s="93">
        <v>25</v>
      </c>
      <c r="E16" s="741"/>
      <c r="F16" s="93">
        <f t="shared" si="0"/>
        <v>0</v>
      </c>
    </row>
    <row r="17" spans="1:6" x14ac:dyDescent="0.2">
      <c r="A17" s="95">
        <v>11</v>
      </c>
      <c r="B17" s="76" t="s">
        <v>722</v>
      </c>
      <c r="C17" s="51" t="s">
        <v>38</v>
      </c>
      <c r="D17" s="206">
        <v>1</v>
      </c>
      <c r="E17" s="740"/>
      <c r="F17" s="93">
        <f t="shared" si="0"/>
        <v>0</v>
      </c>
    </row>
    <row r="18" spans="1:6" x14ac:dyDescent="0.2">
      <c r="A18" s="95">
        <v>12</v>
      </c>
      <c r="B18" s="76" t="s">
        <v>723</v>
      </c>
      <c r="C18" s="51" t="s">
        <v>38</v>
      </c>
      <c r="D18" s="206">
        <v>1</v>
      </c>
      <c r="E18" s="740"/>
      <c r="F18" s="93">
        <f t="shared" si="0"/>
        <v>0</v>
      </c>
    </row>
    <row r="19" spans="1:6" x14ac:dyDescent="0.2">
      <c r="A19" s="95"/>
      <c r="B19" s="76"/>
      <c r="C19" s="51"/>
      <c r="D19" s="93"/>
      <c r="E19" s="740"/>
      <c r="F19" s="93">
        <f>SUM(F7:F18)</f>
        <v>0</v>
      </c>
    </row>
    <row r="20" spans="1:6" x14ac:dyDescent="0.2">
      <c r="A20" s="138"/>
      <c r="B20" s="76" t="s">
        <v>724</v>
      </c>
      <c r="C20" s="103"/>
      <c r="D20" s="137"/>
      <c r="E20" s="740"/>
      <c r="F20" s="137"/>
    </row>
    <row r="21" spans="1:6" x14ac:dyDescent="0.2">
      <c r="A21" s="138">
        <v>1</v>
      </c>
      <c r="B21" s="76" t="s">
        <v>725</v>
      </c>
      <c r="C21" s="51" t="s">
        <v>101</v>
      </c>
      <c r="D21" s="93">
        <v>10600</v>
      </c>
      <c r="E21" s="741"/>
      <c r="F21" s="93">
        <f t="shared" ref="F21:F31" si="1">D21*E21</f>
        <v>0</v>
      </c>
    </row>
    <row r="22" spans="1:6" ht="38.25" x14ac:dyDescent="0.2">
      <c r="A22" s="138">
        <v>2</v>
      </c>
      <c r="B22" s="76" t="s">
        <v>762</v>
      </c>
      <c r="C22" s="51" t="s">
        <v>37</v>
      </c>
      <c r="D22" s="93">
        <v>250</v>
      </c>
      <c r="E22" s="741"/>
      <c r="F22" s="93">
        <f t="shared" si="1"/>
        <v>0</v>
      </c>
    </row>
    <row r="23" spans="1:6" x14ac:dyDescent="0.2">
      <c r="A23" s="138">
        <v>3</v>
      </c>
      <c r="B23" s="76" t="s">
        <v>726</v>
      </c>
      <c r="C23" s="51" t="s">
        <v>184</v>
      </c>
      <c r="D23" s="93">
        <v>2452</v>
      </c>
      <c r="E23" s="741"/>
      <c r="F23" s="93">
        <f t="shared" si="1"/>
        <v>0</v>
      </c>
    </row>
    <row r="24" spans="1:6" x14ac:dyDescent="0.2">
      <c r="A24" s="138">
        <v>4</v>
      </c>
      <c r="B24" s="76" t="s">
        <v>727</v>
      </c>
      <c r="C24" s="51" t="s">
        <v>184</v>
      </c>
      <c r="D24" s="93">
        <v>600</v>
      </c>
      <c r="E24" s="741"/>
      <c r="F24" s="93">
        <f t="shared" si="1"/>
        <v>0</v>
      </c>
    </row>
    <row r="25" spans="1:6" x14ac:dyDescent="0.2">
      <c r="A25" s="138">
        <v>5</v>
      </c>
      <c r="B25" s="76" t="s">
        <v>728</v>
      </c>
      <c r="C25" s="51" t="s">
        <v>184</v>
      </c>
      <c r="D25" s="93">
        <v>100</v>
      </c>
      <c r="E25" s="741"/>
      <c r="F25" s="93">
        <f t="shared" si="1"/>
        <v>0</v>
      </c>
    </row>
    <row r="26" spans="1:6" x14ac:dyDescent="0.2">
      <c r="A26" s="138">
        <v>6</v>
      </c>
      <c r="B26" s="76" t="s">
        <v>729</v>
      </c>
      <c r="C26" s="51" t="s">
        <v>184</v>
      </c>
      <c r="D26" s="93">
        <v>4374</v>
      </c>
      <c r="E26" s="741"/>
      <c r="F26" s="93">
        <f t="shared" si="1"/>
        <v>0</v>
      </c>
    </row>
    <row r="27" spans="1:6" x14ac:dyDescent="0.2">
      <c r="A27" s="138">
        <v>7</v>
      </c>
      <c r="B27" s="76" t="s">
        <v>730</v>
      </c>
      <c r="C27" s="51" t="s">
        <v>184</v>
      </c>
      <c r="D27" s="93">
        <v>200</v>
      </c>
      <c r="E27" s="741"/>
      <c r="F27" s="93">
        <f t="shared" si="1"/>
        <v>0</v>
      </c>
    </row>
    <row r="28" spans="1:6" x14ac:dyDescent="0.2">
      <c r="A28" s="138">
        <v>8</v>
      </c>
      <c r="B28" s="76" t="s">
        <v>731</v>
      </c>
      <c r="C28" s="51" t="s">
        <v>101</v>
      </c>
      <c r="D28" s="93">
        <v>10600</v>
      </c>
      <c r="E28" s="741"/>
      <c r="F28" s="93">
        <f t="shared" si="1"/>
        <v>0</v>
      </c>
    </row>
    <row r="29" spans="1:6" x14ac:dyDescent="0.2">
      <c r="A29" s="138">
        <v>9</v>
      </c>
      <c r="B29" s="76" t="s">
        <v>732</v>
      </c>
      <c r="C29" s="51" t="s">
        <v>184</v>
      </c>
      <c r="D29" s="93">
        <v>50</v>
      </c>
      <c r="E29" s="741"/>
      <c r="F29" s="93">
        <f t="shared" si="1"/>
        <v>0</v>
      </c>
    </row>
    <row r="30" spans="1:6" x14ac:dyDescent="0.2">
      <c r="A30" s="138">
        <v>10</v>
      </c>
      <c r="B30" s="76" t="s">
        <v>733</v>
      </c>
      <c r="C30" s="51" t="s">
        <v>184</v>
      </c>
      <c r="D30" s="93">
        <v>15</v>
      </c>
      <c r="E30" s="741"/>
      <c r="F30" s="93">
        <f t="shared" si="1"/>
        <v>0</v>
      </c>
    </row>
    <row r="31" spans="1:6" x14ac:dyDescent="0.2">
      <c r="A31" s="138">
        <v>11</v>
      </c>
      <c r="B31" s="76" t="s">
        <v>734</v>
      </c>
      <c r="C31" s="51" t="s">
        <v>184</v>
      </c>
      <c r="D31" s="93">
        <v>20</v>
      </c>
      <c r="E31" s="741"/>
      <c r="F31" s="93">
        <f t="shared" si="1"/>
        <v>0</v>
      </c>
    </row>
    <row r="32" spans="1:6" x14ac:dyDescent="0.2">
      <c r="A32" s="138"/>
      <c r="B32" s="76" t="s">
        <v>735</v>
      </c>
      <c r="C32" s="51"/>
      <c r="D32" s="93"/>
      <c r="E32" s="741"/>
      <c r="F32" s="93">
        <f>SUM(F21:F31)</f>
        <v>0</v>
      </c>
    </row>
    <row r="33" spans="1:6" x14ac:dyDescent="0.2">
      <c r="A33" s="138"/>
      <c r="B33" s="76"/>
      <c r="C33" s="51"/>
      <c r="D33" s="93"/>
      <c r="E33" s="741"/>
      <c r="F33" s="93"/>
    </row>
    <row r="34" spans="1:6" x14ac:dyDescent="0.2">
      <c r="A34" s="51"/>
      <c r="B34" s="76" t="s">
        <v>736</v>
      </c>
      <c r="C34" s="103"/>
      <c r="D34" s="137"/>
      <c r="E34" s="740"/>
      <c r="F34" s="137"/>
    </row>
    <row r="35" spans="1:6" x14ac:dyDescent="0.2">
      <c r="A35" s="95">
        <v>1</v>
      </c>
      <c r="B35" s="76" t="s">
        <v>737</v>
      </c>
      <c r="C35" s="51" t="s">
        <v>184</v>
      </c>
      <c r="D35" s="93">
        <v>550</v>
      </c>
      <c r="E35" s="741"/>
      <c r="F35" s="93">
        <f t="shared" ref="F35:F41" si="2">D35*E35</f>
        <v>0</v>
      </c>
    </row>
    <row r="36" spans="1:6" x14ac:dyDescent="0.2">
      <c r="A36" s="95">
        <v>2</v>
      </c>
      <c r="B36" s="76" t="s">
        <v>738</v>
      </c>
      <c r="C36" s="51" t="s">
        <v>184</v>
      </c>
      <c r="D36" s="93">
        <v>288</v>
      </c>
      <c r="E36" s="741"/>
      <c r="F36" s="93">
        <f t="shared" si="2"/>
        <v>0</v>
      </c>
    </row>
    <row r="37" spans="1:6" x14ac:dyDescent="0.2">
      <c r="A37" s="95">
        <v>3</v>
      </c>
      <c r="B37" s="76" t="s">
        <v>739</v>
      </c>
      <c r="C37" s="51" t="s">
        <v>184</v>
      </c>
      <c r="D37" s="93">
        <v>100</v>
      </c>
      <c r="E37" s="741"/>
      <c r="F37" s="93">
        <f t="shared" si="2"/>
        <v>0</v>
      </c>
    </row>
    <row r="38" spans="1:6" x14ac:dyDescent="0.2">
      <c r="A38" s="95">
        <v>4</v>
      </c>
      <c r="B38" s="76" t="s">
        <v>740</v>
      </c>
      <c r="C38" s="51" t="s">
        <v>38</v>
      </c>
      <c r="D38" s="206">
        <v>100</v>
      </c>
      <c r="E38" s="741"/>
      <c r="F38" s="93">
        <f t="shared" si="2"/>
        <v>0</v>
      </c>
    </row>
    <row r="39" spans="1:6" x14ac:dyDescent="0.2">
      <c r="A39" s="95">
        <v>5</v>
      </c>
      <c r="B39" s="76" t="s">
        <v>741</v>
      </c>
      <c r="C39" s="51" t="s">
        <v>37</v>
      </c>
      <c r="D39" s="93">
        <v>30</v>
      </c>
      <c r="E39" s="741"/>
      <c r="F39" s="93">
        <f t="shared" si="2"/>
        <v>0</v>
      </c>
    </row>
    <row r="40" spans="1:6" x14ac:dyDescent="0.2">
      <c r="A40" s="95">
        <v>6</v>
      </c>
      <c r="B40" s="76" t="s">
        <v>742</v>
      </c>
      <c r="C40" s="51" t="s">
        <v>101</v>
      </c>
      <c r="D40" s="93">
        <v>8000</v>
      </c>
      <c r="E40" s="741"/>
      <c r="F40" s="93">
        <f t="shared" si="2"/>
        <v>0</v>
      </c>
    </row>
    <row r="41" spans="1:6" x14ac:dyDescent="0.2">
      <c r="A41" s="95">
        <v>7</v>
      </c>
      <c r="B41" s="76" t="s">
        <v>743</v>
      </c>
      <c r="C41" s="51" t="s">
        <v>38</v>
      </c>
      <c r="D41" s="206">
        <v>500</v>
      </c>
      <c r="E41" s="741"/>
      <c r="F41" s="93">
        <f t="shared" si="2"/>
        <v>0</v>
      </c>
    </row>
    <row r="42" spans="1:6" x14ac:dyDescent="0.2">
      <c r="A42" s="138"/>
      <c r="B42" s="76" t="s">
        <v>744</v>
      </c>
      <c r="C42" s="103"/>
      <c r="D42" s="137"/>
      <c r="E42" s="740"/>
      <c r="F42" s="93">
        <f>SUM(F35:F41)</f>
        <v>0</v>
      </c>
    </row>
    <row r="43" spans="1:6" x14ac:dyDescent="0.2">
      <c r="A43" s="138"/>
      <c r="B43" s="76"/>
      <c r="C43" s="103"/>
      <c r="D43" s="137"/>
      <c r="E43" s="740"/>
      <c r="F43" s="93"/>
    </row>
    <row r="44" spans="1:6" x14ac:dyDescent="0.2">
      <c r="A44" s="138"/>
      <c r="B44" s="76" t="s">
        <v>745</v>
      </c>
      <c r="C44" s="103"/>
      <c r="D44" s="137"/>
      <c r="E44" s="740"/>
      <c r="F44" s="93"/>
    </row>
    <row r="45" spans="1:6" x14ac:dyDescent="0.2">
      <c r="A45" s="103">
        <v>1</v>
      </c>
      <c r="B45" s="136" t="s">
        <v>746</v>
      </c>
      <c r="C45" s="103" t="s">
        <v>184</v>
      </c>
      <c r="D45" s="137">
        <v>30</v>
      </c>
      <c r="E45" s="740"/>
      <c r="F45" s="93">
        <f t="shared" ref="F45:F56" si="3">D45*E45</f>
        <v>0</v>
      </c>
    </row>
    <row r="46" spans="1:6" x14ac:dyDescent="0.2">
      <c r="A46" s="103">
        <v>2</v>
      </c>
      <c r="B46" s="136" t="s">
        <v>747</v>
      </c>
      <c r="C46" s="103" t="s">
        <v>101</v>
      </c>
      <c r="D46" s="1222">
        <v>113.8</v>
      </c>
      <c r="E46" s="740"/>
      <c r="F46" s="93">
        <f t="shared" si="3"/>
        <v>0</v>
      </c>
    </row>
    <row r="47" spans="1:6" x14ac:dyDescent="0.2">
      <c r="A47" s="103">
        <v>3</v>
      </c>
      <c r="B47" s="76" t="s">
        <v>749</v>
      </c>
      <c r="C47" s="51" t="s">
        <v>184</v>
      </c>
      <c r="D47" s="93">
        <v>3.6</v>
      </c>
      <c r="E47" s="741"/>
      <c r="F47" s="93">
        <f t="shared" si="3"/>
        <v>0</v>
      </c>
    </row>
    <row r="48" spans="1:6" ht="25.5" x14ac:dyDescent="0.2">
      <c r="A48" s="103">
        <v>4</v>
      </c>
      <c r="B48" s="76" t="s">
        <v>750</v>
      </c>
      <c r="C48" s="51" t="s">
        <v>184</v>
      </c>
      <c r="D48" s="93">
        <v>90</v>
      </c>
      <c r="E48" s="741"/>
      <c r="F48" s="93">
        <f t="shared" si="3"/>
        <v>0</v>
      </c>
    </row>
    <row r="49" spans="1:86" ht="25.5" x14ac:dyDescent="0.2">
      <c r="A49" s="103">
        <v>5</v>
      </c>
      <c r="B49" s="76" t="s">
        <v>751</v>
      </c>
      <c r="C49" s="51" t="s">
        <v>100</v>
      </c>
      <c r="D49" s="93">
        <v>200</v>
      </c>
      <c r="E49" s="741"/>
      <c r="F49" s="93">
        <f t="shared" si="3"/>
        <v>0</v>
      </c>
    </row>
    <row r="50" spans="1:86" ht="25.5" x14ac:dyDescent="0.2">
      <c r="A50" s="103">
        <v>6</v>
      </c>
      <c r="B50" s="76" t="s">
        <v>752</v>
      </c>
      <c r="C50" s="51" t="s">
        <v>38</v>
      </c>
      <c r="D50" s="206">
        <v>3</v>
      </c>
      <c r="E50" s="741"/>
      <c r="F50" s="93">
        <f t="shared" si="3"/>
        <v>0</v>
      </c>
    </row>
    <row r="51" spans="1:86" ht="25.5" x14ac:dyDescent="0.2">
      <c r="A51" s="103">
        <v>7</v>
      </c>
      <c r="B51" s="76" t="s">
        <v>753</v>
      </c>
      <c r="C51" s="51" t="s">
        <v>37</v>
      </c>
      <c r="D51" s="93">
        <v>260</v>
      </c>
      <c r="E51" s="741"/>
      <c r="F51" s="93">
        <f t="shared" si="3"/>
        <v>0</v>
      </c>
    </row>
    <row r="52" spans="1:86" x14ac:dyDescent="0.2">
      <c r="A52" s="103">
        <v>8</v>
      </c>
      <c r="B52" s="76" t="s">
        <v>754</v>
      </c>
      <c r="C52" s="51" t="s">
        <v>38</v>
      </c>
      <c r="D52" s="1223">
        <v>1</v>
      </c>
      <c r="E52" s="740"/>
      <c r="F52" s="93">
        <f t="shared" si="3"/>
        <v>0</v>
      </c>
    </row>
    <row r="53" spans="1:86" ht="25.5" x14ac:dyDescent="0.2">
      <c r="A53" s="103">
        <v>9</v>
      </c>
      <c r="B53" s="76" t="s">
        <v>755</v>
      </c>
      <c r="C53" s="51" t="s">
        <v>37</v>
      </c>
      <c r="D53" s="93">
        <v>11</v>
      </c>
      <c r="E53" s="741"/>
      <c r="F53" s="93">
        <f t="shared" si="3"/>
        <v>0</v>
      </c>
    </row>
    <row r="54" spans="1:86" x14ac:dyDescent="0.2">
      <c r="A54" s="103">
        <v>10</v>
      </c>
      <c r="B54" s="76" t="s">
        <v>756</v>
      </c>
      <c r="C54" s="51"/>
      <c r="D54" s="137"/>
      <c r="E54" s="741"/>
      <c r="F54" s="93">
        <f t="shared" si="3"/>
        <v>0</v>
      </c>
    </row>
    <row r="55" spans="1:86" x14ac:dyDescent="0.2">
      <c r="A55" s="103">
        <v>11</v>
      </c>
      <c r="B55" s="76" t="s">
        <v>757</v>
      </c>
      <c r="C55" s="51" t="s">
        <v>38</v>
      </c>
      <c r="D55" s="206">
        <v>5</v>
      </c>
      <c r="E55" s="741"/>
      <c r="F55" s="93">
        <f t="shared" si="3"/>
        <v>0</v>
      </c>
    </row>
    <row r="56" spans="1:86" x14ac:dyDescent="0.2">
      <c r="A56" s="103">
        <v>12</v>
      </c>
      <c r="B56" s="76" t="s">
        <v>759</v>
      </c>
      <c r="C56" s="51" t="s">
        <v>38</v>
      </c>
      <c r="D56" s="206">
        <v>2</v>
      </c>
      <c r="E56" s="741"/>
      <c r="F56" s="93">
        <f t="shared" si="3"/>
        <v>0</v>
      </c>
    </row>
    <row r="57" spans="1:86" x14ac:dyDescent="0.2">
      <c r="A57" s="51"/>
      <c r="B57" s="76" t="s">
        <v>760</v>
      </c>
      <c r="C57" s="51"/>
      <c r="D57" s="93"/>
      <c r="E57" s="466"/>
      <c r="F57" s="93">
        <f>SUM(F45:F56)</f>
        <v>0</v>
      </c>
    </row>
    <row r="58" spans="1:86" x14ac:dyDescent="0.2">
      <c r="A58" s="51"/>
      <c r="B58" s="76"/>
      <c r="C58" s="51"/>
      <c r="D58" s="93"/>
      <c r="E58" s="466"/>
      <c r="F58" s="93"/>
    </row>
    <row r="59" spans="1:86" s="112" customFormat="1" ht="14.25" customHeight="1" x14ac:dyDescent="0.2">
      <c r="A59" s="139"/>
      <c r="B59" s="135" t="s">
        <v>66</v>
      </c>
      <c r="C59" s="139"/>
      <c r="D59" s="140"/>
      <c r="E59" s="742"/>
      <c r="F59" s="140">
        <f>F57+F42+F32+F19</f>
        <v>0</v>
      </c>
      <c r="G59" s="1169"/>
      <c r="H59" s="1169"/>
      <c r="I59" s="1169"/>
      <c r="J59" s="1169"/>
      <c r="K59" s="1169"/>
      <c r="L59" s="1169"/>
      <c r="M59" s="1169"/>
      <c r="N59" s="1169"/>
      <c r="O59" s="1169"/>
      <c r="P59" s="1169"/>
      <c r="Q59" s="1169"/>
      <c r="R59" s="1169"/>
      <c r="S59" s="1169"/>
      <c r="T59" s="1169"/>
      <c r="U59" s="1169"/>
      <c r="V59" s="1169"/>
      <c r="W59" s="1169"/>
      <c r="X59" s="1169"/>
      <c r="Y59" s="1169"/>
      <c r="Z59" s="1169"/>
      <c r="AA59" s="1169"/>
      <c r="AB59" s="1169"/>
      <c r="AC59" s="1169"/>
      <c r="AD59" s="1169"/>
      <c r="AE59" s="1169"/>
      <c r="AF59" s="1169"/>
      <c r="AG59" s="1169"/>
      <c r="AH59" s="1169"/>
      <c r="AI59" s="1169"/>
      <c r="AJ59" s="1169"/>
      <c r="AK59" s="1169"/>
      <c r="AL59" s="1169"/>
      <c r="AM59" s="1169"/>
      <c r="AN59" s="1169"/>
      <c r="AO59" s="1169"/>
      <c r="AP59" s="1169"/>
      <c r="AQ59" s="1169"/>
      <c r="AR59" s="1169"/>
      <c r="AS59" s="1169"/>
      <c r="AT59" s="1169"/>
      <c r="AU59" s="1169"/>
      <c r="AV59" s="1169"/>
      <c r="AW59" s="1169"/>
      <c r="AX59" s="1169"/>
      <c r="AY59" s="1169"/>
      <c r="AZ59" s="1169"/>
      <c r="BA59" s="1169"/>
      <c r="BB59" s="1169"/>
      <c r="BC59" s="1169"/>
      <c r="BD59" s="1169"/>
      <c r="BE59" s="1169"/>
      <c r="BF59" s="1169"/>
      <c r="BG59" s="1169"/>
      <c r="BH59" s="1169"/>
      <c r="BI59" s="1169"/>
      <c r="BJ59" s="1169"/>
      <c r="BK59" s="1169"/>
      <c r="BL59" s="1169"/>
      <c r="BM59" s="1169"/>
      <c r="BN59" s="1169"/>
      <c r="BO59" s="1169"/>
      <c r="BP59" s="1169"/>
      <c r="BQ59" s="1169"/>
      <c r="BR59" s="1169"/>
      <c r="BS59" s="1169"/>
      <c r="BT59" s="1169"/>
      <c r="BU59" s="1169"/>
      <c r="BV59" s="1169"/>
      <c r="BW59" s="1169"/>
      <c r="BX59" s="1169"/>
      <c r="BY59" s="1169"/>
      <c r="BZ59" s="1169"/>
      <c r="CA59" s="1169"/>
      <c r="CB59" s="1169"/>
      <c r="CC59" s="1169"/>
      <c r="CD59" s="1169"/>
      <c r="CE59" s="1169"/>
      <c r="CF59" s="1169"/>
      <c r="CG59" s="1169"/>
      <c r="CH59" s="1169"/>
    </row>
  </sheetData>
  <pageMargins left="0.98425196850393704" right="0.39370078740157483"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26</vt:i4>
      </vt:variant>
      <vt:variant>
        <vt:lpstr>Imenovani obsegi</vt:lpstr>
      </vt:variant>
      <vt:variant>
        <vt:i4>3</vt:i4>
      </vt:variant>
    </vt:vector>
  </HeadingPairs>
  <TitlesOfParts>
    <vt:vector size="29" baseType="lpstr">
      <vt:lpstr>2-KA</vt:lpstr>
      <vt:lpstr>3-1 MALI GRABEN- ODSEK 1</vt:lpstr>
      <vt:lpstr>3-1 MALI GRABEN - ODSEK 2</vt:lpstr>
      <vt:lpstr>3-1 MALI GRABEN - ODSEK 3</vt:lpstr>
      <vt:lpstr>3-1 MALI GRABEN - ODSEK 4</vt:lpstr>
      <vt:lpstr>3-2-Mali Graben-objekti</vt:lpstr>
      <vt:lpstr>3-3 RAZBREMENILNIK-regulacije</vt:lpstr>
      <vt:lpstr>3-4-Razbremenilnik 6A-objekti</vt:lpstr>
      <vt:lpstr>3-5 VG Ureditve Kozarje</vt:lpstr>
      <vt:lpstr>3-6 Ureditve Kozarje -objekti</vt:lpstr>
      <vt:lpstr>3-7 Rušitve</vt:lpstr>
      <vt:lpstr>3-8 Ceste in dostopi</vt:lpstr>
      <vt:lpstr>3-10-Vodovod</vt:lpstr>
      <vt:lpstr>3-11 Kanalizacija</vt:lpstr>
      <vt:lpstr>3-12-1 VMP Razbremenilnik 6A</vt:lpstr>
      <vt:lpstr>3-12-2 VMP Hladnikova</vt:lpstr>
      <vt:lpstr>4-1 EE OMREŽJE</vt:lpstr>
      <vt:lpstr>4-2 JR</vt:lpstr>
      <vt:lpstr>4-3 ZAPORNICA-HMO-E</vt:lpstr>
      <vt:lpstr>5-1 Plinovod</vt:lpstr>
      <vt:lpstr>5-2 ZAPORNICA RAZBREMENILNIK</vt:lpstr>
      <vt:lpstr>5-3 HMO - GRADAŠČICA</vt:lpstr>
      <vt:lpstr>6-1 TK</vt:lpstr>
      <vt:lpstr>7-Deponiranje</vt:lpstr>
      <vt:lpstr>8-1 GG - RA</vt:lpstr>
      <vt:lpstr>8-2 GG ZIDOVI</vt:lpstr>
      <vt:lpstr>'3-12-1 VMP Razbremenilnik 6A'!Področje_tiskanja</vt:lpstr>
      <vt:lpstr>'3-12-2 VMP Hladnikova'!Področje_tiskanja</vt:lpstr>
      <vt:lpstr>'3-4-Razbremenilnik 6A-objekti'!Področje_tiskanja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Tadeja Štivan</dc:creator>
  <cp:lastModifiedBy>Tadeja Štivan</cp:lastModifiedBy>
  <cp:lastPrinted>2019-10-16T13:05:50Z</cp:lastPrinted>
  <dcterms:created xsi:type="dcterms:W3CDTF">2019-06-17T05:03:11Z</dcterms:created>
  <dcterms:modified xsi:type="dcterms:W3CDTF">2020-07-20T10:00:52Z</dcterms:modified>
</cp:coreProperties>
</file>