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3040" windowHeight="8130"/>
  </bookViews>
  <sheets>
    <sheet name="Informacije" sheetId="16" r:id="rId1"/>
    <sheet name="Izl. N in P - ml. pl. prašiči" sheetId="14" r:id="rId2"/>
    <sheet name="Izl. N in P - pitanci" sheetId="13" r:id="rId3"/>
    <sheet name="Izl. N in P - merjasci" sheetId="12" r:id="rId4"/>
    <sheet name="Izl. N in P - tekači" sheetId="11" r:id="rId5"/>
    <sheet name="Izl. N in P -plemenske svinje" sheetId="9" r:id="rId6"/>
    <sheet name="Monitoring amon.-gnojevka" sheetId="10" r:id="rId7"/>
    <sheet name="Monitoring amon.-gnoj" sheetId="15" r:id="rId8"/>
    <sheet name="Monitoring amon.-privzeti EF" sheetId="17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7" l="1"/>
  <c r="D10" i="17"/>
  <c r="D27" i="15" l="1"/>
  <c r="D56" i="15" s="1"/>
  <c r="D25" i="15"/>
  <c r="D29" i="15" l="1"/>
  <c r="D38" i="15"/>
  <c r="D93" i="14"/>
  <c r="D90" i="14"/>
  <c r="D100" i="14" s="1"/>
  <c r="D104" i="14" s="1"/>
  <c r="D108" i="14" s="1"/>
  <c r="D112" i="14" s="1"/>
  <c r="D89" i="14"/>
  <c r="D94" i="14" s="1"/>
  <c r="D95" i="14" s="1"/>
  <c r="D34" i="14"/>
  <c r="D33" i="14"/>
  <c r="D30" i="14"/>
  <c r="D29" i="14"/>
  <c r="D93" i="13"/>
  <c r="D90" i="13"/>
  <c r="D100" i="13" s="1"/>
  <c r="D104" i="13" s="1"/>
  <c r="D108" i="13" s="1"/>
  <c r="D112" i="13" s="1"/>
  <c r="D89" i="13"/>
  <c r="D34" i="13"/>
  <c r="D33" i="13"/>
  <c r="D30" i="13"/>
  <c r="D29" i="13"/>
  <c r="D34" i="12"/>
  <c r="D33" i="12"/>
  <c r="D93" i="12"/>
  <c r="D90" i="12"/>
  <c r="D100" i="12" s="1"/>
  <c r="D104" i="12" s="1"/>
  <c r="D108" i="12" s="1"/>
  <c r="D112" i="12" s="1"/>
  <c r="D89" i="12"/>
  <c r="D30" i="12"/>
  <c r="D29" i="12"/>
  <c r="D33" i="15" l="1"/>
  <c r="D32" i="15"/>
  <c r="D35" i="15"/>
  <c r="D34" i="15"/>
  <c r="D38" i="14"/>
  <c r="D42" i="14" s="1"/>
  <c r="D46" i="14" s="1"/>
  <c r="D49" i="14" s="1"/>
  <c r="D53" i="14" s="1"/>
  <c r="D37" i="14"/>
  <c r="D41" i="14" s="1"/>
  <c r="D45" i="14" s="1"/>
  <c r="D52" i="14" s="1"/>
  <c r="D96" i="14"/>
  <c r="D72" i="14" s="1"/>
  <c r="D99" i="14" s="1"/>
  <c r="D103" i="14" s="1"/>
  <c r="D37" i="13"/>
  <c r="D41" i="13" s="1"/>
  <c r="D45" i="13" s="1"/>
  <c r="D52" i="13" s="1"/>
  <c r="D38" i="13"/>
  <c r="D42" i="13" s="1"/>
  <c r="D46" i="13" s="1"/>
  <c r="D49" i="13" s="1"/>
  <c r="D53" i="13" s="1"/>
  <c r="D94" i="13"/>
  <c r="D95" i="13" s="1"/>
  <c r="D96" i="13" s="1"/>
  <c r="D72" i="13" s="1"/>
  <c r="D99" i="13" s="1"/>
  <c r="D103" i="13" s="1"/>
  <c r="D38" i="12"/>
  <c r="D42" i="12" s="1"/>
  <c r="D46" i="12" s="1"/>
  <c r="D49" i="12" s="1"/>
  <c r="D53" i="12" s="1"/>
  <c r="D37" i="12"/>
  <c r="D41" i="12" s="1"/>
  <c r="D45" i="12" s="1"/>
  <c r="D52" i="12" s="1"/>
  <c r="D94" i="12"/>
  <c r="D95" i="12" s="1"/>
  <c r="D96" i="12" s="1"/>
  <c r="D72" i="12" s="1"/>
  <c r="D99" i="12" s="1"/>
  <c r="D103" i="12" s="1"/>
  <c r="D34" i="11"/>
  <c r="D33" i="11"/>
  <c r="D42" i="15" l="1"/>
  <c r="D44" i="15" s="1"/>
  <c r="D39" i="15"/>
  <c r="D40" i="15" s="1"/>
  <c r="D59" i="15" s="1"/>
  <c r="D46" i="15"/>
  <c r="D48" i="15" s="1"/>
  <c r="D50" i="15" s="1"/>
  <c r="D53" i="15" s="1"/>
  <c r="D56" i="14"/>
  <c r="D107" i="14"/>
  <c r="D111" i="14" s="1"/>
  <c r="D115" i="14"/>
  <c r="D56" i="13"/>
  <c r="D107" i="13"/>
  <c r="D111" i="13" s="1"/>
  <c r="D115" i="13"/>
  <c r="D56" i="12"/>
  <c r="D115" i="12"/>
  <c r="D107" i="12"/>
  <c r="D111" i="12" s="1"/>
  <c r="D93" i="11"/>
  <c r="D90" i="11"/>
  <c r="D100" i="11" s="1"/>
  <c r="D104" i="11" s="1"/>
  <c r="D108" i="11" s="1"/>
  <c r="D112" i="11" s="1"/>
  <c r="D30" i="11"/>
  <c r="D29" i="11"/>
  <c r="D37" i="11" l="1"/>
  <c r="D41" i="11" s="1"/>
  <c r="D45" i="11" s="1"/>
  <c r="D52" i="11" s="1"/>
  <c r="D38" i="11"/>
  <c r="D42" i="11" s="1"/>
  <c r="D46" i="11" s="1"/>
  <c r="D49" i="11" s="1"/>
  <c r="D53" i="11" s="1"/>
  <c r="D89" i="11"/>
  <c r="D94" i="11" s="1"/>
  <c r="D95" i="11" s="1"/>
  <c r="D96" i="11" s="1"/>
  <c r="D72" i="11" s="1"/>
  <c r="D99" i="11" s="1"/>
  <c r="D103" i="11" s="1"/>
  <c r="D56" i="11" l="1"/>
  <c r="D115" i="11"/>
  <c r="D107" i="11"/>
  <c r="D111" i="11" s="1"/>
  <c r="D46" i="9"/>
  <c r="D47" i="9"/>
  <c r="D25" i="10" l="1"/>
  <c r="D103" i="9"/>
  <c r="D106" i="9"/>
  <c r="D43" i="9"/>
  <c r="D42" i="9"/>
  <c r="D27" i="10" l="1"/>
  <c r="D56" i="10" s="1"/>
  <c r="D113" i="9"/>
  <c r="D117" i="9" s="1"/>
  <c r="D121" i="9" s="1"/>
  <c r="D125" i="9" s="1"/>
  <c r="D50" i="9"/>
  <c r="D54" i="9" s="1"/>
  <c r="D51" i="9"/>
  <c r="D55" i="9" s="1"/>
  <c r="D59" i="9" s="1"/>
  <c r="D62" i="9" s="1"/>
  <c r="D66" i="9" s="1"/>
  <c r="D102" i="9"/>
  <c r="D58" i="9" l="1"/>
  <c r="D65" i="9" s="1"/>
  <c r="D69" i="9"/>
  <c r="D38" i="10"/>
  <c r="D29" i="10"/>
  <c r="D107" i="9"/>
  <c r="D108" i="9" s="1"/>
  <c r="D109" i="9" s="1"/>
  <c r="D85" i="9" s="1"/>
  <c r="D112" i="9" s="1"/>
  <c r="D116" i="9" s="1"/>
  <c r="D120" i="9" l="1"/>
  <c r="D124" i="9" s="1"/>
  <c r="D128" i="9"/>
  <c r="D35" i="10"/>
  <c r="D34" i="10"/>
  <c r="D33" i="10"/>
  <c r="D32" i="10"/>
  <c r="D39" i="10" l="1"/>
  <c r="D40" i="10" s="1"/>
  <c r="D59" i="10" s="1"/>
  <c r="D42" i="10"/>
  <c r="D44" i="10" s="1"/>
  <c r="D46" i="10" s="1"/>
  <c r="D48" i="10" s="1"/>
  <c r="D50" i="10" s="1"/>
  <c r="D53" i="10" s="1"/>
</calcChain>
</file>

<file path=xl/sharedStrings.xml><?xml version="1.0" encoding="utf-8"?>
<sst xmlns="http://schemas.openxmlformats.org/spreadsheetml/2006/main" count="1555" uniqueCount="291">
  <si>
    <t xml:space="preserve">Poraba krme </t>
  </si>
  <si>
    <t>Podatek</t>
  </si>
  <si>
    <t>Vsebnost N v krmi</t>
  </si>
  <si>
    <t>Enota</t>
  </si>
  <si>
    <t>g/kg</t>
  </si>
  <si>
    <t>Vrednost</t>
  </si>
  <si>
    <t>%</t>
  </si>
  <si>
    <t>Vsebnost P v krmi</t>
  </si>
  <si>
    <t xml:space="preserve">Izločanje N </t>
  </si>
  <si>
    <t>delež</t>
  </si>
  <si>
    <t>Okrajšava</t>
  </si>
  <si>
    <t>Zasedenost hleva (število dni, ko je hlev zaseden/365 × 100)</t>
  </si>
  <si>
    <t>ZH%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</si>
  <si>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krma</t>
    </r>
  </si>
  <si>
    <t>kg/žival/proizvodni ciklus</t>
  </si>
  <si>
    <t xml:space="preserve">Trajanje proizvodnega ciklusa 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</si>
  <si>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ciklus</t>
    </r>
  </si>
  <si>
    <t>dnevi</t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</si>
  <si>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krma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</si>
  <si>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krma</t>
    </r>
  </si>
  <si>
    <r>
      <t>TM</t>
    </r>
    <r>
      <rPr>
        <vertAlign val="subscript"/>
        <sz val="11"/>
        <color theme="1"/>
        <rFont val="Calibri"/>
        <family val="2"/>
        <charset val="238"/>
        <scheme val="minor"/>
      </rPr>
      <t>Z</t>
    </r>
  </si>
  <si>
    <t>kg</t>
  </si>
  <si>
    <t>Končna masa živali (ob koncu proizvodnega ciklusa)</t>
  </si>
  <si>
    <r>
      <t>TM</t>
    </r>
    <r>
      <rPr>
        <vertAlign val="subscript"/>
        <sz val="11"/>
        <color theme="1"/>
        <rFont val="Calibri"/>
        <family val="2"/>
        <charset val="238"/>
        <scheme val="minor"/>
      </rPr>
      <t>K</t>
    </r>
  </si>
  <si>
    <t>Vsebnost N v telesu ob začetku ciklusa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</si>
  <si>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TM-Z</t>
    </r>
  </si>
  <si>
    <t>Vsebnost N v telesu ob koncu ciklusa</t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</si>
  <si>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TM-K</t>
    </r>
  </si>
  <si>
    <t>Vsebnost P v telesu ob začetku ciklusa</t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</si>
  <si>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TM-Z</t>
    </r>
  </si>
  <si>
    <t>Vsebnost P v telesu ob koncu ciklusa</t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</si>
  <si>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TM-K</t>
    </r>
  </si>
  <si>
    <t>/</t>
  </si>
  <si>
    <r>
      <t>Podatki za oceno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po postopku masne bilance. V rumeno obarvana polja je treba vpisati podatke, ki se nanašajo na konkretno rejo.</t>
    </r>
  </si>
  <si>
    <t>1.       Količina zaužitega N in P</t>
  </si>
  <si>
    <t xml:space="preserve">           Količina zaužitega N</t>
  </si>
  <si>
    <t xml:space="preserve">           Količina zaužitega P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</si>
  <si>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zaužit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</si>
  <si>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zaužit</t>
    </r>
  </si>
  <si>
    <t>kg na žival na proizvodni ciklus</t>
  </si>
  <si>
    <t xml:space="preserve">2.       Količina zadržanega N in P </t>
  </si>
  <si>
    <t xml:space="preserve">           Količina zadržanega N</t>
  </si>
  <si>
    <t xml:space="preserve">           Količina zadržanega P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</si>
  <si>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zadržan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</si>
  <si>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zadržan</t>
    </r>
  </si>
  <si>
    <t>Začetna masa živali (ob začetku proizvodnega ciklusa)</t>
  </si>
  <si>
    <t>Opomba</t>
  </si>
  <si>
    <t>3.       Količina izločenega N in P</t>
  </si>
  <si>
    <t xml:space="preserve">           Količina izločenega N</t>
  </si>
  <si>
    <t xml:space="preserve">           Količina izločenega P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</si>
  <si>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izločen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</si>
  <si>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izločen</t>
    </r>
  </si>
  <si>
    <t xml:space="preserve">4.       Preračun izločenega N in P na letno raven 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</si>
  <si>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izločen-365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</si>
  <si>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izločen-365</t>
    </r>
  </si>
  <si>
    <t>kg na žival na leto (365 dni)</t>
  </si>
  <si>
    <r>
      <t>Postopek ocene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>.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Enačbe za ocene so vpisane in jih ne popravljamo. 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</si>
  <si>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izločen-PŽ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</si>
  <si>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izločen-PŽ</t>
    </r>
  </si>
  <si>
    <t>kg na prostor za žival na leto</t>
  </si>
  <si>
    <r>
      <t>6.       Preračun izločenega P v obliko P</t>
    </r>
    <r>
      <rPr>
        <u/>
        <vertAlign val="subscript"/>
        <sz val="11"/>
        <color theme="1"/>
        <rFont val="Calibri"/>
        <family val="2"/>
        <charset val="238"/>
        <scheme val="minor"/>
      </rPr>
      <t>2</t>
    </r>
    <r>
      <rPr>
        <u/>
        <sz val="11"/>
        <color theme="1"/>
        <rFont val="Calibri"/>
        <family val="2"/>
        <charset val="238"/>
        <scheme val="minor"/>
      </rPr>
      <t>O</t>
    </r>
    <r>
      <rPr>
        <u/>
        <vertAlign val="subscript"/>
        <sz val="11"/>
        <color theme="1"/>
        <rFont val="Calibri"/>
        <family val="2"/>
        <charset val="238"/>
        <scheme val="minor"/>
      </rPr>
      <t>5</t>
    </r>
  </si>
  <si>
    <r>
      <t xml:space="preserve">           Količina izločenega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</si>
  <si>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 izločen-PŽ</t>
    </r>
  </si>
  <si>
    <r>
      <t>Podatki za oceno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na podlagi analize gnoja. V rumeno obarvana polja je treba vpisati podatke, ki se nanašajo na konkretno rejo.</t>
    </r>
  </si>
  <si>
    <t xml:space="preserve"> </t>
  </si>
  <si>
    <t xml:space="preserve">Količina gnoja ali gnojevke 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</si>
  <si>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gnoj</t>
    </r>
  </si>
  <si>
    <t>t/proizvodni ciklus</t>
  </si>
  <si>
    <t>Povprečno število živali v turnusu</t>
  </si>
  <si>
    <t>št. živali</t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</si>
  <si>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gnoj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</si>
  <si>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5gnoj</t>
    </r>
  </si>
  <si>
    <t>Količina uporabljenega nastilja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</si>
  <si>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nastilj</t>
    </r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</si>
  <si>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nastilj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</si>
  <si>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5nastilj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</si>
  <si>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izgube N</t>
    </r>
  </si>
  <si>
    <t>% od izločenega N</t>
  </si>
  <si>
    <t>Vsebnost N v gnoju/gnojevki</t>
  </si>
  <si>
    <r>
      <t>Vsebnost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v gnoju/gnojevki</t>
    </r>
  </si>
  <si>
    <t>Vsebnost N v nastilju</t>
  </si>
  <si>
    <r>
      <t>Vsebnost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v nastilju</t>
    </r>
  </si>
  <si>
    <t>Izgube N iz hlevov in gnojišč</t>
  </si>
  <si>
    <r>
      <t>1.     Količina N in P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>O</t>
    </r>
    <r>
      <rPr>
        <u/>
        <vertAlign val="subscript"/>
        <sz val="12"/>
        <color theme="1"/>
        <rFont val="Calibri"/>
        <family val="2"/>
        <charset val="238"/>
        <scheme val="minor"/>
      </rPr>
      <t>5</t>
    </r>
    <r>
      <rPr>
        <u/>
        <sz val="12"/>
        <color theme="1"/>
        <rFont val="Calibri"/>
        <family val="2"/>
        <charset val="238"/>
        <scheme val="minor"/>
      </rPr>
      <t xml:space="preserve"> v gnoju </t>
    </r>
  </si>
  <si>
    <r>
      <t>N</t>
    </r>
    <r>
      <rPr>
        <vertAlign val="subscript"/>
        <sz val="12"/>
        <color theme="1"/>
        <rFont val="Calibri"/>
        <family val="2"/>
        <charset val="238"/>
        <scheme val="minor"/>
      </rPr>
      <t>gnoj</t>
    </r>
  </si>
  <si>
    <r>
      <t>P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  <r>
      <rPr>
        <vertAlign val="subscript"/>
        <sz val="12"/>
        <color theme="1"/>
        <rFont val="Calibri"/>
        <family val="2"/>
        <charset val="238"/>
        <scheme val="minor"/>
      </rPr>
      <t>5gnoj</t>
    </r>
  </si>
  <si>
    <t>2.     Izgube N iz hlevov in gnojišč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</si>
  <si>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SAN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</si>
  <si>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NH3-hlevi</t>
    </r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</si>
  <si>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NH3-hlevi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</si>
  <si>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NH3-gnojišča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</si>
  <si>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N2O-gnojišča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</si>
  <si>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NOx-gnojišča 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</si>
  <si>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N2-gnojišča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</si>
  <si>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mob.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</si>
  <si>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imob.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</si>
  <si>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izgube N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 hlevi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</si>
  <si>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izgube N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 gnojišča</t>
    </r>
  </si>
  <si>
    <t xml:space="preserve">           Količina izločenega N </t>
  </si>
  <si>
    <t xml:space="preserve">          Količina N v gnoju </t>
  </si>
  <si>
    <t xml:space="preserve">          Izgube N iz hlevov</t>
  </si>
  <si>
    <t xml:space="preserve">          Izgube N iz gnojišč</t>
  </si>
  <si>
    <t xml:space="preserve">          Izgube N iz hlevov in gnojišč</t>
  </si>
  <si>
    <r>
      <t xml:space="preserve">           Količina izločenega P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5 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</si>
  <si>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 izločen</t>
    </r>
  </si>
  <si>
    <r>
      <t>3.     Količina izločenega N in P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>O</t>
    </r>
    <r>
      <rPr>
        <u/>
        <vertAlign val="subscript"/>
        <sz val="12"/>
        <color theme="1"/>
        <rFont val="Calibri"/>
        <family val="2"/>
        <charset val="238"/>
        <scheme val="minor"/>
      </rPr>
      <t>5</t>
    </r>
    <r>
      <rPr>
        <u/>
        <sz val="12"/>
        <color theme="1"/>
        <rFont val="Calibri"/>
        <family val="2"/>
        <charset val="238"/>
        <scheme val="minor"/>
      </rPr>
      <t xml:space="preserve"> </t>
    </r>
  </si>
  <si>
    <t>5.       Preračun izločenega N in P na raven prostora za žival</t>
  </si>
  <si>
    <r>
      <t>Postopek ocene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5 </t>
    </r>
    <r>
      <rPr>
        <b/>
        <sz val="11"/>
        <color theme="1"/>
        <rFont val="Calibri"/>
        <family val="2"/>
        <charset val="238"/>
        <scheme val="minor"/>
      </rPr>
      <t xml:space="preserve">na podlagi analize gnoja. Enačbe za ocene so vpisane in jih ne popravljamo. 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</si>
  <si>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 izločen-365</t>
    </r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</si>
  <si>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NH3-gnojišča</t>
    </r>
  </si>
  <si>
    <t>Glejte: preglednica 10</t>
  </si>
  <si>
    <t>Glejte: preglednica 11</t>
  </si>
  <si>
    <t>V polju je navezava na izračun spodaj. V polje lahko vpišemo tudi vrednost, ki jo pridobimo v sklopu ocene emisij amonijaka.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</si>
  <si>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nastilj-pribl. 100</t>
    </r>
  </si>
  <si>
    <t xml:space="preserve">          Približek za količino slame</t>
  </si>
  <si>
    <t>kg na 100 kg N v gnoju</t>
  </si>
  <si>
    <r>
      <t xml:space="preserve">          Količina P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  <r>
      <rPr>
        <vertAlign val="subscript"/>
        <sz val="12"/>
        <color theme="1"/>
        <rFont val="Calibri"/>
        <family val="2"/>
        <charset val="238"/>
        <scheme val="minor"/>
      </rPr>
      <t>5</t>
    </r>
    <r>
      <rPr>
        <sz val="12"/>
        <color theme="1"/>
        <rFont val="Calibri"/>
        <family val="2"/>
        <charset val="238"/>
        <scheme val="minor"/>
      </rPr>
      <t xml:space="preserve"> v gnoju </t>
    </r>
  </si>
  <si>
    <r>
      <t>Emisijski faktor za NH</t>
    </r>
    <r>
      <rPr>
        <vertAlign val="sub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iz hlevov</t>
    </r>
  </si>
  <si>
    <t>Korekcijski faktor za zmanjšanje emisij iz hlevov</t>
  </si>
  <si>
    <t>Faktor imobilizacije SAN na gnojiščih</t>
  </si>
  <si>
    <t>Faktor mobilizacije SAN v jamah za gnojevko</t>
  </si>
  <si>
    <r>
      <t>Emisijski faktor za NH</t>
    </r>
    <r>
      <rPr>
        <vertAlign val="sub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iz skladišč živinskih gnojil</t>
    </r>
  </si>
  <si>
    <t>Korekcijski faktor za zmanjšanje emisij iz gnojišč</t>
  </si>
  <si>
    <r>
      <t>Emisijski faktor za N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O iz skladišč živinskih gnojil</t>
    </r>
  </si>
  <si>
    <r>
      <t>Emisijski faktor za NO</t>
    </r>
    <r>
      <rPr>
        <vertAlign val="subscript"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iz skladišč živinskih gnojil</t>
    </r>
  </si>
  <si>
    <t>delež SAN od skupnega N v izločkih</t>
  </si>
  <si>
    <t>delež od SAN</t>
  </si>
  <si>
    <t>Delež skupnega amonijakovega N (SAN)</t>
  </si>
  <si>
    <t>delež od ne-SAN dušika</t>
  </si>
  <si>
    <t>kg N na kg nastilja</t>
  </si>
  <si>
    <t>Vpisati rezultat analize</t>
  </si>
  <si>
    <r>
      <t>Privzeti podatki za oceno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po postopku masne bilance (povzeto po Statistics Netherlands, 2012). Vpisanih vrednosti ni treba popravljati, razen če reja razpolaga z lastnimi podatki ali presodi, da so za ocene primernejši drugi podatki iz zanesljivih virov.</t>
    </r>
  </si>
  <si>
    <t>Za vsebnost fosforja v krmi uporabimo podatke iz deklaracij ali analitske podatke.</t>
  </si>
  <si>
    <t>Izračunamo na podlagi vsebnosti surovih beljakovin (Nkrma = surove beljakovine/6,25). V primeru faznega krmljenja upoštevamo tehtano povprečje. Za vsebnost beljakovin v krmi uporabimo podatke iz deklaracij ali analitske podatke.</t>
  </si>
  <si>
    <t>Vpisati rezultat tehtanja</t>
  </si>
  <si>
    <r>
      <t>Navodilo: v nadaljevanju je pripravljen postopek za oceno izločanja N in P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O</t>
    </r>
    <r>
      <rPr>
        <b/>
        <vertAlign val="subscript"/>
        <sz val="14"/>
        <color theme="1"/>
        <rFont val="Calibri"/>
        <family val="2"/>
        <charset val="238"/>
        <scheme val="minor"/>
      </rPr>
      <t>5</t>
    </r>
    <r>
      <rPr>
        <b/>
        <sz val="14"/>
        <color theme="1"/>
        <rFont val="Calibri"/>
        <family val="2"/>
        <charset val="238"/>
        <scheme val="minor"/>
      </rPr>
      <t xml:space="preserve"> po postopku masne bilance (postopek 1) in na podlagi analize gnoja (postopek 2). Ocene pripravimo po enem od postopkov. Priporočamo postopek masne bilance, ki je zanesljivejši in enostavnejši.</t>
    </r>
  </si>
  <si>
    <r>
      <t xml:space="preserve">Podatki za oceno emisij amonijaka </t>
    </r>
    <r>
      <rPr>
        <b/>
        <sz val="11"/>
        <color theme="1"/>
        <rFont val="Calibri"/>
        <family val="2"/>
        <charset val="238"/>
        <scheme val="minor"/>
      </rPr>
      <t>po postopku masne bilance. V rumeno obarvana polja je treba vpisati podatke, ki se nanašajo na konkretno rejo.</t>
    </r>
  </si>
  <si>
    <t xml:space="preserve">Delež skupnega amonijakovega N (SAN) 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</si>
  <si>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nastilj-365</t>
    </r>
  </si>
  <si>
    <t xml:space="preserve">Korekcijski faktor za zmanjšanje emisij pri gnojenju </t>
  </si>
  <si>
    <r>
      <t>Emisijski faktor za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iz hlevov</t>
    </r>
  </si>
  <si>
    <r>
      <t>Emisijski faktor za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iz skladišč živinskih gnojil</t>
    </r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</si>
  <si>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NH3-gnojišča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</si>
  <si>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Emisijski faktor za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 iz skladišč živinskih gnojil</t>
    </r>
  </si>
  <si>
    <r>
      <t>Emisijski faktor za NO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iz skladišč živinskih gnojil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</si>
  <si>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NOx-gnojišča</t>
    </r>
  </si>
  <si>
    <r>
      <t>Emisijski faktor za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iz skladišč živinskih gnojil</t>
    </r>
  </si>
  <si>
    <r>
      <t>Emisijski faktor za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pri gnojenju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</si>
  <si>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NH3-gnojenje</t>
    </r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</si>
  <si>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NH3-gnojenje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</si>
  <si>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Postopek za oceno emisij amonijaka po postopku masne bilance. Enačbe za ocene so vpisane in jih ne popravljamo. </t>
  </si>
  <si>
    <t>REZULTAT</t>
  </si>
  <si>
    <t>1.   Količina izločenega skupnega amonijakovega N</t>
  </si>
  <si>
    <t>kg na žival na leto</t>
  </si>
  <si>
    <r>
      <t>SAN</t>
    </r>
    <r>
      <rPr>
        <vertAlign val="subscript"/>
        <sz val="11"/>
        <color theme="1"/>
        <rFont val="Calibri"/>
        <family val="2"/>
        <charset val="238"/>
        <scheme val="minor"/>
      </rPr>
      <t>izločen</t>
    </r>
  </si>
  <si>
    <t xml:space="preserve">2.   Emisije amonijakovega N iz hlevov 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</si>
  <si>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NH3-N hlevi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</si>
  <si>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3.   Količina skupnega amonijakovega N na gnojiščih </t>
  </si>
  <si>
    <r>
      <t>SAN</t>
    </r>
    <r>
      <rPr>
        <vertAlign val="subscript"/>
        <sz val="11"/>
        <color theme="1"/>
        <rFont val="Calibri"/>
        <family val="2"/>
        <charset val="238"/>
        <scheme val="minor"/>
      </rPr>
      <t>gnojišča</t>
    </r>
  </si>
  <si>
    <t xml:space="preserve">        Emisije amonijaka</t>
  </si>
  <si>
    <r>
      <t xml:space="preserve">        Emisije N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</si>
  <si>
    <r>
      <t xml:space="preserve">        Emisije NO</t>
    </r>
    <r>
      <rPr>
        <vertAlign val="subscript"/>
        <sz val="12"/>
        <color theme="1"/>
        <rFont val="Calibri"/>
        <family val="2"/>
        <charset val="238"/>
        <scheme val="minor"/>
      </rPr>
      <t>x</t>
    </r>
  </si>
  <si>
    <r>
      <t xml:space="preserve">        Emisije N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</si>
  <si>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NH3-N gnojišča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</si>
  <si>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N2O-N gnojišča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</si>
  <si>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NOx-N gnojišča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</si>
  <si>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N2-N gnojišča</t>
    </r>
  </si>
  <si>
    <r>
      <t>4.   Emisije amonijakovega N, N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>O-N, NO</t>
    </r>
    <r>
      <rPr>
        <u/>
        <vertAlign val="subscript"/>
        <sz val="12"/>
        <color theme="1"/>
        <rFont val="Calibri"/>
        <family val="2"/>
        <charset val="238"/>
        <scheme val="minor"/>
      </rPr>
      <t>X</t>
    </r>
    <r>
      <rPr>
        <u/>
        <sz val="12"/>
        <color theme="1"/>
        <rFont val="Calibri"/>
        <family val="2"/>
        <charset val="238"/>
        <scheme val="minor"/>
      </rPr>
      <t>-N in N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 xml:space="preserve">-N iz gnojišč </t>
    </r>
  </si>
  <si>
    <t xml:space="preserve">5.   Izgube N iz hlevov in gnojišč </t>
  </si>
  <si>
    <t xml:space="preserve">        Izgube N iz hlevov</t>
  </si>
  <si>
    <t xml:space="preserve">        Izgube N iz gnojišč</t>
  </si>
  <si>
    <t xml:space="preserve">        Izgube N iz hlevov in gnojišč</t>
  </si>
  <si>
    <t xml:space="preserve">6.   Količina skupnega amonijakovega N v živinskih gnojilih </t>
  </si>
  <si>
    <r>
      <t>SAN</t>
    </r>
    <r>
      <rPr>
        <vertAlign val="subscript"/>
        <sz val="12"/>
        <color theme="1"/>
        <rFont val="Calibri"/>
        <family val="2"/>
        <charset val="238"/>
        <scheme val="minor"/>
      </rPr>
      <t>gnojila</t>
    </r>
  </si>
  <si>
    <t xml:space="preserve">7.   Emisije amonijakovega N pri gnojenju z živinskimi gnojili 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</si>
  <si>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NH3-N gnojenje</t>
    </r>
  </si>
  <si>
    <t>8.   Skupne emisije amonijakovega N iz hlevov, gnojišč in pri gnojenji u živinskimi gnojili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</si>
  <si>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NH3-N skupaj</t>
    </r>
  </si>
  <si>
    <t xml:space="preserve">9.   Preračun skupnih emisij amonijakovega N iz hlevov, gnojišč in pri gnojenji u živinskimi gnojili v skupne emisije amonijaka 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</si>
  <si>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 skupaj</t>
    </r>
  </si>
  <si>
    <t>10.  Preračun skupnih emisij na žival na leto v emisije na prostor za žival na leto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</si>
  <si>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 skupaj na prostor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</si>
  <si>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Glejte: preglednica 12</t>
  </si>
  <si>
    <t>Glejte: preglednica 13</t>
  </si>
  <si>
    <t>REZULTAT 1</t>
  </si>
  <si>
    <t>REZULTAT 2 - vmesni podatek za oceno emisij amonijaka</t>
  </si>
  <si>
    <t>Število živorojenih pujskov</t>
  </si>
  <si>
    <t>Število mrtvorojenih pujskov</t>
  </si>
  <si>
    <t>Število odstavljenih pujskov</t>
  </si>
  <si>
    <t>Remont svinj</t>
  </si>
  <si>
    <t>Remont merjascev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</si>
  <si>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ŽRP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</si>
  <si>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MRP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</si>
  <si>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OP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</si>
  <si>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S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</si>
  <si>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M</t>
    </r>
  </si>
  <si>
    <t>število/svinjo/leto</t>
  </si>
  <si>
    <t>delež, na letni ravni</t>
  </si>
  <si>
    <t>1. Ocena izločanja N in P pri plemenskih svinjah na podlagi masne bilance (za podrobnosti glejte poglavje 2.1.1 metodike)</t>
  </si>
  <si>
    <t xml:space="preserve">Vsebnost N v telesu rojenih pujskov </t>
  </si>
  <si>
    <t>Vsebnost N v telesu poginulih pujskov</t>
  </si>
  <si>
    <t>Vsebnost N v telesu odstavljenih pujskov</t>
  </si>
  <si>
    <t xml:space="preserve">Vsebnost P v telesu rojenih pujskov </t>
  </si>
  <si>
    <t>Vsebnost P v telesu poginulih pujskov</t>
  </si>
  <si>
    <t>Vsebnost P v telesu odstavljenih pujskov</t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</si>
  <si>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RP</t>
    </r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</si>
  <si>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PP</t>
    </r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</si>
  <si>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OP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</si>
  <si>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RP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</si>
  <si>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PP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</si>
  <si>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OP</t>
    </r>
  </si>
  <si>
    <t>Plemenske svinje in pujski</t>
  </si>
  <si>
    <t>Rojstna masa pujskov</t>
  </si>
  <si>
    <t>Povprečna masa poginulih pujskov</t>
  </si>
  <si>
    <t>Povprečna masa odstavljenih pujskov</t>
  </si>
  <si>
    <t>Povprečna masa pujskov, ki poginejo po rojstvu</t>
  </si>
  <si>
    <r>
      <t>TM</t>
    </r>
    <r>
      <rPr>
        <vertAlign val="subscript"/>
        <sz val="11"/>
        <color theme="1"/>
        <rFont val="Calibri"/>
        <family val="2"/>
        <charset val="238"/>
        <scheme val="minor"/>
      </rPr>
      <t>RP</t>
    </r>
  </si>
  <si>
    <r>
      <t>TM</t>
    </r>
    <r>
      <rPr>
        <vertAlign val="subscript"/>
        <sz val="11"/>
        <color theme="1"/>
        <rFont val="Calibri"/>
        <family val="2"/>
        <charset val="238"/>
        <scheme val="minor"/>
      </rPr>
      <t>PP</t>
    </r>
  </si>
  <si>
    <r>
      <t>TM</t>
    </r>
    <r>
      <rPr>
        <vertAlign val="subscript"/>
        <sz val="11"/>
        <color theme="1"/>
        <rFont val="Calibri"/>
        <family val="2"/>
        <charset val="238"/>
        <scheme val="minor"/>
      </rPr>
      <t>OP</t>
    </r>
  </si>
  <si>
    <t>Vpisati število živali</t>
  </si>
  <si>
    <t>Glejte: preglednica 6</t>
  </si>
  <si>
    <t>Glejte: preglednica 11, uporabiti le, če se za nastilj uporablja slama, v primeru žagovine vpisati 0,00</t>
  </si>
  <si>
    <t>Podatki za oceno izgub N iz hlevov in gnojišč. V rumeno obarvana polja je treba vpisati podatke za konkretno rejo. Ustrezne vrednosti poiščemo v poglavju 2.2.1 metodike. Če pridobimo podatke o izgubah N v sklopu ocene emisij amonijaka, vnos podatkov na tem mestu ni potreben, podatek vnesemo v polje D85.</t>
  </si>
  <si>
    <t>2. Ocena izločanja N in P pri plemenskih svinjah na podlagi analize gnoja (za podrobnosti glejte poglavje 2.1.2 metodike)</t>
  </si>
  <si>
    <t>Pri plemenskih svinjah se izločanje računa na leto (365 dni). Podatka v tem polju ne spreminjamo.</t>
  </si>
  <si>
    <r>
      <t>Opomba: Pri plemenskih svinjah upoštevamo, da je trajanje proizvodnega ciklusa 1 leto (365 dni). Izločena N in P</t>
    </r>
    <r>
      <rPr>
        <b/>
        <vertAlign val="subscript"/>
        <sz val="11"/>
        <color rgb="FFFF0000"/>
        <rFont val="Calibri"/>
        <family val="2"/>
        <charset val="238"/>
        <scheme val="minor"/>
      </rPr>
      <t>2</t>
    </r>
    <r>
      <rPr>
        <b/>
        <sz val="11"/>
        <color rgb="FFFF0000"/>
        <rFont val="Calibri"/>
        <family val="2"/>
        <charset val="238"/>
        <scheme val="minor"/>
      </rPr>
      <t>O</t>
    </r>
    <r>
      <rPr>
        <b/>
        <vertAlign val="subscript"/>
        <sz val="11"/>
        <color rgb="FFFF0000"/>
        <rFont val="Calibri"/>
        <family val="2"/>
        <charset val="238"/>
        <scheme val="minor"/>
      </rPr>
      <t>5</t>
    </r>
    <r>
      <rPr>
        <b/>
        <sz val="11"/>
        <color rgb="FFFF0000"/>
        <rFont val="Calibri"/>
        <family val="2"/>
        <charset val="238"/>
        <scheme val="minor"/>
      </rPr>
      <t xml:space="preserve"> vključujeta tudi hranila, ki jih izločijo pujski do odstavitve.</t>
    </r>
  </si>
  <si>
    <t>1. Ocena izločanja N in P pri tekačih na podlagi masne bilance (za podrobnosti glejte poglavje 2.1.1 metodike)</t>
  </si>
  <si>
    <t>Tekači</t>
  </si>
  <si>
    <t>2. Ocena izločanja N in P pri tekačih na podlagi analize gnoja (za podrobnosti glejte poglavje 2.1.2 metodike)</t>
  </si>
  <si>
    <t>Podatki za oceno izgub N iz hlevov in gnojišč. V rumeno obarvana polja je treba vpisati podatke za konkretno rejo. Ustrezne vrednosti poiščemo v poglavju 2.2.1 metodike. Če pridobimo podatke o izgubah N v sklopu ocene emisij amonijaka, vnos podatkov na tem mestu ni potreben, podatek vnesemo v polje D72.</t>
  </si>
  <si>
    <t>Merjasci</t>
  </si>
  <si>
    <t>1. Ocena izločanja N in P pri merjascih na podlagi masne bilance (za podrobnosti glejte poglavje 2.1.1 metodike)</t>
  </si>
  <si>
    <t>Pri merjascih se izločanje računa na leto (365 dni). Podatka v tem polju ne spreminjamo.</t>
  </si>
  <si>
    <t>2. Ocena izločanja N in P pri merjascih na podlagi analize gnoja (za podrobnosti glejte poglavje 2.1.2 metodike)</t>
  </si>
  <si>
    <t>1. Ocena izločanja N in P pri pitancih na podlagi masne bilance (za podrobnosti glejte poglavje 2.1.1 metodike)</t>
  </si>
  <si>
    <t>Pitanci</t>
  </si>
  <si>
    <t>2. Ocena izločanja N in P pri pitancih na podlagi analize gnoja (za podrobnosti glejte poglavje 2.1.2 metodike)</t>
  </si>
  <si>
    <t>1. Ocena izločanja N in P pri mladih plemenskih prašičih na podlagi masne bilance (za podrobnosti glejte poglavje 2.1.1 metodike)</t>
  </si>
  <si>
    <t>Mladi plemenski prašiči</t>
  </si>
  <si>
    <t>2. Ocena izločanja N in P pri mladih plemenskih prašičih na podlagi analize gnoja (za podrobnosti glejte poglavje 2.1.2 metodike)</t>
  </si>
  <si>
    <t>kg/žival/leto</t>
  </si>
  <si>
    <t>t/leto</t>
  </si>
  <si>
    <t>Glejte: preglednici 7 in 8 (izberemo glede na prevladujoč način reje v obravnavanem letu)</t>
  </si>
  <si>
    <t>Glejte: preglednica 9</t>
  </si>
  <si>
    <t>Glejte: preglednice 7 do 9 (izberemo prevladujoč način reje v obravnavanem letu)</t>
  </si>
  <si>
    <t>Vpisati ocenjeno količino ali rezultat tehtanja, za reje brez nastilja vpisati 0</t>
  </si>
  <si>
    <t>Vpisati rezultat analize ali privzeto vrednost, obvezno le za reje z nastiljem (preglednica 4)</t>
  </si>
  <si>
    <t>Glejte: preglednicie 7 do 10</t>
  </si>
  <si>
    <t>Glejte: preglednica 14</t>
  </si>
  <si>
    <t>Glejte: preglednica 11, za reje s hlevskim gnojem vpisati 0</t>
  </si>
  <si>
    <t>REZULTAT 2</t>
  </si>
  <si>
    <t>REZULTAT 3 - Vmesni podatek za oceno izločenega N na podlagi analize gnoja</t>
  </si>
  <si>
    <t>Skupne emisije amonijaka iz hlevov</t>
  </si>
  <si>
    <t>Skupne emisije amonijaka (hlevi, skladišča za živinska gnojila, gnojenje)</t>
  </si>
  <si>
    <t>(Preglednica 2.1 Izvedbenega sklepa)</t>
  </si>
  <si>
    <t xml:space="preserve">Vpisati vrednost, ki je bila določena po postopku masne bilance ali na podlagi analize gnoja. Gre za količino na žival (ne na prostor). </t>
  </si>
  <si>
    <t xml:space="preserve">Navodilo: V nadaljevanju je pripravljen postopek za oceno emisij amonijaka po postopku masne bilance. Za konkretno rejo je treba izpolniti rumeno obarvana polja. </t>
  </si>
  <si>
    <t>1. Ocena emisij amonijaka z uporabo masne bilance (za podrobnosti glejte poglavje 3.1.1 metodike)</t>
  </si>
  <si>
    <t>Vpisati ocenjeno količino ali rezultat tehtanja, za reje z gnojevko vpisati 0</t>
  </si>
  <si>
    <t>Glejte: preglednica 15</t>
  </si>
  <si>
    <t>Verzija:</t>
  </si>
  <si>
    <t>V1.1</t>
  </si>
  <si>
    <t xml:space="preserve">Ime: </t>
  </si>
  <si>
    <t>Računi BAT prašiči</t>
  </si>
  <si>
    <t>Datum:</t>
  </si>
  <si>
    <t>Namen:</t>
  </si>
  <si>
    <t>Avtor:</t>
  </si>
  <si>
    <t>Naročnik:</t>
  </si>
  <si>
    <t>Republika Slovenija, Ministrstvo za okolje in prostor, Agencija Republike Slovenija za okolje, Vojkova 1b, Ljubljana</t>
  </si>
  <si>
    <t>Jože Verbič, Kmetijski inštitut Slovenije, Hacquetova 17, 1000 Ljubljana</t>
  </si>
  <si>
    <t xml:space="preserve">Vir metodike: </t>
  </si>
  <si>
    <r>
      <t>Ocene izločanja N in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pri različnih kategorijah prašičev, ocene emisij amonijaka iz hlevov, skladišč za živinska gnojila in pri gnojenju</t>
    </r>
  </si>
  <si>
    <t>Opomba: Metodika na podlagi analize gnoja je težko izvedljiva, ker v objektih za rejo prašičev običajno ni mogoče dobiti informacij o količinah in sestavi živinskih gnojil posameznih kategorij prašičev.</t>
  </si>
  <si>
    <t>Primerljivo z ravnmi emisij, povezanih z BAT, iz bivalnih objektov za prašiče.</t>
  </si>
  <si>
    <t xml:space="preserve">Navodilo: V nadaljevanju je pripravljen postopek za oceno emisij amonijaka z uporabo emisijskih faktorjev. Za konkretno rejo je treba izpolniti rumeno obarvana polja. </t>
  </si>
  <si>
    <t>Opomba: Na tem listu so pripravljene enačbe za oceno emisij s pomočjo privzetih emisijskih faktorjev. Možna je le ocena emisij iz hlevov. Priporočamo uporabo metodike z uporabo masne bilance (zavihka Monitoring amon.-gnojevka ali Monitoring amon.-gnoj)</t>
  </si>
  <si>
    <r>
      <t xml:space="preserve">Opomba: Na tem listu so pripravljene enačbe za reje z </t>
    </r>
    <r>
      <rPr>
        <b/>
        <u/>
        <sz val="12"/>
        <color rgb="FFFF0000"/>
        <rFont val="Calibri"/>
        <family val="2"/>
        <charset val="238"/>
        <scheme val="minor"/>
      </rPr>
      <t xml:space="preserve"> globokim nastiljem ali hlevskim gnojem</t>
    </r>
    <r>
      <rPr>
        <b/>
        <sz val="12"/>
        <color rgb="FFFF0000"/>
        <rFont val="Calibri"/>
        <family val="2"/>
        <charset val="238"/>
        <scheme val="minor"/>
      </rPr>
      <t>. Za reje z gnojevko uporabite zavihek "Monitoring amon.-gnojevka"</t>
    </r>
  </si>
  <si>
    <r>
      <t xml:space="preserve">Opomba: Na tem listu so pripravljene enačbe za reje </t>
    </r>
    <r>
      <rPr>
        <b/>
        <u/>
        <sz val="12"/>
        <color rgb="FFFF0000"/>
        <rFont val="Calibri"/>
        <family val="2"/>
        <charset val="238"/>
        <scheme val="minor"/>
      </rPr>
      <t>z gnojevko</t>
    </r>
    <r>
      <rPr>
        <b/>
        <sz val="12"/>
        <color rgb="FFFF0000"/>
        <rFont val="Calibri"/>
        <family val="2"/>
        <charset val="238"/>
        <scheme val="minor"/>
      </rPr>
      <t>. Za reje z globokim nastiljem ali hlevskim gnojem uporabite zavihek "Monitoring amon.-gnoj"</t>
    </r>
  </si>
  <si>
    <t>1. Ocena emisij amonijaka iz hlevov z uporabo emisijskih faktorjev (za podrobnosti glejte poglavje 3.1.3 metodike)</t>
  </si>
  <si>
    <r>
      <t>Privzeti emisijski faktor za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iz hlevov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</si>
  <si>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NH3-hlevi privzeto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</si>
  <si>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 hlevi na prostor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</si>
  <si>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kg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/kg izločenega N</t>
    </r>
  </si>
  <si>
    <r>
      <t>kg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na žival na leto</t>
    </r>
  </si>
  <si>
    <r>
      <t>kg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na prostor žival na leto</t>
    </r>
  </si>
  <si>
    <t>Glejte: preglednici 16 in 17</t>
  </si>
  <si>
    <t xml:space="preserve">Verbič J. 2020. Metodika za izvajanje zaključkov BAT 24, 25 in 27 za rejo prašičev. Monitoring skupnega dušika in skupnega fosforja v izločkih, monitoring emisij amonijaka in monitoring emisij prahu. Kmetijski inštitut Slovenije, 20.s
</t>
  </si>
  <si>
    <t>Splošno navodilo:</t>
  </si>
  <si>
    <t>3) Emisije amonijaka iz hlevov lahko računamo tudi po poenostavljeni metodi z emisijskimi faktorji. V tem primeru izberemo zavihek "Monitoring amon.-privzeti EF"</t>
  </si>
  <si>
    <t>2) V drugem koraku ocenimo emisije amonijaka. Priporočen je postopek masne bilance. Glede na način reje (gnojevka ali gnoj) izberemo ustrezen zavihek (Monitoring amon. - gnojevka ali Monitoring amon. - gnoj)</t>
  </si>
  <si>
    <r>
      <t>1) V prvem koraku izračunamo količine izločenega N in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. Glede na kategorijo prašičev izberemo ustrezen zavihek (Izl. N in P - …). Ocenjena količina izločenega N je vhoden podatek za oceno emisij amonijaka.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</si>
</sst>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vertAlign val="sub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vertAlign val="subscript"/>
      <sz val="12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b/>
      <vertAlign val="subscript"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2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justify" vertical="center"/>
    </xf>
    <xf numFmtId="0" fontId="8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Border="1"/>
    <xf numFmtId="0" fontId="12" fillId="0" borderId="0" xfId="0" applyFont="1"/>
    <xf numFmtId="0" fontId="0" fillId="0" borderId="0" xfId="0" applyFont="1" applyBorder="1" applyAlignment="1">
      <alignment horizontal="justify" vertical="center" wrapText="1"/>
    </xf>
    <xf numFmtId="0" fontId="1" fillId="2" borderId="0" xfId="0" applyFont="1" applyFill="1"/>
    <xf numFmtId="0" fontId="6" fillId="2" borderId="0" xfId="0" applyFont="1" applyFill="1"/>
    <xf numFmtId="0" fontId="0" fillId="2" borderId="0" xfId="0" applyFill="1" applyBorder="1"/>
    <xf numFmtId="0" fontId="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3" borderId="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165" fontId="0" fillId="0" borderId="0" xfId="0" applyNumberFormat="1" applyBorder="1"/>
    <xf numFmtId="164" fontId="0" fillId="4" borderId="0" xfId="0" applyNumberFormat="1" applyFill="1" applyBorder="1" applyAlignment="1">
      <alignment horizontal="center" vertical="center"/>
    </xf>
    <xf numFmtId="2" fontId="0" fillId="2" borderId="0" xfId="0" applyNumberFormat="1" applyFill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Fill="1" applyBorder="1"/>
    <xf numFmtId="165" fontId="0" fillId="0" borderId="0" xfId="0" applyNumberFormat="1" applyFill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justify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16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18" fillId="0" borderId="0" xfId="0" applyFont="1" applyFill="1"/>
    <xf numFmtId="0" fontId="1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" fontId="0" fillId="6" borderId="0" xfId="0" applyNumberFormat="1" applyFont="1" applyFill="1" applyBorder="1" applyAlignment="1">
      <alignment horizontal="center" vertical="center"/>
    </xf>
    <xf numFmtId="165" fontId="0" fillId="6" borderId="0" xfId="0" applyNumberFormat="1" applyFill="1" applyBorder="1"/>
    <xf numFmtId="0" fontId="0" fillId="6" borderId="0" xfId="0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1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6" fillId="2" borderId="0" xfId="0" applyFont="1" applyFill="1" applyAlignment="1">
      <alignment wrapText="1"/>
    </xf>
    <xf numFmtId="0" fontId="16" fillId="7" borderId="0" xfId="0" applyFont="1" applyFill="1"/>
    <xf numFmtId="15" fontId="0" fillId="0" borderId="0" xfId="0" applyNumberFormat="1"/>
    <xf numFmtId="0" fontId="0" fillId="0" borderId="0" xfId="0" applyAlignment="1"/>
    <xf numFmtId="15" fontId="0" fillId="0" borderId="0" xfId="0" applyNumberForma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0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165" fontId="0" fillId="2" borderId="0" xfId="0" applyNumberFormat="1" applyFill="1" applyAlignment="1">
      <alignment horizontal="center" vertical="center"/>
    </xf>
    <xf numFmtId="0" fontId="1" fillId="0" borderId="0" xfId="0" applyFont="1" applyAlignme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L26" sqref="L26"/>
    </sheetView>
  </sheetViews>
  <sheetFormatPr defaultRowHeight="15" x14ac:dyDescent="0.25"/>
  <cols>
    <col min="1" max="1" width="18.5703125" customWidth="1"/>
  </cols>
  <sheetData>
    <row r="1" spans="1:17" x14ac:dyDescent="0.25">
      <c r="A1" s="2" t="s">
        <v>262</v>
      </c>
      <c r="B1" t="s">
        <v>263</v>
      </c>
    </row>
    <row r="2" spans="1:17" x14ac:dyDescent="0.25">
      <c r="A2" s="2" t="s">
        <v>260</v>
      </c>
      <c r="B2" t="s">
        <v>261</v>
      </c>
    </row>
    <row r="3" spans="1:17" x14ac:dyDescent="0.25">
      <c r="A3" s="2" t="s">
        <v>264</v>
      </c>
      <c r="B3" s="106">
        <v>43991</v>
      </c>
    </row>
    <row r="4" spans="1:17" x14ac:dyDescent="0.25">
      <c r="A4" s="2" t="s">
        <v>266</v>
      </c>
      <c r="B4" s="104" t="s">
        <v>269</v>
      </c>
    </row>
    <row r="5" spans="1:17" x14ac:dyDescent="0.25">
      <c r="A5" s="2" t="s">
        <v>267</v>
      </c>
      <c r="B5" s="104" t="s">
        <v>268</v>
      </c>
    </row>
    <row r="6" spans="1:17" ht="18" x14ac:dyDescent="0.35">
      <c r="A6" s="2" t="s">
        <v>265</v>
      </c>
      <c r="B6" t="s">
        <v>271</v>
      </c>
    </row>
    <row r="7" spans="1:17" x14ac:dyDescent="0.25">
      <c r="A7" s="123" t="s">
        <v>270</v>
      </c>
      <c r="B7" s="105" t="s">
        <v>286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8" spans="1:17" x14ac:dyDescent="0.25">
      <c r="A8" s="123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7" x14ac:dyDescent="0.25">
      <c r="A9" s="12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</row>
    <row r="10" spans="1:17" ht="18" x14ac:dyDescent="0.35">
      <c r="A10" s="123" t="s">
        <v>287</v>
      </c>
      <c r="B10" s="105" t="s">
        <v>290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x14ac:dyDescent="0.25">
      <c r="A11" s="105"/>
      <c r="B11" s="105" t="s">
        <v>289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x14ac:dyDescent="0.25">
      <c r="A12" s="105"/>
      <c r="B12" s="105" t="s">
        <v>288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</row>
    <row r="13" spans="1:17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1:17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spans="1:17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1:17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spans="1:17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spans="1:17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spans="1:17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17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="110" zoomScaleNormal="110" workbookViewId="0">
      <selection activeCell="E56" sqref="E56"/>
    </sheetView>
  </sheetViews>
  <sheetFormatPr defaultRowHeight="15" x14ac:dyDescent="0.25"/>
  <cols>
    <col min="1" max="1" width="32.7109375" customWidth="1"/>
    <col min="2" max="2" width="31.140625" customWidth="1"/>
    <col min="3" max="3" width="42" customWidth="1"/>
    <col min="4" max="4" width="12.5703125" bestFit="1" customWidth="1"/>
    <col min="5" max="5" width="96.140625" customWidth="1"/>
  </cols>
  <sheetData>
    <row r="1" spans="1:12" ht="36.75" customHeight="1" x14ac:dyDescent="0.25">
      <c r="A1" s="109" t="s">
        <v>135</v>
      </c>
      <c r="B1" s="109"/>
      <c r="C1" s="109"/>
      <c r="D1" s="109"/>
      <c r="E1" s="109"/>
    </row>
    <row r="2" spans="1:12" x14ac:dyDescent="0.25">
      <c r="A2" s="86"/>
    </row>
    <row r="4" spans="1:12" ht="18.75" x14ac:dyDescent="0.3">
      <c r="A4" s="97" t="s">
        <v>237</v>
      </c>
      <c r="B4" s="24"/>
      <c r="C4" s="24"/>
      <c r="D4" s="24"/>
      <c r="E4" s="24"/>
      <c r="F4" s="11"/>
      <c r="G4" s="11"/>
      <c r="H4" s="2"/>
      <c r="I4" s="2"/>
      <c r="J4" s="2"/>
      <c r="K4" s="2"/>
      <c r="L4" s="2"/>
    </row>
    <row r="5" spans="1:12" x14ac:dyDescent="0.25">
      <c r="A5" s="78"/>
      <c r="B5" s="11"/>
      <c r="C5" s="11"/>
      <c r="D5" s="11"/>
      <c r="E5" s="11"/>
      <c r="F5" s="11"/>
      <c r="G5" s="11"/>
      <c r="H5" s="2"/>
      <c r="I5" s="2"/>
      <c r="J5" s="2"/>
      <c r="K5" s="2"/>
      <c r="L5" s="2"/>
    </row>
    <row r="6" spans="1:12" ht="18" x14ac:dyDescent="0.35">
      <c r="A6" s="11" t="s">
        <v>33</v>
      </c>
      <c r="B6" s="12"/>
      <c r="C6" s="12"/>
      <c r="D6" s="12"/>
      <c r="E6" s="12"/>
      <c r="F6" s="12"/>
      <c r="G6" s="12"/>
    </row>
    <row r="7" spans="1:12" x14ac:dyDescent="0.25">
      <c r="A7" s="11" t="s">
        <v>1</v>
      </c>
      <c r="B7" s="11" t="s">
        <v>10</v>
      </c>
      <c r="C7" s="11" t="s">
        <v>3</v>
      </c>
      <c r="D7" s="11" t="s">
        <v>5</v>
      </c>
      <c r="E7" s="24" t="s">
        <v>46</v>
      </c>
      <c r="F7" s="12"/>
      <c r="G7" s="12"/>
    </row>
    <row r="8" spans="1:12" ht="30" x14ac:dyDescent="0.25">
      <c r="A8" s="84" t="s">
        <v>11</v>
      </c>
      <c r="B8" s="85" t="s">
        <v>12</v>
      </c>
      <c r="C8" s="85" t="s">
        <v>6</v>
      </c>
      <c r="D8" s="76">
        <v>90</v>
      </c>
      <c r="E8" s="12"/>
      <c r="F8" s="12"/>
      <c r="G8" s="12"/>
    </row>
    <row r="9" spans="1:12" ht="18" x14ac:dyDescent="0.25">
      <c r="A9" s="84" t="s">
        <v>0</v>
      </c>
      <c r="B9" s="85" t="s">
        <v>13</v>
      </c>
      <c r="C9" s="81" t="s">
        <v>14</v>
      </c>
      <c r="D9" s="76">
        <v>360</v>
      </c>
      <c r="E9" s="48"/>
      <c r="F9" s="12"/>
      <c r="G9" s="12"/>
    </row>
    <row r="10" spans="1:12" ht="18" x14ac:dyDescent="0.25">
      <c r="A10" s="84" t="s">
        <v>15</v>
      </c>
      <c r="B10" s="85" t="s">
        <v>16</v>
      </c>
      <c r="C10" s="85" t="s">
        <v>17</v>
      </c>
      <c r="D10" s="76">
        <v>163</v>
      </c>
      <c r="E10" s="48"/>
      <c r="F10" s="12"/>
      <c r="G10" s="12"/>
    </row>
    <row r="11" spans="1:12" ht="45" x14ac:dyDescent="0.25">
      <c r="A11" s="83" t="s">
        <v>2</v>
      </c>
      <c r="B11" s="85" t="s">
        <v>18</v>
      </c>
      <c r="C11" s="85" t="s">
        <v>4</v>
      </c>
      <c r="D11" s="74">
        <v>24.8</v>
      </c>
      <c r="E11" s="38" t="s">
        <v>133</v>
      </c>
      <c r="F11" s="12"/>
      <c r="G11" s="12"/>
    </row>
    <row r="12" spans="1:12" ht="18" x14ac:dyDescent="0.25">
      <c r="A12" s="83" t="s">
        <v>7</v>
      </c>
      <c r="B12" s="85" t="s">
        <v>19</v>
      </c>
      <c r="C12" s="85" t="s">
        <v>4</v>
      </c>
      <c r="D12" s="60">
        <v>4.9000000000000004</v>
      </c>
      <c r="E12" s="38" t="s">
        <v>132</v>
      </c>
      <c r="F12" s="12"/>
      <c r="G12" s="12"/>
    </row>
    <row r="13" spans="1:12" ht="30" x14ac:dyDescent="0.25">
      <c r="A13" s="71" t="s">
        <v>45</v>
      </c>
      <c r="B13" s="85" t="s">
        <v>20</v>
      </c>
      <c r="C13" s="85" t="s">
        <v>21</v>
      </c>
      <c r="D13" s="75">
        <v>25</v>
      </c>
      <c r="E13" s="12"/>
      <c r="F13" s="12"/>
      <c r="G13" s="12"/>
    </row>
    <row r="14" spans="1:12" ht="30" x14ac:dyDescent="0.25">
      <c r="A14" s="80" t="s">
        <v>22</v>
      </c>
      <c r="B14" s="85" t="s">
        <v>23</v>
      </c>
      <c r="C14" s="85" t="s">
        <v>21</v>
      </c>
      <c r="D14" s="76">
        <v>140</v>
      </c>
      <c r="E14" s="12"/>
      <c r="F14" s="12"/>
      <c r="G14" s="12"/>
    </row>
    <row r="15" spans="1:12" x14ac:dyDescent="0.25">
      <c r="A15" s="84"/>
      <c r="B15" s="85"/>
      <c r="C15" s="85"/>
      <c r="D15" s="93"/>
      <c r="E15" s="12"/>
      <c r="F15" s="12"/>
      <c r="G15" s="12"/>
    </row>
    <row r="16" spans="1:12" x14ac:dyDescent="0.25">
      <c r="A16" s="84"/>
      <c r="B16" s="9"/>
      <c r="C16" s="10"/>
      <c r="D16" s="22"/>
      <c r="E16" s="12"/>
      <c r="F16" s="12"/>
      <c r="G16" s="12"/>
    </row>
    <row r="17" spans="1:7" ht="40.5" customHeight="1" x14ac:dyDescent="0.25">
      <c r="A17" s="110" t="s">
        <v>131</v>
      </c>
      <c r="B17" s="110"/>
      <c r="C17" s="110"/>
      <c r="D17" s="110"/>
      <c r="E17" s="110"/>
      <c r="F17" s="12"/>
      <c r="G17" s="12"/>
    </row>
    <row r="18" spans="1:7" x14ac:dyDescent="0.25">
      <c r="A18" s="11"/>
      <c r="B18" s="12"/>
      <c r="C18" s="12"/>
      <c r="D18" s="23"/>
      <c r="E18" s="12"/>
      <c r="F18" s="12"/>
      <c r="G18" s="12"/>
    </row>
    <row r="19" spans="1:7" ht="45" x14ac:dyDescent="0.25">
      <c r="A19" s="13" t="s">
        <v>1</v>
      </c>
      <c r="B19" s="13" t="s">
        <v>10</v>
      </c>
      <c r="C19" s="13" t="s">
        <v>3</v>
      </c>
      <c r="D19" s="14" t="s">
        <v>238</v>
      </c>
      <c r="E19" s="24" t="s">
        <v>46</v>
      </c>
      <c r="F19" s="14"/>
      <c r="G19" s="12"/>
    </row>
    <row r="20" spans="1:7" ht="30" x14ac:dyDescent="0.25">
      <c r="A20" s="80" t="s">
        <v>24</v>
      </c>
      <c r="B20" s="81" t="s">
        <v>25</v>
      </c>
      <c r="C20" s="81" t="s">
        <v>4</v>
      </c>
      <c r="D20" s="82">
        <v>24.8</v>
      </c>
      <c r="E20" s="83"/>
      <c r="F20" s="79"/>
      <c r="G20" s="12"/>
    </row>
    <row r="21" spans="1:7" ht="30" x14ac:dyDescent="0.25">
      <c r="A21" s="80" t="s">
        <v>26</v>
      </c>
      <c r="B21" s="81" t="s">
        <v>27</v>
      </c>
      <c r="C21" s="81" t="s">
        <v>4</v>
      </c>
      <c r="D21" s="82">
        <v>24.9</v>
      </c>
      <c r="E21" s="83"/>
      <c r="F21" s="79"/>
      <c r="G21" s="12"/>
    </row>
    <row r="22" spans="1:7" ht="30" x14ac:dyDescent="0.25">
      <c r="A22" s="80" t="s">
        <v>28</v>
      </c>
      <c r="B22" s="81" t="s">
        <v>29</v>
      </c>
      <c r="C22" s="81" t="s">
        <v>4</v>
      </c>
      <c r="D22" s="82">
        <v>5.32</v>
      </c>
      <c r="E22" s="83"/>
      <c r="F22" s="79"/>
      <c r="G22" s="12"/>
    </row>
    <row r="23" spans="1:7" x14ac:dyDescent="0.25">
      <c r="A23" s="111" t="s">
        <v>30</v>
      </c>
      <c r="B23" s="112" t="s">
        <v>31</v>
      </c>
      <c r="C23" s="112" t="s">
        <v>4</v>
      </c>
      <c r="D23" s="113">
        <v>5.35</v>
      </c>
      <c r="E23" s="114"/>
      <c r="F23" s="107"/>
      <c r="G23" s="12"/>
    </row>
    <row r="24" spans="1:7" x14ac:dyDescent="0.25">
      <c r="A24" s="111"/>
      <c r="B24" s="112"/>
      <c r="C24" s="112"/>
      <c r="D24" s="113"/>
      <c r="E24" s="115"/>
      <c r="F24" s="107"/>
      <c r="G24" s="12"/>
    </row>
    <row r="25" spans="1:7" x14ac:dyDescent="0.25">
      <c r="A25" s="85"/>
      <c r="B25" s="85"/>
      <c r="C25" s="85"/>
      <c r="D25" s="21"/>
      <c r="E25" s="84"/>
      <c r="F25" s="79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ht="18" x14ac:dyDescent="0.35">
      <c r="A27" s="11" t="s">
        <v>56</v>
      </c>
      <c r="B27" s="12"/>
      <c r="C27" s="12"/>
      <c r="D27" s="12"/>
      <c r="E27" s="12"/>
      <c r="F27" s="12"/>
      <c r="G27" s="12"/>
    </row>
    <row r="28" spans="1:7" x14ac:dyDescent="0.25">
      <c r="A28" s="20" t="s">
        <v>34</v>
      </c>
      <c r="B28" s="12"/>
      <c r="C28" s="12"/>
      <c r="D28" s="12"/>
      <c r="E28" s="12"/>
      <c r="F28" s="12"/>
      <c r="G28" s="12"/>
    </row>
    <row r="29" spans="1:7" ht="18" x14ac:dyDescent="0.35">
      <c r="A29" s="12" t="s">
        <v>35</v>
      </c>
      <c r="B29" s="12" t="s">
        <v>37</v>
      </c>
      <c r="C29" s="12" t="s">
        <v>39</v>
      </c>
      <c r="D29" s="39">
        <f>D9*D11/1000</f>
        <v>8.9280000000000008</v>
      </c>
      <c r="E29" s="12"/>
      <c r="F29" s="12"/>
      <c r="G29" s="12"/>
    </row>
    <row r="30" spans="1:7" ht="18" x14ac:dyDescent="0.35">
      <c r="A30" s="12" t="s">
        <v>36</v>
      </c>
      <c r="B30" s="12" t="s">
        <v>38</v>
      </c>
      <c r="C30" s="12" t="s">
        <v>39</v>
      </c>
      <c r="D30" s="39">
        <f>D9*D12/1000</f>
        <v>1.7640000000000002</v>
      </c>
      <c r="E30" s="12"/>
      <c r="F30" s="12"/>
      <c r="G30" s="12"/>
    </row>
    <row r="31" spans="1:7" x14ac:dyDescent="0.25">
      <c r="A31" s="12"/>
      <c r="B31" s="12"/>
      <c r="C31" s="12"/>
      <c r="D31" s="39"/>
      <c r="E31" s="12"/>
      <c r="F31" s="12"/>
      <c r="G31" s="12"/>
    </row>
    <row r="32" spans="1:7" x14ac:dyDescent="0.25">
      <c r="A32" s="20" t="s">
        <v>40</v>
      </c>
      <c r="B32" s="12"/>
      <c r="C32" s="12"/>
      <c r="D32" s="39"/>
      <c r="E32" s="12"/>
      <c r="F32" s="12"/>
      <c r="G32" s="12"/>
    </row>
    <row r="33" spans="1:7" ht="18" x14ac:dyDescent="0.35">
      <c r="A33" s="12" t="s">
        <v>41</v>
      </c>
      <c r="B33" s="12" t="s">
        <v>43</v>
      </c>
      <c r="C33" s="12" t="s">
        <v>39</v>
      </c>
      <c r="D33" s="94">
        <f>(D14*D21-D13*D20)/1000</f>
        <v>2.8660000000000001</v>
      </c>
      <c r="E33" s="12"/>
      <c r="F33" s="12"/>
      <c r="G33" s="12"/>
    </row>
    <row r="34" spans="1:7" ht="18" x14ac:dyDescent="0.35">
      <c r="A34" s="12" t="s">
        <v>42</v>
      </c>
      <c r="B34" s="12" t="s">
        <v>44</v>
      </c>
      <c r="C34" s="12" t="s">
        <v>39</v>
      </c>
      <c r="D34" s="94">
        <f>(D14*D23-D13*D22)/1000</f>
        <v>0.61599999999999999</v>
      </c>
      <c r="E34" s="12"/>
      <c r="F34" s="12"/>
      <c r="G34" s="12"/>
    </row>
    <row r="35" spans="1:7" x14ac:dyDescent="0.25">
      <c r="A35" s="12"/>
      <c r="B35" s="12"/>
      <c r="C35" s="12"/>
      <c r="D35" s="39"/>
      <c r="E35" s="12"/>
      <c r="F35" s="12"/>
      <c r="G35" s="12"/>
    </row>
    <row r="36" spans="1:7" x14ac:dyDescent="0.25">
      <c r="A36" s="20" t="s">
        <v>47</v>
      </c>
      <c r="B36" s="12"/>
      <c r="C36" s="12"/>
      <c r="D36" s="39"/>
      <c r="E36" s="12"/>
      <c r="F36" s="12"/>
      <c r="G36" s="12"/>
    </row>
    <row r="37" spans="1:7" ht="18" x14ac:dyDescent="0.35">
      <c r="A37" s="12" t="s">
        <v>48</v>
      </c>
      <c r="B37" s="12" t="s">
        <v>50</v>
      </c>
      <c r="C37" s="12" t="s">
        <v>39</v>
      </c>
      <c r="D37" s="3">
        <f>D29-D33</f>
        <v>6.0620000000000012</v>
      </c>
    </row>
    <row r="38" spans="1:7" ht="18" x14ac:dyDescent="0.35">
      <c r="A38" s="12" t="s">
        <v>49</v>
      </c>
      <c r="B38" s="12" t="s">
        <v>51</v>
      </c>
      <c r="C38" s="12" t="s">
        <v>39</v>
      </c>
      <c r="D38" s="3">
        <f>D30-D34</f>
        <v>1.1480000000000001</v>
      </c>
    </row>
    <row r="39" spans="1:7" x14ac:dyDescent="0.25">
      <c r="A39" s="12"/>
      <c r="B39" s="12"/>
      <c r="C39" s="12"/>
      <c r="D39" s="3"/>
    </row>
    <row r="40" spans="1:7" x14ac:dyDescent="0.25">
      <c r="A40" s="20" t="s">
        <v>52</v>
      </c>
      <c r="B40" s="12"/>
      <c r="C40" s="12"/>
      <c r="D40" s="3"/>
    </row>
    <row r="41" spans="1:7" ht="18" x14ac:dyDescent="0.35">
      <c r="A41" s="12" t="s">
        <v>48</v>
      </c>
      <c r="B41" s="12" t="s">
        <v>53</v>
      </c>
      <c r="C41" s="12" t="s">
        <v>55</v>
      </c>
      <c r="D41" s="3">
        <f>D37/D$10*365</f>
        <v>13.574417177914114</v>
      </c>
    </row>
    <row r="42" spans="1:7" ht="18" x14ac:dyDescent="0.35">
      <c r="A42" s="12" t="s">
        <v>49</v>
      </c>
      <c r="B42" s="12" t="s">
        <v>54</v>
      </c>
      <c r="C42" s="12" t="s">
        <v>55</v>
      </c>
      <c r="D42" s="3">
        <f>D38/D$10*365</f>
        <v>2.5706748466257672</v>
      </c>
    </row>
    <row r="43" spans="1:7" x14ac:dyDescent="0.25">
      <c r="A43" s="12"/>
      <c r="B43" s="12"/>
      <c r="C43" s="12"/>
      <c r="D43" s="3"/>
    </row>
    <row r="44" spans="1:7" x14ac:dyDescent="0.25">
      <c r="A44" s="20" t="s">
        <v>106</v>
      </c>
      <c r="B44" s="20"/>
      <c r="C44" s="12"/>
      <c r="D44" s="3"/>
    </row>
    <row r="45" spans="1:7" ht="18" x14ac:dyDescent="0.35">
      <c r="A45" s="12" t="s">
        <v>48</v>
      </c>
      <c r="B45" s="12" t="s">
        <v>57</v>
      </c>
      <c r="C45" s="12" t="s">
        <v>59</v>
      </c>
      <c r="D45" s="3">
        <f>D41*D$8/100</f>
        <v>12.216975460122704</v>
      </c>
    </row>
    <row r="46" spans="1:7" ht="18" x14ac:dyDescent="0.35">
      <c r="A46" s="12" t="s">
        <v>49</v>
      </c>
      <c r="B46" s="12" t="s">
        <v>58</v>
      </c>
      <c r="C46" s="12" t="s">
        <v>59</v>
      </c>
      <c r="D46" s="3">
        <f>D42*D$8/100</f>
        <v>2.3136073619631903</v>
      </c>
    </row>
    <row r="47" spans="1:7" x14ac:dyDescent="0.25">
      <c r="A47" s="19"/>
      <c r="D47" s="3"/>
    </row>
    <row r="48" spans="1:7" ht="18" x14ac:dyDescent="0.35">
      <c r="A48" s="20" t="s">
        <v>60</v>
      </c>
      <c r="D48" s="3"/>
    </row>
    <row r="49" spans="1:11" ht="18" x14ac:dyDescent="0.35">
      <c r="A49" s="12" t="s">
        <v>61</v>
      </c>
      <c r="B49" s="12" t="s">
        <v>62</v>
      </c>
      <c r="C49" s="12" t="s">
        <v>59</v>
      </c>
      <c r="D49" s="3">
        <f>D46*2.2915</f>
        <v>5.3016312699386505</v>
      </c>
    </row>
    <row r="50" spans="1:11" x14ac:dyDescent="0.25">
      <c r="A50" s="19"/>
      <c r="D50" s="3"/>
    </row>
    <row r="51" spans="1:11" x14ac:dyDescent="0.25">
      <c r="A51" s="28" t="s">
        <v>184</v>
      </c>
      <c r="B51" s="4"/>
      <c r="C51" s="4"/>
      <c r="D51" s="5"/>
    </row>
    <row r="52" spans="1:11" ht="18" x14ac:dyDescent="0.35">
      <c r="A52" s="30" t="s">
        <v>48</v>
      </c>
      <c r="B52" s="30" t="s">
        <v>57</v>
      </c>
      <c r="C52" s="30" t="s">
        <v>59</v>
      </c>
      <c r="D52" s="5">
        <f>D45</f>
        <v>12.216975460122704</v>
      </c>
    </row>
    <row r="53" spans="1:11" ht="18" x14ac:dyDescent="0.35">
      <c r="A53" s="30" t="s">
        <v>61</v>
      </c>
      <c r="B53" s="30" t="s">
        <v>62</v>
      </c>
      <c r="C53" s="30" t="s">
        <v>59</v>
      </c>
      <c r="D53" s="5">
        <f>D49</f>
        <v>5.3016312699386505</v>
      </c>
    </row>
    <row r="54" spans="1:11" x14ac:dyDescent="0.25">
      <c r="A54" s="48"/>
      <c r="B54" s="48"/>
      <c r="C54" s="48"/>
      <c r="D54" s="49"/>
    </row>
    <row r="55" spans="1:11" x14ac:dyDescent="0.25">
      <c r="A55" s="28" t="s">
        <v>185</v>
      </c>
      <c r="B55" s="4"/>
      <c r="C55" s="4"/>
      <c r="D55" s="5"/>
    </row>
    <row r="56" spans="1:11" ht="18" x14ac:dyDescent="0.35">
      <c r="A56" s="30" t="s">
        <v>48</v>
      </c>
      <c r="B56" s="30" t="s">
        <v>53</v>
      </c>
      <c r="C56" s="30" t="s">
        <v>55</v>
      </c>
      <c r="D56" s="5">
        <f>D41</f>
        <v>13.574417177914114</v>
      </c>
    </row>
    <row r="58" spans="1:11" x14ac:dyDescent="0.25">
      <c r="K58" t="s">
        <v>64</v>
      </c>
    </row>
    <row r="59" spans="1:11" ht="18.75" x14ac:dyDescent="0.3">
      <c r="A59" s="97" t="s">
        <v>239</v>
      </c>
      <c r="B59" s="24"/>
      <c r="C59" s="24"/>
      <c r="D59" s="24"/>
      <c r="E59" s="24"/>
    </row>
    <row r="60" spans="1:11" x14ac:dyDescent="0.25">
      <c r="A60" s="78" t="s">
        <v>272</v>
      </c>
    </row>
    <row r="61" spans="1:11" ht="18" x14ac:dyDescent="0.35">
      <c r="A61" s="11" t="s">
        <v>63</v>
      </c>
      <c r="B61" s="12"/>
      <c r="C61" s="12"/>
      <c r="D61" s="12"/>
      <c r="E61" s="12"/>
    </row>
    <row r="62" spans="1:11" x14ac:dyDescent="0.25">
      <c r="A62" s="11" t="s">
        <v>1</v>
      </c>
      <c r="B62" s="11" t="s">
        <v>10</v>
      </c>
      <c r="C62" s="11" t="s">
        <v>3</v>
      </c>
      <c r="D62" s="11" t="s">
        <v>5</v>
      </c>
      <c r="E62" s="24" t="s">
        <v>46</v>
      </c>
    </row>
    <row r="63" spans="1:11" ht="30" x14ac:dyDescent="0.25">
      <c r="A63" s="84" t="s">
        <v>11</v>
      </c>
      <c r="B63" s="85" t="s">
        <v>12</v>
      </c>
      <c r="C63" s="85" t="s">
        <v>6</v>
      </c>
      <c r="D63" s="34">
        <v>90</v>
      </c>
      <c r="E63" s="39"/>
    </row>
    <row r="64" spans="1:11" ht="18" x14ac:dyDescent="0.25">
      <c r="A64" s="84" t="s">
        <v>65</v>
      </c>
      <c r="B64" s="85" t="s">
        <v>66</v>
      </c>
      <c r="C64" s="85" t="s">
        <v>67</v>
      </c>
      <c r="D64" s="36">
        <v>110</v>
      </c>
      <c r="E64" s="12" t="s">
        <v>134</v>
      </c>
    </row>
    <row r="65" spans="1:5" ht="18" x14ac:dyDescent="0.25">
      <c r="A65" s="84" t="s">
        <v>15</v>
      </c>
      <c r="B65" s="85" t="s">
        <v>16</v>
      </c>
      <c r="C65" s="85" t="s">
        <v>17</v>
      </c>
      <c r="D65" s="34">
        <v>163</v>
      </c>
      <c r="E65" s="48"/>
    </row>
    <row r="66" spans="1:5" x14ac:dyDescent="0.25">
      <c r="A66" s="84" t="s">
        <v>68</v>
      </c>
      <c r="B66" s="85" t="s">
        <v>69</v>
      </c>
      <c r="C66" s="85" t="s">
        <v>32</v>
      </c>
      <c r="D66" s="37">
        <v>100</v>
      </c>
      <c r="E66" s="12" t="s">
        <v>219</v>
      </c>
    </row>
    <row r="67" spans="1:5" ht="18" x14ac:dyDescent="0.25">
      <c r="A67" s="83" t="s">
        <v>78</v>
      </c>
      <c r="B67" s="85" t="s">
        <v>70</v>
      </c>
      <c r="C67" s="85" t="s">
        <v>4</v>
      </c>
      <c r="D67" s="34">
        <v>4.2</v>
      </c>
      <c r="E67" s="12" t="s">
        <v>130</v>
      </c>
    </row>
    <row r="68" spans="1:5" ht="18" x14ac:dyDescent="0.25">
      <c r="A68" s="83" t="s">
        <v>79</v>
      </c>
      <c r="B68" s="85" t="s">
        <v>71</v>
      </c>
      <c r="C68" s="85" t="s">
        <v>4</v>
      </c>
      <c r="D68" s="34">
        <v>2.7</v>
      </c>
      <c r="E68" s="12" t="s">
        <v>130</v>
      </c>
    </row>
    <row r="69" spans="1:5" ht="18" x14ac:dyDescent="0.25">
      <c r="A69" s="84" t="s">
        <v>72</v>
      </c>
      <c r="B69" s="85" t="s">
        <v>73</v>
      </c>
      <c r="C69" s="85" t="s">
        <v>67</v>
      </c>
      <c r="D69" s="34">
        <v>0</v>
      </c>
      <c r="E69" s="12" t="s">
        <v>245</v>
      </c>
    </row>
    <row r="70" spans="1:5" ht="18" x14ac:dyDescent="0.25">
      <c r="A70" s="83" t="s">
        <v>80</v>
      </c>
      <c r="B70" s="85" t="s">
        <v>74</v>
      </c>
      <c r="C70" s="85" t="s">
        <v>4</v>
      </c>
      <c r="D70" s="34">
        <v>5</v>
      </c>
      <c r="E70" s="48" t="s">
        <v>246</v>
      </c>
    </row>
    <row r="71" spans="1:5" ht="18" x14ac:dyDescent="0.25">
      <c r="A71" s="83" t="s">
        <v>81</v>
      </c>
      <c r="B71" s="85" t="s">
        <v>75</v>
      </c>
      <c r="C71" s="85" t="s">
        <v>4</v>
      </c>
      <c r="D71" s="34">
        <v>1.6</v>
      </c>
      <c r="E71" s="48" t="s">
        <v>246</v>
      </c>
    </row>
    <row r="72" spans="1:5" ht="30" x14ac:dyDescent="0.25">
      <c r="A72" s="83" t="s">
        <v>82</v>
      </c>
      <c r="B72" s="85" t="s">
        <v>76</v>
      </c>
      <c r="C72" s="85" t="s">
        <v>77</v>
      </c>
      <c r="D72" s="40">
        <f>D96</f>
        <v>26.479410000000001</v>
      </c>
      <c r="E72" s="38" t="s">
        <v>112</v>
      </c>
    </row>
    <row r="73" spans="1:5" x14ac:dyDescent="0.25">
      <c r="A73" s="83"/>
      <c r="B73" s="85"/>
      <c r="C73" s="85"/>
      <c r="D73" s="12"/>
      <c r="E73" s="12"/>
    </row>
    <row r="74" spans="1:5" ht="30.75" customHeight="1" x14ac:dyDescent="0.25">
      <c r="A74" s="108" t="s">
        <v>229</v>
      </c>
      <c r="B74" s="108"/>
      <c r="C74" s="108"/>
      <c r="D74" s="108"/>
      <c r="E74" s="108"/>
    </row>
    <row r="75" spans="1:5" ht="18" x14ac:dyDescent="0.25">
      <c r="A75" s="7" t="s">
        <v>127</v>
      </c>
      <c r="B75" s="27" t="s">
        <v>87</v>
      </c>
      <c r="C75" s="33" t="s">
        <v>125</v>
      </c>
      <c r="D75" s="61">
        <v>0.7</v>
      </c>
      <c r="E75" s="35" t="s">
        <v>220</v>
      </c>
    </row>
    <row r="76" spans="1:5" ht="18" x14ac:dyDescent="0.25">
      <c r="A76" s="32" t="s">
        <v>117</v>
      </c>
      <c r="B76" s="27" t="s">
        <v>88</v>
      </c>
      <c r="C76" s="33" t="s">
        <v>126</v>
      </c>
      <c r="D76" s="34">
        <v>0.27</v>
      </c>
      <c r="E76" s="35" t="s">
        <v>220</v>
      </c>
    </row>
    <row r="77" spans="1:5" ht="25.5" x14ac:dyDescent="0.25">
      <c r="A77" s="32" t="s">
        <v>118</v>
      </c>
      <c r="B77" s="27" t="s">
        <v>89</v>
      </c>
      <c r="C77" s="27" t="s">
        <v>9</v>
      </c>
      <c r="D77" s="34">
        <v>1</v>
      </c>
      <c r="E77" s="98" t="s">
        <v>110</v>
      </c>
    </row>
    <row r="78" spans="1:5" ht="27" x14ac:dyDescent="0.25">
      <c r="A78" s="32" t="s">
        <v>121</v>
      </c>
      <c r="B78" s="27" t="s">
        <v>90</v>
      </c>
      <c r="C78" s="33" t="s">
        <v>126</v>
      </c>
      <c r="D78" s="34">
        <v>0.11</v>
      </c>
      <c r="E78" s="35" t="s">
        <v>111</v>
      </c>
    </row>
    <row r="79" spans="1:5" ht="27" x14ac:dyDescent="0.25">
      <c r="A79" s="32" t="s">
        <v>123</v>
      </c>
      <c r="B79" s="27" t="s">
        <v>91</v>
      </c>
      <c r="C79" s="33" t="s">
        <v>126</v>
      </c>
      <c r="D79" s="77">
        <v>0</v>
      </c>
      <c r="E79" s="35" t="s">
        <v>111</v>
      </c>
    </row>
    <row r="80" spans="1:5" ht="27" x14ac:dyDescent="0.25">
      <c r="A80" s="32" t="s">
        <v>124</v>
      </c>
      <c r="B80" s="27" t="s">
        <v>92</v>
      </c>
      <c r="C80" s="33" t="s">
        <v>126</v>
      </c>
      <c r="D80" s="34">
        <v>1E-4</v>
      </c>
      <c r="E80" s="35" t="s">
        <v>111</v>
      </c>
    </row>
    <row r="81" spans="1:5" ht="27" x14ac:dyDescent="0.25">
      <c r="A81" s="32" t="s">
        <v>121</v>
      </c>
      <c r="B81" s="27" t="s">
        <v>93</v>
      </c>
      <c r="C81" s="33" t="s">
        <v>126</v>
      </c>
      <c r="D81" s="34">
        <v>0.03</v>
      </c>
      <c r="E81" s="35" t="s">
        <v>111</v>
      </c>
    </row>
    <row r="82" spans="1:5" ht="25.5" x14ac:dyDescent="0.25">
      <c r="A82" s="32" t="s">
        <v>122</v>
      </c>
      <c r="B82" s="27" t="s">
        <v>109</v>
      </c>
      <c r="C82" s="27" t="s">
        <v>9</v>
      </c>
      <c r="D82" s="34">
        <v>1</v>
      </c>
      <c r="E82" s="35" t="s">
        <v>182</v>
      </c>
    </row>
    <row r="83" spans="1:5" ht="26.25" x14ac:dyDescent="0.25">
      <c r="A83" s="8" t="s">
        <v>120</v>
      </c>
      <c r="B83" s="27" t="s">
        <v>94</v>
      </c>
      <c r="C83" s="33" t="s">
        <v>128</v>
      </c>
      <c r="D83" s="34">
        <v>0.1</v>
      </c>
      <c r="E83" s="35" t="s">
        <v>111</v>
      </c>
    </row>
    <row r="84" spans="1:5" ht="18" x14ac:dyDescent="0.25">
      <c r="A84" s="8" t="s">
        <v>119</v>
      </c>
      <c r="B84" s="27" t="s">
        <v>95</v>
      </c>
      <c r="C84" s="33" t="s">
        <v>129</v>
      </c>
      <c r="D84" s="34">
        <v>0</v>
      </c>
      <c r="E84" s="35" t="s">
        <v>221</v>
      </c>
    </row>
    <row r="85" spans="1:5" x14ac:dyDescent="0.25">
      <c r="A85" s="83"/>
      <c r="B85" s="27"/>
      <c r="C85" s="85"/>
      <c r="D85" s="12"/>
      <c r="E85" s="12"/>
    </row>
    <row r="86" spans="1:5" ht="18" x14ac:dyDescent="0.35">
      <c r="A86" s="11" t="s">
        <v>107</v>
      </c>
      <c r="B86" s="12"/>
      <c r="C86" s="12"/>
    </row>
    <row r="88" spans="1:5" ht="18.75" x14ac:dyDescent="0.35">
      <c r="A88" s="26" t="s">
        <v>83</v>
      </c>
    </row>
    <row r="89" spans="1:5" ht="18.75" x14ac:dyDescent="0.35">
      <c r="A89" s="18" t="s">
        <v>99</v>
      </c>
      <c r="B89" s="18" t="s">
        <v>84</v>
      </c>
      <c r="C89" s="18" t="s">
        <v>39</v>
      </c>
      <c r="D89" s="3">
        <f>D64*D67/D66</f>
        <v>4.62</v>
      </c>
    </row>
    <row r="90" spans="1:5" ht="18.75" x14ac:dyDescent="0.35">
      <c r="A90" s="18" t="s">
        <v>116</v>
      </c>
      <c r="B90" s="18" t="s">
        <v>85</v>
      </c>
      <c r="C90" s="18" t="s">
        <v>39</v>
      </c>
      <c r="D90" s="3">
        <f>D64*D68/D66</f>
        <v>2.97</v>
      </c>
    </row>
    <row r="91" spans="1:5" ht="15.75" x14ac:dyDescent="0.25">
      <c r="A91" s="18"/>
      <c r="D91" s="3"/>
    </row>
    <row r="92" spans="1:5" ht="15.75" x14ac:dyDescent="0.25">
      <c r="A92" s="26" t="s">
        <v>86</v>
      </c>
      <c r="D92" s="3"/>
    </row>
    <row r="93" spans="1:5" ht="18.75" x14ac:dyDescent="0.35">
      <c r="A93" s="18" t="s">
        <v>100</v>
      </c>
      <c r="B93" t="s">
        <v>96</v>
      </c>
      <c r="C93" s="18" t="s">
        <v>77</v>
      </c>
      <c r="D93" s="3">
        <f>100*D75*D76*D77</f>
        <v>18.900000000000002</v>
      </c>
    </row>
    <row r="94" spans="1:5" ht="18" x14ac:dyDescent="0.35">
      <c r="A94" s="18" t="s">
        <v>114</v>
      </c>
      <c r="B94" t="s">
        <v>113</v>
      </c>
      <c r="C94" t="s">
        <v>115</v>
      </c>
      <c r="D94" s="3">
        <f>(D69*1000)/(D89*D66)*100</f>
        <v>0</v>
      </c>
    </row>
    <row r="95" spans="1:5" ht="18.75" x14ac:dyDescent="0.35">
      <c r="A95" s="18" t="s">
        <v>101</v>
      </c>
      <c r="B95" t="s">
        <v>97</v>
      </c>
      <c r="C95" s="18" t="s">
        <v>77</v>
      </c>
      <c r="D95" s="3">
        <f>(100*D75*(1-D76*D77)+100*(1-D75)*D83-D94*D84)*(D78*D82+D79+D80+D81)</f>
        <v>7.5794100000000002</v>
      </c>
    </row>
    <row r="96" spans="1:5" ht="18" x14ac:dyDescent="0.35">
      <c r="A96" s="18" t="s">
        <v>102</v>
      </c>
      <c r="B96" t="s">
        <v>76</v>
      </c>
      <c r="C96" s="18" t="s">
        <v>77</v>
      </c>
      <c r="D96" s="3">
        <f>D93+D95</f>
        <v>26.479410000000001</v>
      </c>
    </row>
    <row r="97" spans="1:4" ht="15.75" x14ac:dyDescent="0.25">
      <c r="A97" s="18"/>
      <c r="D97" s="3"/>
    </row>
    <row r="98" spans="1:4" ht="18.75" x14ac:dyDescent="0.35">
      <c r="A98" s="26" t="s">
        <v>105</v>
      </c>
      <c r="C98" s="18"/>
      <c r="D98" s="3"/>
    </row>
    <row r="99" spans="1:4" ht="18" x14ac:dyDescent="0.35">
      <c r="A99" s="18" t="s">
        <v>98</v>
      </c>
      <c r="B99" t="s">
        <v>50</v>
      </c>
      <c r="C99" s="18" t="s">
        <v>39</v>
      </c>
      <c r="D99" s="3">
        <f>D89/((100-D72)/100)-(D69*D70)/D66</f>
        <v>6.283953923655945</v>
      </c>
    </row>
    <row r="100" spans="1:4" ht="18.75" x14ac:dyDescent="0.35">
      <c r="A100" s="18" t="s">
        <v>103</v>
      </c>
      <c r="B100" t="s">
        <v>104</v>
      </c>
      <c r="C100" s="18" t="s">
        <v>39</v>
      </c>
      <c r="D100" s="3">
        <f>D90-(D69*D71)/D66</f>
        <v>2.97</v>
      </c>
    </row>
    <row r="101" spans="1:4" x14ac:dyDescent="0.25">
      <c r="D101" s="3"/>
    </row>
    <row r="102" spans="1:4" x14ac:dyDescent="0.25">
      <c r="A102" s="20" t="s">
        <v>52</v>
      </c>
      <c r="B102" s="12"/>
      <c r="C102" s="12"/>
      <c r="D102" s="3"/>
    </row>
    <row r="103" spans="1:4" ht="18" x14ac:dyDescent="0.35">
      <c r="A103" s="18" t="s">
        <v>98</v>
      </c>
      <c r="B103" s="12" t="s">
        <v>53</v>
      </c>
      <c r="C103" s="12" t="s">
        <v>55</v>
      </c>
      <c r="D103" s="3">
        <f>D99/D$65*365</f>
        <v>14.071430565241839</v>
      </c>
    </row>
    <row r="104" spans="1:4" ht="18.75" x14ac:dyDescent="0.35">
      <c r="A104" s="18" t="s">
        <v>103</v>
      </c>
      <c r="B104" t="s">
        <v>108</v>
      </c>
      <c r="C104" s="12" t="s">
        <v>55</v>
      </c>
      <c r="D104" s="3">
        <f>D100/D$65*365</f>
        <v>6.6506134969325164</v>
      </c>
    </row>
    <row r="105" spans="1:4" x14ac:dyDescent="0.25">
      <c r="A105" s="12"/>
      <c r="B105" s="12"/>
      <c r="C105" s="12"/>
      <c r="D105" s="3"/>
    </row>
    <row r="106" spans="1:4" x14ac:dyDescent="0.25">
      <c r="A106" s="20" t="s">
        <v>106</v>
      </c>
      <c r="B106" s="20"/>
      <c r="C106" s="12"/>
      <c r="D106" s="3"/>
    </row>
    <row r="107" spans="1:4" ht="18" x14ac:dyDescent="0.35">
      <c r="A107" s="18" t="s">
        <v>98</v>
      </c>
      <c r="B107" s="12" t="s">
        <v>57</v>
      </c>
      <c r="C107" s="12" t="s">
        <v>59</v>
      </c>
      <c r="D107" s="3">
        <f>D103*D$63/100</f>
        <v>12.664287508717655</v>
      </c>
    </row>
    <row r="108" spans="1:4" ht="18.75" x14ac:dyDescent="0.35">
      <c r="A108" s="18" t="s">
        <v>103</v>
      </c>
      <c r="B108" t="s">
        <v>62</v>
      </c>
      <c r="C108" s="12" t="s">
        <v>59</v>
      </c>
      <c r="D108" s="3">
        <f>D104*D$63/100</f>
        <v>5.9855521472392645</v>
      </c>
    </row>
    <row r="109" spans="1:4" x14ac:dyDescent="0.25">
      <c r="A109" s="19"/>
      <c r="D109" s="3"/>
    </row>
    <row r="110" spans="1:4" x14ac:dyDescent="0.25">
      <c r="A110" s="28" t="s">
        <v>151</v>
      </c>
      <c r="B110" s="4"/>
      <c r="C110" s="4"/>
      <c r="D110" s="5"/>
    </row>
    <row r="111" spans="1:4" ht="18" x14ac:dyDescent="0.35">
      <c r="A111" s="29" t="s">
        <v>98</v>
      </c>
      <c r="B111" s="30" t="s">
        <v>57</v>
      </c>
      <c r="C111" s="30" t="s">
        <v>59</v>
      </c>
      <c r="D111" s="5">
        <f>D107</f>
        <v>12.664287508717655</v>
      </c>
    </row>
    <row r="112" spans="1:4" ht="18.75" x14ac:dyDescent="0.35">
      <c r="A112" s="29" t="s">
        <v>103</v>
      </c>
      <c r="B112" s="30" t="s">
        <v>62</v>
      </c>
      <c r="C112" s="30" t="s">
        <v>59</v>
      </c>
      <c r="D112" s="5">
        <f>D108</f>
        <v>5.9855521472392645</v>
      </c>
    </row>
    <row r="114" spans="1:4" x14ac:dyDescent="0.25">
      <c r="A114" s="28" t="s">
        <v>185</v>
      </c>
      <c r="B114" s="4"/>
      <c r="C114" s="4"/>
      <c r="D114" s="5"/>
    </row>
    <row r="115" spans="1:4" ht="18" x14ac:dyDescent="0.35">
      <c r="A115" s="30" t="s">
        <v>48</v>
      </c>
      <c r="B115" s="30" t="s">
        <v>53</v>
      </c>
      <c r="C115" s="30" t="s">
        <v>55</v>
      </c>
      <c r="D115" s="5">
        <f>D103</f>
        <v>14.071430565241839</v>
      </c>
    </row>
  </sheetData>
  <mergeCells count="9">
    <mergeCell ref="F23:F24"/>
    <mergeCell ref="A74:E74"/>
    <mergeCell ref="A1:E1"/>
    <mergeCell ref="A17:E17"/>
    <mergeCell ref="A23:A24"/>
    <mergeCell ref="B23:B24"/>
    <mergeCell ref="C23:C24"/>
    <mergeCell ref="D23:D24"/>
    <mergeCell ref="E23:E24"/>
  </mergeCells>
  <pageMargins left="0.7" right="0.7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="110" zoomScaleNormal="110" workbookViewId="0">
      <selection sqref="A1:E1"/>
    </sheetView>
  </sheetViews>
  <sheetFormatPr defaultRowHeight="15" x14ac:dyDescent="0.25"/>
  <cols>
    <col min="1" max="1" width="32.7109375" customWidth="1"/>
    <col min="2" max="2" width="31.140625" customWidth="1"/>
    <col min="3" max="3" width="42" customWidth="1"/>
    <col min="4" max="4" width="12.5703125" bestFit="1" customWidth="1"/>
    <col min="5" max="5" width="96.140625" customWidth="1"/>
  </cols>
  <sheetData>
    <row r="1" spans="1:12" ht="36.75" customHeight="1" x14ac:dyDescent="0.25">
      <c r="A1" s="109" t="s">
        <v>135</v>
      </c>
      <c r="B1" s="109"/>
      <c r="C1" s="109"/>
      <c r="D1" s="109"/>
      <c r="E1" s="109"/>
    </row>
    <row r="2" spans="1:12" x14ac:dyDescent="0.25">
      <c r="A2" s="86"/>
    </row>
    <row r="4" spans="1:12" ht="18.75" x14ac:dyDescent="0.3">
      <c r="A4" s="97" t="s">
        <v>234</v>
      </c>
      <c r="B4" s="24"/>
      <c r="C4" s="24"/>
      <c r="D4" s="24"/>
      <c r="E4" s="24"/>
      <c r="F4" s="11"/>
      <c r="G4" s="11"/>
      <c r="H4" s="2"/>
      <c r="I4" s="2"/>
      <c r="J4" s="2"/>
      <c r="K4" s="2"/>
      <c r="L4" s="2"/>
    </row>
    <row r="5" spans="1:12" x14ac:dyDescent="0.25">
      <c r="A5" s="78"/>
      <c r="B5" s="11"/>
      <c r="C5" s="11"/>
      <c r="D5" s="11"/>
      <c r="E5" s="11"/>
      <c r="F5" s="11"/>
      <c r="G5" s="11"/>
      <c r="H5" s="2"/>
      <c r="I5" s="2"/>
      <c r="J5" s="2"/>
      <c r="K5" s="2"/>
      <c r="L5" s="2"/>
    </row>
    <row r="6" spans="1:12" ht="18" x14ac:dyDescent="0.35">
      <c r="A6" s="11" t="s">
        <v>33</v>
      </c>
      <c r="B6" s="12"/>
      <c r="C6" s="12"/>
      <c r="D6" s="12"/>
      <c r="E6" s="12"/>
      <c r="F6" s="12"/>
      <c r="G6" s="12"/>
    </row>
    <row r="7" spans="1:12" x14ac:dyDescent="0.25">
      <c r="A7" s="11" t="s">
        <v>1</v>
      </c>
      <c r="B7" s="11" t="s">
        <v>10</v>
      </c>
      <c r="C7" s="11" t="s">
        <v>3</v>
      </c>
      <c r="D7" s="11" t="s">
        <v>5</v>
      </c>
      <c r="E7" s="24" t="s">
        <v>46</v>
      </c>
      <c r="F7" s="12"/>
      <c r="G7" s="12"/>
    </row>
    <row r="8" spans="1:12" ht="30" x14ac:dyDescent="0.25">
      <c r="A8" s="84" t="s">
        <v>11</v>
      </c>
      <c r="B8" s="85" t="s">
        <v>12</v>
      </c>
      <c r="C8" s="85" t="s">
        <v>6</v>
      </c>
      <c r="D8" s="76">
        <v>90</v>
      </c>
      <c r="E8" s="12"/>
      <c r="F8" s="12"/>
      <c r="G8" s="12"/>
    </row>
    <row r="9" spans="1:12" ht="18" x14ac:dyDescent="0.25">
      <c r="A9" s="84" t="s">
        <v>0</v>
      </c>
      <c r="B9" s="85" t="s">
        <v>13</v>
      </c>
      <c r="C9" s="81" t="s">
        <v>14</v>
      </c>
      <c r="D9" s="76">
        <v>250</v>
      </c>
      <c r="E9" s="48"/>
      <c r="F9" s="12"/>
      <c r="G9" s="12"/>
    </row>
    <row r="10" spans="1:12" ht="18" x14ac:dyDescent="0.25">
      <c r="A10" s="84" t="s">
        <v>15</v>
      </c>
      <c r="B10" s="85" t="s">
        <v>16</v>
      </c>
      <c r="C10" s="85" t="s">
        <v>17</v>
      </c>
      <c r="D10" s="76">
        <v>117</v>
      </c>
      <c r="E10" s="48"/>
      <c r="F10" s="12"/>
      <c r="G10" s="12"/>
    </row>
    <row r="11" spans="1:12" ht="45" x14ac:dyDescent="0.25">
      <c r="A11" s="83" t="s">
        <v>2</v>
      </c>
      <c r="B11" s="85" t="s">
        <v>18</v>
      </c>
      <c r="C11" s="85" t="s">
        <v>4</v>
      </c>
      <c r="D11" s="74">
        <v>25.6</v>
      </c>
      <c r="E11" s="38" t="s">
        <v>133</v>
      </c>
      <c r="F11" s="12"/>
      <c r="G11" s="12"/>
    </row>
    <row r="12" spans="1:12" ht="18" x14ac:dyDescent="0.25">
      <c r="A12" s="83" t="s">
        <v>7</v>
      </c>
      <c r="B12" s="85" t="s">
        <v>19</v>
      </c>
      <c r="C12" s="85" t="s">
        <v>4</v>
      </c>
      <c r="D12" s="60">
        <v>4.7</v>
      </c>
      <c r="E12" s="38" t="s">
        <v>132</v>
      </c>
      <c r="F12" s="12"/>
      <c r="G12" s="12"/>
    </row>
    <row r="13" spans="1:12" ht="30" x14ac:dyDescent="0.25">
      <c r="A13" s="71" t="s">
        <v>45</v>
      </c>
      <c r="B13" s="85" t="s">
        <v>20</v>
      </c>
      <c r="C13" s="85" t="s">
        <v>21</v>
      </c>
      <c r="D13" s="75">
        <v>25</v>
      </c>
      <c r="E13" s="12"/>
      <c r="F13" s="12"/>
      <c r="G13" s="12"/>
    </row>
    <row r="14" spans="1:12" ht="30" x14ac:dyDescent="0.25">
      <c r="A14" s="80" t="s">
        <v>22</v>
      </c>
      <c r="B14" s="85" t="s">
        <v>23</v>
      </c>
      <c r="C14" s="85" t="s">
        <v>21</v>
      </c>
      <c r="D14" s="76">
        <v>115</v>
      </c>
      <c r="E14" s="12"/>
      <c r="F14" s="12"/>
      <c r="G14" s="12"/>
    </row>
    <row r="15" spans="1:12" x14ac:dyDescent="0.25">
      <c r="A15" s="84"/>
      <c r="B15" s="85"/>
      <c r="C15" s="85"/>
      <c r="D15" s="93"/>
      <c r="E15" s="12"/>
      <c r="F15" s="12"/>
      <c r="G15" s="12"/>
    </row>
    <row r="16" spans="1:12" x14ac:dyDescent="0.25">
      <c r="A16" s="84"/>
      <c r="B16" s="9"/>
      <c r="C16" s="10"/>
      <c r="D16" s="22"/>
      <c r="E16" s="12"/>
      <c r="F16" s="12"/>
      <c r="G16" s="12"/>
    </row>
    <row r="17" spans="1:7" ht="40.5" customHeight="1" x14ac:dyDescent="0.25">
      <c r="A17" s="110" t="s">
        <v>131</v>
      </c>
      <c r="B17" s="110"/>
      <c r="C17" s="110"/>
      <c r="D17" s="110"/>
      <c r="E17" s="110"/>
      <c r="F17" s="12"/>
      <c r="G17" s="12"/>
    </row>
    <row r="18" spans="1:7" x14ac:dyDescent="0.25">
      <c r="A18" s="11"/>
      <c r="B18" s="12"/>
      <c r="C18" s="12"/>
      <c r="D18" s="23"/>
      <c r="E18" s="12"/>
      <c r="F18" s="12"/>
      <c r="G18" s="12"/>
    </row>
    <row r="19" spans="1:7" x14ac:dyDescent="0.25">
      <c r="A19" s="13" t="s">
        <v>1</v>
      </c>
      <c r="B19" s="13" t="s">
        <v>10</v>
      </c>
      <c r="C19" s="13" t="s">
        <v>3</v>
      </c>
      <c r="D19" s="14" t="s">
        <v>235</v>
      </c>
      <c r="E19" s="24" t="s">
        <v>46</v>
      </c>
      <c r="F19" s="14"/>
      <c r="G19" s="12"/>
    </row>
    <row r="20" spans="1:7" ht="30" x14ac:dyDescent="0.25">
      <c r="A20" s="80" t="s">
        <v>24</v>
      </c>
      <c r="B20" s="81" t="s">
        <v>25</v>
      </c>
      <c r="C20" s="81" t="s">
        <v>4</v>
      </c>
      <c r="D20" s="82">
        <v>24.8</v>
      </c>
      <c r="E20" s="83"/>
      <c r="F20" s="79"/>
      <c r="G20" s="12"/>
    </row>
    <row r="21" spans="1:7" ht="30" x14ac:dyDescent="0.25">
      <c r="A21" s="80" t="s">
        <v>26</v>
      </c>
      <c r="B21" s="81" t="s">
        <v>27</v>
      </c>
      <c r="C21" s="81" t="s">
        <v>4</v>
      </c>
      <c r="D21" s="82">
        <v>25</v>
      </c>
      <c r="E21" s="83"/>
      <c r="F21" s="79"/>
      <c r="G21" s="12"/>
    </row>
    <row r="22" spans="1:7" ht="30" x14ac:dyDescent="0.25">
      <c r="A22" s="80" t="s">
        <v>28</v>
      </c>
      <c r="B22" s="81" t="s">
        <v>29</v>
      </c>
      <c r="C22" s="81" t="s">
        <v>4</v>
      </c>
      <c r="D22" s="82">
        <v>5.32</v>
      </c>
      <c r="E22" s="83"/>
      <c r="F22" s="79"/>
      <c r="G22" s="12"/>
    </row>
    <row r="23" spans="1:7" x14ac:dyDescent="0.25">
      <c r="A23" s="111" t="s">
        <v>30</v>
      </c>
      <c r="B23" s="112" t="s">
        <v>31</v>
      </c>
      <c r="C23" s="112" t="s">
        <v>4</v>
      </c>
      <c r="D23" s="113">
        <v>5.36</v>
      </c>
      <c r="E23" s="114"/>
      <c r="F23" s="107"/>
      <c r="G23" s="12"/>
    </row>
    <row r="24" spans="1:7" x14ac:dyDescent="0.25">
      <c r="A24" s="111"/>
      <c r="B24" s="112"/>
      <c r="C24" s="112"/>
      <c r="D24" s="113"/>
      <c r="E24" s="115"/>
      <c r="F24" s="107"/>
      <c r="G24" s="12"/>
    </row>
    <row r="25" spans="1:7" x14ac:dyDescent="0.25">
      <c r="A25" s="85"/>
      <c r="B25" s="85"/>
      <c r="C25" s="85"/>
      <c r="D25" s="21"/>
      <c r="E25" s="84"/>
      <c r="F25" s="79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ht="18" x14ac:dyDescent="0.35">
      <c r="A27" s="11" t="s">
        <v>56</v>
      </c>
      <c r="B27" s="12"/>
      <c r="C27" s="12"/>
      <c r="D27" s="12"/>
      <c r="E27" s="12"/>
      <c r="F27" s="12"/>
      <c r="G27" s="12"/>
    </row>
    <row r="28" spans="1:7" x14ac:dyDescent="0.25">
      <c r="A28" s="20" t="s">
        <v>34</v>
      </c>
      <c r="B28" s="12"/>
      <c r="C28" s="12"/>
      <c r="D28" s="12"/>
      <c r="E28" s="12"/>
      <c r="F28" s="12"/>
      <c r="G28" s="12"/>
    </row>
    <row r="29" spans="1:7" ht="18" x14ac:dyDescent="0.35">
      <c r="A29" s="12" t="s">
        <v>35</v>
      </c>
      <c r="B29" s="12" t="s">
        <v>37</v>
      </c>
      <c r="C29" s="12" t="s">
        <v>39</v>
      </c>
      <c r="D29" s="39">
        <f>D9*D11/1000</f>
        <v>6.4</v>
      </c>
      <c r="E29" s="12"/>
      <c r="F29" s="12"/>
      <c r="G29" s="12"/>
    </row>
    <row r="30" spans="1:7" ht="18" x14ac:dyDescent="0.35">
      <c r="A30" s="12" t="s">
        <v>36</v>
      </c>
      <c r="B30" s="12" t="s">
        <v>38</v>
      </c>
      <c r="C30" s="12" t="s">
        <v>39</v>
      </c>
      <c r="D30" s="39">
        <f>D9*D12/1000</f>
        <v>1.175</v>
      </c>
      <c r="E30" s="12"/>
      <c r="F30" s="12"/>
      <c r="G30" s="12"/>
    </row>
    <row r="31" spans="1:7" x14ac:dyDescent="0.25">
      <c r="A31" s="12"/>
      <c r="B31" s="12"/>
      <c r="C31" s="12"/>
      <c r="D31" s="39"/>
      <c r="E31" s="12"/>
      <c r="F31" s="12"/>
      <c r="G31" s="12"/>
    </row>
    <row r="32" spans="1:7" x14ac:dyDescent="0.25">
      <c r="A32" s="20" t="s">
        <v>40</v>
      </c>
      <c r="B32" s="12"/>
      <c r="C32" s="12"/>
      <c r="D32" s="39"/>
      <c r="E32" s="12"/>
      <c r="F32" s="12"/>
      <c r="G32" s="12"/>
    </row>
    <row r="33" spans="1:7" ht="18" x14ac:dyDescent="0.35">
      <c r="A33" s="12" t="s">
        <v>41</v>
      </c>
      <c r="B33" s="12" t="s">
        <v>43</v>
      </c>
      <c r="C33" s="12" t="s">
        <v>39</v>
      </c>
      <c r="D33" s="94">
        <f>(D14*D21-D13*D20)/1000</f>
        <v>2.2549999999999999</v>
      </c>
      <c r="E33" s="12"/>
      <c r="F33" s="12"/>
      <c r="G33" s="12"/>
    </row>
    <row r="34" spans="1:7" ht="18" x14ac:dyDescent="0.35">
      <c r="A34" s="12" t="s">
        <v>42</v>
      </c>
      <c r="B34" s="12" t="s">
        <v>44</v>
      </c>
      <c r="C34" s="12" t="s">
        <v>39</v>
      </c>
      <c r="D34" s="94">
        <f>(D14*D23-D13*D22)/1000</f>
        <v>0.48340000000000011</v>
      </c>
      <c r="E34" s="12"/>
      <c r="F34" s="12"/>
      <c r="G34" s="12"/>
    </row>
    <row r="35" spans="1:7" x14ac:dyDescent="0.25">
      <c r="A35" s="12"/>
      <c r="B35" s="12"/>
      <c r="C35" s="12"/>
      <c r="D35" s="39"/>
      <c r="E35" s="12"/>
      <c r="F35" s="12"/>
      <c r="G35" s="12"/>
    </row>
    <row r="36" spans="1:7" x14ac:dyDescent="0.25">
      <c r="A36" s="20" t="s">
        <v>47</v>
      </c>
      <c r="B36" s="12"/>
      <c r="C36" s="12"/>
      <c r="D36" s="39"/>
      <c r="E36" s="12"/>
      <c r="F36" s="12"/>
      <c r="G36" s="12"/>
    </row>
    <row r="37" spans="1:7" ht="18" x14ac:dyDescent="0.35">
      <c r="A37" s="12" t="s">
        <v>48</v>
      </c>
      <c r="B37" s="12" t="s">
        <v>50</v>
      </c>
      <c r="C37" s="12" t="s">
        <v>39</v>
      </c>
      <c r="D37" s="3">
        <f>D29-D33</f>
        <v>4.1450000000000005</v>
      </c>
    </row>
    <row r="38" spans="1:7" ht="18" x14ac:dyDescent="0.35">
      <c r="A38" s="12" t="s">
        <v>49</v>
      </c>
      <c r="B38" s="12" t="s">
        <v>51</v>
      </c>
      <c r="C38" s="12" t="s">
        <v>39</v>
      </c>
      <c r="D38" s="3">
        <f>D30-D34</f>
        <v>0.69159999999999999</v>
      </c>
    </row>
    <row r="39" spans="1:7" x14ac:dyDescent="0.25">
      <c r="A39" s="12"/>
      <c r="B39" s="12"/>
      <c r="C39" s="12"/>
      <c r="D39" s="3"/>
    </row>
    <row r="40" spans="1:7" x14ac:dyDescent="0.25">
      <c r="A40" s="20" t="s">
        <v>52</v>
      </c>
      <c r="B40" s="12"/>
      <c r="C40" s="12"/>
      <c r="D40" s="3"/>
    </row>
    <row r="41" spans="1:7" ht="18" x14ac:dyDescent="0.35">
      <c r="A41" s="12" t="s">
        <v>48</v>
      </c>
      <c r="B41" s="12" t="s">
        <v>53</v>
      </c>
      <c r="C41" s="12" t="s">
        <v>55</v>
      </c>
      <c r="D41" s="3">
        <f>D37/D$10*365</f>
        <v>12.930982905982907</v>
      </c>
    </row>
    <row r="42" spans="1:7" ht="18" x14ac:dyDescent="0.35">
      <c r="A42" s="12" t="s">
        <v>49</v>
      </c>
      <c r="B42" s="12" t="s">
        <v>54</v>
      </c>
      <c r="C42" s="12" t="s">
        <v>55</v>
      </c>
      <c r="D42" s="3">
        <f>D38/D$10*365</f>
        <v>2.1575555555555557</v>
      </c>
    </row>
    <row r="43" spans="1:7" x14ac:dyDescent="0.25">
      <c r="A43" s="12"/>
      <c r="B43" s="12"/>
      <c r="C43" s="12"/>
      <c r="D43" s="3"/>
    </row>
    <row r="44" spans="1:7" x14ac:dyDescent="0.25">
      <c r="A44" s="20" t="s">
        <v>106</v>
      </c>
      <c r="B44" s="20"/>
      <c r="C44" s="12"/>
      <c r="D44" s="3"/>
    </row>
    <row r="45" spans="1:7" ht="18" x14ac:dyDescent="0.35">
      <c r="A45" s="12" t="s">
        <v>48</v>
      </c>
      <c r="B45" s="12" t="s">
        <v>57</v>
      </c>
      <c r="C45" s="12" t="s">
        <v>59</v>
      </c>
      <c r="D45" s="3">
        <f>D41*D$8/100</f>
        <v>11.637884615384616</v>
      </c>
    </row>
    <row r="46" spans="1:7" ht="18" x14ac:dyDescent="0.35">
      <c r="A46" s="12" t="s">
        <v>49</v>
      </c>
      <c r="B46" s="12" t="s">
        <v>58</v>
      </c>
      <c r="C46" s="12" t="s">
        <v>59</v>
      </c>
      <c r="D46" s="3">
        <f>D42*D$8/100</f>
        <v>1.9418</v>
      </c>
    </row>
    <row r="47" spans="1:7" x14ac:dyDescent="0.25">
      <c r="A47" s="19"/>
      <c r="D47" s="3"/>
    </row>
    <row r="48" spans="1:7" ht="18" x14ac:dyDescent="0.35">
      <c r="A48" s="20" t="s">
        <v>60</v>
      </c>
      <c r="D48" s="3"/>
    </row>
    <row r="49" spans="1:11" ht="18" x14ac:dyDescent="0.35">
      <c r="A49" s="12" t="s">
        <v>61</v>
      </c>
      <c r="B49" s="12" t="s">
        <v>62</v>
      </c>
      <c r="C49" s="12" t="s">
        <v>59</v>
      </c>
      <c r="D49" s="3">
        <f>D46*2.2915</f>
        <v>4.4496346999999998</v>
      </c>
    </row>
    <row r="50" spans="1:11" x14ac:dyDescent="0.25">
      <c r="A50" s="19"/>
      <c r="D50" s="3"/>
    </row>
    <row r="51" spans="1:11" x14ac:dyDescent="0.25">
      <c r="A51" s="28" t="s">
        <v>184</v>
      </c>
      <c r="B51" s="4"/>
      <c r="C51" s="4"/>
      <c r="D51" s="5"/>
    </row>
    <row r="52" spans="1:11" ht="18" x14ac:dyDescent="0.35">
      <c r="A52" s="30" t="s">
        <v>48</v>
      </c>
      <c r="B52" s="30" t="s">
        <v>57</v>
      </c>
      <c r="C52" s="30" t="s">
        <v>59</v>
      </c>
      <c r="D52" s="5">
        <f>D45</f>
        <v>11.637884615384616</v>
      </c>
    </row>
    <row r="53" spans="1:11" ht="18" x14ac:dyDescent="0.35">
      <c r="A53" s="30" t="s">
        <v>61</v>
      </c>
      <c r="B53" s="30" t="s">
        <v>62</v>
      </c>
      <c r="C53" s="30" t="s">
        <v>59</v>
      </c>
      <c r="D53" s="5">
        <f>D49</f>
        <v>4.4496346999999998</v>
      </c>
    </row>
    <row r="54" spans="1:11" x14ac:dyDescent="0.25">
      <c r="A54" s="48"/>
      <c r="B54" s="48"/>
      <c r="C54" s="48"/>
      <c r="D54" s="49"/>
    </row>
    <row r="55" spans="1:11" x14ac:dyDescent="0.25">
      <c r="A55" s="28" t="s">
        <v>185</v>
      </c>
      <c r="B55" s="4"/>
      <c r="C55" s="4"/>
      <c r="D55" s="5"/>
    </row>
    <row r="56" spans="1:11" ht="18" x14ac:dyDescent="0.35">
      <c r="A56" s="30" t="s">
        <v>48</v>
      </c>
      <c r="B56" s="30" t="s">
        <v>53</v>
      </c>
      <c r="C56" s="30" t="s">
        <v>55</v>
      </c>
      <c r="D56" s="5">
        <f>D41</f>
        <v>12.930982905982907</v>
      </c>
    </row>
    <row r="58" spans="1:11" x14ac:dyDescent="0.25">
      <c r="K58" t="s">
        <v>64</v>
      </c>
    </row>
    <row r="59" spans="1:11" ht="18.75" x14ac:dyDescent="0.3">
      <c r="A59" s="97" t="s">
        <v>236</v>
      </c>
      <c r="B59" s="24"/>
      <c r="C59" s="24"/>
      <c r="D59" s="24"/>
      <c r="E59" s="24"/>
    </row>
    <row r="60" spans="1:11" x14ac:dyDescent="0.25">
      <c r="A60" s="78" t="s">
        <v>272</v>
      </c>
    </row>
    <row r="61" spans="1:11" ht="18" x14ac:dyDescent="0.35">
      <c r="A61" s="11" t="s">
        <v>63</v>
      </c>
      <c r="B61" s="12"/>
      <c r="C61" s="12"/>
      <c r="D61" s="12"/>
      <c r="E61" s="12"/>
    </row>
    <row r="62" spans="1:11" x14ac:dyDescent="0.25">
      <c r="A62" s="11" t="s">
        <v>1</v>
      </c>
      <c r="B62" s="11" t="s">
        <v>10</v>
      </c>
      <c r="C62" s="11" t="s">
        <v>3</v>
      </c>
      <c r="D62" s="11" t="s">
        <v>5</v>
      </c>
      <c r="E62" s="24" t="s">
        <v>46</v>
      </c>
    </row>
    <row r="63" spans="1:11" ht="30" x14ac:dyDescent="0.25">
      <c r="A63" s="84" t="s">
        <v>11</v>
      </c>
      <c r="B63" s="85" t="s">
        <v>12</v>
      </c>
      <c r="C63" s="85" t="s">
        <v>6</v>
      </c>
      <c r="D63" s="34">
        <v>90</v>
      </c>
      <c r="E63" s="39"/>
    </row>
    <row r="64" spans="1:11" ht="18" x14ac:dyDescent="0.25">
      <c r="A64" s="84" t="s">
        <v>65</v>
      </c>
      <c r="B64" s="85" t="s">
        <v>66</v>
      </c>
      <c r="C64" s="85" t="s">
        <v>67</v>
      </c>
      <c r="D64" s="36">
        <v>70</v>
      </c>
      <c r="E64" s="12" t="s">
        <v>134</v>
      </c>
    </row>
    <row r="65" spans="1:5" ht="18" x14ac:dyDescent="0.25">
      <c r="A65" s="84" t="s">
        <v>15</v>
      </c>
      <c r="B65" s="85" t="s">
        <v>16</v>
      </c>
      <c r="C65" s="85" t="s">
        <v>17</v>
      </c>
      <c r="D65" s="34">
        <v>117</v>
      </c>
      <c r="E65" s="48"/>
    </row>
    <row r="66" spans="1:5" x14ac:dyDescent="0.25">
      <c r="A66" s="84" t="s">
        <v>68</v>
      </c>
      <c r="B66" s="85" t="s">
        <v>69</v>
      </c>
      <c r="C66" s="27" t="s">
        <v>32</v>
      </c>
      <c r="D66" s="37">
        <v>100</v>
      </c>
      <c r="E66" s="12" t="s">
        <v>219</v>
      </c>
    </row>
    <row r="67" spans="1:5" ht="18" x14ac:dyDescent="0.25">
      <c r="A67" s="83" t="s">
        <v>78</v>
      </c>
      <c r="B67" s="85" t="s">
        <v>70</v>
      </c>
      <c r="C67" s="85" t="s">
        <v>4</v>
      </c>
      <c r="D67" s="34">
        <v>4.2</v>
      </c>
      <c r="E67" s="12" t="s">
        <v>130</v>
      </c>
    </row>
    <row r="68" spans="1:5" ht="18" x14ac:dyDescent="0.25">
      <c r="A68" s="83" t="s">
        <v>79</v>
      </c>
      <c r="B68" s="85" t="s">
        <v>71</v>
      </c>
      <c r="C68" s="85" t="s">
        <v>4</v>
      </c>
      <c r="D68" s="34">
        <v>2.7</v>
      </c>
      <c r="E68" s="12" t="s">
        <v>130</v>
      </c>
    </row>
    <row r="69" spans="1:5" ht="18" x14ac:dyDescent="0.25">
      <c r="A69" s="84" t="s">
        <v>72</v>
      </c>
      <c r="B69" s="85" t="s">
        <v>73</v>
      </c>
      <c r="C69" s="85" t="s">
        <v>67</v>
      </c>
      <c r="D69" s="34">
        <v>0</v>
      </c>
      <c r="E69" s="12" t="s">
        <v>245</v>
      </c>
    </row>
    <row r="70" spans="1:5" ht="18" x14ac:dyDescent="0.25">
      <c r="A70" s="83" t="s">
        <v>80</v>
      </c>
      <c r="B70" s="85" t="s">
        <v>74</v>
      </c>
      <c r="C70" s="85" t="s">
        <v>4</v>
      </c>
      <c r="D70" s="34">
        <v>5</v>
      </c>
      <c r="E70" s="48" t="s">
        <v>246</v>
      </c>
    </row>
    <row r="71" spans="1:5" ht="18" x14ac:dyDescent="0.25">
      <c r="A71" s="83" t="s">
        <v>81</v>
      </c>
      <c r="B71" s="85" t="s">
        <v>75</v>
      </c>
      <c r="C71" s="85" t="s">
        <v>4</v>
      </c>
      <c r="D71" s="34">
        <v>1.6</v>
      </c>
      <c r="E71" s="48" t="s">
        <v>246</v>
      </c>
    </row>
    <row r="72" spans="1:5" ht="30" x14ac:dyDescent="0.25">
      <c r="A72" s="83" t="s">
        <v>82</v>
      </c>
      <c r="B72" s="85" t="s">
        <v>76</v>
      </c>
      <c r="C72" s="85" t="s">
        <v>77</v>
      </c>
      <c r="D72" s="40">
        <f>D96</f>
        <v>26.479410000000001</v>
      </c>
      <c r="E72" s="38" t="s">
        <v>112</v>
      </c>
    </row>
    <row r="73" spans="1:5" x14ac:dyDescent="0.25">
      <c r="A73" s="83"/>
      <c r="B73" s="85"/>
      <c r="C73" s="85"/>
      <c r="D73" s="12"/>
      <c r="E73" s="12"/>
    </row>
    <row r="74" spans="1:5" ht="30.75" customHeight="1" x14ac:dyDescent="0.25">
      <c r="A74" s="108" t="s">
        <v>229</v>
      </c>
      <c r="B74" s="108"/>
      <c r="C74" s="108"/>
      <c r="D74" s="108"/>
      <c r="E74" s="108"/>
    </row>
    <row r="75" spans="1:5" ht="18" x14ac:dyDescent="0.25">
      <c r="A75" s="7" t="s">
        <v>127</v>
      </c>
      <c r="B75" s="27" t="s">
        <v>87</v>
      </c>
      <c r="C75" s="33" t="s">
        <v>125</v>
      </c>
      <c r="D75" s="61">
        <v>0.7</v>
      </c>
      <c r="E75" s="35" t="s">
        <v>220</v>
      </c>
    </row>
    <row r="76" spans="1:5" ht="18" x14ac:dyDescent="0.25">
      <c r="A76" s="32" t="s">
        <v>117</v>
      </c>
      <c r="B76" s="27" t="s">
        <v>88</v>
      </c>
      <c r="C76" s="33" t="s">
        <v>126</v>
      </c>
      <c r="D76" s="34">
        <v>0.27</v>
      </c>
      <c r="E76" s="35" t="s">
        <v>220</v>
      </c>
    </row>
    <row r="77" spans="1:5" ht="25.5" x14ac:dyDescent="0.25">
      <c r="A77" s="32" t="s">
        <v>118</v>
      </c>
      <c r="B77" s="27" t="s">
        <v>89</v>
      </c>
      <c r="C77" s="27" t="s">
        <v>9</v>
      </c>
      <c r="D77" s="34">
        <v>1</v>
      </c>
      <c r="E77" s="98" t="s">
        <v>110</v>
      </c>
    </row>
    <row r="78" spans="1:5" ht="27" x14ac:dyDescent="0.25">
      <c r="A78" s="32" t="s">
        <v>121</v>
      </c>
      <c r="B78" s="27" t="s">
        <v>90</v>
      </c>
      <c r="C78" s="33" t="s">
        <v>126</v>
      </c>
      <c r="D78" s="34">
        <v>0.11</v>
      </c>
      <c r="E78" s="35" t="s">
        <v>111</v>
      </c>
    </row>
    <row r="79" spans="1:5" ht="27" x14ac:dyDescent="0.25">
      <c r="A79" s="32" t="s">
        <v>123</v>
      </c>
      <c r="B79" s="27" t="s">
        <v>91</v>
      </c>
      <c r="C79" s="33" t="s">
        <v>126</v>
      </c>
      <c r="D79" s="77">
        <v>0</v>
      </c>
      <c r="E79" s="35" t="s">
        <v>111</v>
      </c>
    </row>
    <row r="80" spans="1:5" ht="27" x14ac:dyDescent="0.25">
      <c r="A80" s="32" t="s">
        <v>124</v>
      </c>
      <c r="B80" s="27" t="s">
        <v>92</v>
      </c>
      <c r="C80" s="33" t="s">
        <v>126</v>
      </c>
      <c r="D80" s="34">
        <v>1E-4</v>
      </c>
      <c r="E80" s="35" t="s">
        <v>111</v>
      </c>
    </row>
    <row r="81" spans="1:5" ht="27" x14ac:dyDescent="0.25">
      <c r="A81" s="32" t="s">
        <v>121</v>
      </c>
      <c r="B81" s="27" t="s">
        <v>93</v>
      </c>
      <c r="C81" s="33" t="s">
        <v>126</v>
      </c>
      <c r="D81" s="34">
        <v>0.03</v>
      </c>
      <c r="E81" s="35" t="s">
        <v>111</v>
      </c>
    </row>
    <row r="82" spans="1:5" ht="25.5" x14ac:dyDescent="0.25">
      <c r="A82" s="32" t="s">
        <v>122</v>
      </c>
      <c r="B82" s="27" t="s">
        <v>109</v>
      </c>
      <c r="C82" s="27" t="s">
        <v>9</v>
      </c>
      <c r="D82" s="34">
        <v>1</v>
      </c>
      <c r="E82" s="35" t="s">
        <v>182</v>
      </c>
    </row>
    <row r="83" spans="1:5" ht="26.25" x14ac:dyDescent="0.25">
      <c r="A83" s="8" t="s">
        <v>120</v>
      </c>
      <c r="B83" s="27" t="s">
        <v>94</v>
      </c>
      <c r="C83" s="33" t="s">
        <v>128</v>
      </c>
      <c r="D83" s="34">
        <v>0.1</v>
      </c>
      <c r="E83" s="35" t="s">
        <v>111</v>
      </c>
    </row>
    <row r="84" spans="1:5" ht="18" x14ac:dyDescent="0.25">
      <c r="A84" s="8" t="s">
        <v>119</v>
      </c>
      <c r="B84" s="27" t="s">
        <v>95</v>
      </c>
      <c r="C84" s="33" t="s">
        <v>129</v>
      </c>
      <c r="D84" s="34">
        <v>0</v>
      </c>
      <c r="E84" s="35" t="s">
        <v>221</v>
      </c>
    </row>
    <row r="85" spans="1:5" x14ac:dyDescent="0.25">
      <c r="A85" s="83"/>
      <c r="B85" s="27"/>
      <c r="C85" s="85"/>
      <c r="D85" s="12"/>
      <c r="E85" s="12"/>
    </row>
    <row r="86" spans="1:5" ht="18" x14ac:dyDescent="0.35">
      <c r="A86" s="11" t="s">
        <v>107</v>
      </c>
      <c r="B86" s="12"/>
      <c r="C86" s="12"/>
    </row>
    <row r="88" spans="1:5" ht="18.75" x14ac:dyDescent="0.35">
      <c r="A88" s="26" t="s">
        <v>83</v>
      </c>
    </row>
    <row r="89" spans="1:5" ht="18.75" x14ac:dyDescent="0.35">
      <c r="A89" s="18" t="s">
        <v>99</v>
      </c>
      <c r="B89" s="18" t="s">
        <v>84</v>
      </c>
      <c r="C89" s="18" t="s">
        <v>39</v>
      </c>
      <c r="D89" s="3">
        <f>D64*D67/D66</f>
        <v>2.94</v>
      </c>
    </row>
    <row r="90" spans="1:5" ht="18.75" x14ac:dyDescent="0.35">
      <c r="A90" s="18" t="s">
        <v>116</v>
      </c>
      <c r="B90" s="18" t="s">
        <v>85</v>
      </c>
      <c r="C90" s="18" t="s">
        <v>39</v>
      </c>
      <c r="D90" s="3">
        <f>D64*D68/D66</f>
        <v>1.89</v>
      </c>
    </row>
    <row r="91" spans="1:5" ht="15.75" x14ac:dyDescent="0.25">
      <c r="A91" s="18"/>
      <c r="D91" s="3"/>
    </row>
    <row r="92" spans="1:5" ht="15.75" x14ac:dyDescent="0.25">
      <c r="A92" s="26" t="s">
        <v>86</v>
      </c>
      <c r="D92" s="3"/>
    </row>
    <row r="93" spans="1:5" ht="18.75" x14ac:dyDescent="0.35">
      <c r="A93" s="18" t="s">
        <v>100</v>
      </c>
      <c r="B93" t="s">
        <v>96</v>
      </c>
      <c r="C93" s="18" t="s">
        <v>77</v>
      </c>
      <c r="D93" s="3">
        <f>100*D75*D76*D77</f>
        <v>18.900000000000002</v>
      </c>
    </row>
    <row r="94" spans="1:5" ht="18" x14ac:dyDescent="0.35">
      <c r="A94" s="18" t="s">
        <v>114</v>
      </c>
      <c r="B94" t="s">
        <v>113</v>
      </c>
      <c r="C94" t="s">
        <v>115</v>
      </c>
      <c r="D94" s="3">
        <f>(D69*1000)/(D89*D66)*100</f>
        <v>0</v>
      </c>
    </row>
    <row r="95" spans="1:5" ht="18.75" x14ac:dyDescent="0.35">
      <c r="A95" s="18" t="s">
        <v>101</v>
      </c>
      <c r="B95" t="s">
        <v>97</v>
      </c>
      <c r="C95" s="18" t="s">
        <v>77</v>
      </c>
      <c r="D95" s="3">
        <f>(100*D75*(1-D76*D77)+100*(1-D75)*D83-D94*D84)*(D78*D82+D79+D80+D81)</f>
        <v>7.5794100000000002</v>
      </c>
    </row>
    <row r="96" spans="1:5" ht="18" x14ac:dyDescent="0.35">
      <c r="A96" s="18" t="s">
        <v>102</v>
      </c>
      <c r="B96" t="s">
        <v>76</v>
      </c>
      <c r="C96" s="18" t="s">
        <v>77</v>
      </c>
      <c r="D96" s="3">
        <f>D93+D95</f>
        <v>26.479410000000001</v>
      </c>
    </row>
    <row r="97" spans="1:4" ht="15.75" x14ac:dyDescent="0.25">
      <c r="A97" s="18"/>
      <c r="D97" s="3"/>
    </row>
    <row r="98" spans="1:4" ht="18.75" x14ac:dyDescent="0.35">
      <c r="A98" s="26" t="s">
        <v>105</v>
      </c>
      <c r="C98" s="18"/>
      <c r="D98" s="3"/>
    </row>
    <row r="99" spans="1:4" ht="18" x14ac:dyDescent="0.35">
      <c r="A99" s="18" t="s">
        <v>98</v>
      </c>
      <c r="B99" t="s">
        <v>50</v>
      </c>
      <c r="C99" s="18" t="s">
        <v>39</v>
      </c>
      <c r="D99" s="3">
        <f>D89/((100-D72)/100)-(D69*D70)/D66</f>
        <v>3.9988797695992377</v>
      </c>
    </row>
    <row r="100" spans="1:4" ht="18.75" x14ac:dyDescent="0.35">
      <c r="A100" s="18" t="s">
        <v>103</v>
      </c>
      <c r="B100" t="s">
        <v>104</v>
      </c>
      <c r="C100" s="18" t="s">
        <v>39</v>
      </c>
      <c r="D100" s="3">
        <f>D90-(D69*D71)/D66</f>
        <v>1.89</v>
      </c>
    </row>
    <row r="101" spans="1:4" x14ac:dyDescent="0.25">
      <c r="D101" s="3"/>
    </row>
    <row r="102" spans="1:4" x14ac:dyDescent="0.25">
      <c r="A102" s="20" t="s">
        <v>52</v>
      </c>
      <c r="B102" s="12"/>
      <c r="C102" s="12"/>
      <c r="D102" s="3"/>
    </row>
    <row r="103" spans="1:4" ht="18" x14ac:dyDescent="0.35">
      <c r="A103" s="18" t="s">
        <v>98</v>
      </c>
      <c r="B103" s="12" t="s">
        <v>53</v>
      </c>
      <c r="C103" s="12" t="s">
        <v>55</v>
      </c>
      <c r="D103" s="3">
        <f>D99/D$65*365</f>
        <v>12.475137742766853</v>
      </c>
    </row>
    <row r="104" spans="1:4" ht="18.75" x14ac:dyDescent="0.35">
      <c r="A104" s="18" t="s">
        <v>103</v>
      </c>
      <c r="B104" t="s">
        <v>108</v>
      </c>
      <c r="C104" s="12" t="s">
        <v>55</v>
      </c>
      <c r="D104" s="3">
        <f>D100/D$65*365</f>
        <v>5.8961538461538465</v>
      </c>
    </row>
    <row r="105" spans="1:4" x14ac:dyDescent="0.25">
      <c r="A105" s="12"/>
      <c r="B105" s="12"/>
      <c r="C105" s="12"/>
      <c r="D105" s="3"/>
    </row>
    <row r="106" spans="1:4" x14ac:dyDescent="0.25">
      <c r="A106" s="20" t="s">
        <v>106</v>
      </c>
      <c r="B106" s="20"/>
      <c r="C106" s="12"/>
      <c r="D106" s="3"/>
    </row>
    <row r="107" spans="1:4" ht="18" x14ac:dyDescent="0.35">
      <c r="A107" s="18" t="s">
        <v>98</v>
      </c>
      <c r="B107" s="12" t="s">
        <v>57</v>
      </c>
      <c r="C107" s="12" t="s">
        <v>59</v>
      </c>
      <c r="D107" s="3">
        <f>D103*D$63/100</f>
        <v>11.227623968490168</v>
      </c>
    </row>
    <row r="108" spans="1:4" ht="18.75" x14ac:dyDescent="0.35">
      <c r="A108" s="18" t="s">
        <v>103</v>
      </c>
      <c r="B108" t="s">
        <v>62</v>
      </c>
      <c r="C108" s="12" t="s">
        <v>59</v>
      </c>
      <c r="D108" s="3">
        <f>D104*D$63/100</f>
        <v>5.3065384615384623</v>
      </c>
    </row>
    <row r="109" spans="1:4" x14ac:dyDescent="0.25">
      <c r="A109" s="19"/>
      <c r="D109" s="3"/>
    </row>
    <row r="110" spans="1:4" x14ac:dyDescent="0.25">
      <c r="A110" s="28" t="s">
        <v>151</v>
      </c>
      <c r="B110" s="4"/>
      <c r="C110" s="4"/>
      <c r="D110" s="5"/>
    </row>
    <row r="111" spans="1:4" ht="18" x14ac:dyDescent="0.35">
      <c r="A111" s="29" t="s">
        <v>98</v>
      </c>
      <c r="B111" s="30" t="s">
        <v>57</v>
      </c>
      <c r="C111" s="30" t="s">
        <v>59</v>
      </c>
      <c r="D111" s="5">
        <f>D107</f>
        <v>11.227623968490168</v>
      </c>
    </row>
    <row r="112" spans="1:4" ht="18.75" x14ac:dyDescent="0.35">
      <c r="A112" s="29" t="s">
        <v>103</v>
      </c>
      <c r="B112" s="30" t="s">
        <v>62</v>
      </c>
      <c r="C112" s="30" t="s">
        <v>59</v>
      </c>
      <c r="D112" s="5">
        <f>D108</f>
        <v>5.3065384615384623</v>
      </c>
    </row>
    <row r="114" spans="1:4" x14ac:dyDescent="0.25">
      <c r="A114" s="28" t="s">
        <v>185</v>
      </c>
      <c r="B114" s="4"/>
      <c r="C114" s="4"/>
      <c r="D114" s="5"/>
    </row>
    <row r="115" spans="1:4" ht="18" x14ac:dyDescent="0.35">
      <c r="A115" s="30" t="s">
        <v>48</v>
      </c>
      <c r="B115" s="30" t="s">
        <v>53</v>
      </c>
      <c r="C115" s="30" t="s">
        <v>55</v>
      </c>
      <c r="D115" s="5">
        <f>D103</f>
        <v>12.475137742766853</v>
      </c>
    </row>
  </sheetData>
  <mergeCells count="9">
    <mergeCell ref="F23:F24"/>
    <mergeCell ref="A74:E74"/>
    <mergeCell ref="A1:E1"/>
    <mergeCell ref="A17:E17"/>
    <mergeCell ref="A23:A24"/>
    <mergeCell ref="B23:B24"/>
    <mergeCell ref="C23:C24"/>
    <mergeCell ref="D23:D24"/>
    <mergeCell ref="E23:E24"/>
  </mergeCells>
  <pageMargins left="0.7" right="0.7" top="0.75" bottom="0.75" header="0.3" footer="0.3"/>
  <pageSetup paperSize="9"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="110" zoomScaleNormal="110" workbookViewId="0">
      <selection sqref="A1:E1"/>
    </sheetView>
  </sheetViews>
  <sheetFormatPr defaultRowHeight="15" x14ac:dyDescent="0.25"/>
  <cols>
    <col min="1" max="1" width="32.7109375" customWidth="1"/>
    <col min="2" max="2" width="31.140625" customWidth="1"/>
    <col min="3" max="3" width="42" customWidth="1"/>
    <col min="4" max="4" width="12.5703125" bestFit="1" customWidth="1"/>
    <col min="5" max="5" width="96.140625" customWidth="1"/>
  </cols>
  <sheetData>
    <row r="1" spans="1:12" ht="36.75" customHeight="1" x14ac:dyDescent="0.25">
      <c r="A1" s="109" t="s">
        <v>135</v>
      </c>
      <c r="B1" s="109"/>
      <c r="C1" s="109"/>
      <c r="D1" s="109"/>
      <c r="E1" s="109"/>
    </row>
    <row r="2" spans="1:12" x14ac:dyDescent="0.25">
      <c r="A2" s="86"/>
    </row>
    <row r="4" spans="1:12" ht="18.75" x14ac:dyDescent="0.3">
      <c r="A4" s="97" t="s">
        <v>231</v>
      </c>
      <c r="B4" s="24"/>
      <c r="C4" s="24"/>
      <c r="D4" s="24"/>
      <c r="E4" s="24"/>
      <c r="F4" s="11"/>
      <c r="G4" s="11"/>
      <c r="H4" s="2"/>
      <c r="I4" s="2"/>
      <c r="J4" s="2"/>
      <c r="K4" s="2"/>
      <c r="L4" s="2"/>
    </row>
    <row r="5" spans="1:12" x14ac:dyDescent="0.25">
      <c r="A5" s="78"/>
      <c r="B5" s="11"/>
      <c r="C5" s="11"/>
      <c r="D5" s="11"/>
      <c r="E5" s="11"/>
      <c r="F5" s="11"/>
      <c r="G5" s="11"/>
      <c r="H5" s="2"/>
      <c r="I5" s="2"/>
      <c r="J5" s="2"/>
      <c r="K5" s="2"/>
      <c r="L5" s="2"/>
    </row>
    <row r="6" spans="1:12" ht="18" x14ac:dyDescent="0.35">
      <c r="A6" s="11" t="s">
        <v>33</v>
      </c>
      <c r="B6" s="12"/>
      <c r="C6" s="12"/>
      <c r="D6" s="12"/>
      <c r="E6" s="12"/>
      <c r="F6" s="12"/>
      <c r="G6" s="12"/>
    </row>
    <row r="7" spans="1:12" x14ac:dyDescent="0.25">
      <c r="A7" s="11" t="s">
        <v>1</v>
      </c>
      <c r="B7" s="11" t="s">
        <v>10</v>
      </c>
      <c r="C7" s="11" t="s">
        <v>3</v>
      </c>
      <c r="D7" s="11" t="s">
        <v>5</v>
      </c>
      <c r="E7" s="24" t="s">
        <v>46</v>
      </c>
      <c r="F7" s="12"/>
      <c r="G7" s="12"/>
    </row>
    <row r="8" spans="1:12" ht="30" x14ac:dyDescent="0.25">
      <c r="A8" s="84" t="s">
        <v>11</v>
      </c>
      <c r="B8" s="85" t="s">
        <v>12</v>
      </c>
      <c r="C8" s="85" t="s">
        <v>6</v>
      </c>
      <c r="D8" s="76">
        <v>90</v>
      </c>
      <c r="E8" s="12"/>
      <c r="F8" s="12"/>
      <c r="G8" s="12"/>
    </row>
    <row r="9" spans="1:12" ht="18" x14ac:dyDescent="0.25">
      <c r="A9" s="84" t="s">
        <v>0</v>
      </c>
      <c r="B9" s="85" t="s">
        <v>13</v>
      </c>
      <c r="C9" s="72" t="s">
        <v>240</v>
      </c>
      <c r="D9" s="76">
        <v>1095</v>
      </c>
      <c r="E9" s="48"/>
      <c r="F9" s="12"/>
      <c r="G9" s="12"/>
    </row>
    <row r="10" spans="1:12" ht="18" x14ac:dyDescent="0.25">
      <c r="A10" s="84" t="s">
        <v>15</v>
      </c>
      <c r="B10" s="85" t="s">
        <v>16</v>
      </c>
      <c r="C10" s="85" t="s">
        <v>17</v>
      </c>
      <c r="D10" s="90">
        <v>365</v>
      </c>
      <c r="E10" s="48" t="s">
        <v>232</v>
      </c>
      <c r="F10" s="12"/>
      <c r="G10" s="12"/>
    </row>
    <row r="11" spans="1:12" ht="45" x14ac:dyDescent="0.25">
      <c r="A11" s="83" t="s">
        <v>2</v>
      </c>
      <c r="B11" s="85" t="s">
        <v>18</v>
      </c>
      <c r="C11" s="85" t="s">
        <v>4</v>
      </c>
      <c r="D11" s="74">
        <v>24.4</v>
      </c>
      <c r="E11" s="38" t="s">
        <v>133</v>
      </c>
      <c r="F11" s="12"/>
      <c r="G11" s="12"/>
    </row>
    <row r="12" spans="1:12" ht="18" x14ac:dyDescent="0.25">
      <c r="A12" s="83" t="s">
        <v>7</v>
      </c>
      <c r="B12" s="85" t="s">
        <v>19</v>
      </c>
      <c r="C12" s="85" t="s">
        <v>4</v>
      </c>
      <c r="D12" s="60">
        <v>5.3</v>
      </c>
      <c r="E12" s="38" t="s">
        <v>132</v>
      </c>
      <c r="F12" s="12"/>
      <c r="G12" s="12"/>
    </row>
    <row r="13" spans="1:12" ht="30" x14ac:dyDescent="0.25">
      <c r="A13" s="71" t="s">
        <v>45</v>
      </c>
      <c r="B13" s="85" t="s">
        <v>20</v>
      </c>
      <c r="C13" s="85" t="s">
        <v>21</v>
      </c>
      <c r="D13" s="75">
        <v>135</v>
      </c>
      <c r="E13" s="12"/>
      <c r="F13" s="12"/>
      <c r="G13" s="12"/>
    </row>
    <row r="14" spans="1:12" ht="30" x14ac:dyDescent="0.25">
      <c r="A14" s="80" t="s">
        <v>22</v>
      </c>
      <c r="B14" s="85" t="s">
        <v>23</v>
      </c>
      <c r="C14" s="85" t="s">
        <v>21</v>
      </c>
      <c r="D14" s="76">
        <v>325</v>
      </c>
      <c r="E14" s="12"/>
      <c r="F14" s="12"/>
      <c r="G14" s="12"/>
    </row>
    <row r="15" spans="1:12" ht="18" x14ac:dyDescent="0.25">
      <c r="A15" s="84" t="s">
        <v>190</v>
      </c>
      <c r="B15" s="85" t="s">
        <v>195</v>
      </c>
      <c r="C15" s="85" t="s">
        <v>197</v>
      </c>
      <c r="D15" s="60">
        <v>0.67</v>
      </c>
      <c r="E15" s="12"/>
      <c r="F15" s="12"/>
      <c r="G15" s="12"/>
    </row>
    <row r="16" spans="1:12" x14ac:dyDescent="0.25">
      <c r="A16" s="84"/>
      <c r="B16" s="9"/>
      <c r="C16" s="10"/>
      <c r="D16" s="22"/>
      <c r="E16" s="12"/>
      <c r="F16" s="12"/>
      <c r="G16" s="12"/>
    </row>
    <row r="17" spans="1:7" ht="40.5" customHeight="1" x14ac:dyDescent="0.25">
      <c r="A17" s="110" t="s">
        <v>131</v>
      </c>
      <c r="B17" s="110"/>
      <c r="C17" s="110"/>
      <c r="D17" s="110"/>
      <c r="E17" s="110"/>
      <c r="F17" s="12"/>
      <c r="G17" s="12"/>
    </row>
    <row r="18" spans="1:7" x14ac:dyDescent="0.25">
      <c r="A18" s="11"/>
      <c r="B18" s="12"/>
      <c r="C18" s="12"/>
      <c r="D18" s="23"/>
      <c r="E18" s="12"/>
      <c r="F18" s="12"/>
      <c r="G18" s="12"/>
    </row>
    <row r="19" spans="1:7" x14ac:dyDescent="0.25">
      <c r="A19" s="13" t="s">
        <v>1</v>
      </c>
      <c r="B19" s="13" t="s">
        <v>10</v>
      </c>
      <c r="C19" s="13" t="s">
        <v>3</v>
      </c>
      <c r="D19" s="14" t="s">
        <v>230</v>
      </c>
      <c r="E19" s="24" t="s">
        <v>46</v>
      </c>
      <c r="F19" s="14"/>
      <c r="G19" s="12"/>
    </row>
    <row r="20" spans="1:7" ht="30" x14ac:dyDescent="0.25">
      <c r="A20" s="80" t="s">
        <v>24</v>
      </c>
      <c r="B20" s="81" t="s">
        <v>25</v>
      </c>
      <c r="C20" s="81" t="s">
        <v>4</v>
      </c>
      <c r="D20" s="82">
        <v>25</v>
      </c>
      <c r="E20" s="83"/>
      <c r="F20" s="79"/>
      <c r="G20" s="12"/>
    </row>
    <row r="21" spans="1:7" ht="30" x14ac:dyDescent="0.25">
      <c r="A21" s="80" t="s">
        <v>26</v>
      </c>
      <c r="B21" s="81" t="s">
        <v>27</v>
      </c>
      <c r="C21" s="81" t="s">
        <v>4</v>
      </c>
      <c r="D21" s="82">
        <v>25</v>
      </c>
      <c r="E21" s="83"/>
      <c r="F21" s="79"/>
      <c r="G21" s="12"/>
    </row>
    <row r="22" spans="1:7" ht="30" x14ac:dyDescent="0.25">
      <c r="A22" s="80" t="s">
        <v>28</v>
      </c>
      <c r="B22" s="81" t="s">
        <v>29</v>
      </c>
      <c r="C22" s="81" t="s">
        <v>4</v>
      </c>
      <c r="D22" s="82">
        <v>5.35</v>
      </c>
      <c r="E22" s="83"/>
      <c r="F22" s="79"/>
      <c r="G22" s="12"/>
    </row>
    <row r="23" spans="1:7" x14ac:dyDescent="0.25">
      <c r="A23" s="111" t="s">
        <v>30</v>
      </c>
      <c r="B23" s="112" t="s">
        <v>31</v>
      </c>
      <c r="C23" s="112" t="s">
        <v>4</v>
      </c>
      <c r="D23" s="113">
        <v>5.35</v>
      </c>
      <c r="E23" s="114"/>
      <c r="F23" s="107"/>
      <c r="G23" s="12"/>
    </row>
    <row r="24" spans="1:7" x14ac:dyDescent="0.25">
      <c r="A24" s="111"/>
      <c r="B24" s="112"/>
      <c r="C24" s="112"/>
      <c r="D24" s="113"/>
      <c r="E24" s="115"/>
      <c r="F24" s="107"/>
      <c r="G24" s="12"/>
    </row>
    <row r="25" spans="1:7" x14ac:dyDescent="0.25">
      <c r="A25" s="85"/>
      <c r="B25" s="85"/>
      <c r="C25" s="85"/>
      <c r="D25" s="21"/>
      <c r="E25" s="84"/>
      <c r="F25" s="79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ht="18" x14ac:dyDescent="0.35">
      <c r="A27" s="11" t="s">
        <v>56</v>
      </c>
      <c r="B27" s="12"/>
      <c r="C27" s="12"/>
      <c r="D27" s="12"/>
      <c r="E27" s="12"/>
      <c r="F27" s="12"/>
      <c r="G27" s="12"/>
    </row>
    <row r="28" spans="1:7" x14ac:dyDescent="0.25">
      <c r="A28" s="20" t="s">
        <v>34</v>
      </c>
      <c r="B28" s="12"/>
      <c r="C28" s="12"/>
      <c r="D28" s="12"/>
      <c r="E28" s="12"/>
      <c r="F28" s="12"/>
      <c r="G28" s="12"/>
    </row>
    <row r="29" spans="1:7" ht="18" x14ac:dyDescent="0.35">
      <c r="A29" s="12" t="s">
        <v>35</v>
      </c>
      <c r="B29" s="12" t="s">
        <v>37</v>
      </c>
      <c r="C29" s="12" t="s">
        <v>153</v>
      </c>
      <c r="D29" s="39">
        <f>D9*D11/1000</f>
        <v>26.718</v>
      </c>
      <c r="E29" s="12"/>
      <c r="F29" s="12"/>
      <c r="G29" s="12"/>
    </row>
    <row r="30" spans="1:7" ht="18" x14ac:dyDescent="0.35">
      <c r="A30" s="12" t="s">
        <v>36</v>
      </c>
      <c r="B30" s="12" t="s">
        <v>38</v>
      </c>
      <c r="C30" s="12" t="s">
        <v>153</v>
      </c>
      <c r="D30" s="39">
        <f>D9*D12/1000</f>
        <v>5.8034999999999997</v>
      </c>
      <c r="E30" s="12"/>
      <c r="F30" s="12"/>
      <c r="G30" s="12"/>
    </row>
    <row r="31" spans="1:7" x14ac:dyDescent="0.25">
      <c r="A31" s="12"/>
      <c r="B31" s="12"/>
      <c r="C31" s="12"/>
      <c r="D31" s="39"/>
      <c r="E31" s="12"/>
      <c r="F31" s="12"/>
      <c r="G31" s="12"/>
    </row>
    <row r="32" spans="1:7" x14ac:dyDescent="0.25">
      <c r="A32" s="20" t="s">
        <v>40</v>
      </c>
      <c r="B32" s="12"/>
      <c r="C32" s="12"/>
      <c r="D32" s="39"/>
      <c r="E32" s="12"/>
      <c r="F32" s="12"/>
      <c r="G32" s="12"/>
    </row>
    <row r="33" spans="1:7" ht="18" x14ac:dyDescent="0.35">
      <c r="A33" s="12" t="s">
        <v>41</v>
      </c>
      <c r="B33" s="12" t="s">
        <v>43</v>
      </c>
      <c r="C33" s="12" t="s">
        <v>153</v>
      </c>
      <c r="D33" s="91">
        <f>(D14*D21-D13*D20)*D15/1000</f>
        <v>3.1825000000000001</v>
      </c>
      <c r="E33" s="12"/>
      <c r="F33" s="12"/>
      <c r="G33" s="12"/>
    </row>
    <row r="34" spans="1:7" ht="18" x14ac:dyDescent="0.35">
      <c r="A34" s="12" t="s">
        <v>42</v>
      </c>
      <c r="B34" s="12" t="s">
        <v>44</v>
      </c>
      <c r="C34" s="12" t="s">
        <v>153</v>
      </c>
      <c r="D34" s="91">
        <f>(D14*D23-D13*D22)*D15/1000</f>
        <v>0.68105499999999985</v>
      </c>
      <c r="E34" s="12"/>
      <c r="F34" s="12"/>
      <c r="G34" s="12"/>
    </row>
    <row r="35" spans="1:7" x14ac:dyDescent="0.25">
      <c r="A35" s="12"/>
      <c r="B35" s="12"/>
      <c r="C35" s="12"/>
      <c r="D35" s="39"/>
      <c r="E35" s="12"/>
      <c r="F35" s="12"/>
      <c r="G35" s="12"/>
    </row>
    <row r="36" spans="1:7" x14ac:dyDescent="0.25">
      <c r="A36" s="20" t="s">
        <v>47</v>
      </c>
      <c r="B36" s="12"/>
      <c r="C36" s="12"/>
      <c r="D36" s="39"/>
      <c r="E36" s="12"/>
      <c r="F36" s="12"/>
      <c r="G36" s="12"/>
    </row>
    <row r="37" spans="1:7" ht="18" x14ac:dyDescent="0.35">
      <c r="A37" s="12" t="s">
        <v>48</v>
      </c>
      <c r="B37" s="12" t="s">
        <v>50</v>
      </c>
      <c r="C37" s="12" t="s">
        <v>153</v>
      </c>
      <c r="D37" s="3">
        <f>D29-D33</f>
        <v>23.535499999999999</v>
      </c>
    </row>
    <row r="38" spans="1:7" ht="18" x14ac:dyDescent="0.35">
      <c r="A38" s="12" t="s">
        <v>49</v>
      </c>
      <c r="B38" s="12" t="s">
        <v>51</v>
      </c>
      <c r="C38" s="12" t="s">
        <v>153</v>
      </c>
      <c r="D38" s="3">
        <f>D30-D34</f>
        <v>5.1224449999999999</v>
      </c>
    </row>
    <row r="39" spans="1:7" x14ac:dyDescent="0.25">
      <c r="A39" s="12"/>
      <c r="B39" s="12"/>
      <c r="C39" s="12"/>
      <c r="D39" s="3"/>
    </row>
    <row r="40" spans="1:7" x14ac:dyDescent="0.25">
      <c r="A40" s="20" t="s">
        <v>52</v>
      </c>
      <c r="B40" s="12"/>
      <c r="C40" s="12"/>
      <c r="D40" s="3"/>
    </row>
    <row r="41" spans="1:7" ht="18" x14ac:dyDescent="0.35">
      <c r="A41" s="12" t="s">
        <v>48</v>
      </c>
      <c r="B41" s="12" t="s">
        <v>53</v>
      </c>
      <c r="C41" s="12" t="s">
        <v>55</v>
      </c>
      <c r="D41" s="3">
        <f>D37/D$10*365</f>
        <v>23.535499999999999</v>
      </c>
    </row>
    <row r="42" spans="1:7" ht="18" x14ac:dyDescent="0.35">
      <c r="A42" s="12" t="s">
        <v>49</v>
      </c>
      <c r="B42" s="12" t="s">
        <v>54</v>
      </c>
      <c r="C42" s="12" t="s">
        <v>55</v>
      </c>
      <c r="D42" s="3">
        <f>D38/D$10*365</f>
        <v>5.1224449999999999</v>
      </c>
    </row>
    <row r="43" spans="1:7" x14ac:dyDescent="0.25">
      <c r="A43" s="12"/>
      <c r="B43" s="12"/>
      <c r="C43" s="12"/>
      <c r="D43" s="3"/>
    </row>
    <row r="44" spans="1:7" x14ac:dyDescent="0.25">
      <c r="A44" s="20" t="s">
        <v>106</v>
      </c>
      <c r="B44" s="20"/>
      <c r="C44" s="12"/>
      <c r="D44" s="3"/>
    </row>
    <row r="45" spans="1:7" ht="18" x14ac:dyDescent="0.35">
      <c r="A45" s="12" t="s">
        <v>48</v>
      </c>
      <c r="B45" s="12" t="s">
        <v>57</v>
      </c>
      <c r="C45" s="12" t="s">
        <v>59</v>
      </c>
      <c r="D45" s="3">
        <f>D41*D$8/100</f>
        <v>21.181949999999997</v>
      </c>
    </row>
    <row r="46" spans="1:7" ht="18" x14ac:dyDescent="0.35">
      <c r="A46" s="12" t="s">
        <v>49</v>
      </c>
      <c r="B46" s="12" t="s">
        <v>58</v>
      </c>
      <c r="C46" s="12" t="s">
        <v>59</v>
      </c>
      <c r="D46" s="3">
        <f>D42*D$8/100</f>
        <v>4.6102004999999995</v>
      </c>
    </row>
    <row r="47" spans="1:7" x14ac:dyDescent="0.25">
      <c r="A47" s="19"/>
      <c r="D47" s="3"/>
    </row>
    <row r="48" spans="1:7" ht="18" x14ac:dyDescent="0.35">
      <c r="A48" s="20" t="s">
        <v>60</v>
      </c>
      <c r="D48" s="3"/>
    </row>
    <row r="49" spans="1:11" ht="18" x14ac:dyDescent="0.35">
      <c r="A49" s="12" t="s">
        <v>61</v>
      </c>
      <c r="B49" s="12" t="s">
        <v>62</v>
      </c>
      <c r="C49" s="12" t="s">
        <v>59</v>
      </c>
      <c r="D49" s="3">
        <f>D46*2.2915</f>
        <v>10.56427444575</v>
      </c>
    </row>
    <row r="50" spans="1:11" x14ac:dyDescent="0.25">
      <c r="A50" s="19"/>
      <c r="D50" s="3"/>
    </row>
    <row r="51" spans="1:11" x14ac:dyDescent="0.25">
      <c r="A51" s="28" t="s">
        <v>184</v>
      </c>
      <c r="B51" s="4"/>
      <c r="C51" s="4"/>
      <c r="D51" s="5"/>
    </row>
    <row r="52" spans="1:11" ht="18" x14ac:dyDescent="0.35">
      <c r="A52" s="30" t="s">
        <v>48</v>
      </c>
      <c r="B52" s="30" t="s">
        <v>57</v>
      </c>
      <c r="C52" s="30" t="s">
        <v>59</v>
      </c>
      <c r="D52" s="5">
        <f>D45</f>
        <v>21.181949999999997</v>
      </c>
    </row>
    <row r="53" spans="1:11" ht="18" x14ac:dyDescent="0.35">
      <c r="A53" s="30" t="s">
        <v>61</v>
      </c>
      <c r="B53" s="30" t="s">
        <v>62</v>
      </c>
      <c r="C53" s="30" t="s">
        <v>59</v>
      </c>
      <c r="D53" s="5">
        <f>D49</f>
        <v>10.56427444575</v>
      </c>
    </row>
    <row r="54" spans="1:11" x14ac:dyDescent="0.25">
      <c r="A54" s="48"/>
      <c r="B54" s="48"/>
      <c r="C54" s="48"/>
      <c r="D54" s="49"/>
    </row>
    <row r="55" spans="1:11" x14ac:dyDescent="0.25">
      <c r="A55" s="28" t="s">
        <v>185</v>
      </c>
      <c r="B55" s="4"/>
      <c r="C55" s="4"/>
      <c r="D55" s="5"/>
    </row>
    <row r="56" spans="1:11" ht="18" x14ac:dyDescent="0.35">
      <c r="A56" s="30" t="s">
        <v>48</v>
      </c>
      <c r="B56" s="30" t="s">
        <v>53</v>
      </c>
      <c r="C56" s="30" t="s">
        <v>55</v>
      </c>
      <c r="D56" s="5">
        <f>D41</f>
        <v>23.535499999999999</v>
      </c>
    </row>
    <row r="58" spans="1:11" x14ac:dyDescent="0.25">
      <c r="K58" t="s">
        <v>64</v>
      </c>
    </row>
    <row r="59" spans="1:11" ht="18.75" x14ac:dyDescent="0.3">
      <c r="A59" s="97" t="s">
        <v>233</v>
      </c>
      <c r="B59" s="24"/>
      <c r="C59" s="24"/>
      <c r="D59" s="24"/>
      <c r="E59" s="24"/>
    </row>
    <row r="60" spans="1:11" x14ac:dyDescent="0.25">
      <c r="A60" s="78" t="s">
        <v>272</v>
      </c>
    </row>
    <row r="61" spans="1:11" ht="18" x14ac:dyDescent="0.35">
      <c r="A61" s="11" t="s">
        <v>63</v>
      </c>
      <c r="B61" s="12"/>
      <c r="C61" s="12"/>
      <c r="D61" s="12"/>
      <c r="E61" s="12"/>
    </row>
    <row r="62" spans="1:11" x14ac:dyDescent="0.25">
      <c r="A62" s="11" t="s">
        <v>1</v>
      </c>
      <c r="B62" s="11" t="s">
        <v>10</v>
      </c>
      <c r="C62" s="11" t="s">
        <v>3</v>
      </c>
      <c r="D62" s="11" t="s">
        <v>5</v>
      </c>
      <c r="E62" s="24" t="s">
        <v>46</v>
      </c>
    </row>
    <row r="63" spans="1:11" ht="30" x14ac:dyDescent="0.25">
      <c r="A63" s="84" t="s">
        <v>11</v>
      </c>
      <c r="B63" s="85" t="s">
        <v>12</v>
      </c>
      <c r="C63" s="85" t="s">
        <v>6</v>
      </c>
      <c r="D63" s="34">
        <v>90</v>
      </c>
      <c r="E63" s="39"/>
    </row>
    <row r="64" spans="1:11" ht="18" x14ac:dyDescent="0.25">
      <c r="A64" s="84" t="s">
        <v>65</v>
      </c>
      <c r="B64" s="85" t="s">
        <v>66</v>
      </c>
      <c r="C64" s="27" t="s">
        <v>241</v>
      </c>
      <c r="D64" s="36">
        <v>420</v>
      </c>
      <c r="E64" s="12" t="s">
        <v>134</v>
      </c>
    </row>
    <row r="65" spans="1:5" ht="18" x14ac:dyDescent="0.25">
      <c r="A65" s="84" t="s">
        <v>15</v>
      </c>
      <c r="B65" s="85" t="s">
        <v>16</v>
      </c>
      <c r="C65" s="85" t="s">
        <v>17</v>
      </c>
      <c r="D65" s="92">
        <v>365</v>
      </c>
      <c r="E65" s="48" t="s">
        <v>232</v>
      </c>
    </row>
    <row r="66" spans="1:5" x14ac:dyDescent="0.25">
      <c r="A66" s="84" t="s">
        <v>68</v>
      </c>
      <c r="B66" s="85" t="s">
        <v>69</v>
      </c>
      <c r="C66" s="85" t="s">
        <v>32</v>
      </c>
      <c r="D66" s="37">
        <v>100</v>
      </c>
      <c r="E66" s="12" t="s">
        <v>219</v>
      </c>
    </row>
    <row r="67" spans="1:5" ht="18" x14ac:dyDescent="0.25">
      <c r="A67" s="83" t="s">
        <v>78</v>
      </c>
      <c r="B67" s="85" t="s">
        <v>70</v>
      </c>
      <c r="C67" s="85" t="s">
        <v>4</v>
      </c>
      <c r="D67" s="34">
        <v>4.2</v>
      </c>
      <c r="E67" s="12" t="s">
        <v>130</v>
      </c>
    </row>
    <row r="68" spans="1:5" ht="18" x14ac:dyDescent="0.25">
      <c r="A68" s="83" t="s">
        <v>79</v>
      </c>
      <c r="B68" s="85" t="s">
        <v>71</v>
      </c>
      <c r="C68" s="85" t="s">
        <v>4</v>
      </c>
      <c r="D68" s="34">
        <v>2.7</v>
      </c>
      <c r="E68" s="12" t="s">
        <v>130</v>
      </c>
    </row>
    <row r="69" spans="1:5" ht="18" x14ac:dyDescent="0.25">
      <c r="A69" s="84" t="s">
        <v>72</v>
      </c>
      <c r="B69" s="85" t="s">
        <v>73</v>
      </c>
      <c r="C69" s="27" t="s">
        <v>241</v>
      </c>
      <c r="D69" s="34">
        <v>0</v>
      </c>
      <c r="E69" s="12" t="s">
        <v>245</v>
      </c>
    </row>
    <row r="70" spans="1:5" ht="18" x14ac:dyDescent="0.25">
      <c r="A70" s="83" t="s">
        <v>80</v>
      </c>
      <c r="B70" s="85" t="s">
        <v>74</v>
      </c>
      <c r="C70" s="85" t="s">
        <v>4</v>
      </c>
      <c r="D70" s="34">
        <v>5</v>
      </c>
      <c r="E70" s="48" t="s">
        <v>246</v>
      </c>
    </row>
    <row r="71" spans="1:5" ht="18" x14ac:dyDescent="0.25">
      <c r="A71" s="83" t="s">
        <v>81</v>
      </c>
      <c r="B71" s="85" t="s">
        <v>75</v>
      </c>
      <c r="C71" s="85" t="s">
        <v>4</v>
      </c>
      <c r="D71" s="34">
        <v>1.6</v>
      </c>
      <c r="E71" s="48" t="s">
        <v>246</v>
      </c>
    </row>
    <row r="72" spans="1:5" ht="30" x14ac:dyDescent="0.25">
      <c r="A72" s="83" t="s">
        <v>82</v>
      </c>
      <c r="B72" s="85" t="s">
        <v>76</v>
      </c>
      <c r="C72" s="85" t="s">
        <v>77</v>
      </c>
      <c r="D72" s="40">
        <f>D96</f>
        <v>26.479410000000001</v>
      </c>
      <c r="E72" s="38" t="s">
        <v>112</v>
      </c>
    </row>
    <row r="73" spans="1:5" x14ac:dyDescent="0.25">
      <c r="A73" s="83"/>
      <c r="B73" s="85"/>
      <c r="C73" s="85"/>
      <c r="D73" s="12"/>
      <c r="E73" s="12"/>
    </row>
    <row r="74" spans="1:5" ht="30.75" customHeight="1" x14ac:dyDescent="0.25">
      <c r="A74" s="116" t="s">
        <v>229</v>
      </c>
      <c r="B74" s="116"/>
      <c r="C74" s="116"/>
      <c r="D74" s="116"/>
      <c r="E74" s="116"/>
    </row>
    <row r="75" spans="1:5" ht="18" x14ac:dyDescent="0.25">
      <c r="A75" s="7" t="s">
        <v>127</v>
      </c>
      <c r="B75" s="27" t="s">
        <v>87</v>
      </c>
      <c r="C75" s="33" t="s">
        <v>125</v>
      </c>
      <c r="D75" s="61">
        <v>0.7</v>
      </c>
      <c r="E75" s="35" t="s">
        <v>220</v>
      </c>
    </row>
    <row r="76" spans="1:5" ht="18" x14ac:dyDescent="0.25">
      <c r="A76" s="32" t="s">
        <v>117</v>
      </c>
      <c r="B76" s="27" t="s">
        <v>88</v>
      </c>
      <c r="C76" s="33" t="s">
        <v>126</v>
      </c>
      <c r="D76" s="34">
        <v>0.27</v>
      </c>
      <c r="E76" s="35" t="s">
        <v>220</v>
      </c>
    </row>
    <row r="77" spans="1:5" ht="25.5" x14ac:dyDescent="0.25">
      <c r="A77" s="32" t="s">
        <v>118</v>
      </c>
      <c r="B77" s="27" t="s">
        <v>89</v>
      </c>
      <c r="C77" s="27" t="s">
        <v>9</v>
      </c>
      <c r="D77" s="34">
        <v>1</v>
      </c>
      <c r="E77" s="62" t="s">
        <v>244</v>
      </c>
    </row>
    <row r="78" spans="1:5" ht="27" x14ac:dyDescent="0.25">
      <c r="A78" s="32" t="s">
        <v>121</v>
      </c>
      <c r="B78" s="27" t="s">
        <v>90</v>
      </c>
      <c r="C78" s="33" t="s">
        <v>126</v>
      </c>
      <c r="D78" s="34">
        <v>0.11</v>
      </c>
      <c r="E78" s="35" t="s">
        <v>111</v>
      </c>
    </row>
    <row r="79" spans="1:5" ht="27" x14ac:dyDescent="0.25">
      <c r="A79" s="32" t="s">
        <v>123</v>
      </c>
      <c r="B79" s="27" t="s">
        <v>91</v>
      </c>
      <c r="C79" s="33" t="s">
        <v>126</v>
      </c>
      <c r="D79" s="77">
        <v>0</v>
      </c>
      <c r="E79" s="35" t="s">
        <v>111</v>
      </c>
    </row>
    <row r="80" spans="1:5" ht="27" x14ac:dyDescent="0.25">
      <c r="A80" s="32" t="s">
        <v>124</v>
      </c>
      <c r="B80" s="27" t="s">
        <v>92</v>
      </c>
      <c r="C80" s="33" t="s">
        <v>126</v>
      </c>
      <c r="D80" s="34">
        <v>1E-4</v>
      </c>
      <c r="E80" s="35" t="s">
        <v>111</v>
      </c>
    </row>
    <row r="81" spans="1:5" ht="27" x14ac:dyDescent="0.25">
      <c r="A81" s="32" t="s">
        <v>121</v>
      </c>
      <c r="B81" s="27" t="s">
        <v>93</v>
      </c>
      <c r="C81" s="33" t="s">
        <v>126</v>
      </c>
      <c r="D81" s="34">
        <v>0.03</v>
      </c>
      <c r="E81" s="35" t="s">
        <v>111</v>
      </c>
    </row>
    <row r="82" spans="1:5" ht="25.5" x14ac:dyDescent="0.25">
      <c r="A82" s="32" t="s">
        <v>122</v>
      </c>
      <c r="B82" s="27" t="s">
        <v>109</v>
      </c>
      <c r="C82" s="27" t="s">
        <v>9</v>
      </c>
      <c r="D82" s="34">
        <v>1</v>
      </c>
      <c r="E82" s="35" t="s">
        <v>182</v>
      </c>
    </row>
    <row r="83" spans="1:5" ht="26.25" x14ac:dyDescent="0.25">
      <c r="A83" s="8" t="s">
        <v>120</v>
      </c>
      <c r="B83" s="27" t="s">
        <v>94</v>
      </c>
      <c r="C83" s="33" t="s">
        <v>128</v>
      </c>
      <c r="D83" s="34">
        <v>0.1</v>
      </c>
      <c r="E83" s="35" t="s">
        <v>111</v>
      </c>
    </row>
    <row r="84" spans="1:5" ht="18" x14ac:dyDescent="0.25">
      <c r="A84" s="8" t="s">
        <v>119</v>
      </c>
      <c r="B84" s="27" t="s">
        <v>95</v>
      </c>
      <c r="C84" s="33" t="s">
        <v>129</v>
      </c>
      <c r="D84" s="34">
        <v>0</v>
      </c>
      <c r="E84" s="35" t="s">
        <v>221</v>
      </c>
    </row>
    <row r="85" spans="1:5" x14ac:dyDescent="0.25">
      <c r="A85" s="83"/>
      <c r="B85" s="27"/>
      <c r="C85" s="85"/>
      <c r="D85" s="12"/>
      <c r="E85" s="12"/>
    </row>
    <row r="86" spans="1:5" ht="18" x14ac:dyDescent="0.35">
      <c r="A86" s="11" t="s">
        <v>107</v>
      </c>
      <c r="B86" s="12"/>
      <c r="C86" s="12"/>
    </row>
    <row r="88" spans="1:5" ht="18.75" x14ac:dyDescent="0.35">
      <c r="A88" s="26" t="s">
        <v>83</v>
      </c>
    </row>
    <row r="89" spans="1:5" ht="18.75" x14ac:dyDescent="0.35">
      <c r="A89" s="18" t="s">
        <v>99</v>
      </c>
      <c r="B89" s="18" t="s">
        <v>84</v>
      </c>
      <c r="C89" s="18" t="s">
        <v>153</v>
      </c>
      <c r="D89" s="3">
        <f>D64*D67/D66</f>
        <v>17.64</v>
      </c>
    </row>
    <row r="90" spans="1:5" ht="18.75" x14ac:dyDescent="0.35">
      <c r="A90" s="18" t="s">
        <v>116</v>
      </c>
      <c r="B90" s="18" t="s">
        <v>85</v>
      </c>
      <c r="C90" s="18" t="s">
        <v>153</v>
      </c>
      <c r="D90" s="3">
        <f>D64*D68/D66</f>
        <v>11.34</v>
      </c>
    </row>
    <row r="91" spans="1:5" ht="15.75" x14ac:dyDescent="0.25">
      <c r="A91" s="18"/>
      <c r="D91" s="3"/>
    </row>
    <row r="92" spans="1:5" ht="15.75" x14ac:dyDescent="0.25">
      <c r="A92" s="26" t="s">
        <v>86</v>
      </c>
      <c r="D92" s="3"/>
    </row>
    <row r="93" spans="1:5" ht="18.75" x14ac:dyDescent="0.35">
      <c r="A93" s="18" t="s">
        <v>100</v>
      </c>
      <c r="B93" t="s">
        <v>96</v>
      </c>
      <c r="C93" s="18" t="s">
        <v>77</v>
      </c>
      <c r="D93" s="3">
        <f>100*D75*D76*D77</f>
        <v>18.900000000000002</v>
      </c>
    </row>
    <row r="94" spans="1:5" ht="18" x14ac:dyDescent="0.35">
      <c r="A94" s="18" t="s">
        <v>114</v>
      </c>
      <c r="B94" t="s">
        <v>113</v>
      </c>
      <c r="C94" t="s">
        <v>115</v>
      </c>
      <c r="D94" s="3">
        <f>(D69*1000)/(D89*D66)*100</f>
        <v>0</v>
      </c>
    </row>
    <row r="95" spans="1:5" ht="18.75" x14ac:dyDescent="0.35">
      <c r="A95" s="18" t="s">
        <v>101</v>
      </c>
      <c r="B95" t="s">
        <v>97</v>
      </c>
      <c r="C95" s="18" t="s">
        <v>77</v>
      </c>
      <c r="D95" s="3">
        <f>(100*D75*(1-D76*D77)+100*(1-D75)*D83-D94*D84)*(D78*D82+D79+D80+D81)</f>
        <v>7.5794100000000002</v>
      </c>
    </row>
    <row r="96" spans="1:5" ht="18" x14ac:dyDescent="0.35">
      <c r="A96" s="18" t="s">
        <v>102</v>
      </c>
      <c r="B96" t="s">
        <v>76</v>
      </c>
      <c r="C96" s="18" t="s">
        <v>77</v>
      </c>
      <c r="D96" s="3">
        <f>D93+D95</f>
        <v>26.479410000000001</v>
      </c>
    </row>
    <row r="97" spans="1:4" ht="15.75" x14ac:dyDescent="0.25">
      <c r="A97" s="18"/>
      <c r="D97" s="3"/>
    </row>
    <row r="98" spans="1:4" ht="18.75" x14ac:dyDescent="0.35">
      <c r="A98" s="26" t="s">
        <v>105</v>
      </c>
      <c r="C98" s="18"/>
      <c r="D98" s="3"/>
    </row>
    <row r="99" spans="1:4" ht="18" x14ac:dyDescent="0.35">
      <c r="A99" s="18" t="s">
        <v>98</v>
      </c>
      <c r="B99" t="s">
        <v>50</v>
      </c>
      <c r="C99" s="18" t="s">
        <v>153</v>
      </c>
      <c r="D99" s="3">
        <f>D89/((100-D72)/100)-(D69*D70)/D66</f>
        <v>23.993278617595426</v>
      </c>
    </row>
    <row r="100" spans="1:4" ht="18.75" x14ac:dyDescent="0.35">
      <c r="A100" s="18" t="s">
        <v>103</v>
      </c>
      <c r="B100" t="s">
        <v>104</v>
      </c>
      <c r="C100" s="18" t="s">
        <v>153</v>
      </c>
      <c r="D100" s="3">
        <f>D90-(D69*D71)/D66</f>
        <v>11.34</v>
      </c>
    </row>
    <row r="101" spans="1:4" x14ac:dyDescent="0.25">
      <c r="D101" s="3"/>
    </row>
    <row r="102" spans="1:4" x14ac:dyDescent="0.25">
      <c r="A102" s="20" t="s">
        <v>52</v>
      </c>
      <c r="B102" s="12"/>
      <c r="C102" s="12"/>
      <c r="D102" s="3"/>
    </row>
    <row r="103" spans="1:4" ht="18" x14ac:dyDescent="0.35">
      <c r="A103" s="18" t="s">
        <v>98</v>
      </c>
      <c r="B103" s="12" t="s">
        <v>53</v>
      </c>
      <c r="C103" s="12" t="s">
        <v>55</v>
      </c>
      <c r="D103" s="3">
        <f>D99/D$65*365</f>
        <v>23.993278617595426</v>
      </c>
    </row>
    <row r="104" spans="1:4" ht="18.75" x14ac:dyDescent="0.35">
      <c r="A104" s="18" t="s">
        <v>103</v>
      </c>
      <c r="B104" t="s">
        <v>108</v>
      </c>
      <c r="C104" s="12" t="s">
        <v>55</v>
      </c>
      <c r="D104" s="3">
        <f>D100/D$65*365</f>
        <v>11.34</v>
      </c>
    </row>
    <row r="105" spans="1:4" x14ac:dyDescent="0.25">
      <c r="A105" s="12"/>
      <c r="B105" s="12"/>
      <c r="C105" s="12"/>
      <c r="D105" s="3"/>
    </row>
    <row r="106" spans="1:4" x14ac:dyDescent="0.25">
      <c r="A106" s="20" t="s">
        <v>106</v>
      </c>
      <c r="B106" s="20"/>
      <c r="C106" s="12"/>
      <c r="D106" s="3"/>
    </row>
    <row r="107" spans="1:4" ht="18" x14ac:dyDescent="0.35">
      <c r="A107" s="18" t="s">
        <v>98</v>
      </c>
      <c r="B107" s="12" t="s">
        <v>57</v>
      </c>
      <c r="C107" s="12" t="s">
        <v>59</v>
      </c>
      <c r="D107" s="3">
        <f>D103*D$63/100</f>
        <v>21.593950755835881</v>
      </c>
    </row>
    <row r="108" spans="1:4" ht="18.75" x14ac:dyDescent="0.35">
      <c r="A108" s="18" t="s">
        <v>103</v>
      </c>
      <c r="B108" t="s">
        <v>62</v>
      </c>
      <c r="C108" s="12" t="s">
        <v>59</v>
      </c>
      <c r="D108" s="3">
        <f>D104*D$63/100</f>
        <v>10.206</v>
      </c>
    </row>
    <row r="109" spans="1:4" x14ac:dyDescent="0.25">
      <c r="A109" s="19"/>
      <c r="D109" s="3"/>
    </row>
    <row r="110" spans="1:4" x14ac:dyDescent="0.25">
      <c r="A110" s="28" t="s">
        <v>151</v>
      </c>
      <c r="B110" s="4"/>
      <c r="C110" s="4"/>
      <c r="D110" s="5"/>
    </row>
    <row r="111" spans="1:4" ht="18" x14ac:dyDescent="0.35">
      <c r="A111" s="29" t="s">
        <v>98</v>
      </c>
      <c r="B111" s="30" t="s">
        <v>57</v>
      </c>
      <c r="C111" s="30" t="s">
        <v>59</v>
      </c>
      <c r="D111" s="5">
        <f>D107</f>
        <v>21.593950755835881</v>
      </c>
    </row>
    <row r="112" spans="1:4" ht="18.75" x14ac:dyDescent="0.35">
      <c r="A112" s="29" t="s">
        <v>103</v>
      </c>
      <c r="B112" s="30" t="s">
        <v>62</v>
      </c>
      <c r="C112" s="30" t="s">
        <v>59</v>
      </c>
      <c r="D112" s="5">
        <f>D108</f>
        <v>10.206</v>
      </c>
    </row>
    <row r="114" spans="1:4" x14ac:dyDescent="0.25">
      <c r="A114" s="28" t="s">
        <v>185</v>
      </c>
      <c r="B114" s="4"/>
      <c r="C114" s="4"/>
      <c r="D114" s="5"/>
    </row>
    <row r="115" spans="1:4" ht="18" x14ac:dyDescent="0.35">
      <c r="A115" s="30" t="s">
        <v>48</v>
      </c>
      <c r="B115" s="30" t="s">
        <v>53</v>
      </c>
      <c r="C115" s="30" t="s">
        <v>55</v>
      </c>
      <c r="D115" s="5">
        <f>D103</f>
        <v>23.993278617595426</v>
      </c>
    </row>
  </sheetData>
  <mergeCells count="9">
    <mergeCell ref="F23:F24"/>
    <mergeCell ref="A74:E74"/>
    <mergeCell ref="A1:E1"/>
    <mergeCell ref="A17:E17"/>
    <mergeCell ref="A23:A24"/>
    <mergeCell ref="B23:B24"/>
    <mergeCell ref="C23:C24"/>
    <mergeCell ref="D23:D24"/>
    <mergeCell ref="E23:E24"/>
  </mergeCells>
  <pageMargins left="0.7" right="0.7" top="0.75" bottom="0.75" header="0.3" footer="0.3"/>
  <pageSetup paperSize="9" scale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="110" zoomScaleNormal="110" workbookViewId="0">
      <selection sqref="A1:E1"/>
    </sheetView>
  </sheetViews>
  <sheetFormatPr defaultRowHeight="15" x14ac:dyDescent="0.25"/>
  <cols>
    <col min="1" max="1" width="32.7109375" customWidth="1"/>
    <col min="2" max="2" width="31.140625" customWidth="1"/>
    <col min="3" max="3" width="42" customWidth="1"/>
    <col min="4" max="4" width="12.5703125" bestFit="1" customWidth="1"/>
    <col min="5" max="5" width="96.140625" customWidth="1"/>
  </cols>
  <sheetData>
    <row r="1" spans="1:12" ht="36.75" customHeight="1" x14ac:dyDescent="0.25">
      <c r="A1" s="109" t="s">
        <v>135</v>
      </c>
      <c r="B1" s="109"/>
      <c r="C1" s="109"/>
      <c r="D1" s="109"/>
      <c r="E1" s="109"/>
    </row>
    <row r="2" spans="1:12" x14ac:dyDescent="0.25">
      <c r="A2" s="86"/>
    </row>
    <row r="4" spans="1:12" ht="18.75" x14ac:dyDescent="0.3">
      <c r="A4" s="97" t="s">
        <v>226</v>
      </c>
      <c r="B4" s="24"/>
      <c r="C4" s="24"/>
      <c r="D4" s="24"/>
      <c r="E4" s="24"/>
      <c r="F4" s="11"/>
      <c r="G4" s="11"/>
      <c r="H4" s="2"/>
      <c r="I4" s="2"/>
      <c r="J4" s="2"/>
      <c r="K4" s="2"/>
      <c r="L4" s="2"/>
    </row>
    <row r="5" spans="1:12" x14ac:dyDescent="0.25">
      <c r="A5" s="78"/>
      <c r="B5" s="11"/>
      <c r="C5" s="11"/>
      <c r="D5" s="11"/>
      <c r="E5" s="11"/>
      <c r="F5" s="11"/>
      <c r="G5" s="11"/>
      <c r="H5" s="2"/>
      <c r="I5" s="2"/>
      <c r="J5" s="2"/>
      <c r="K5" s="2"/>
      <c r="L5" s="2"/>
    </row>
    <row r="6" spans="1:12" ht="18" x14ac:dyDescent="0.35">
      <c r="A6" s="11" t="s">
        <v>33</v>
      </c>
      <c r="B6" s="12"/>
      <c r="C6" s="12"/>
      <c r="D6" s="12"/>
      <c r="E6" s="12"/>
      <c r="F6" s="12"/>
      <c r="G6" s="12"/>
    </row>
    <row r="7" spans="1:12" x14ac:dyDescent="0.25">
      <c r="A7" s="11" t="s">
        <v>1</v>
      </c>
      <c r="B7" s="11" t="s">
        <v>10</v>
      </c>
      <c r="C7" s="11" t="s">
        <v>3</v>
      </c>
      <c r="D7" s="11" t="s">
        <v>5</v>
      </c>
      <c r="E7" s="24" t="s">
        <v>46</v>
      </c>
      <c r="F7" s="12"/>
      <c r="G7" s="12"/>
    </row>
    <row r="8" spans="1:12" ht="30" x14ac:dyDescent="0.25">
      <c r="A8" s="65" t="s">
        <v>11</v>
      </c>
      <c r="B8" s="66" t="s">
        <v>12</v>
      </c>
      <c r="C8" s="66" t="s">
        <v>6</v>
      </c>
      <c r="D8" s="76">
        <v>90</v>
      </c>
      <c r="E8" s="12"/>
      <c r="F8" s="12"/>
      <c r="G8" s="12"/>
    </row>
    <row r="9" spans="1:12" ht="18" x14ac:dyDescent="0.25">
      <c r="A9" s="65" t="s">
        <v>0</v>
      </c>
      <c r="B9" s="66" t="s">
        <v>13</v>
      </c>
      <c r="C9" s="56" t="s">
        <v>14</v>
      </c>
      <c r="D9" s="76">
        <v>30</v>
      </c>
      <c r="E9" s="48"/>
      <c r="F9" s="12"/>
      <c r="G9" s="12"/>
    </row>
    <row r="10" spans="1:12" ht="18" x14ac:dyDescent="0.25">
      <c r="A10" s="65" t="s">
        <v>15</v>
      </c>
      <c r="B10" s="66" t="s">
        <v>16</v>
      </c>
      <c r="C10" s="66" t="s">
        <v>17</v>
      </c>
      <c r="D10" s="76">
        <v>36</v>
      </c>
      <c r="E10" s="48"/>
      <c r="F10" s="12"/>
      <c r="G10" s="12"/>
    </row>
    <row r="11" spans="1:12" ht="45" x14ac:dyDescent="0.25">
      <c r="A11" s="64" t="s">
        <v>2</v>
      </c>
      <c r="B11" s="66" t="s">
        <v>18</v>
      </c>
      <c r="C11" s="66" t="s">
        <v>4</v>
      </c>
      <c r="D11" s="74">
        <v>25.6</v>
      </c>
      <c r="E11" s="38" t="s">
        <v>133</v>
      </c>
      <c r="F11" s="12"/>
      <c r="G11" s="12"/>
    </row>
    <row r="12" spans="1:12" ht="18" x14ac:dyDescent="0.25">
      <c r="A12" s="64" t="s">
        <v>7</v>
      </c>
      <c r="B12" s="66" t="s">
        <v>19</v>
      </c>
      <c r="C12" s="66" t="s">
        <v>4</v>
      </c>
      <c r="D12" s="60">
        <v>4.7</v>
      </c>
      <c r="E12" s="38" t="s">
        <v>132</v>
      </c>
      <c r="F12" s="12"/>
      <c r="G12" s="12"/>
    </row>
    <row r="13" spans="1:12" ht="30" x14ac:dyDescent="0.25">
      <c r="A13" s="71" t="s">
        <v>45</v>
      </c>
      <c r="B13" s="66" t="s">
        <v>20</v>
      </c>
      <c r="C13" s="66" t="s">
        <v>21</v>
      </c>
      <c r="D13" s="75">
        <v>8</v>
      </c>
      <c r="E13" s="12"/>
      <c r="F13" s="12"/>
      <c r="G13" s="12"/>
    </row>
    <row r="14" spans="1:12" ht="30" x14ac:dyDescent="0.25">
      <c r="A14" s="70" t="s">
        <v>22</v>
      </c>
      <c r="B14" s="66" t="s">
        <v>23</v>
      </c>
      <c r="C14" s="66" t="s">
        <v>21</v>
      </c>
      <c r="D14" s="76">
        <v>25</v>
      </c>
      <c r="E14" s="12"/>
      <c r="F14" s="12"/>
      <c r="G14" s="12"/>
    </row>
    <row r="15" spans="1:12" x14ac:dyDescent="0.25">
      <c r="A15" s="65"/>
      <c r="B15" s="66"/>
      <c r="C15" s="66"/>
      <c r="D15" s="93"/>
      <c r="E15" s="12"/>
      <c r="F15" s="12"/>
      <c r="G15" s="12"/>
    </row>
    <row r="16" spans="1:12" x14ac:dyDescent="0.25">
      <c r="A16" s="65"/>
      <c r="B16" s="9"/>
      <c r="C16" s="10"/>
      <c r="D16" s="22"/>
      <c r="E16" s="12"/>
      <c r="F16" s="12"/>
      <c r="G16" s="12"/>
    </row>
    <row r="17" spans="1:7" ht="40.5" customHeight="1" x14ac:dyDescent="0.25">
      <c r="A17" s="110" t="s">
        <v>131</v>
      </c>
      <c r="B17" s="110"/>
      <c r="C17" s="110"/>
      <c r="D17" s="110"/>
      <c r="E17" s="110"/>
      <c r="F17" s="12"/>
      <c r="G17" s="12"/>
    </row>
    <row r="18" spans="1:7" x14ac:dyDescent="0.25">
      <c r="A18" s="11"/>
      <c r="B18" s="12"/>
      <c r="C18" s="12"/>
      <c r="D18" s="23"/>
      <c r="E18" s="12"/>
      <c r="F18" s="12"/>
      <c r="G18" s="12"/>
    </row>
    <row r="19" spans="1:7" x14ac:dyDescent="0.25">
      <c r="A19" s="13" t="s">
        <v>1</v>
      </c>
      <c r="B19" s="13" t="s">
        <v>10</v>
      </c>
      <c r="C19" s="13" t="s">
        <v>3</v>
      </c>
      <c r="D19" s="14" t="s">
        <v>227</v>
      </c>
      <c r="E19" s="24" t="s">
        <v>46</v>
      </c>
      <c r="F19" s="14"/>
      <c r="G19" s="12"/>
    </row>
    <row r="20" spans="1:7" ht="30" x14ac:dyDescent="0.25">
      <c r="A20" s="68" t="s">
        <v>24</v>
      </c>
      <c r="B20" s="56" t="s">
        <v>25</v>
      </c>
      <c r="C20" s="56" t="s">
        <v>4</v>
      </c>
      <c r="D20" s="69">
        <v>18.7</v>
      </c>
      <c r="E20" s="64"/>
      <c r="F20" s="63"/>
      <c r="G20" s="12"/>
    </row>
    <row r="21" spans="1:7" ht="30" x14ac:dyDescent="0.25">
      <c r="A21" s="68" t="s">
        <v>26</v>
      </c>
      <c r="B21" s="56" t="s">
        <v>27</v>
      </c>
      <c r="C21" s="56" t="s">
        <v>4</v>
      </c>
      <c r="D21" s="69">
        <v>24.8</v>
      </c>
      <c r="E21" s="64"/>
      <c r="F21" s="63"/>
      <c r="G21" s="12"/>
    </row>
    <row r="22" spans="1:7" ht="30" x14ac:dyDescent="0.25">
      <c r="A22" s="68" t="s">
        <v>28</v>
      </c>
      <c r="B22" s="56" t="s">
        <v>29</v>
      </c>
      <c r="C22" s="56" t="s">
        <v>4</v>
      </c>
      <c r="D22" s="69">
        <v>6.15</v>
      </c>
      <c r="E22" s="64"/>
      <c r="F22" s="63"/>
      <c r="G22" s="12"/>
    </row>
    <row r="23" spans="1:7" x14ac:dyDescent="0.25">
      <c r="A23" s="111" t="s">
        <v>30</v>
      </c>
      <c r="B23" s="112" t="s">
        <v>31</v>
      </c>
      <c r="C23" s="112" t="s">
        <v>4</v>
      </c>
      <c r="D23" s="113">
        <v>5.32</v>
      </c>
      <c r="E23" s="114"/>
      <c r="F23" s="107"/>
      <c r="G23" s="12"/>
    </row>
    <row r="24" spans="1:7" x14ac:dyDescent="0.25">
      <c r="A24" s="111"/>
      <c r="B24" s="112"/>
      <c r="C24" s="112"/>
      <c r="D24" s="113"/>
      <c r="E24" s="115"/>
      <c r="F24" s="107"/>
      <c r="G24" s="12"/>
    </row>
    <row r="25" spans="1:7" x14ac:dyDescent="0.25">
      <c r="A25" s="66"/>
      <c r="B25" s="66"/>
      <c r="C25" s="66"/>
      <c r="D25" s="21"/>
      <c r="E25" s="65"/>
      <c r="F25" s="63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ht="18" x14ac:dyDescent="0.35">
      <c r="A27" s="11" t="s">
        <v>56</v>
      </c>
      <c r="B27" s="12"/>
      <c r="C27" s="12"/>
      <c r="D27" s="12"/>
      <c r="E27" s="12"/>
      <c r="F27" s="12"/>
      <c r="G27" s="12"/>
    </row>
    <row r="28" spans="1:7" x14ac:dyDescent="0.25">
      <c r="A28" s="20" t="s">
        <v>34</v>
      </c>
      <c r="B28" s="12"/>
      <c r="C28" s="12"/>
      <c r="D28" s="12"/>
      <c r="E28" s="12"/>
      <c r="F28" s="12"/>
      <c r="G28" s="12"/>
    </row>
    <row r="29" spans="1:7" ht="18" x14ac:dyDescent="0.35">
      <c r="A29" s="12" t="s">
        <v>35</v>
      </c>
      <c r="B29" s="12" t="s">
        <v>37</v>
      </c>
      <c r="C29" s="12" t="s">
        <v>39</v>
      </c>
      <c r="D29" s="39">
        <f>D9*D11/1000</f>
        <v>0.76800000000000002</v>
      </c>
      <c r="E29" s="12"/>
      <c r="F29" s="12"/>
      <c r="G29" s="12"/>
    </row>
    <row r="30" spans="1:7" ht="18" x14ac:dyDescent="0.35">
      <c r="A30" s="12" t="s">
        <v>36</v>
      </c>
      <c r="B30" s="12" t="s">
        <v>38</v>
      </c>
      <c r="C30" s="12" t="s">
        <v>39</v>
      </c>
      <c r="D30" s="39">
        <f>D9*D12/1000</f>
        <v>0.14099999999999999</v>
      </c>
      <c r="E30" s="12"/>
      <c r="F30" s="12"/>
      <c r="G30" s="12"/>
    </row>
    <row r="31" spans="1:7" x14ac:dyDescent="0.25">
      <c r="A31" s="12"/>
      <c r="B31" s="12"/>
      <c r="C31" s="12"/>
      <c r="D31" s="39"/>
      <c r="E31" s="12"/>
      <c r="F31" s="12"/>
      <c r="G31" s="12"/>
    </row>
    <row r="32" spans="1:7" x14ac:dyDescent="0.25">
      <c r="A32" s="20" t="s">
        <v>40</v>
      </c>
      <c r="B32" s="12"/>
      <c r="C32" s="12"/>
      <c r="D32" s="39"/>
      <c r="E32" s="12"/>
      <c r="F32" s="12"/>
      <c r="G32" s="12"/>
    </row>
    <row r="33" spans="1:7" ht="18" x14ac:dyDescent="0.35">
      <c r="A33" s="12" t="s">
        <v>41</v>
      </c>
      <c r="B33" s="12" t="s">
        <v>43</v>
      </c>
      <c r="C33" s="12" t="s">
        <v>39</v>
      </c>
      <c r="D33" s="94">
        <f>(D14*D21-D13*D20)/1000</f>
        <v>0.47039999999999998</v>
      </c>
      <c r="E33" s="12"/>
      <c r="F33" s="12"/>
      <c r="G33" s="12"/>
    </row>
    <row r="34" spans="1:7" ht="18" x14ac:dyDescent="0.35">
      <c r="A34" s="12" t="s">
        <v>42</v>
      </c>
      <c r="B34" s="12" t="s">
        <v>44</v>
      </c>
      <c r="C34" s="12" t="s">
        <v>39</v>
      </c>
      <c r="D34" s="94">
        <f>(D14*D23-D13*D22)/1000</f>
        <v>8.3799999999999999E-2</v>
      </c>
      <c r="E34" s="12"/>
      <c r="F34" s="12"/>
      <c r="G34" s="12"/>
    </row>
    <row r="35" spans="1:7" x14ac:dyDescent="0.25">
      <c r="A35" s="12"/>
      <c r="B35" s="12"/>
      <c r="C35" s="12"/>
      <c r="D35" s="39"/>
      <c r="E35" s="12"/>
      <c r="F35" s="12"/>
      <c r="G35" s="12"/>
    </row>
    <row r="36" spans="1:7" x14ac:dyDescent="0.25">
      <c r="A36" s="20" t="s">
        <v>47</v>
      </c>
      <c r="B36" s="12"/>
      <c r="C36" s="12"/>
      <c r="D36" s="39"/>
      <c r="E36" s="12"/>
      <c r="F36" s="12"/>
      <c r="G36" s="12"/>
    </row>
    <row r="37" spans="1:7" ht="18" x14ac:dyDescent="0.35">
      <c r="A37" s="12" t="s">
        <v>48</v>
      </c>
      <c r="B37" s="12" t="s">
        <v>50</v>
      </c>
      <c r="C37" s="12" t="s">
        <v>39</v>
      </c>
      <c r="D37" s="3">
        <f>D29-D33</f>
        <v>0.29760000000000003</v>
      </c>
    </row>
    <row r="38" spans="1:7" ht="18" x14ac:dyDescent="0.35">
      <c r="A38" s="12" t="s">
        <v>49</v>
      </c>
      <c r="B38" s="12" t="s">
        <v>51</v>
      </c>
      <c r="C38" s="12" t="s">
        <v>39</v>
      </c>
      <c r="D38" s="3">
        <f>D30-D34</f>
        <v>5.7199999999999987E-2</v>
      </c>
    </row>
    <row r="39" spans="1:7" x14ac:dyDescent="0.25">
      <c r="A39" s="12"/>
      <c r="B39" s="12"/>
      <c r="C39" s="12"/>
      <c r="D39" s="3"/>
    </row>
    <row r="40" spans="1:7" x14ac:dyDescent="0.25">
      <c r="A40" s="20" t="s">
        <v>52</v>
      </c>
      <c r="B40" s="12"/>
      <c r="C40" s="12"/>
      <c r="D40" s="3"/>
    </row>
    <row r="41" spans="1:7" ht="18" x14ac:dyDescent="0.35">
      <c r="A41" s="12" t="s">
        <v>48</v>
      </c>
      <c r="B41" s="12" t="s">
        <v>53</v>
      </c>
      <c r="C41" s="12" t="s">
        <v>55</v>
      </c>
      <c r="D41" s="3">
        <f>D37/D$10*365</f>
        <v>3.0173333333333336</v>
      </c>
    </row>
    <row r="42" spans="1:7" ht="18" x14ac:dyDescent="0.35">
      <c r="A42" s="12" t="s">
        <v>49</v>
      </c>
      <c r="B42" s="12" t="s">
        <v>54</v>
      </c>
      <c r="C42" s="12" t="s">
        <v>55</v>
      </c>
      <c r="D42" s="3">
        <f>D38/D$10*365</f>
        <v>0.57994444444444437</v>
      </c>
    </row>
    <row r="43" spans="1:7" x14ac:dyDescent="0.25">
      <c r="A43" s="12"/>
      <c r="B43" s="12"/>
      <c r="C43" s="12"/>
      <c r="D43" s="3"/>
    </row>
    <row r="44" spans="1:7" x14ac:dyDescent="0.25">
      <c r="A44" s="20" t="s">
        <v>106</v>
      </c>
      <c r="B44" s="20"/>
      <c r="C44" s="12"/>
      <c r="D44" s="3"/>
    </row>
    <row r="45" spans="1:7" ht="18" x14ac:dyDescent="0.35">
      <c r="A45" s="12" t="s">
        <v>48</v>
      </c>
      <c r="B45" s="12" t="s">
        <v>57</v>
      </c>
      <c r="C45" s="12" t="s">
        <v>59</v>
      </c>
      <c r="D45" s="3">
        <f>D41*D$8/100</f>
        <v>2.7156000000000002</v>
      </c>
    </row>
    <row r="46" spans="1:7" ht="18" x14ac:dyDescent="0.35">
      <c r="A46" s="12" t="s">
        <v>49</v>
      </c>
      <c r="B46" s="12" t="s">
        <v>58</v>
      </c>
      <c r="C46" s="12" t="s">
        <v>59</v>
      </c>
      <c r="D46" s="3">
        <f>D42*D$8/100</f>
        <v>0.52194999999999991</v>
      </c>
    </row>
    <row r="47" spans="1:7" x14ac:dyDescent="0.25">
      <c r="A47" s="19"/>
      <c r="D47" s="3"/>
    </row>
    <row r="48" spans="1:7" ht="18" x14ac:dyDescent="0.35">
      <c r="A48" s="20" t="s">
        <v>60</v>
      </c>
      <c r="D48" s="3"/>
    </row>
    <row r="49" spans="1:11" ht="18" x14ac:dyDescent="0.35">
      <c r="A49" s="12" t="s">
        <v>61</v>
      </c>
      <c r="B49" s="12" t="s">
        <v>62</v>
      </c>
      <c r="C49" s="12" t="s">
        <v>59</v>
      </c>
      <c r="D49" s="3">
        <f>D46*2.2915</f>
        <v>1.1960484249999999</v>
      </c>
    </row>
    <row r="50" spans="1:11" x14ac:dyDescent="0.25">
      <c r="A50" s="19"/>
      <c r="D50" s="3"/>
    </row>
    <row r="51" spans="1:11" x14ac:dyDescent="0.25">
      <c r="A51" s="28" t="s">
        <v>184</v>
      </c>
      <c r="B51" s="4"/>
      <c r="C51" s="4"/>
      <c r="D51" s="5"/>
    </row>
    <row r="52" spans="1:11" ht="18" x14ac:dyDescent="0.35">
      <c r="A52" s="30" t="s">
        <v>48</v>
      </c>
      <c r="B52" s="30" t="s">
        <v>57</v>
      </c>
      <c r="C52" s="30" t="s">
        <v>59</v>
      </c>
      <c r="D52" s="5">
        <f>D45</f>
        <v>2.7156000000000002</v>
      </c>
    </row>
    <row r="53" spans="1:11" ht="18" x14ac:dyDescent="0.35">
      <c r="A53" s="30" t="s">
        <v>61</v>
      </c>
      <c r="B53" s="30" t="s">
        <v>62</v>
      </c>
      <c r="C53" s="30" t="s">
        <v>59</v>
      </c>
      <c r="D53" s="5">
        <f>D49</f>
        <v>1.1960484249999999</v>
      </c>
    </row>
    <row r="54" spans="1:11" x14ac:dyDescent="0.25">
      <c r="A54" s="48"/>
      <c r="B54" s="48"/>
      <c r="C54" s="48"/>
      <c r="D54" s="49"/>
    </row>
    <row r="55" spans="1:11" x14ac:dyDescent="0.25">
      <c r="A55" s="28" t="s">
        <v>185</v>
      </c>
      <c r="B55" s="4"/>
      <c r="C55" s="4"/>
      <c r="D55" s="5"/>
    </row>
    <row r="56" spans="1:11" ht="18" x14ac:dyDescent="0.35">
      <c r="A56" s="30" t="s">
        <v>48</v>
      </c>
      <c r="B56" s="30" t="s">
        <v>53</v>
      </c>
      <c r="C56" s="30" t="s">
        <v>55</v>
      </c>
      <c r="D56" s="5">
        <f>D41</f>
        <v>3.0173333333333336</v>
      </c>
    </row>
    <row r="58" spans="1:11" x14ac:dyDescent="0.25">
      <c r="K58" t="s">
        <v>64</v>
      </c>
    </row>
    <row r="59" spans="1:11" ht="18.75" x14ac:dyDescent="0.3">
      <c r="A59" s="97" t="s">
        <v>228</v>
      </c>
      <c r="B59" s="24"/>
      <c r="C59" s="24"/>
      <c r="D59" s="24"/>
      <c r="E59" s="24"/>
    </row>
    <row r="60" spans="1:11" x14ac:dyDescent="0.25">
      <c r="A60" s="78" t="s">
        <v>272</v>
      </c>
    </row>
    <row r="61" spans="1:11" ht="18" x14ac:dyDescent="0.35">
      <c r="A61" s="11" t="s">
        <v>63</v>
      </c>
      <c r="B61" s="12"/>
      <c r="C61" s="12"/>
      <c r="D61" s="12"/>
      <c r="E61" s="12"/>
    </row>
    <row r="62" spans="1:11" x14ac:dyDescent="0.25">
      <c r="A62" s="11" t="s">
        <v>1</v>
      </c>
      <c r="B62" s="11" t="s">
        <v>10</v>
      </c>
      <c r="C62" s="11" t="s">
        <v>3</v>
      </c>
      <c r="D62" s="11" t="s">
        <v>5</v>
      </c>
      <c r="E62" s="24" t="s">
        <v>46</v>
      </c>
    </row>
    <row r="63" spans="1:11" ht="30" x14ac:dyDescent="0.25">
      <c r="A63" s="65" t="s">
        <v>11</v>
      </c>
      <c r="B63" s="66" t="s">
        <v>12</v>
      </c>
      <c r="C63" s="66" t="s">
        <v>6</v>
      </c>
      <c r="D63" s="34">
        <v>90</v>
      </c>
      <c r="E63" s="39"/>
    </row>
    <row r="64" spans="1:11" ht="18" x14ac:dyDescent="0.25">
      <c r="A64" s="65" t="s">
        <v>65</v>
      </c>
      <c r="B64" s="66" t="s">
        <v>66</v>
      </c>
      <c r="C64" s="66" t="s">
        <v>67</v>
      </c>
      <c r="D64" s="36">
        <v>5</v>
      </c>
      <c r="E64" s="12" t="s">
        <v>134</v>
      </c>
    </row>
    <row r="65" spans="1:5" ht="18" x14ac:dyDescent="0.25">
      <c r="A65" s="65" t="s">
        <v>15</v>
      </c>
      <c r="B65" s="66" t="s">
        <v>16</v>
      </c>
      <c r="C65" s="66" t="s">
        <v>17</v>
      </c>
      <c r="D65" s="34">
        <v>36</v>
      </c>
      <c r="E65" s="48"/>
    </row>
    <row r="66" spans="1:5" x14ac:dyDescent="0.25">
      <c r="A66" s="65" t="s">
        <v>68</v>
      </c>
      <c r="B66" s="66" t="s">
        <v>69</v>
      </c>
      <c r="C66" s="66" t="s">
        <v>32</v>
      </c>
      <c r="D66" s="37">
        <v>100</v>
      </c>
      <c r="E66" s="12" t="s">
        <v>219</v>
      </c>
    </row>
    <row r="67" spans="1:5" ht="18" x14ac:dyDescent="0.25">
      <c r="A67" s="64" t="s">
        <v>78</v>
      </c>
      <c r="B67" s="66" t="s">
        <v>70</v>
      </c>
      <c r="C67" s="66" t="s">
        <v>4</v>
      </c>
      <c r="D67" s="34">
        <v>4.2</v>
      </c>
      <c r="E67" s="12" t="s">
        <v>130</v>
      </c>
    </row>
    <row r="68" spans="1:5" ht="18" x14ac:dyDescent="0.25">
      <c r="A68" s="64" t="s">
        <v>79</v>
      </c>
      <c r="B68" s="66" t="s">
        <v>71</v>
      </c>
      <c r="C68" s="66" t="s">
        <v>4</v>
      </c>
      <c r="D68" s="34">
        <v>2.7</v>
      </c>
      <c r="E68" s="12" t="s">
        <v>130</v>
      </c>
    </row>
    <row r="69" spans="1:5" ht="18" x14ac:dyDescent="0.25">
      <c r="A69" s="65" t="s">
        <v>72</v>
      </c>
      <c r="B69" s="66" t="s">
        <v>73</v>
      </c>
      <c r="C69" s="66" t="s">
        <v>67</v>
      </c>
      <c r="D69" s="34">
        <v>0</v>
      </c>
      <c r="E69" s="12" t="s">
        <v>245</v>
      </c>
    </row>
    <row r="70" spans="1:5" ht="18" x14ac:dyDescent="0.25">
      <c r="A70" s="64" t="s">
        <v>80</v>
      </c>
      <c r="B70" s="66" t="s">
        <v>74</v>
      </c>
      <c r="C70" s="66" t="s">
        <v>4</v>
      </c>
      <c r="D70" s="34">
        <v>5</v>
      </c>
      <c r="E70" s="48" t="s">
        <v>246</v>
      </c>
    </row>
    <row r="71" spans="1:5" ht="18" x14ac:dyDescent="0.25">
      <c r="A71" s="64" t="s">
        <v>81</v>
      </c>
      <c r="B71" s="66" t="s">
        <v>75</v>
      </c>
      <c r="C71" s="66" t="s">
        <v>4</v>
      </c>
      <c r="D71" s="34">
        <v>1.6</v>
      </c>
      <c r="E71" s="48" t="s">
        <v>246</v>
      </c>
    </row>
    <row r="72" spans="1:5" ht="30" x14ac:dyDescent="0.25">
      <c r="A72" s="64" t="s">
        <v>82</v>
      </c>
      <c r="B72" s="66" t="s">
        <v>76</v>
      </c>
      <c r="C72" s="66" t="s">
        <v>77</v>
      </c>
      <c r="D72" s="40">
        <f>D96</f>
        <v>26.479410000000001</v>
      </c>
      <c r="E72" s="38" t="s">
        <v>112</v>
      </c>
    </row>
    <row r="73" spans="1:5" x14ac:dyDescent="0.25">
      <c r="A73" s="64"/>
      <c r="B73" s="66"/>
      <c r="C73" s="66"/>
      <c r="D73" s="12"/>
      <c r="E73" s="12"/>
    </row>
    <row r="74" spans="1:5" ht="30.75" customHeight="1" x14ac:dyDescent="0.25">
      <c r="A74" s="108" t="s">
        <v>229</v>
      </c>
      <c r="B74" s="108"/>
      <c r="C74" s="108"/>
      <c r="D74" s="108"/>
      <c r="E74" s="108"/>
    </row>
    <row r="75" spans="1:5" ht="18" x14ac:dyDescent="0.25">
      <c r="A75" s="7" t="s">
        <v>127</v>
      </c>
      <c r="B75" s="27" t="s">
        <v>87</v>
      </c>
      <c r="C75" s="33" t="s">
        <v>125</v>
      </c>
      <c r="D75" s="61">
        <v>0.7</v>
      </c>
      <c r="E75" s="35" t="s">
        <v>220</v>
      </c>
    </row>
    <row r="76" spans="1:5" ht="18" x14ac:dyDescent="0.25">
      <c r="A76" s="32" t="s">
        <v>117</v>
      </c>
      <c r="B76" s="27" t="s">
        <v>88</v>
      </c>
      <c r="C76" s="33" t="s">
        <v>126</v>
      </c>
      <c r="D76" s="34">
        <v>0.27</v>
      </c>
      <c r="E76" s="35" t="s">
        <v>220</v>
      </c>
    </row>
    <row r="77" spans="1:5" ht="25.5" x14ac:dyDescent="0.25">
      <c r="A77" s="32" t="s">
        <v>118</v>
      </c>
      <c r="B77" s="27" t="s">
        <v>89</v>
      </c>
      <c r="C77" s="27" t="s">
        <v>9</v>
      </c>
      <c r="D77" s="34">
        <v>1</v>
      </c>
      <c r="E77" s="98" t="s">
        <v>243</v>
      </c>
    </row>
    <row r="78" spans="1:5" ht="27" x14ac:dyDescent="0.25">
      <c r="A78" s="32" t="s">
        <v>121</v>
      </c>
      <c r="B78" s="27" t="s">
        <v>90</v>
      </c>
      <c r="C78" s="33" t="s">
        <v>126</v>
      </c>
      <c r="D78" s="34">
        <v>0.11</v>
      </c>
      <c r="E78" s="35" t="s">
        <v>111</v>
      </c>
    </row>
    <row r="79" spans="1:5" ht="27" x14ac:dyDescent="0.25">
      <c r="A79" s="32" t="s">
        <v>123</v>
      </c>
      <c r="B79" s="27" t="s">
        <v>91</v>
      </c>
      <c r="C79" s="33" t="s">
        <v>126</v>
      </c>
      <c r="D79" s="77">
        <v>0</v>
      </c>
      <c r="E79" s="35" t="s">
        <v>111</v>
      </c>
    </row>
    <row r="80" spans="1:5" ht="27" x14ac:dyDescent="0.25">
      <c r="A80" s="32" t="s">
        <v>124</v>
      </c>
      <c r="B80" s="27" t="s">
        <v>92</v>
      </c>
      <c r="C80" s="33" t="s">
        <v>126</v>
      </c>
      <c r="D80" s="34">
        <v>1E-4</v>
      </c>
      <c r="E80" s="35" t="s">
        <v>111</v>
      </c>
    </row>
    <row r="81" spans="1:5" ht="27" x14ac:dyDescent="0.25">
      <c r="A81" s="32" t="s">
        <v>121</v>
      </c>
      <c r="B81" s="27" t="s">
        <v>93</v>
      </c>
      <c r="C81" s="33" t="s">
        <v>126</v>
      </c>
      <c r="D81" s="34">
        <v>0.03</v>
      </c>
      <c r="E81" s="35" t="s">
        <v>111</v>
      </c>
    </row>
    <row r="82" spans="1:5" ht="25.5" x14ac:dyDescent="0.25">
      <c r="A82" s="32" t="s">
        <v>122</v>
      </c>
      <c r="B82" s="27" t="s">
        <v>109</v>
      </c>
      <c r="C82" s="27" t="s">
        <v>9</v>
      </c>
      <c r="D82" s="34">
        <v>1</v>
      </c>
      <c r="E82" s="35" t="s">
        <v>182</v>
      </c>
    </row>
    <row r="83" spans="1:5" ht="26.25" x14ac:dyDescent="0.25">
      <c r="A83" s="8" t="s">
        <v>120</v>
      </c>
      <c r="B83" s="27" t="s">
        <v>94</v>
      </c>
      <c r="C83" s="33" t="s">
        <v>128</v>
      </c>
      <c r="D83" s="34">
        <v>0.1</v>
      </c>
      <c r="E83" s="35" t="s">
        <v>111</v>
      </c>
    </row>
    <row r="84" spans="1:5" ht="18" x14ac:dyDescent="0.25">
      <c r="A84" s="8" t="s">
        <v>119</v>
      </c>
      <c r="B84" s="27" t="s">
        <v>95</v>
      </c>
      <c r="C84" s="33" t="s">
        <v>129</v>
      </c>
      <c r="D84" s="34">
        <v>0</v>
      </c>
      <c r="E84" s="35" t="s">
        <v>221</v>
      </c>
    </row>
    <row r="85" spans="1:5" x14ac:dyDescent="0.25">
      <c r="A85" s="64"/>
      <c r="B85" s="27"/>
      <c r="C85" s="66"/>
      <c r="D85" s="12"/>
      <c r="E85" s="12"/>
    </row>
    <row r="86" spans="1:5" ht="18" x14ac:dyDescent="0.35">
      <c r="A86" s="11" t="s">
        <v>107</v>
      </c>
      <c r="B86" s="12"/>
      <c r="C86" s="12"/>
    </row>
    <row r="88" spans="1:5" ht="18.75" x14ac:dyDescent="0.35">
      <c r="A88" s="26" t="s">
        <v>83</v>
      </c>
    </row>
    <row r="89" spans="1:5" ht="18.75" x14ac:dyDescent="0.35">
      <c r="A89" s="18" t="s">
        <v>99</v>
      </c>
      <c r="B89" s="18" t="s">
        <v>84</v>
      </c>
      <c r="C89" s="18" t="s">
        <v>39</v>
      </c>
      <c r="D89" s="3">
        <f>D64*D67/D66</f>
        <v>0.21</v>
      </c>
    </row>
    <row r="90" spans="1:5" ht="18.75" x14ac:dyDescent="0.35">
      <c r="A90" s="18" t="s">
        <v>116</v>
      </c>
      <c r="B90" s="18" t="s">
        <v>85</v>
      </c>
      <c r="C90" s="18" t="s">
        <v>39</v>
      </c>
      <c r="D90" s="3">
        <f>D64*D68/D66</f>
        <v>0.13500000000000001</v>
      </c>
    </row>
    <row r="91" spans="1:5" ht="15.75" x14ac:dyDescent="0.25">
      <c r="A91" s="18"/>
      <c r="D91" s="3"/>
    </row>
    <row r="92" spans="1:5" ht="15.75" x14ac:dyDescent="0.25">
      <c r="A92" s="26" t="s">
        <v>86</v>
      </c>
      <c r="D92" s="3"/>
    </row>
    <row r="93" spans="1:5" ht="18.75" x14ac:dyDescent="0.35">
      <c r="A93" s="18" t="s">
        <v>100</v>
      </c>
      <c r="B93" t="s">
        <v>96</v>
      </c>
      <c r="C93" s="18" t="s">
        <v>77</v>
      </c>
      <c r="D93" s="3">
        <f>100*D75*D76*D77</f>
        <v>18.900000000000002</v>
      </c>
    </row>
    <row r="94" spans="1:5" ht="18" x14ac:dyDescent="0.35">
      <c r="A94" s="18" t="s">
        <v>114</v>
      </c>
      <c r="B94" t="s">
        <v>113</v>
      </c>
      <c r="C94" t="s">
        <v>115</v>
      </c>
      <c r="D94" s="3">
        <f>(D69*1000)/(D89*D66)*100</f>
        <v>0</v>
      </c>
    </row>
    <row r="95" spans="1:5" ht="18.75" x14ac:dyDescent="0.35">
      <c r="A95" s="18" t="s">
        <v>101</v>
      </c>
      <c r="B95" t="s">
        <v>97</v>
      </c>
      <c r="C95" s="18" t="s">
        <v>77</v>
      </c>
      <c r="D95" s="3">
        <f>(100*D75*(1-D76*D77)+100*(1-D75)*D83-D94*D84)*(D78*D82+D79+D80+D81)</f>
        <v>7.5794100000000002</v>
      </c>
    </row>
    <row r="96" spans="1:5" ht="18" x14ac:dyDescent="0.35">
      <c r="A96" s="18" t="s">
        <v>102</v>
      </c>
      <c r="B96" t="s">
        <v>76</v>
      </c>
      <c r="C96" s="18" t="s">
        <v>77</v>
      </c>
      <c r="D96" s="3">
        <f>D93+D95</f>
        <v>26.479410000000001</v>
      </c>
    </row>
    <row r="97" spans="1:4" ht="15.75" x14ac:dyDescent="0.25">
      <c r="A97" s="18"/>
      <c r="D97" s="3"/>
    </row>
    <row r="98" spans="1:4" ht="18.75" x14ac:dyDescent="0.35">
      <c r="A98" s="26" t="s">
        <v>105</v>
      </c>
      <c r="C98" s="18"/>
      <c r="D98" s="3"/>
    </row>
    <row r="99" spans="1:4" ht="18" x14ac:dyDescent="0.35">
      <c r="A99" s="18" t="s">
        <v>98</v>
      </c>
      <c r="B99" t="s">
        <v>50</v>
      </c>
      <c r="C99" s="18" t="s">
        <v>39</v>
      </c>
      <c r="D99" s="3">
        <f>D89/((100-D72)/100)-(D69*D70)/D66</f>
        <v>0.2856342692570884</v>
      </c>
    </row>
    <row r="100" spans="1:4" ht="18.75" x14ac:dyDescent="0.35">
      <c r="A100" s="18" t="s">
        <v>103</v>
      </c>
      <c r="B100" t="s">
        <v>104</v>
      </c>
      <c r="C100" s="18" t="s">
        <v>39</v>
      </c>
      <c r="D100" s="3">
        <f>D90-(D69*D71)/D66</f>
        <v>0.13500000000000001</v>
      </c>
    </row>
    <row r="101" spans="1:4" x14ac:dyDescent="0.25">
      <c r="D101" s="3"/>
    </row>
    <row r="102" spans="1:4" x14ac:dyDescent="0.25">
      <c r="A102" s="20" t="s">
        <v>52</v>
      </c>
      <c r="B102" s="12"/>
      <c r="C102" s="12"/>
      <c r="D102" s="3"/>
    </row>
    <row r="103" spans="1:4" ht="18" x14ac:dyDescent="0.35">
      <c r="A103" s="18" t="s">
        <v>98</v>
      </c>
      <c r="B103" s="12" t="s">
        <v>53</v>
      </c>
      <c r="C103" s="12" t="s">
        <v>55</v>
      </c>
      <c r="D103" s="3">
        <f>D99/D$65*365</f>
        <v>2.8960141188565904</v>
      </c>
    </row>
    <row r="104" spans="1:4" ht="18.75" x14ac:dyDescent="0.35">
      <c r="A104" s="18" t="s">
        <v>103</v>
      </c>
      <c r="B104" t="s">
        <v>108</v>
      </c>
      <c r="C104" s="12" t="s">
        <v>55</v>
      </c>
      <c r="D104" s="3">
        <f>D100/D$65*365</f>
        <v>1.3687500000000001</v>
      </c>
    </row>
    <row r="105" spans="1:4" x14ac:dyDescent="0.25">
      <c r="A105" s="12"/>
      <c r="B105" s="12"/>
      <c r="C105" s="12"/>
      <c r="D105" s="3"/>
    </row>
    <row r="106" spans="1:4" x14ac:dyDescent="0.25">
      <c r="A106" s="20" t="s">
        <v>106</v>
      </c>
      <c r="B106" s="20"/>
      <c r="C106" s="12"/>
      <c r="D106" s="3"/>
    </row>
    <row r="107" spans="1:4" ht="18" x14ac:dyDescent="0.35">
      <c r="A107" s="18" t="s">
        <v>98</v>
      </c>
      <c r="B107" s="12" t="s">
        <v>57</v>
      </c>
      <c r="C107" s="12" t="s">
        <v>59</v>
      </c>
      <c r="D107" s="3">
        <f>D103*D$63/100</f>
        <v>2.6064127069709313</v>
      </c>
    </row>
    <row r="108" spans="1:4" ht="18.75" x14ac:dyDescent="0.35">
      <c r="A108" s="18" t="s">
        <v>103</v>
      </c>
      <c r="B108" t="s">
        <v>62</v>
      </c>
      <c r="C108" s="12" t="s">
        <v>59</v>
      </c>
      <c r="D108" s="3">
        <f>D104*D$63/100</f>
        <v>1.2318750000000001</v>
      </c>
    </row>
    <row r="109" spans="1:4" x14ac:dyDescent="0.25">
      <c r="A109" s="19"/>
      <c r="D109" s="3"/>
    </row>
    <row r="110" spans="1:4" x14ac:dyDescent="0.25">
      <c r="A110" s="28" t="s">
        <v>151</v>
      </c>
      <c r="B110" s="4"/>
      <c r="C110" s="4"/>
      <c r="D110" s="5"/>
    </row>
    <row r="111" spans="1:4" ht="18" x14ac:dyDescent="0.35">
      <c r="A111" s="29" t="s">
        <v>98</v>
      </c>
      <c r="B111" s="30" t="s">
        <v>57</v>
      </c>
      <c r="C111" s="30" t="s">
        <v>59</v>
      </c>
      <c r="D111" s="5">
        <f>D107</f>
        <v>2.6064127069709313</v>
      </c>
    </row>
    <row r="112" spans="1:4" ht="18.75" x14ac:dyDescent="0.35">
      <c r="A112" s="29" t="s">
        <v>103</v>
      </c>
      <c r="B112" s="30" t="s">
        <v>62</v>
      </c>
      <c r="C112" s="30" t="s">
        <v>59</v>
      </c>
      <c r="D112" s="5">
        <f>D108</f>
        <v>1.2318750000000001</v>
      </c>
    </row>
    <row r="114" spans="1:4" x14ac:dyDescent="0.25">
      <c r="A114" s="28" t="s">
        <v>185</v>
      </c>
      <c r="B114" s="4"/>
      <c r="C114" s="4"/>
      <c r="D114" s="5"/>
    </row>
    <row r="115" spans="1:4" ht="18" x14ac:dyDescent="0.35">
      <c r="A115" s="30" t="s">
        <v>48</v>
      </c>
      <c r="B115" s="30" t="s">
        <v>53</v>
      </c>
      <c r="C115" s="30" t="s">
        <v>55</v>
      </c>
      <c r="D115" s="5">
        <f>D103</f>
        <v>2.8960141188565904</v>
      </c>
    </row>
  </sheetData>
  <mergeCells count="9">
    <mergeCell ref="F23:F24"/>
    <mergeCell ref="A74:E74"/>
    <mergeCell ref="A1:E1"/>
    <mergeCell ref="A17:E17"/>
    <mergeCell ref="A23:A24"/>
    <mergeCell ref="B23:B24"/>
    <mergeCell ref="C23:C24"/>
    <mergeCell ref="D23:D24"/>
    <mergeCell ref="E23:E24"/>
  </mergeCells>
  <pageMargins left="0.7" right="0.7" top="0.75" bottom="0.75" header="0.3" footer="0.3"/>
  <pageSetup paperSize="9" scale="2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zoomScale="110" zoomScaleNormal="110" workbookViewId="0">
      <selection sqref="A1:E1"/>
    </sheetView>
  </sheetViews>
  <sheetFormatPr defaultRowHeight="15" x14ac:dyDescent="0.25"/>
  <cols>
    <col min="1" max="1" width="32.7109375" customWidth="1"/>
    <col min="2" max="2" width="31.140625" customWidth="1"/>
    <col min="3" max="3" width="42" customWidth="1"/>
    <col min="4" max="4" width="12.5703125" bestFit="1" customWidth="1"/>
    <col min="5" max="5" width="96.140625" customWidth="1"/>
  </cols>
  <sheetData>
    <row r="1" spans="1:12" ht="36.75" customHeight="1" x14ac:dyDescent="0.25">
      <c r="A1" s="109" t="s">
        <v>135</v>
      </c>
      <c r="B1" s="109"/>
      <c r="C1" s="109"/>
      <c r="D1" s="109"/>
      <c r="E1" s="109"/>
    </row>
    <row r="4" spans="1:12" ht="18.75" x14ac:dyDescent="0.3">
      <c r="A4" s="97" t="s">
        <v>198</v>
      </c>
      <c r="B4" s="24"/>
      <c r="C4" s="24"/>
      <c r="D4" s="24"/>
      <c r="E4" s="24"/>
      <c r="F4" s="11"/>
      <c r="G4" s="11"/>
      <c r="H4" s="2"/>
      <c r="I4" s="2"/>
      <c r="J4" s="2"/>
      <c r="K4" s="2"/>
      <c r="L4" s="2"/>
    </row>
    <row r="5" spans="1:12" ht="18" x14ac:dyDescent="0.35">
      <c r="A5" s="78" t="s">
        <v>225</v>
      </c>
      <c r="B5" s="11"/>
      <c r="C5" s="11"/>
      <c r="D5" s="11"/>
      <c r="E5" s="11"/>
      <c r="F5" s="11"/>
      <c r="G5" s="11"/>
      <c r="H5" s="2"/>
      <c r="I5" s="2"/>
      <c r="J5" s="2"/>
      <c r="K5" s="2"/>
      <c r="L5" s="2"/>
    </row>
    <row r="6" spans="1:12" ht="18" x14ac:dyDescent="0.35">
      <c r="A6" s="11" t="s">
        <v>33</v>
      </c>
      <c r="B6" s="12"/>
      <c r="C6" s="12"/>
      <c r="D6" s="12"/>
      <c r="E6" s="12"/>
      <c r="F6" s="12"/>
      <c r="G6" s="12"/>
    </row>
    <row r="7" spans="1:12" x14ac:dyDescent="0.25">
      <c r="A7" s="11" t="s">
        <v>1</v>
      </c>
      <c r="B7" s="11" t="s">
        <v>10</v>
      </c>
      <c r="C7" s="11" t="s">
        <v>3</v>
      </c>
      <c r="D7" s="11" t="s">
        <v>5</v>
      </c>
      <c r="E7" s="24" t="s">
        <v>46</v>
      </c>
      <c r="F7" s="12"/>
      <c r="G7" s="12"/>
    </row>
    <row r="8" spans="1:12" ht="30" x14ac:dyDescent="0.25">
      <c r="A8" s="15" t="s">
        <v>11</v>
      </c>
      <c r="B8" s="16" t="s">
        <v>12</v>
      </c>
      <c r="C8" s="16" t="s">
        <v>6</v>
      </c>
      <c r="D8" s="76">
        <v>90</v>
      </c>
      <c r="E8" s="12"/>
      <c r="F8" s="12"/>
      <c r="G8" s="12"/>
    </row>
    <row r="9" spans="1:12" ht="18" x14ac:dyDescent="0.25">
      <c r="A9" s="15" t="s">
        <v>0</v>
      </c>
      <c r="B9" s="16" t="s">
        <v>13</v>
      </c>
      <c r="C9" s="72" t="s">
        <v>240</v>
      </c>
      <c r="D9" s="76">
        <v>1154</v>
      </c>
      <c r="E9" s="48"/>
      <c r="F9" s="12"/>
      <c r="G9" s="12"/>
    </row>
    <row r="10" spans="1:12" ht="18" x14ac:dyDescent="0.25">
      <c r="A10" s="15" t="s">
        <v>15</v>
      </c>
      <c r="B10" s="16" t="s">
        <v>16</v>
      </c>
      <c r="C10" s="16" t="s">
        <v>17</v>
      </c>
      <c r="D10" s="59">
        <v>365</v>
      </c>
      <c r="E10" s="48" t="s">
        <v>224</v>
      </c>
      <c r="F10" s="12"/>
      <c r="G10" s="12"/>
    </row>
    <row r="11" spans="1:12" ht="45" x14ac:dyDescent="0.25">
      <c r="A11" s="31" t="s">
        <v>2</v>
      </c>
      <c r="B11" s="16" t="s">
        <v>18</v>
      </c>
      <c r="C11" s="16" t="s">
        <v>4</v>
      </c>
      <c r="D11" s="74">
        <v>25.1</v>
      </c>
      <c r="E11" s="38" t="s">
        <v>133</v>
      </c>
      <c r="F11" s="12"/>
      <c r="G11" s="12"/>
    </row>
    <row r="12" spans="1:12" ht="18" x14ac:dyDescent="0.25">
      <c r="A12" s="31" t="s">
        <v>7</v>
      </c>
      <c r="B12" s="16" t="s">
        <v>19</v>
      </c>
      <c r="C12" s="16" t="s">
        <v>4</v>
      </c>
      <c r="D12" s="60">
        <v>5.3</v>
      </c>
      <c r="E12" s="38" t="s">
        <v>132</v>
      </c>
      <c r="F12" s="12"/>
      <c r="G12" s="12"/>
    </row>
    <row r="13" spans="1:12" ht="30" x14ac:dyDescent="0.25">
      <c r="A13" s="71" t="s">
        <v>45</v>
      </c>
      <c r="B13" s="16" t="s">
        <v>20</v>
      </c>
      <c r="C13" s="16" t="s">
        <v>21</v>
      </c>
      <c r="D13" s="75">
        <v>140</v>
      </c>
      <c r="E13" s="12"/>
      <c r="F13" s="12"/>
      <c r="G13" s="12"/>
    </row>
    <row r="14" spans="1:12" ht="30" x14ac:dyDescent="0.25">
      <c r="A14" s="88" t="s">
        <v>22</v>
      </c>
      <c r="B14" s="16" t="s">
        <v>23</v>
      </c>
      <c r="C14" s="16" t="s">
        <v>21</v>
      </c>
      <c r="D14" s="76">
        <v>230</v>
      </c>
      <c r="E14" s="12"/>
      <c r="F14" s="12"/>
      <c r="G14" s="12"/>
    </row>
    <row r="15" spans="1:12" ht="18" x14ac:dyDescent="0.25">
      <c r="A15" s="54" t="s">
        <v>186</v>
      </c>
      <c r="B15" s="55" t="s">
        <v>191</v>
      </c>
      <c r="C15" s="55" t="s">
        <v>196</v>
      </c>
      <c r="D15" s="74">
        <v>31</v>
      </c>
      <c r="E15" s="12"/>
      <c r="F15" s="12"/>
      <c r="G15" s="12"/>
    </row>
    <row r="16" spans="1:12" ht="18" x14ac:dyDescent="0.25">
      <c r="A16" s="54" t="s">
        <v>187</v>
      </c>
      <c r="B16" s="55" t="s">
        <v>192</v>
      </c>
      <c r="C16" s="55" t="s">
        <v>196</v>
      </c>
      <c r="D16" s="74">
        <v>3</v>
      </c>
      <c r="E16" s="12"/>
      <c r="F16" s="12"/>
      <c r="G16" s="12"/>
    </row>
    <row r="17" spans="1:7" ht="18" x14ac:dyDescent="0.25">
      <c r="A17" s="54" t="s">
        <v>188</v>
      </c>
      <c r="B17" s="55" t="s">
        <v>193</v>
      </c>
      <c r="C17" s="55" t="s">
        <v>196</v>
      </c>
      <c r="D17" s="74">
        <v>26</v>
      </c>
      <c r="E17" s="12"/>
      <c r="F17" s="12"/>
      <c r="G17" s="12"/>
    </row>
    <row r="18" spans="1:7" ht="18" x14ac:dyDescent="0.25">
      <c r="A18" s="57" t="s">
        <v>212</v>
      </c>
      <c r="B18" s="58" t="s">
        <v>216</v>
      </c>
      <c r="C18" s="53" t="s">
        <v>21</v>
      </c>
      <c r="D18" s="74">
        <v>1.3</v>
      </c>
      <c r="E18" s="12"/>
      <c r="F18" s="12"/>
      <c r="G18" s="12"/>
    </row>
    <row r="19" spans="1:7" ht="18" x14ac:dyDescent="0.25">
      <c r="A19" s="57" t="s">
        <v>213</v>
      </c>
      <c r="B19" s="58" t="s">
        <v>217</v>
      </c>
      <c r="C19" s="53" t="s">
        <v>21</v>
      </c>
      <c r="D19" s="74">
        <v>2</v>
      </c>
      <c r="E19" s="12" t="s">
        <v>215</v>
      </c>
      <c r="F19" s="12"/>
      <c r="G19" s="12"/>
    </row>
    <row r="20" spans="1:7" ht="30" x14ac:dyDescent="0.25">
      <c r="A20" s="57" t="s">
        <v>214</v>
      </c>
      <c r="B20" s="58" t="s">
        <v>218</v>
      </c>
      <c r="C20" s="53" t="s">
        <v>21</v>
      </c>
      <c r="D20" s="74">
        <v>8</v>
      </c>
      <c r="E20" s="12"/>
      <c r="F20" s="12"/>
      <c r="G20" s="12"/>
    </row>
    <row r="21" spans="1:7" ht="18" x14ac:dyDescent="0.25">
      <c r="A21" s="54" t="s">
        <v>189</v>
      </c>
      <c r="B21" s="55" t="s">
        <v>194</v>
      </c>
      <c r="C21" s="55" t="s">
        <v>197</v>
      </c>
      <c r="D21" s="67">
        <v>0.42</v>
      </c>
      <c r="E21" s="27"/>
      <c r="F21" s="12"/>
      <c r="G21" s="12"/>
    </row>
    <row r="22" spans="1:7" x14ac:dyDescent="0.25">
      <c r="A22" s="50"/>
      <c r="B22" s="51"/>
      <c r="C22" s="51"/>
      <c r="D22" s="93"/>
      <c r="E22" s="12"/>
      <c r="F22" s="12"/>
      <c r="G22" s="12"/>
    </row>
    <row r="23" spans="1:7" x14ac:dyDescent="0.25">
      <c r="A23" s="50"/>
      <c r="B23" s="9"/>
      <c r="C23" s="10"/>
      <c r="D23" s="22"/>
      <c r="E23" s="12"/>
      <c r="F23" s="12"/>
      <c r="G23" s="12"/>
    </row>
    <row r="24" spans="1:7" ht="40.5" customHeight="1" x14ac:dyDescent="0.25">
      <c r="A24" s="110" t="s">
        <v>131</v>
      </c>
      <c r="B24" s="110"/>
      <c r="C24" s="110"/>
      <c r="D24" s="110"/>
      <c r="E24" s="110"/>
      <c r="F24" s="12"/>
      <c r="G24" s="12"/>
    </row>
    <row r="25" spans="1:7" x14ac:dyDescent="0.25">
      <c r="A25" s="11"/>
      <c r="B25" s="12"/>
      <c r="C25" s="12"/>
      <c r="D25" s="23"/>
      <c r="E25" s="12"/>
      <c r="F25" s="12"/>
      <c r="G25" s="12"/>
    </row>
    <row r="26" spans="1:7" ht="45" x14ac:dyDescent="0.25">
      <c r="A26" s="13" t="s">
        <v>1</v>
      </c>
      <c r="B26" s="13" t="s">
        <v>10</v>
      </c>
      <c r="C26" s="13" t="s">
        <v>3</v>
      </c>
      <c r="D26" s="14" t="s">
        <v>211</v>
      </c>
      <c r="E26" s="24" t="s">
        <v>46</v>
      </c>
      <c r="F26" s="14"/>
      <c r="G26" s="12"/>
    </row>
    <row r="27" spans="1:7" ht="30" x14ac:dyDescent="0.25">
      <c r="A27" s="68" t="s">
        <v>24</v>
      </c>
      <c r="B27" s="56" t="s">
        <v>25</v>
      </c>
      <c r="C27" s="56" t="s">
        <v>4</v>
      </c>
      <c r="D27" s="69">
        <v>25</v>
      </c>
      <c r="E27" s="31"/>
      <c r="F27" s="17"/>
      <c r="G27" s="12"/>
    </row>
    <row r="28" spans="1:7" ht="30" x14ac:dyDescent="0.25">
      <c r="A28" s="68" t="s">
        <v>26</v>
      </c>
      <c r="B28" s="56" t="s">
        <v>27</v>
      </c>
      <c r="C28" s="56" t="s">
        <v>4</v>
      </c>
      <c r="D28" s="69">
        <v>25</v>
      </c>
      <c r="E28" s="31"/>
      <c r="F28" s="17"/>
      <c r="G28" s="12"/>
    </row>
    <row r="29" spans="1:7" ht="30" x14ac:dyDescent="0.25">
      <c r="A29" s="68" t="s">
        <v>28</v>
      </c>
      <c r="B29" s="56" t="s">
        <v>29</v>
      </c>
      <c r="C29" s="56" t="s">
        <v>4</v>
      </c>
      <c r="D29" s="69">
        <v>5.35</v>
      </c>
      <c r="E29" s="31"/>
      <c r="F29" s="17"/>
      <c r="G29" s="12"/>
    </row>
    <row r="30" spans="1:7" x14ac:dyDescent="0.25">
      <c r="A30" s="111" t="s">
        <v>30</v>
      </c>
      <c r="B30" s="112" t="s">
        <v>31</v>
      </c>
      <c r="C30" s="112" t="s">
        <v>4</v>
      </c>
      <c r="D30" s="113">
        <v>5.35</v>
      </c>
      <c r="E30" s="114"/>
      <c r="F30" s="107"/>
      <c r="G30" s="12"/>
    </row>
    <row r="31" spans="1:7" x14ac:dyDescent="0.25">
      <c r="A31" s="111"/>
      <c r="B31" s="112"/>
      <c r="C31" s="112"/>
      <c r="D31" s="113"/>
      <c r="E31" s="115"/>
      <c r="F31" s="107"/>
      <c r="G31" s="12"/>
    </row>
    <row r="32" spans="1:7" ht="30" x14ac:dyDescent="0.25">
      <c r="A32" s="71" t="s">
        <v>199</v>
      </c>
      <c r="B32" s="72" t="s">
        <v>205</v>
      </c>
      <c r="C32" s="73" t="s">
        <v>4</v>
      </c>
      <c r="D32" s="69">
        <v>18.7</v>
      </c>
      <c r="E32" s="15"/>
      <c r="F32" s="17"/>
      <c r="G32" s="12"/>
    </row>
    <row r="33" spans="1:7" ht="30" x14ac:dyDescent="0.25">
      <c r="A33" s="71" t="s">
        <v>200</v>
      </c>
      <c r="B33" s="72" t="s">
        <v>206</v>
      </c>
      <c r="C33" s="73" t="s">
        <v>4</v>
      </c>
      <c r="D33" s="69">
        <v>23.1</v>
      </c>
      <c r="E33" s="15"/>
      <c r="F33" s="17"/>
      <c r="G33" s="12"/>
    </row>
    <row r="34" spans="1:7" ht="30" x14ac:dyDescent="0.25">
      <c r="A34" s="71" t="s">
        <v>201</v>
      </c>
      <c r="B34" s="72" t="s">
        <v>207</v>
      </c>
      <c r="C34" s="73" t="s">
        <v>4</v>
      </c>
      <c r="D34" s="69">
        <v>23.1</v>
      </c>
      <c r="E34" s="50"/>
      <c r="F34" s="52"/>
      <c r="G34" s="12"/>
    </row>
    <row r="35" spans="1:7" ht="30" x14ac:dyDescent="0.25">
      <c r="A35" s="71" t="s">
        <v>202</v>
      </c>
      <c r="B35" s="72" t="s">
        <v>208</v>
      </c>
      <c r="C35" s="73" t="s">
        <v>4</v>
      </c>
      <c r="D35" s="69">
        <v>6.15</v>
      </c>
      <c r="E35" s="50"/>
      <c r="F35" s="52"/>
      <c r="G35" s="12"/>
    </row>
    <row r="36" spans="1:7" ht="30" x14ac:dyDescent="0.25">
      <c r="A36" s="71" t="s">
        <v>203</v>
      </c>
      <c r="B36" s="72" t="s">
        <v>209</v>
      </c>
      <c r="C36" s="73" t="s">
        <v>4</v>
      </c>
      <c r="D36" s="69">
        <v>5.36</v>
      </c>
      <c r="E36" s="50"/>
      <c r="F36" s="52"/>
      <c r="G36" s="12"/>
    </row>
    <row r="37" spans="1:7" ht="30" x14ac:dyDescent="0.25">
      <c r="A37" s="71" t="s">
        <v>204</v>
      </c>
      <c r="B37" s="72" t="s">
        <v>210</v>
      </c>
      <c r="C37" s="73" t="s">
        <v>4</v>
      </c>
      <c r="D37" s="69">
        <v>5.36</v>
      </c>
      <c r="E37" s="50"/>
      <c r="F37" s="52"/>
      <c r="G37" s="12"/>
    </row>
    <row r="38" spans="1:7" x14ac:dyDescent="0.25">
      <c r="A38" s="51"/>
      <c r="B38" s="51"/>
      <c r="C38" s="51"/>
      <c r="D38" s="21"/>
      <c r="E38" s="50"/>
      <c r="F38" s="5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  <row r="40" spans="1:7" ht="18" x14ac:dyDescent="0.35">
      <c r="A40" s="11" t="s">
        <v>56</v>
      </c>
      <c r="B40" s="12"/>
      <c r="C40" s="12"/>
      <c r="D40" s="12"/>
      <c r="E40" s="12"/>
      <c r="F40" s="12"/>
      <c r="G40" s="12"/>
    </row>
    <row r="41" spans="1:7" x14ac:dyDescent="0.25">
      <c r="A41" s="20" t="s">
        <v>34</v>
      </c>
      <c r="B41" s="12"/>
      <c r="C41" s="12"/>
      <c r="D41" s="12"/>
      <c r="E41" s="12"/>
      <c r="F41" s="12"/>
      <c r="G41" s="12"/>
    </row>
    <row r="42" spans="1:7" ht="18" x14ac:dyDescent="0.35">
      <c r="A42" s="12" t="s">
        <v>35</v>
      </c>
      <c r="B42" s="12" t="s">
        <v>37</v>
      </c>
      <c r="C42" s="12" t="s">
        <v>153</v>
      </c>
      <c r="D42" s="39">
        <f>D9*D11/1000</f>
        <v>28.965400000000002</v>
      </c>
      <c r="E42" s="12"/>
      <c r="F42" s="12"/>
      <c r="G42" s="12"/>
    </row>
    <row r="43" spans="1:7" ht="18" x14ac:dyDescent="0.35">
      <c r="A43" s="12" t="s">
        <v>36</v>
      </c>
      <c r="B43" s="12" t="s">
        <v>38</v>
      </c>
      <c r="C43" s="12" t="s">
        <v>153</v>
      </c>
      <c r="D43" s="39">
        <f>D9*D12/1000</f>
        <v>6.1162000000000001</v>
      </c>
      <c r="E43" s="12"/>
      <c r="F43" s="12"/>
      <c r="G43" s="12"/>
    </row>
    <row r="44" spans="1:7" x14ac:dyDescent="0.25">
      <c r="A44" s="12"/>
      <c r="B44" s="12"/>
      <c r="C44" s="12"/>
      <c r="D44" s="39"/>
      <c r="E44" s="12"/>
      <c r="F44" s="12"/>
      <c r="G44" s="12"/>
    </row>
    <row r="45" spans="1:7" x14ac:dyDescent="0.25">
      <c r="A45" s="20" t="s">
        <v>40</v>
      </c>
      <c r="B45" s="12"/>
      <c r="C45" s="12"/>
      <c r="D45" s="39"/>
      <c r="E45" s="12"/>
      <c r="F45" s="12"/>
      <c r="G45" s="12"/>
    </row>
    <row r="46" spans="1:7" ht="18" x14ac:dyDescent="0.35">
      <c r="A46" s="12" t="s">
        <v>41</v>
      </c>
      <c r="B46" s="12" t="s">
        <v>43</v>
      </c>
      <c r="C46" s="12" t="s">
        <v>153</v>
      </c>
      <c r="D46" s="94">
        <f>((D15+D16)*D18*D32+D17*D20*D34-D17*D18*D32+(D15-D17)*D19*D33+(D14*D28-D13*D27)*D21)/1000</f>
        <v>6.1752799999999999</v>
      </c>
      <c r="E46" s="12"/>
      <c r="F46" s="12"/>
      <c r="G46" s="12"/>
    </row>
    <row r="47" spans="1:7" ht="18" x14ac:dyDescent="0.35">
      <c r="A47" s="12" t="s">
        <v>42</v>
      </c>
      <c r="B47" s="12" t="s">
        <v>44</v>
      </c>
      <c r="C47" s="12" t="s">
        <v>153</v>
      </c>
      <c r="D47" s="94">
        <f>((D15+D16)*D18*D35+D17*D20*D37-D17*D18*D35+(D15-D17)*D19*D36+(D14*D30-D13*D29)*D21)/1000</f>
        <v>1.4346699999999999</v>
      </c>
      <c r="E47" s="12"/>
      <c r="F47" s="12"/>
      <c r="G47" s="12"/>
    </row>
    <row r="48" spans="1:7" x14ac:dyDescent="0.25">
      <c r="A48" s="12"/>
      <c r="B48" s="12"/>
      <c r="C48" s="12"/>
      <c r="D48" s="39"/>
      <c r="E48" s="12"/>
      <c r="F48" s="12"/>
      <c r="G48" s="12"/>
    </row>
    <row r="49" spans="1:7" x14ac:dyDescent="0.25">
      <c r="A49" s="20" t="s">
        <v>47</v>
      </c>
      <c r="B49" s="12"/>
      <c r="C49" s="12"/>
      <c r="D49" s="39"/>
      <c r="E49" s="12"/>
      <c r="F49" s="12"/>
      <c r="G49" s="12"/>
    </row>
    <row r="50" spans="1:7" ht="18" x14ac:dyDescent="0.35">
      <c r="A50" s="12" t="s">
        <v>48</v>
      </c>
      <c r="B50" s="12" t="s">
        <v>50</v>
      </c>
      <c r="C50" s="12" t="s">
        <v>153</v>
      </c>
      <c r="D50" s="3">
        <f>D42-D46</f>
        <v>22.790120000000002</v>
      </c>
    </row>
    <row r="51" spans="1:7" ht="18" x14ac:dyDescent="0.35">
      <c r="A51" s="12" t="s">
        <v>49</v>
      </c>
      <c r="B51" s="12" t="s">
        <v>51</v>
      </c>
      <c r="C51" s="12" t="s">
        <v>153</v>
      </c>
      <c r="D51" s="3">
        <f>D43-D47</f>
        <v>4.6815300000000004</v>
      </c>
    </row>
    <row r="52" spans="1:7" x14ac:dyDescent="0.25">
      <c r="A52" s="12"/>
      <c r="B52" s="12"/>
      <c r="C52" s="12"/>
      <c r="D52" s="3"/>
    </row>
    <row r="53" spans="1:7" x14ac:dyDescent="0.25">
      <c r="A53" s="20" t="s">
        <v>52</v>
      </c>
      <c r="B53" s="12"/>
      <c r="C53" s="12"/>
      <c r="D53" s="3"/>
    </row>
    <row r="54" spans="1:7" ht="18" x14ac:dyDescent="0.35">
      <c r="A54" s="12" t="s">
        <v>48</v>
      </c>
      <c r="B54" s="12" t="s">
        <v>53</v>
      </c>
      <c r="C54" s="12" t="s">
        <v>55</v>
      </c>
      <c r="D54" s="3">
        <f>D50/D$10*365</f>
        <v>22.790120000000002</v>
      </c>
    </row>
    <row r="55" spans="1:7" ht="18" x14ac:dyDescent="0.35">
      <c r="A55" s="12" t="s">
        <v>49</v>
      </c>
      <c r="B55" s="12" t="s">
        <v>54</v>
      </c>
      <c r="C55" s="12" t="s">
        <v>55</v>
      </c>
      <c r="D55" s="3">
        <f>D51/D$10*365</f>
        <v>4.6815300000000004</v>
      </c>
    </row>
    <row r="56" spans="1:7" x14ac:dyDescent="0.25">
      <c r="A56" s="12"/>
      <c r="B56" s="12"/>
      <c r="C56" s="12"/>
      <c r="D56" s="3"/>
    </row>
    <row r="57" spans="1:7" x14ac:dyDescent="0.25">
      <c r="A57" s="20" t="s">
        <v>106</v>
      </c>
      <c r="B57" s="20"/>
      <c r="C57" s="12"/>
      <c r="D57" s="3"/>
    </row>
    <row r="58" spans="1:7" ht="18" x14ac:dyDescent="0.35">
      <c r="A58" s="12" t="s">
        <v>48</v>
      </c>
      <c r="B58" s="12" t="s">
        <v>57</v>
      </c>
      <c r="C58" s="12" t="s">
        <v>59</v>
      </c>
      <c r="D58" s="3">
        <f>D54*D$8/100</f>
        <v>20.511108000000004</v>
      </c>
    </row>
    <row r="59" spans="1:7" ht="18" x14ac:dyDescent="0.35">
      <c r="A59" s="12" t="s">
        <v>49</v>
      </c>
      <c r="B59" s="12" t="s">
        <v>58</v>
      </c>
      <c r="C59" s="12" t="s">
        <v>59</v>
      </c>
      <c r="D59" s="3">
        <f>D55*D$8/100</f>
        <v>4.2133770000000004</v>
      </c>
    </row>
    <row r="60" spans="1:7" x14ac:dyDescent="0.25">
      <c r="A60" s="19"/>
      <c r="D60" s="3"/>
    </row>
    <row r="61" spans="1:7" ht="18" x14ac:dyDescent="0.35">
      <c r="A61" s="20" t="s">
        <v>60</v>
      </c>
      <c r="D61" s="3"/>
    </row>
    <row r="62" spans="1:7" ht="18" x14ac:dyDescent="0.35">
      <c r="A62" s="12" t="s">
        <v>61</v>
      </c>
      <c r="B62" s="12" t="s">
        <v>62</v>
      </c>
      <c r="C62" s="12" t="s">
        <v>59</v>
      </c>
      <c r="D62" s="3">
        <f>D59*2.2915</f>
        <v>9.6549533955000015</v>
      </c>
    </row>
    <row r="63" spans="1:7" x14ac:dyDescent="0.25">
      <c r="A63" s="19"/>
      <c r="D63" s="3"/>
    </row>
    <row r="64" spans="1:7" x14ac:dyDescent="0.25">
      <c r="A64" s="28" t="s">
        <v>184</v>
      </c>
      <c r="B64" s="4"/>
      <c r="C64" s="4"/>
      <c r="D64" s="5"/>
    </row>
    <row r="65" spans="1:11" ht="18" x14ac:dyDescent="0.35">
      <c r="A65" s="30" t="s">
        <v>48</v>
      </c>
      <c r="B65" s="30" t="s">
        <v>57</v>
      </c>
      <c r="C65" s="30" t="s">
        <v>59</v>
      </c>
      <c r="D65" s="5">
        <f>D58</f>
        <v>20.511108000000004</v>
      </c>
    </row>
    <row r="66" spans="1:11" ht="18" x14ac:dyDescent="0.35">
      <c r="A66" s="30" t="s">
        <v>61</v>
      </c>
      <c r="B66" s="30" t="s">
        <v>62</v>
      </c>
      <c r="C66" s="30" t="s">
        <v>59</v>
      </c>
      <c r="D66" s="5">
        <f>D62</f>
        <v>9.6549533955000015</v>
      </c>
    </row>
    <row r="67" spans="1:11" x14ac:dyDescent="0.25">
      <c r="A67" s="48"/>
      <c r="B67" s="48"/>
      <c r="C67" s="48"/>
      <c r="D67" s="49"/>
    </row>
    <row r="68" spans="1:11" x14ac:dyDescent="0.25">
      <c r="A68" s="28" t="s">
        <v>185</v>
      </c>
      <c r="B68" s="4"/>
      <c r="C68" s="4"/>
      <c r="D68" s="5"/>
    </row>
    <row r="69" spans="1:11" ht="18" x14ac:dyDescent="0.35">
      <c r="A69" s="30" t="s">
        <v>48</v>
      </c>
      <c r="B69" s="30" t="s">
        <v>53</v>
      </c>
      <c r="C69" s="30" t="s">
        <v>55</v>
      </c>
      <c r="D69" s="5">
        <f>D54</f>
        <v>22.790120000000002</v>
      </c>
    </row>
    <row r="70" spans="1:11" x14ac:dyDescent="0.25">
      <c r="E70" s="3"/>
    </row>
    <row r="71" spans="1:11" x14ac:dyDescent="0.25">
      <c r="K71" t="s">
        <v>64</v>
      </c>
    </row>
    <row r="72" spans="1:11" ht="18.75" x14ac:dyDescent="0.3">
      <c r="A72" s="97" t="s">
        <v>223</v>
      </c>
      <c r="B72" s="24"/>
      <c r="C72" s="24"/>
      <c r="D72" s="24"/>
      <c r="E72" s="24"/>
    </row>
    <row r="73" spans="1:11" x14ac:dyDescent="0.25">
      <c r="A73" s="78" t="s">
        <v>272</v>
      </c>
    </row>
    <row r="74" spans="1:11" ht="18" x14ac:dyDescent="0.35">
      <c r="A74" s="11" t="s">
        <v>63</v>
      </c>
      <c r="B74" s="12"/>
      <c r="C74" s="12"/>
      <c r="D74" s="12"/>
      <c r="E74" s="12"/>
    </row>
    <row r="75" spans="1:11" x14ac:dyDescent="0.25">
      <c r="A75" s="11" t="s">
        <v>1</v>
      </c>
      <c r="B75" s="11" t="s">
        <v>10</v>
      </c>
      <c r="C75" s="11" t="s">
        <v>3</v>
      </c>
      <c r="D75" s="11" t="s">
        <v>5</v>
      </c>
      <c r="E75" s="24" t="s">
        <v>46</v>
      </c>
    </row>
    <row r="76" spans="1:11" ht="30" x14ac:dyDescent="0.25">
      <c r="A76" s="15" t="s">
        <v>11</v>
      </c>
      <c r="B76" s="16" t="s">
        <v>12</v>
      </c>
      <c r="C76" s="16" t="s">
        <v>6</v>
      </c>
      <c r="D76" s="34">
        <v>90</v>
      </c>
      <c r="E76" s="12"/>
    </row>
    <row r="77" spans="1:11" ht="18" x14ac:dyDescent="0.25">
      <c r="A77" s="15" t="s">
        <v>65</v>
      </c>
      <c r="B77" s="16" t="s">
        <v>66</v>
      </c>
      <c r="C77" s="27" t="s">
        <v>241</v>
      </c>
      <c r="D77" s="36">
        <v>380</v>
      </c>
      <c r="E77" s="12" t="s">
        <v>134</v>
      </c>
    </row>
    <row r="78" spans="1:11" ht="18" x14ac:dyDescent="0.25">
      <c r="A78" s="15" t="s">
        <v>15</v>
      </c>
      <c r="B78" s="16" t="s">
        <v>16</v>
      </c>
      <c r="C78" s="16" t="s">
        <v>17</v>
      </c>
      <c r="D78" s="61">
        <v>365</v>
      </c>
      <c r="E78" s="48" t="s">
        <v>224</v>
      </c>
    </row>
    <row r="79" spans="1:11" x14ac:dyDescent="0.25">
      <c r="A79" s="15" t="s">
        <v>68</v>
      </c>
      <c r="B79" s="16" t="s">
        <v>69</v>
      </c>
      <c r="C79" s="16" t="s">
        <v>32</v>
      </c>
      <c r="D79" s="37">
        <v>100</v>
      </c>
      <c r="E79" s="12" t="s">
        <v>219</v>
      </c>
    </row>
    <row r="80" spans="1:11" ht="18" x14ac:dyDescent="0.25">
      <c r="A80" s="31" t="s">
        <v>78</v>
      </c>
      <c r="B80" s="16" t="s">
        <v>70</v>
      </c>
      <c r="C80" s="16" t="s">
        <v>4</v>
      </c>
      <c r="D80" s="34">
        <v>4.2</v>
      </c>
      <c r="E80" s="12" t="s">
        <v>130</v>
      </c>
    </row>
    <row r="81" spans="1:5" ht="18" x14ac:dyDescent="0.25">
      <c r="A81" s="31" t="s">
        <v>79</v>
      </c>
      <c r="B81" s="16" t="s">
        <v>71</v>
      </c>
      <c r="C81" s="16" t="s">
        <v>4</v>
      </c>
      <c r="D81" s="34">
        <v>2.7</v>
      </c>
      <c r="E81" s="12" t="s">
        <v>130</v>
      </c>
    </row>
    <row r="82" spans="1:5" ht="18" x14ac:dyDescent="0.25">
      <c r="A82" s="15" t="s">
        <v>72</v>
      </c>
      <c r="B82" s="16" t="s">
        <v>73</v>
      </c>
      <c r="C82" s="27" t="s">
        <v>241</v>
      </c>
      <c r="D82" s="34">
        <v>0</v>
      </c>
      <c r="E82" s="12" t="s">
        <v>245</v>
      </c>
    </row>
    <row r="83" spans="1:5" ht="18" x14ac:dyDescent="0.25">
      <c r="A83" s="31" t="s">
        <v>80</v>
      </c>
      <c r="B83" s="16" t="s">
        <v>74</v>
      </c>
      <c r="C83" s="16" t="s">
        <v>4</v>
      </c>
      <c r="D83" s="34">
        <v>5</v>
      </c>
      <c r="E83" s="48" t="s">
        <v>246</v>
      </c>
    </row>
    <row r="84" spans="1:5" ht="18" x14ac:dyDescent="0.25">
      <c r="A84" s="31" t="s">
        <v>81</v>
      </c>
      <c r="B84" s="16" t="s">
        <v>75</v>
      </c>
      <c r="C84" s="16" t="s">
        <v>4</v>
      </c>
      <c r="D84" s="34">
        <v>1.6</v>
      </c>
      <c r="E84" s="48" t="s">
        <v>246</v>
      </c>
    </row>
    <row r="85" spans="1:5" ht="30" x14ac:dyDescent="0.25">
      <c r="A85" s="31" t="s">
        <v>82</v>
      </c>
      <c r="B85" s="16" t="s">
        <v>76</v>
      </c>
      <c r="C85" s="16" t="s">
        <v>77</v>
      </c>
      <c r="D85" s="40">
        <f>D109</f>
        <v>31.29485</v>
      </c>
      <c r="E85" s="38" t="s">
        <v>112</v>
      </c>
    </row>
    <row r="86" spans="1:5" x14ac:dyDescent="0.25">
      <c r="A86" s="31"/>
      <c r="B86" s="16"/>
      <c r="C86" s="16"/>
      <c r="D86" s="12"/>
      <c r="E86" s="12"/>
    </row>
    <row r="87" spans="1:5" ht="30.75" customHeight="1" x14ac:dyDescent="0.25">
      <c r="A87" s="108" t="s">
        <v>222</v>
      </c>
      <c r="B87" s="108"/>
      <c r="C87" s="108"/>
      <c r="D87" s="108"/>
      <c r="E87" s="108"/>
    </row>
    <row r="88" spans="1:5" ht="18" x14ac:dyDescent="0.25">
      <c r="A88" s="7" t="s">
        <v>127</v>
      </c>
      <c r="B88" s="27" t="s">
        <v>87</v>
      </c>
      <c r="C88" s="33" t="s">
        <v>125</v>
      </c>
      <c r="D88" s="61">
        <v>0.7</v>
      </c>
      <c r="E88" s="35" t="s">
        <v>220</v>
      </c>
    </row>
    <row r="89" spans="1:5" ht="18" x14ac:dyDescent="0.25">
      <c r="A89" s="32" t="s">
        <v>117</v>
      </c>
      <c r="B89" s="27" t="s">
        <v>88</v>
      </c>
      <c r="C89" s="33" t="s">
        <v>126</v>
      </c>
      <c r="D89" s="34">
        <v>0.35</v>
      </c>
      <c r="E89" s="35" t="s">
        <v>220</v>
      </c>
    </row>
    <row r="90" spans="1:5" ht="25.5" x14ac:dyDescent="0.25">
      <c r="A90" s="32" t="s">
        <v>118</v>
      </c>
      <c r="B90" s="27" t="s">
        <v>89</v>
      </c>
      <c r="C90" s="27" t="s">
        <v>9</v>
      </c>
      <c r="D90" s="34">
        <v>1</v>
      </c>
      <c r="E90" s="98" t="s">
        <v>242</v>
      </c>
    </row>
    <row r="91" spans="1:5" ht="27" x14ac:dyDescent="0.25">
      <c r="A91" s="32" t="s">
        <v>121</v>
      </c>
      <c r="B91" s="27" t="s">
        <v>90</v>
      </c>
      <c r="C91" s="33" t="s">
        <v>126</v>
      </c>
      <c r="D91" s="34">
        <v>0.11</v>
      </c>
      <c r="E91" s="35" t="s">
        <v>111</v>
      </c>
    </row>
    <row r="92" spans="1:5" ht="27" x14ac:dyDescent="0.25">
      <c r="A92" s="32" t="s">
        <v>123</v>
      </c>
      <c r="B92" s="27" t="s">
        <v>91</v>
      </c>
      <c r="C92" s="33" t="s">
        <v>126</v>
      </c>
      <c r="D92" s="77">
        <v>0</v>
      </c>
      <c r="E92" s="35" t="s">
        <v>111</v>
      </c>
    </row>
    <row r="93" spans="1:5" ht="27" x14ac:dyDescent="0.25">
      <c r="A93" s="32" t="s">
        <v>124</v>
      </c>
      <c r="B93" s="27" t="s">
        <v>92</v>
      </c>
      <c r="C93" s="33" t="s">
        <v>126</v>
      </c>
      <c r="D93" s="34">
        <v>1E-4</v>
      </c>
      <c r="E93" s="35" t="s">
        <v>111</v>
      </c>
    </row>
    <row r="94" spans="1:5" ht="27" x14ac:dyDescent="0.25">
      <c r="A94" s="32" t="s">
        <v>121</v>
      </c>
      <c r="B94" s="27" t="s">
        <v>93</v>
      </c>
      <c r="C94" s="33" t="s">
        <v>126</v>
      </c>
      <c r="D94" s="34">
        <v>0.03</v>
      </c>
      <c r="E94" s="35" t="s">
        <v>111</v>
      </c>
    </row>
    <row r="95" spans="1:5" ht="25.5" x14ac:dyDescent="0.25">
      <c r="A95" s="32" t="s">
        <v>122</v>
      </c>
      <c r="B95" s="27" t="s">
        <v>109</v>
      </c>
      <c r="C95" s="27" t="s">
        <v>9</v>
      </c>
      <c r="D95" s="34">
        <v>1</v>
      </c>
      <c r="E95" s="35" t="s">
        <v>182</v>
      </c>
    </row>
    <row r="96" spans="1:5" ht="26.25" x14ac:dyDescent="0.25">
      <c r="A96" s="8" t="s">
        <v>120</v>
      </c>
      <c r="B96" s="27" t="s">
        <v>94</v>
      </c>
      <c r="C96" s="33" t="s">
        <v>128</v>
      </c>
      <c r="D96" s="34">
        <v>0.1</v>
      </c>
      <c r="E96" s="35" t="s">
        <v>111</v>
      </c>
    </row>
    <row r="97" spans="1:5" ht="18" x14ac:dyDescent="0.25">
      <c r="A97" s="8" t="s">
        <v>119</v>
      </c>
      <c r="B97" s="27" t="s">
        <v>95</v>
      </c>
      <c r="C97" s="33" t="s">
        <v>129</v>
      </c>
      <c r="D97" s="34">
        <v>0</v>
      </c>
      <c r="E97" s="35" t="s">
        <v>221</v>
      </c>
    </row>
    <row r="98" spans="1:5" x14ac:dyDescent="0.25">
      <c r="A98" s="31"/>
      <c r="B98" s="27"/>
      <c r="C98" s="16"/>
      <c r="D98" s="12"/>
      <c r="E98" s="12"/>
    </row>
    <row r="99" spans="1:5" ht="18" x14ac:dyDescent="0.35">
      <c r="A99" s="11" t="s">
        <v>107</v>
      </c>
      <c r="B99" s="12"/>
      <c r="C99" s="12"/>
    </row>
    <row r="101" spans="1:5" ht="18.75" x14ac:dyDescent="0.35">
      <c r="A101" s="26" t="s">
        <v>83</v>
      </c>
    </row>
    <row r="102" spans="1:5" ht="18.75" x14ac:dyDescent="0.35">
      <c r="A102" s="18" t="s">
        <v>99</v>
      </c>
      <c r="B102" s="18" t="s">
        <v>84</v>
      </c>
      <c r="C102" s="18" t="s">
        <v>153</v>
      </c>
      <c r="D102" s="3">
        <f>D77*D80/D79</f>
        <v>15.96</v>
      </c>
    </row>
    <row r="103" spans="1:5" ht="18.75" x14ac:dyDescent="0.35">
      <c r="A103" s="18" t="s">
        <v>116</v>
      </c>
      <c r="B103" s="18" t="s">
        <v>85</v>
      </c>
      <c r="C103" s="18" t="s">
        <v>153</v>
      </c>
      <c r="D103" s="3">
        <f>D77*D81/D79</f>
        <v>10.26</v>
      </c>
    </row>
    <row r="104" spans="1:5" ht="15.75" x14ac:dyDescent="0.25">
      <c r="A104" s="18"/>
      <c r="D104" s="3"/>
    </row>
    <row r="105" spans="1:5" ht="15.75" x14ac:dyDescent="0.25">
      <c r="A105" s="26" t="s">
        <v>86</v>
      </c>
      <c r="D105" s="3"/>
    </row>
    <row r="106" spans="1:5" ht="18.75" x14ac:dyDescent="0.35">
      <c r="A106" s="18" t="s">
        <v>100</v>
      </c>
      <c r="B106" t="s">
        <v>96</v>
      </c>
      <c r="C106" s="18" t="s">
        <v>77</v>
      </c>
      <c r="D106" s="3">
        <f>100*D88*D89*D90</f>
        <v>24.5</v>
      </c>
    </row>
    <row r="107" spans="1:5" ht="18" x14ac:dyDescent="0.35">
      <c r="A107" s="18" t="s">
        <v>114</v>
      </c>
      <c r="B107" t="s">
        <v>113</v>
      </c>
      <c r="C107" t="s">
        <v>115</v>
      </c>
      <c r="D107" s="3">
        <f>(D82*1000)/(D102*D79)*100</f>
        <v>0</v>
      </c>
    </row>
    <row r="108" spans="1:5" ht="18.75" x14ac:dyDescent="0.35">
      <c r="A108" s="18" t="s">
        <v>101</v>
      </c>
      <c r="B108" t="s">
        <v>97</v>
      </c>
      <c r="C108" s="18" t="s">
        <v>77</v>
      </c>
      <c r="D108" s="3">
        <f>(100*D88*(1-D89*D90)+100*(1-D88)*D96-D107*D97)*(D91*D95+D92+D93+D94)</f>
        <v>6.7948500000000003</v>
      </c>
    </row>
    <row r="109" spans="1:5" ht="18" x14ac:dyDescent="0.35">
      <c r="A109" s="18" t="s">
        <v>102</v>
      </c>
      <c r="B109" t="s">
        <v>76</v>
      </c>
      <c r="C109" s="18" t="s">
        <v>77</v>
      </c>
      <c r="D109" s="3">
        <f>D106+D108</f>
        <v>31.29485</v>
      </c>
    </row>
    <row r="110" spans="1:5" ht="15.75" x14ac:dyDescent="0.25">
      <c r="A110" s="18"/>
      <c r="D110" s="3"/>
    </row>
    <row r="111" spans="1:5" ht="18.75" x14ac:dyDescent="0.35">
      <c r="A111" s="26" t="s">
        <v>105</v>
      </c>
      <c r="C111" s="18"/>
      <c r="D111" s="3"/>
    </row>
    <row r="112" spans="1:5" ht="18" x14ac:dyDescent="0.35">
      <c r="A112" s="18" t="s">
        <v>98</v>
      </c>
      <c r="B112" t="s">
        <v>50</v>
      </c>
      <c r="C112" s="18" t="s">
        <v>153</v>
      </c>
      <c r="D112" s="3">
        <f>D102/((100-D85)/100)-(D82*D83)/D79</f>
        <v>23.229699665891129</v>
      </c>
    </row>
    <row r="113" spans="1:4" ht="18.75" x14ac:dyDescent="0.35">
      <c r="A113" s="18" t="s">
        <v>103</v>
      </c>
      <c r="B113" t="s">
        <v>104</v>
      </c>
      <c r="C113" s="18" t="s">
        <v>153</v>
      </c>
      <c r="D113" s="3">
        <f>D103-(D82*D84)/D79</f>
        <v>10.26</v>
      </c>
    </row>
    <row r="114" spans="1:4" x14ac:dyDescent="0.25">
      <c r="D114" s="3"/>
    </row>
    <row r="115" spans="1:4" x14ac:dyDescent="0.25">
      <c r="A115" s="20" t="s">
        <v>52</v>
      </c>
      <c r="B115" s="12"/>
      <c r="C115" s="12"/>
      <c r="D115" s="3"/>
    </row>
    <row r="116" spans="1:4" ht="18" x14ac:dyDescent="0.35">
      <c r="A116" s="18" t="s">
        <v>98</v>
      </c>
      <c r="B116" s="12" t="s">
        <v>53</v>
      </c>
      <c r="C116" s="12" t="s">
        <v>55</v>
      </c>
      <c r="D116" s="3">
        <f>D112/D$78*365</f>
        <v>23.229699665891129</v>
      </c>
    </row>
    <row r="117" spans="1:4" ht="18.75" x14ac:dyDescent="0.35">
      <c r="A117" s="18" t="s">
        <v>103</v>
      </c>
      <c r="B117" t="s">
        <v>108</v>
      </c>
      <c r="C117" s="12" t="s">
        <v>55</v>
      </c>
      <c r="D117" s="3">
        <f>D113/D$78*365</f>
        <v>10.26</v>
      </c>
    </row>
    <row r="118" spans="1:4" x14ac:dyDescent="0.25">
      <c r="A118" s="12"/>
      <c r="B118" s="12"/>
      <c r="C118" s="12"/>
      <c r="D118" s="3"/>
    </row>
    <row r="119" spans="1:4" x14ac:dyDescent="0.25">
      <c r="A119" s="20" t="s">
        <v>106</v>
      </c>
      <c r="B119" s="20"/>
      <c r="C119" s="12"/>
      <c r="D119" s="3"/>
    </row>
    <row r="120" spans="1:4" ht="18" x14ac:dyDescent="0.35">
      <c r="A120" s="18" t="s">
        <v>98</v>
      </c>
      <c r="B120" s="12" t="s">
        <v>57</v>
      </c>
      <c r="C120" s="12" t="s">
        <v>59</v>
      </c>
      <c r="D120" s="3">
        <f>D116*D$76/100</f>
        <v>20.906729699302019</v>
      </c>
    </row>
    <row r="121" spans="1:4" ht="18.75" x14ac:dyDescent="0.35">
      <c r="A121" s="18" t="s">
        <v>103</v>
      </c>
      <c r="B121" t="s">
        <v>62</v>
      </c>
      <c r="C121" s="12" t="s">
        <v>59</v>
      </c>
      <c r="D121" s="3">
        <f>D117*D$76/100</f>
        <v>9.234</v>
      </c>
    </row>
    <row r="122" spans="1:4" x14ac:dyDescent="0.25">
      <c r="A122" s="19"/>
      <c r="D122" s="3"/>
    </row>
    <row r="123" spans="1:4" x14ac:dyDescent="0.25">
      <c r="A123" s="28" t="s">
        <v>151</v>
      </c>
      <c r="B123" s="4"/>
      <c r="C123" s="4"/>
      <c r="D123" s="5"/>
    </row>
    <row r="124" spans="1:4" ht="18" x14ac:dyDescent="0.35">
      <c r="A124" s="29" t="s">
        <v>98</v>
      </c>
      <c r="B124" s="30" t="s">
        <v>57</v>
      </c>
      <c r="C124" s="30" t="s">
        <v>59</v>
      </c>
      <c r="D124" s="5">
        <f>D120</f>
        <v>20.906729699302019</v>
      </c>
    </row>
    <row r="125" spans="1:4" ht="18.75" x14ac:dyDescent="0.35">
      <c r="A125" s="29" t="s">
        <v>103</v>
      </c>
      <c r="B125" s="30" t="s">
        <v>62</v>
      </c>
      <c r="C125" s="30" t="s">
        <v>59</v>
      </c>
      <c r="D125" s="5">
        <f>D121</f>
        <v>9.234</v>
      </c>
    </row>
    <row r="127" spans="1:4" x14ac:dyDescent="0.25">
      <c r="A127" s="28" t="s">
        <v>185</v>
      </c>
      <c r="B127" s="4"/>
      <c r="C127" s="4"/>
      <c r="D127" s="5"/>
    </row>
    <row r="128" spans="1:4" ht="18" x14ac:dyDescent="0.35">
      <c r="A128" s="30" t="s">
        <v>48</v>
      </c>
      <c r="B128" s="30" t="s">
        <v>53</v>
      </c>
      <c r="C128" s="30" t="s">
        <v>55</v>
      </c>
      <c r="D128" s="5">
        <f>D116</f>
        <v>23.229699665891129</v>
      </c>
    </row>
  </sheetData>
  <mergeCells count="9">
    <mergeCell ref="F30:F31"/>
    <mergeCell ref="A1:E1"/>
    <mergeCell ref="A24:E24"/>
    <mergeCell ref="A87:E87"/>
    <mergeCell ref="A30:A31"/>
    <mergeCell ref="B30:B31"/>
    <mergeCell ref="C30:C31"/>
    <mergeCell ref="D30:D31"/>
    <mergeCell ref="E30:E31"/>
  </mergeCells>
  <pageMargins left="0.7" right="0.7" top="0.75" bottom="0.75" header="0.3" footer="0.3"/>
  <pageSetup paperSize="9" scale="2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L1"/>
    </sheetView>
  </sheetViews>
  <sheetFormatPr defaultRowHeight="15" x14ac:dyDescent="0.25"/>
  <cols>
    <col min="1" max="1" width="59.140625" customWidth="1"/>
    <col min="2" max="2" width="23.140625" customWidth="1"/>
    <col min="3" max="3" width="36.5703125" customWidth="1"/>
    <col min="4" max="4" width="12.140625" customWidth="1"/>
    <col min="5" max="5" width="78.85546875" customWidth="1"/>
    <col min="12" max="12" width="8.85546875" customWidth="1"/>
  </cols>
  <sheetData>
    <row r="1" spans="1:12" ht="36" customHeight="1" x14ac:dyDescent="0.25">
      <c r="A1" s="109" t="s">
        <v>256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8" customHeight="1" x14ac:dyDescent="0.25">
      <c r="A2" s="117" t="s">
        <v>277</v>
      </c>
      <c r="B2" s="117"/>
      <c r="C2" s="117"/>
      <c r="D2" s="117"/>
      <c r="E2" s="117"/>
      <c r="F2" s="87"/>
      <c r="G2" s="87"/>
      <c r="H2" s="87"/>
      <c r="I2" s="87"/>
      <c r="J2" s="87"/>
      <c r="K2" s="87"/>
      <c r="L2" s="87"/>
    </row>
    <row r="3" spans="1:12" ht="18.75" x14ac:dyDescent="0.3">
      <c r="A3" s="25" t="s">
        <v>257</v>
      </c>
    </row>
    <row r="5" spans="1:12" x14ac:dyDescent="0.25">
      <c r="A5" s="11" t="s">
        <v>136</v>
      </c>
    </row>
    <row r="6" spans="1:12" x14ac:dyDescent="0.25">
      <c r="A6" s="13" t="s">
        <v>1</v>
      </c>
      <c r="B6" s="13" t="s">
        <v>10</v>
      </c>
      <c r="C6" s="13" t="s">
        <v>3</v>
      </c>
      <c r="D6" s="11" t="s">
        <v>5</v>
      </c>
      <c r="E6" s="24" t="s">
        <v>46</v>
      </c>
    </row>
    <row r="7" spans="1:12" ht="20.25" customHeight="1" x14ac:dyDescent="0.25">
      <c r="A7" s="31" t="s">
        <v>11</v>
      </c>
      <c r="B7" s="27" t="s">
        <v>12</v>
      </c>
      <c r="C7" s="27" t="s">
        <v>6</v>
      </c>
      <c r="D7" s="47">
        <v>90</v>
      </c>
    </row>
    <row r="8" spans="1:12" ht="30.75" customHeight="1" x14ac:dyDescent="0.25">
      <c r="A8" s="31" t="s">
        <v>8</v>
      </c>
      <c r="B8" s="27" t="s">
        <v>53</v>
      </c>
      <c r="C8" s="27" t="s">
        <v>55</v>
      </c>
      <c r="D8" s="119">
        <v>12.5</v>
      </c>
      <c r="E8" s="1" t="s">
        <v>255</v>
      </c>
    </row>
    <row r="9" spans="1:12" ht="18" customHeight="1" x14ac:dyDescent="0.25">
      <c r="A9" s="31" t="s">
        <v>137</v>
      </c>
      <c r="B9" s="27" t="s">
        <v>87</v>
      </c>
      <c r="C9" s="27" t="s">
        <v>125</v>
      </c>
      <c r="D9" s="99">
        <v>0.7</v>
      </c>
      <c r="E9" s="35" t="s">
        <v>220</v>
      </c>
    </row>
    <row r="10" spans="1:12" ht="18" customHeight="1" x14ac:dyDescent="0.25">
      <c r="A10" s="31" t="s">
        <v>140</v>
      </c>
      <c r="B10" s="27" t="s">
        <v>88</v>
      </c>
      <c r="C10" s="27" t="s">
        <v>126</v>
      </c>
      <c r="D10" s="47">
        <v>0.27</v>
      </c>
      <c r="E10" s="35" t="s">
        <v>220</v>
      </c>
    </row>
    <row r="11" spans="1:12" ht="18" customHeight="1" x14ac:dyDescent="0.25">
      <c r="A11" s="31" t="s">
        <v>118</v>
      </c>
      <c r="B11" s="27" t="s">
        <v>89</v>
      </c>
      <c r="C11" s="27" t="s">
        <v>9</v>
      </c>
      <c r="D11" s="100">
        <v>1</v>
      </c>
      <c r="E11" s="35" t="s">
        <v>247</v>
      </c>
    </row>
    <row r="12" spans="1:12" ht="18" customHeight="1" x14ac:dyDescent="0.25">
      <c r="A12" s="31" t="s">
        <v>120</v>
      </c>
      <c r="B12" s="27" t="s">
        <v>94</v>
      </c>
      <c r="C12" s="27" t="s">
        <v>128</v>
      </c>
      <c r="D12" s="99">
        <v>0.1</v>
      </c>
      <c r="E12" s="35" t="s">
        <v>249</v>
      </c>
    </row>
    <row r="13" spans="1:12" ht="18" customHeight="1" x14ac:dyDescent="0.25">
      <c r="A13" s="31" t="s">
        <v>119</v>
      </c>
      <c r="B13" s="27" t="s">
        <v>95</v>
      </c>
      <c r="C13" s="27" t="s">
        <v>129</v>
      </c>
      <c r="D13" s="99">
        <v>0</v>
      </c>
      <c r="E13" s="35" t="s">
        <v>221</v>
      </c>
    </row>
    <row r="14" spans="1:12" ht="18" customHeight="1" x14ac:dyDescent="0.25">
      <c r="A14" s="31" t="s">
        <v>72</v>
      </c>
      <c r="B14" s="27" t="s">
        <v>138</v>
      </c>
      <c r="C14" s="27" t="s">
        <v>55</v>
      </c>
      <c r="D14" s="99">
        <v>0</v>
      </c>
      <c r="E14" s="12" t="s">
        <v>258</v>
      </c>
    </row>
    <row r="15" spans="1:12" ht="18" customHeight="1" x14ac:dyDescent="0.25">
      <c r="A15" s="31" t="s">
        <v>141</v>
      </c>
      <c r="B15" s="27" t="s">
        <v>90</v>
      </c>
      <c r="C15" s="27" t="s">
        <v>126</v>
      </c>
      <c r="D15" s="99">
        <v>0.11</v>
      </c>
      <c r="E15" s="35" t="s">
        <v>111</v>
      </c>
    </row>
    <row r="16" spans="1:12" ht="18" customHeight="1" x14ac:dyDescent="0.25">
      <c r="A16" s="31" t="s">
        <v>122</v>
      </c>
      <c r="B16" s="27" t="s">
        <v>142</v>
      </c>
      <c r="C16" s="27" t="s">
        <v>9</v>
      </c>
      <c r="D16" s="100">
        <v>1</v>
      </c>
      <c r="E16" s="35" t="s">
        <v>182</v>
      </c>
    </row>
    <row r="17" spans="1:6" ht="18" customHeight="1" x14ac:dyDescent="0.25">
      <c r="A17" s="31" t="s">
        <v>143</v>
      </c>
      <c r="B17" s="27" t="s">
        <v>91</v>
      </c>
      <c r="C17" s="27" t="s">
        <v>126</v>
      </c>
      <c r="D17" s="101">
        <v>0</v>
      </c>
      <c r="E17" s="35" t="s">
        <v>111</v>
      </c>
    </row>
    <row r="18" spans="1:6" ht="18" customHeight="1" x14ac:dyDescent="0.25">
      <c r="A18" s="31" t="s">
        <v>144</v>
      </c>
      <c r="B18" s="27" t="s">
        <v>145</v>
      </c>
      <c r="C18" s="27" t="s">
        <v>126</v>
      </c>
      <c r="D18" s="99">
        <v>1E-4</v>
      </c>
      <c r="E18" s="35" t="s">
        <v>111</v>
      </c>
    </row>
    <row r="19" spans="1:6" ht="18" customHeight="1" x14ac:dyDescent="0.25">
      <c r="A19" s="31" t="s">
        <v>146</v>
      </c>
      <c r="B19" s="27" t="s">
        <v>93</v>
      </c>
      <c r="C19" s="27" t="s">
        <v>126</v>
      </c>
      <c r="D19" s="99">
        <v>3.0000000000000001E-3</v>
      </c>
      <c r="E19" s="35" t="s">
        <v>111</v>
      </c>
    </row>
    <row r="20" spans="1:6" ht="18" customHeight="1" x14ac:dyDescent="0.25">
      <c r="A20" s="31" t="s">
        <v>147</v>
      </c>
      <c r="B20" s="27" t="s">
        <v>148</v>
      </c>
      <c r="C20" s="27" t="s">
        <v>126</v>
      </c>
      <c r="D20" s="47">
        <v>0.4</v>
      </c>
      <c r="E20" s="35" t="s">
        <v>183</v>
      </c>
    </row>
    <row r="21" spans="1:6" ht="18" customHeight="1" x14ac:dyDescent="0.25">
      <c r="A21" s="31" t="s">
        <v>139</v>
      </c>
      <c r="B21" s="27" t="s">
        <v>149</v>
      </c>
      <c r="C21" s="27" t="s">
        <v>9</v>
      </c>
      <c r="D21" s="100">
        <v>1</v>
      </c>
      <c r="E21" s="98" t="s">
        <v>248</v>
      </c>
      <c r="F21" s="3"/>
    </row>
    <row r="22" spans="1:6" x14ac:dyDescent="0.25">
      <c r="A22" s="12"/>
      <c r="B22" s="12"/>
      <c r="C22" s="12"/>
    </row>
    <row r="23" spans="1:6" x14ac:dyDescent="0.25">
      <c r="A23" s="11" t="s">
        <v>150</v>
      </c>
      <c r="B23" s="12"/>
      <c r="C23" s="12"/>
    </row>
    <row r="25" spans="1:6" ht="18" x14ac:dyDescent="0.25">
      <c r="A25" s="26" t="s">
        <v>152</v>
      </c>
      <c r="B25" s="43" t="s">
        <v>154</v>
      </c>
      <c r="C25" s="18" t="s">
        <v>153</v>
      </c>
      <c r="D25" s="12">
        <f>D8*D9</f>
        <v>8.75</v>
      </c>
    </row>
    <row r="26" spans="1:6" x14ac:dyDescent="0.25">
      <c r="A26" s="12"/>
      <c r="B26" s="35"/>
      <c r="C26" s="12"/>
      <c r="D26" s="39"/>
    </row>
    <row r="27" spans="1:6" ht="18" x14ac:dyDescent="0.25">
      <c r="A27" s="26" t="s">
        <v>155</v>
      </c>
      <c r="B27" s="43" t="s">
        <v>156</v>
      </c>
      <c r="C27" s="18" t="s">
        <v>153</v>
      </c>
      <c r="D27" s="39">
        <f>D25*D10*D11</f>
        <v>2.3625000000000003</v>
      </c>
    </row>
    <row r="28" spans="1:6" x14ac:dyDescent="0.25">
      <c r="B28" s="43"/>
    </row>
    <row r="29" spans="1:6" ht="18" x14ac:dyDescent="0.25">
      <c r="A29" s="26" t="s">
        <v>157</v>
      </c>
      <c r="B29" s="43" t="s">
        <v>158</v>
      </c>
      <c r="C29" s="18" t="s">
        <v>153</v>
      </c>
      <c r="D29" s="3">
        <f>D25-D27+D8*(1-D9)*D12-D14*D13</f>
        <v>6.7624999999999993</v>
      </c>
    </row>
    <row r="30" spans="1:6" x14ac:dyDescent="0.25">
      <c r="B30" s="43"/>
      <c r="D30" s="3"/>
    </row>
    <row r="31" spans="1:6" ht="18.75" x14ac:dyDescent="0.35">
      <c r="A31" s="26" t="s">
        <v>167</v>
      </c>
      <c r="B31" s="43"/>
      <c r="D31" s="3"/>
    </row>
    <row r="32" spans="1:6" ht="18.75" x14ac:dyDescent="0.25">
      <c r="A32" s="18" t="s">
        <v>159</v>
      </c>
      <c r="B32" s="44" t="s">
        <v>163</v>
      </c>
      <c r="C32" s="18" t="s">
        <v>153</v>
      </c>
      <c r="D32" s="3">
        <f>D29*D15*D16</f>
        <v>0.74387499999999995</v>
      </c>
    </row>
    <row r="33" spans="1:4" ht="18.75" x14ac:dyDescent="0.35">
      <c r="A33" s="18" t="s">
        <v>160</v>
      </c>
      <c r="B33" s="44" t="s">
        <v>164</v>
      </c>
      <c r="C33" s="18" t="s">
        <v>153</v>
      </c>
      <c r="D33" s="3">
        <f>D$29*D17</f>
        <v>0</v>
      </c>
    </row>
    <row r="34" spans="1:4" ht="18.75" x14ac:dyDescent="0.35">
      <c r="A34" s="18" t="s">
        <v>161</v>
      </c>
      <c r="B34" s="44" t="s">
        <v>165</v>
      </c>
      <c r="C34" s="18" t="s">
        <v>153</v>
      </c>
      <c r="D34" s="3">
        <f t="shared" ref="D34:D35" si="0">D$29*D18</f>
        <v>6.7624999999999998E-4</v>
      </c>
    </row>
    <row r="35" spans="1:4" ht="18.75" x14ac:dyDescent="0.35">
      <c r="A35" s="18" t="s">
        <v>162</v>
      </c>
      <c r="B35" s="44" t="s">
        <v>166</v>
      </c>
      <c r="C35" s="18" t="s">
        <v>153</v>
      </c>
      <c r="D35" s="3">
        <f t="shared" si="0"/>
        <v>2.02875E-2</v>
      </c>
    </row>
    <row r="36" spans="1:4" ht="15.75" x14ac:dyDescent="0.25">
      <c r="A36" s="18"/>
      <c r="B36" s="43"/>
    </row>
    <row r="37" spans="1:4" ht="15.75" x14ac:dyDescent="0.25">
      <c r="A37" s="18" t="s">
        <v>168</v>
      </c>
      <c r="B37" s="43"/>
    </row>
    <row r="38" spans="1:4" ht="18.75" x14ac:dyDescent="0.25">
      <c r="A38" s="18" t="s">
        <v>169</v>
      </c>
      <c r="B38" s="43" t="s">
        <v>96</v>
      </c>
      <c r="C38" s="18" t="s">
        <v>77</v>
      </c>
      <c r="D38" s="6">
        <f>D27/D8*100</f>
        <v>18.900000000000002</v>
      </c>
    </row>
    <row r="39" spans="1:4" ht="18.75" x14ac:dyDescent="0.25">
      <c r="A39" s="18" t="s">
        <v>170</v>
      </c>
      <c r="B39" s="43" t="s">
        <v>97</v>
      </c>
      <c r="C39" s="18" t="s">
        <v>77</v>
      </c>
      <c r="D39" s="6">
        <f>(D32+D33+D34+D35)/D8*100</f>
        <v>6.1187100000000001</v>
      </c>
    </row>
    <row r="40" spans="1:4" ht="18" x14ac:dyDescent="0.25">
      <c r="A40" s="18" t="s">
        <v>171</v>
      </c>
      <c r="B40" s="43" t="s">
        <v>76</v>
      </c>
      <c r="C40" s="18" t="s">
        <v>77</v>
      </c>
      <c r="D40" s="6">
        <f>D38+D39</f>
        <v>25.018710000000002</v>
      </c>
    </row>
    <row r="41" spans="1:4" x14ac:dyDescent="0.25">
      <c r="B41" s="43"/>
    </row>
    <row r="42" spans="1:4" ht="18.75" x14ac:dyDescent="0.25">
      <c r="A42" s="18" t="s">
        <v>172</v>
      </c>
      <c r="B42" s="44" t="s">
        <v>173</v>
      </c>
      <c r="C42" s="18" t="s">
        <v>153</v>
      </c>
      <c r="D42" s="3">
        <f>D29-D32-D33-D34-D35</f>
        <v>5.9976612499999993</v>
      </c>
    </row>
    <row r="43" spans="1:4" x14ac:dyDescent="0.25">
      <c r="B43" s="43"/>
    </row>
    <row r="44" spans="1:4" ht="18" x14ac:dyDescent="0.25">
      <c r="A44" s="18" t="s">
        <v>174</v>
      </c>
      <c r="B44" s="43" t="s">
        <v>175</v>
      </c>
      <c r="C44" s="18" t="s">
        <v>153</v>
      </c>
      <c r="D44" s="3">
        <f>D42*D20*D21</f>
        <v>2.3990644999999997</v>
      </c>
    </row>
    <row r="45" spans="1:4" x14ac:dyDescent="0.25">
      <c r="B45" s="43"/>
    </row>
    <row r="46" spans="1:4" ht="31.5" x14ac:dyDescent="0.25">
      <c r="A46" s="42" t="s">
        <v>176</v>
      </c>
      <c r="B46" s="43" t="s">
        <v>177</v>
      </c>
      <c r="C46" s="18" t="s">
        <v>153</v>
      </c>
      <c r="D46" s="3">
        <f>D27+D32+D44</f>
        <v>5.5054394999999996</v>
      </c>
    </row>
    <row r="48" spans="1:4" ht="48.75" x14ac:dyDescent="0.35">
      <c r="A48" s="42" t="s">
        <v>178</v>
      </c>
      <c r="B48" t="s">
        <v>179</v>
      </c>
      <c r="D48" s="3">
        <f>D46*1.214</f>
        <v>6.6836035529999993</v>
      </c>
    </row>
    <row r="50" spans="1:5" ht="33" x14ac:dyDescent="0.35">
      <c r="A50" s="42" t="s">
        <v>180</v>
      </c>
      <c r="B50" t="s">
        <v>181</v>
      </c>
      <c r="D50" s="3">
        <f>D48*D7/100</f>
        <v>6.0152431976999994</v>
      </c>
    </row>
    <row r="52" spans="1:5" x14ac:dyDescent="0.25">
      <c r="A52" s="28" t="s">
        <v>184</v>
      </c>
      <c r="B52" s="4"/>
      <c r="C52" s="4"/>
      <c r="D52" s="5"/>
    </row>
    <row r="53" spans="1:5" ht="33" x14ac:dyDescent="0.35">
      <c r="A53" s="102" t="s">
        <v>253</v>
      </c>
      <c r="B53" s="45" t="s">
        <v>181</v>
      </c>
      <c r="C53" s="121" t="s">
        <v>284</v>
      </c>
      <c r="D53" s="46">
        <f>D50</f>
        <v>6.0152431976999994</v>
      </c>
    </row>
    <row r="55" spans="1:5" x14ac:dyDescent="0.25">
      <c r="A55" s="28" t="s">
        <v>250</v>
      </c>
      <c r="B55" s="4"/>
      <c r="C55" s="4"/>
      <c r="D55" s="5"/>
      <c r="E55" s="103" t="s">
        <v>273</v>
      </c>
    </row>
    <row r="56" spans="1:5" ht="18" x14ac:dyDescent="0.35">
      <c r="A56" s="29" t="s">
        <v>252</v>
      </c>
      <c r="B56" s="45" t="s">
        <v>281</v>
      </c>
      <c r="C56" s="121" t="s">
        <v>284</v>
      </c>
      <c r="D56" s="46">
        <f>D27*1.214*D7/100</f>
        <v>2.5812675</v>
      </c>
      <c r="E56" s="103" t="s">
        <v>254</v>
      </c>
    </row>
    <row r="58" spans="1:5" x14ac:dyDescent="0.25">
      <c r="A58" s="28" t="s">
        <v>251</v>
      </c>
      <c r="B58" s="4"/>
      <c r="C58" s="4"/>
      <c r="D58" s="5"/>
    </row>
    <row r="59" spans="1:5" ht="18" x14ac:dyDescent="0.25">
      <c r="A59" s="29" t="s">
        <v>82</v>
      </c>
      <c r="B59" s="45" t="s">
        <v>76</v>
      </c>
      <c r="C59" s="29" t="s">
        <v>77</v>
      </c>
      <c r="D59" s="41">
        <f>D40</f>
        <v>25.018710000000002</v>
      </c>
    </row>
  </sheetData>
  <mergeCells count="2">
    <mergeCell ref="A1:L1"/>
    <mergeCell ref="A2:E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L1"/>
    </sheetView>
  </sheetViews>
  <sheetFormatPr defaultRowHeight="15" x14ac:dyDescent="0.25"/>
  <cols>
    <col min="1" max="1" width="59.140625" customWidth="1"/>
    <col min="2" max="2" width="23.140625" customWidth="1"/>
    <col min="3" max="3" width="36.5703125" customWidth="1"/>
    <col min="4" max="4" width="12.140625" customWidth="1"/>
    <col min="5" max="5" width="78.85546875" customWidth="1"/>
    <col min="12" max="12" width="8.85546875" customWidth="1"/>
  </cols>
  <sheetData>
    <row r="1" spans="1:12" ht="36" customHeight="1" x14ac:dyDescent="0.25">
      <c r="A1" s="109" t="s">
        <v>256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8" customHeight="1" x14ac:dyDescent="0.25">
      <c r="A2" s="117" t="s">
        <v>276</v>
      </c>
      <c r="B2" s="117"/>
      <c r="C2" s="117"/>
      <c r="D2" s="117"/>
      <c r="E2" s="117"/>
      <c r="F2" s="87"/>
      <c r="G2" s="87"/>
      <c r="H2" s="87"/>
      <c r="I2" s="87"/>
      <c r="J2" s="87"/>
      <c r="K2" s="87"/>
      <c r="L2" s="87"/>
    </row>
    <row r="3" spans="1:12" ht="18.75" x14ac:dyDescent="0.3">
      <c r="A3" s="25" t="s">
        <v>257</v>
      </c>
    </row>
    <row r="5" spans="1:12" x14ac:dyDescent="0.25">
      <c r="A5" s="11" t="s">
        <v>136</v>
      </c>
    </row>
    <row r="6" spans="1:12" x14ac:dyDescent="0.25">
      <c r="A6" s="13" t="s">
        <v>1</v>
      </c>
      <c r="B6" s="13" t="s">
        <v>10</v>
      </c>
      <c r="C6" s="13" t="s">
        <v>3</v>
      </c>
      <c r="D6" s="11" t="s">
        <v>5</v>
      </c>
      <c r="E6" s="24" t="s">
        <v>46</v>
      </c>
    </row>
    <row r="7" spans="1:12" ht="20.25" customHeight="1" x14ac:dyDescent="0.25">
      <c r="A7" s="89" t="s">
        <v>11</v>
      </c>
      <c r="B7" s="27" t="s">
        <v>12</v>
      </c>
      <c r="C7" s="27" t="s">
        <v>6</v>
      </c>
      <c r="D7" s="47">
        <v>90</v>
      </c>
    </row>
    <row r="8" spans="1:12" ht="30.75" customHeight="1" x14ac:dyDescent="0.25">
      <c r="A8" s="89" t="s">
        <v>8</v>
      </c>
      <c r="B8" s="27" t="s">
        <v>53</v>
      </c>
      <c r="C8" s="27" t="s">
        <v>55</v>
      </c>
      <c r="D8" s="119">
        <v>12.5</v>
      </c>
      <c r="E8" s="1" t="s">
        <v>255</v>
      </c>
    </row>
    <row r="9" spans="1:12" ht="18" customHeight="1" x14ac:dyDescent="0.25">
      <c r="A9" s="89" t="s">
        <v>137</v>
      </c>
      <c r="B9" s="27" t="s">
        <v>87</v>
      </c>
      <c r="C9" s="27" t="s">
        <v>125</v>
      </c>
      <c r="D9" s="99">
        <v>0.7</v>
      </c>
      <c r="E9" s="35" t="s">
        <v>220</v>
      </c>
    </row>
    <row r="10" spans="1:12" ht="18" customHeight="1" x14ac:dyDescent="0.25">
      <c r="A10" s="89" t="s">
        <v>140</v>
      </c>
      <c r="B10" s="27" t="s">
        <v>88</v>
      </c>
      <c r="C10" s="27" t="s">
        <v>126</v>
      </c>
      <c r="D10" s="47">
        <v>0.23</v>
      </c>
      <c r="E10" s="35" t="s">
        <v>220</v>
      </c>
    </row>
    <row r="11" spans="1:12" ht="18" customHeight="1" x14ac:dyDescent="0.25">
      <c r="A11" s="89" t="s">
        <v>118</v>
      </c>
      <c r="B11" s="27" t="s">
        <v>89</v>
      </c>
      <c r="C11" s="27" t="s">
        <v>9</v>
      </c>
      <c r="D11" s="100">
        <v>1</v>
      </c>
      <c r="E11" s="35" t="s">
        <v>247</v>
      </c>
    </row>
    <row r="12" spans="1:12" ht="18" customHeight="1" x14ac:dyDescent="0.25">
      <c r="A12" s="89" t="s">
        <v>120</v>
      </c>
      <c r="B12" s="27" t="s">
        <v>94</v>
      </c>
      <c r="C12" s="27" t="s">
        <v>128</v>
      </c>
      <c r="D12" s="99">
        <v>0</v>
      </c>
      <c r="E12" s="35" t="s">
        <v>249</v>
      </c>
    </row>
    <row r="13" spans="1:12" ht="18" customHeight="1" x14ac:dyDescent="0.25">
      <c r="A13" s="89" t="s">
        <v>119</v>
      </c>
      <c r="B13" s="27" t="s">
        <v>95</v>
      </c>
      <c r="C13" s="27" t="s">
        <v>129</v>
      </c>
      <c r="D13" s="99">
        <v>6.7000000000000002E-3</v>
      </c>
      <c r="E13" s="35" t="s">
        <v>221</v>
      </c>
    </row>
    <row r="14" spans="1:12" ht="18" customHeight="1" x14ac:dyDescent="0.25">
      <c r="A14" s="89" t="s">
        <v>72</v>
      </c>
      <c r="B14" s="27" t="s">
        <v>138</v>
      </c>
      <c r="C14" s="27" t="s">
        <v>55</v>
      </c>
      <c r="D14" s="47">
        <v>150</v>
      </c>
      <c r="E14" s="12" t="s">
        <v>258</v>
      </c>
    </row>
    <row r="15" spans="1:12" ht="18" customHeight="1" x14ac:dyDescent="0.25">
      <c r="A15" s="89" t="s">
        <v>141</v>
      </c>
      <c r="B15" s="27" t="s">
        <v>90</v>
      </c>
      <c r="C15" s="27" t="s">
        <v>126</v>
      </c>
      <c r="D15" s="99">
        <v>0.28999999999999998</v>
      </c>
      <c r="E15" s="35" t="s">
        <v>111</v>
      </c>
    </row>
    <row r="16" spans="1:12" ht="18" customHeight="1" x14ac:dyDescent="0.25">
      <c r="A16" s="89" t="s">
        <v>122</v>
      </c>
      <c r="B16" s="27" t="s">
        <v>142</v>
      </c>
      <c r="C16" s="27" t="s">
        <v>9</v>
      </c>
      <c r="D16" s="100">
        <v>1</v>
      </c>
      <c r="E16" s="35" t="s">
        <v>182</v>
      </c>
    </row>
    <row r="17" spans="1:6" ht="18" customHeight="1" x14ac:dyDescent="0.25">
      <c r="A17" s="89" t="s">
        <v>143</v>
      </c>
      <c r="B17" s="27" t="s">
        <v>91</v>
      </c>
      <c r="C17" s="27" t="s">
        <v>126</v>
      </c>
      <c r="D17" s="101">
        <v>0.01</v>
      </c>
      <c r="E17" s="35" t="s">
        <v>111</v>
      </c>
    </row>
    <row r="18" spans="1:6" ht="18" customHeight="1" x14ac:dyDescent="0.25">
      <c r="A18" s="89" t="s">
        <v>144</v>
      </c>
      <c r="B18" s="27" t="s">
        <v>145</v>
      </c>
      <c r="C18" s="27" t="s">
        <v>126</v>
      </c>
      <c r="D18" s="99">
        <v>0.01</v>
      </c>
      <c r="E18" s="35" t="s">
        <v>111</v>
      </c>
    </row>
    <row r="19" spans="1:6" ht="18" customHeight="1" x14ac:dyDescent="0.25">
      <c r="A19" s="89" t="s">
        <v>146</v>
      </c>
      <c r="B19" s="27" t="s">
        <v>93</v>
      </c>
      <c r="C19" s="27" t="s">
        <v>126</v>
      </c>
      <c r="D19" s="99">
        <v>0.3</v>
      </c>
      <c r="E19" s="35" t="s">
        <v>111</v>
      </c>
    </row>
    <row r="20" spans="1:6" ht="18" customHeight="1" x14ac:dyDescent="0.25">
      <c r="A20" s="89" t="s">
        <v>147</v>
      </c>
      <c r="B20" s="27" t="s">
        <v>148</v>
      </c>
      <c r="C20" s="27" t="s">
        <v>126</v>
      </c>
      <c r="D20" s="47">
        <v>0.45</v>
      </c>
      <c r="E20" s="35" t="s">
        <v>183</v>
      </c>
    </row>
    <row r="21" spans="1:6" ht="18" customHeight="1" x14ac:dyDescent="0.25">
      <c r="A21" s="89" t="s">
        <v>139</v>
      </c>
      <c r="B21" s="27" t="s">
        <v>149</v>
      </c>
      <c r="C21" s="27" t="s">
        <v>9</v>
      </c>
      <c r="D21" s="100">
        <v>1</v>
      </c>
      <c r="E21" s="98" t="s">
        <v>259</v>
      </c>
      <c r="F21" s="3"/>
    </row>
    <row r="22" spans="1:6" x14ac:dyDescent="0.25">
      <c r="A22" s="12"/>
      <c r="B22" s="12"/>
      <c r="C22" s="12"/>
    </row>
    <row r="23" spans="1:6" x14ac:dyDescent="0.25">
      <c r="A23" s="11" t="s">
        <v>150</v>
      </c>
      <c r="B23" s="12"/>
      <c r="C23" s="12"/>
    </row>
    <row r="25" spans="1:6" ht="18" x14ac:dyDescent="0.25">
      <c r="A25" s="26" t="s">
        <v>152</v>
      </c>
      <c r="B25" s="43" t="s">
        <v>154</v>
      </c>
      <c r="C25" s="18" t="s">
        <v>153</v>
      </c>
      <c r="D25" s="12">
        <f>D8*D9</f>
        <v>8.75</v>
      </c>
    </row>
    <row r="26" spans="1:6" x14ac:dyDescent="0.25">
      <c r="A26" s="12"/>
      <c r="B26" s="35"/>
      <c r="C26" s="12"/>
      <c r="D26" s="39"/>
    </row>
    <row r="27" spans="1:6" ht="18" x14ac:dyDescent="0.25">
      <c r="A27" s="26" t="s">
        <v>155</v>
      </c>
      <c r="B27" s="43" t="s">
        <v>156</v>
      </c>
      <c r="C27" s="18" t="s">
        <v>153</v>
      </c>
      <c r="D27" s="39">
        <f>D25*D10*D11</f>
        <v>2.0125000000000002</v>
      </c>
    </row>
    <row r="28" spans="1:6" x14ac:dyDescent="0.25">
      <c r="B28" s="43"/>
    </row>
    <row r="29" spans="1:6" ht="18" x14ac:dyDescent="0.25">
      <c r="A29" s="26" t="s">
        <v>157</v>
      </c>
      <c r="B29" s="43" t="s">
        <v>158</v>
      </c>
      <c r="C29" s="18" t="s">
        <v>153</v>
      </c>
      <c r="D29" s="3">
        <f>D25-D27+D8*(1-D9)*D12-D14*D13</f>
        <v>5.7324999999999999</v>
      </c>
    </row>
    <row r="30" spans="1:6" x14ac:dyDescent="0.25">
      <c r="B30" s="43"/>
      <c r="D30" s="3"/>
    </row>
    <row r="31" spans="1:6" ht="18.75" x14ac:dyDescent="0.35">
      <c r="A31" s="26" t="s">
        <v>167</v>
      </c>
      <c r="B31" s="43"/>
      <c r="D31" s="3"/>
    </row>
    <row r="32" spans="1:6" ht="18.75" x14ac:dyDescent="0.25">
      <c r="A32" s="18" t="s">
        <v>159</v>
      </c>
      <c r="B32" s="44" t="s">
        <v>163</v>
      </c>
      <c r="C32" s="18" t="s">
        <v>153</v>
      </c>
      <c r="D32" s="3">
        <f>D29*D15*D16</f>
        <v>1.6624249999999998</v>
      </c>
    </row>
    <row r="33" spans="1:4" ht="18.75" x14ac:dyDescent="0.35">
      <c r="A33" s="18" t="s">
        <v>160</v>
      </c>
      <c r="B33" s="44" t="s">
        <v>164</v>
      </c>
      <c r="C33" s="18" t="s">
        <v>153</v>
      </c>
      <c r="D33" s="3">
        <f>D$29*D17</f>
        <v>5.7325000000000001E-2</v>
      </c>
    </row>
    <row r="34" spans="1:4" ht="18.75" x14ac:dyDescent="0.35">
      <c r="A34" s="18" t="s">
        <v>161</v>
      </c>
      <c r="B34" s="44" t="s">
        <v>165</v>
      </c>
      <c r="C34" s="18" t="s">
        <v>153</v>
      </c>
      <c r="D34" s="3">
        <f t="shared" ref="D34:D35" si="0">D$29*D18</f>
        <v>5.7325000000000001E-2</v>
      </c>
    </row>
    <row r="35" spans="1:4" ht="18.75" x14ac:dyDescent="0.35">
      <c r="A35" s="18" t="s">
        <v>162</v>
      </c>
      <c r="B35" s="44" t="s">
        <v>166</v>
      </c>
      <c r="C35" s="18" t="s">
        <v>153</v>
      </c>
      <c r="D35" s="3">
        <f t="shared" si="0"/>
        <v>1.7197499999999999</v>
      </c>
    </row>
    <row r="36" spans="1:4" ht="15.75" x14ac:dyDescent="0.25">
      <c r="A36" s="18"/>
      <c r="B36" s="43"/>
    </row>
    <row r="37" spans="1:4" ht="15.75" x14ac:dyDescent="0.25">
      <c r="A37" s="18" t="s">
        <v>168</v>
      </c>
      <c r="B37" s="43"/>
    </row>
    <row r="38" spans="1:4" ht="18.75" x14ac:dyDescent="0.25">
      <c r="A38" s="18" t="s">
        <v>169</v>
      </c>
      <c r="B38" s="43" t="s">
        <v>96</v>
      </c>
      <c r="C38" s="18" t="s">
        <v>77</v>
      </c>
      <c r="D38" s="6">
        <f>D27/D8*100</f>
        <v>16.100000000000001</v>
      </c>
    </row>
    <row r="39" spans="1:4" ht="18.75" x14ac:dyDescent="0.25">
      <c r="A39" s="18" t="s">
        <v>170</v>
      </c>
      <c r="B39" s="43" t="s">
        <v>97</v>
      </c>
      <c r="C39" s="18" t="s">
        <v>77</v>
      </c>
      <c r="D39" s="6">
        <f>(D32+D33+D34+D35)/D8*100</f>
        <v>27.974599999999999</v>
      </c>
    </row>
    <row r="40" spans="1:4" ht="18" x14ac:dyDescent="0.25">
      <c r="A40" s="18" t="s">
        <v>171</v>
      </c>
      <c r="B40" s="43" t="s">
        <v>76</v>
      </c>
      <c r="C40" s="18" t="s">
        <v>77</v>
      </c>
      <c r="D40" s="6">
        <f>D38+D39</f>
        <v>44.074600000000004</v>
      </c>
    </row>
    <row r="41" spans="1:4" x14ac:dyDescent="0.25">
      <c r="B41" s="43"/>
    </row>
    <row r="42" spans="1:4" ht="18.75" x14ac:dyDescent="0.25">
      <c r="A42" s="18" t="s">
        <v>172</v>
      </c>
      <c r="B42" s="44" t="s">
        <v>173</v>
      </c>
      <c r="C42" s="18" t="s">
        <v>153</v>
      </c>
      <c r="D42" s="3">
        <f>D29-D32-D33-D34-D35</f>
        <v>2.2356750000000005</v>
      </c>
    </row>
    <row r="43" spans="1:4" x14ac:dyDescent="0.25">
      <c r="B43" s="43"/>
    </row>
    <row r="44" spans="1:4" ht="18" x14ac:dyDescent="0.25">
      <c r="A44" s="18" t="s">
        <v>174</v>
      </c>
      <c r="B44" s="43" t="s">
        <v>175</v>
      </c>
      <c r="C44" s="18" t="s">
        <v>153</v>
      </c>
      <c r="D44" s="3">
        <f>D42*D20*D21</f>
        <v>1.0060537500000002</v>
      </c>
    </row>
    <row r="45" spans="1:4" x14ac:dyDescent="0.25">
      <c r="B45" s="43"/>
    </row>
    <row r="46" spans="1:4" ht="31.5" x14ac:dyDescent="0.25">
      <c r="A46" s="42" t="s">
        <v>176</v>
      </c>
      <c r="B46" s="43" t="s">
        <v>177</v>
      </c>
      <c r="C46" s="18" t="s">
        <v>153</v>
      </c>
      <c r="D46" s="3">
        <f>D27+D32+D44</f>
        <v>4.6809787500000004</v>
      </c>
    </row>
    <row r="48" spans="1:4" ht="48.75" x14ac:dyDescent="0.35">
      <c r="A48" s="42" t="s">
        <v>178</v>
      </c>
      <c r="B48" t="s">
        <v>179</v>
      </c>
      <c r="D48" s="3">
        <f>D46*1.214</f>
        <v>5.6827082025000006</v>
      </c>
    </row>
    <row r="50" spans="1:5" ht="33" x14ac:dyDescent="0.35">
      <c r="A50" s="42" t="s">
        <v>180</v>
      </c>
      <c r="B50" t="s">
        <v>181</v>
      </c>
      <c r="D50" s="3">
        <f>D48*D7/100</f>
        <v>5.1144373822500002</v>
      </c>
    </row>
    <row r="52" spans="1:5" x14ac:dyDescent="0.25">
      <c r="A52" s="28" t="s">
        <v>184</v>
      </c>
      <c r="B52" s="4"/>
      <c r="C52" s="4"/>
      <c r="D52" s="5"/>
    </row>
    <row r="53" spans="1:5" ht="33" x14ac:dyDescent="0.35">
      <c r="A53" s="102" t="s">
        <v>253</v>
      </c>
      <c r="B53" s="45" t="s">
        <v>181</v>
      </c>
      <c r="C53" s="121" t="s">
        <v>284</v>
      </c>
      <c r="D53" s="46">
        <f>D50</f>
        <v>5.1144373822500002</v>
      </c>
    </row>
    <row r="55" spans="1:5" x14ac:dyDescent="0.25">
      <c r="A55" s="28" t="s">
        <v>250</v>
      </c>
      <c r="B55" s="4"/>
      <c r="C55" s="4"/>
      <c r="D55" s="5"/>
      <c r="E55" s="103" t="s">
        <v>273</v>
      </c>
    </row>
    <row r="56" spans="1:5" ht="18" x14ac:dyDescent="0.35">
      <c r="A56" s="29" t="s">
        <v>252</v>
      </c>
      <c r="B56" s="45" t="s">
        <v>281</v>
      </c>
      <c r="C56" s="121" t="s">
        <v>284</v>
      </c>
      <c r="D56" s="46">
        <f>D27*1.214*D7/100</f>
        <v>2.1988574999999999</v>
      </c>
      <c r="E56" s="103" t="s">
        <v>254</v>
      </c>
    </row>
    <row r="58" spans="1:5" x14ac:dyDescent="0.25">
      <c r="A58" s="28" t="s">
        <v>251</v>
      </c>
      <c r="B58" s="4"/>
      <c r="C58" s="4"/>
      <c r="D58" s="5"/>
    </row>
    <row r="59" spans="1:5" ht="18" x14ac:dyDescent="0.25">
      <c r="A59" s="29" t="s">
        <v>82</v>
      </c>
      <c r="B59" s="45" t="s">
        <v>76</v>
      </c>
      <c r="C59" s="29" t="s">
        <v>77</v>
      </c>
      <c r="D59" s="41">
        <f>D40</f>
        <v>44.074600000000004</v>
      </c>
    </row>
  </sheetData>
  <mergeCells count="2">
    <mergeCell ref="A1:L1"/>
    <mergeCell ref="A2:E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9" sqref="A19"/>
    </sheetView>
  </sheetViews>
  <sheetFormatPr defaultRowHeight="15" x14ac:dyDescent="0.25"/>
  <cols>
    <col min="1" max="1" width="59.140625" customWidth="1"/>
    <col min="2" max="2" width="23.140625" customWidth="1"/>
    <col min="3" max="3" width="36.5703125" customWidth="1"/>
    <col min="4" max="4" width="12.140625" customWidth="1"/>
    <col min="5" max="5" width="78.85546875" customWidth="1"/>
    <col min="12" max="12" width="8.85546875" customWidth="1"/>
  </cols>
  <sheetData>
    <row r="1" spans="1:12" ht="36" customHeight="1" x14ac:dyDescent="0.25">
      <c r="A1" s="109" t="s">
        <v>274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9.25" customHeight="1" x14ac:dyDescent="0.25">
      <c r="A2" s="117" t="s">
        <v>275</v>
      </c>
      <c r="B2" s="117"/>
      <c r="C2" s="117"/>
      <c r="D2" s="117"/>
      <c r="E2" s="117"/>
      <c r="F2" s="95"/>
      <c r="G2" s="95"/>
      <c r="H2" s="95"/>
      <c r="I2" s="95"/>
      <c r="J2" s="95"/>
      <c r="K2" s="95"/>
      <c r="L2" s="95"/>
    </row>
    <row r="3" spans="1:12" ht="18.75" x14ac:dyDescent="0.3">
      <c r="A3" s="25" t="s">
        <v>278</v>
      </c>
    </row>
    <row r="5" spans="1:12" x14ac:dyDescent="0.25">
      <c r="A5" s="11" t="s">
        <v>136</v>
      </c>
    </row>
    <row r="6" spans="1:12" x14ac:dyDescent="0.25">
      <c r="A6" s="13" t="s">
        <v>1</v>
      </c>
      <c r="B6" s="13" t="s">
        <v>10</v>
      </c>
      <c r="C6" s="13" t="s">
        <v>3</v>
      </c>
      <c r="D6" s="11" t="s">
        <v>5</v>
      </c>
      <c r="E6" s="24" t="s">
        <v>46</v>
      </c>
    </row>
    <row r="7" spans="1:12" ht="20.25" customHeight="1" x14ac:dyDescent="0.25">
      <c r="A7" s="96" t="s">
        <v>11</v>
      </c>
      <c r="B7" s="27" t="s">
        <v>12</v>
      </c>
      <c r="C7" s="27" t="s">
        <v>6</v>
      </c>
      <c r="D7" s="47">
        <v>90</v>
      </c>
    </row>
    <row r="8" spans="1:12" ht="30.75" customHeight="1" x14ac:dyDescent="0.25">
      <c r="A8" s="96" t="s">
        <v>8</v>
      </c>
      <c r="B8" s="27" t="s">
        <v>53</v>
      </c>
      <c r="C8" s="27" t="s">
        <v>55</v>
      </c>
      <c r="D8" s="119">
        <v>13</v>
      </c>
      <c r="E8" s="1" t="s">
        <v>255</v>
      </c>
    </row>
    <row r="9" spans="1:12" ht="18" customHeight="1" x14ac:dyDescent="0.25">
      <c r="A9" s="96" t="s">
        <v>279</v>
      </c>
      <c r="B9" s="27" t="s">
        <v>280</v>
      </c>
      <c r="C9" s="27" t="s">
        <v>282</v>
      </c>
      <c r="D9" s="47">
        <v>0.22900000000000001</v>
      </c>
      <c r="E9" s="35" t="s">
        <v>285</v>
      </c>
    </row>
    <row r="10" spans="1:12" ht="18" customHeight="1" x14ac:dyDescent="0.35">
      <c r="A10" s="118" t="s">
        <v>252</v>
      </c>
      <c r="B10" s="43" t="s">
        <v>156</v>
      </c>
      <c r="C10" s="120" t="s">
        <v>283</v>
      </c>
      <c r="D10" s="99">
        <f>D8*D9</f>
        <v>2.9770000000000003</v>
      </c>
      <c r="E10" s="35"/>
    </row>
    <row r="12" spans="1:12" x14ac:dyDescent="0.25">
      <c r="A12" s="28" t="s">
        <v>184</v>
      </c>
      <c r="B12" s="4"/>
      <c r="C12" s="4"/>
      <c r="D12" s="5"/>
      <c r="E12" s="103" t="s">
        <v>273</v>
      </c>
    </row>
    <row r="13" spans="1:12" ht="18" x14ac:dyDescent="0.35">
      <c r="A13" s="29" t="s">
        <v>252</v>
      </c>
      <c r="B13" s="45" t="s">
        <v>281</v>
      </c>
      <c r="C13" s="121" t="s">
        <v>284</v>
      </c>
      <c r="D13" s="122">
        <f>D10*D7/100</f>
        <v>2.6793</v>
      </c>
      <c r="E13" s="103" t="s">
        <v>254</v>
      </c>
    </row>
  </sheetData>
  <mergeCells count="2">
    <mergeCell ref="A1:L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Informacije</vt:lpstr>
      <vt:lpstr>Izl. N in P - ml. pl. prašiči</vt:lpstr>
      <vt:lpstr>Izl. N in P - pitanci</vt:lpstr>
      <vt:lpstr>Izl. N in P - merjasci</vt:lpstr>
      <vt:lpstr>Izl. N in P - tekači</vt:lpstr>
      <vt:lpstr>Izl. N in P -plemenske svinje</vt:lpstr>
      <vt:lpstr>Monitoring amon.-gnojevka</vt:lpstr>
      <vt:lpstr>Monitoring amon.-gnoj</vt:lpstr>
      <vt:lpstr>Monitoring amon.-privzeti 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Jože Verbič</cp:lastModifiedBy>
  <cp:lastPrinted>2018-08-14T09:18:48Z</cp:lastPrinted>
  <dcterms:created xsi:type="dcterms:W3CDTF">2018-04-01T19:12:10Z</dcterms:created>
  <dcterms:modified xsi:type="dcterms:W3CDTF">2020-06-09T11:08:40Z</dcterms:modified>
</cp:coreProperties>
</file>