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3040" windowHeight="8130" activeTab="2"/>
  </bookViews>
  <sheets>
    <sheet name="Izl. N in P -nesnice" sheetId="9" r:id="rId1"/>
    <sheet name="Izl. N in P -brojlerji, purani " sheetId="8" r:id="rId2"/>
    <sheet name="Monitoring amonijaka" sheetId="10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8" l="1"/>
  <c r="D56" i="8"/>
  <c r="D116" i="9"/>
  <c r="D57" i="9"/>
  <c r="D56" i="10"/>
  <c r="D52" i="10"/>
  <c r="D24" i="10"/>
  <c r="D70" i="9"/>
  <c r="D65" i="9"/>
  <c r="D91" i="9" s="1"/>
  <c r="D35" i="9"/>
  <c r="D34" i="9"/>
  <c r="D94" i="9"/>
  <c r="D31" i="9"/>
  <c r="D30" i="9"/>
  <c r="D26" i="10" l="1"/>
  <c r="D101" i="9"/>
  <c r="D105" i="9" s="1"/>
  <c r="D109" i="9" s="1"/>
  <c r="D113" i="9" s="1"/>
  <c r="D38" i="9"/>
  <c r="D42" i="9" s="1"/>
  <c r="D46" i="9" s="1"/>
  <c r="D53" i="9" s="1"/>
  <c r="D39" i="9"/>
  <c r="D43" i="9" s="1"/>
  <c r="D47" i="9" s="1"/>
  <c r="D50" i="9" s="1"/>
  <c r="D54" i="9" s="1"/>
  <c r="D90" i="9"/>
  <c r="D69" i="8"/>
  <c r="D93" i="8"/>
  <c r="D64" i="8"/>
  <c r="D90" i="8" s="1"/>
  <c r="D100" i="8" s="1"/>
  <c r="D104" i="8" s="1"/>
  <c r="D108" i="8" s="1"/>
  <c r="D112" i="8" s="1"/>
  <c r="D30" i="8"/>
  <c r="D34" i="8"/>
  <c r="D33" i="8"/>
  <c r="D29" i="8"/>
  <c r="D37" i="10" l="1"/>
  <c r="D28" i="10"/>
  <c r="D95" i="9"/>
  <c r="D96" i="9" s="1"/>
  <c r="D97" i="9" s="1"/>
  <c r="D73" i="9" s="1"/>
  <c r="D100" i="9" s="1"/>
  <c r="D104" i="9" s="1"/>
  <c r="D108" i="9" s="1"/>
  <c r="D112" i="9" s="1"/>
  <c r="D89" i="8"/>
  <c r="D94" i="8" s="1"/>
  <c r="D95" i="8" s="1"/>
  <c r="D96" i="8" s="1"/>
  <c r="D72" i="8" s="1"/>
  <c r="D99" i="8" s="1"/>
  <c r="D103" i="8"/>
  <c r="D107" i="8" s="1"/>
  <c r="D111" i="8" s="1"/>
  <c r="D38" i="8"/>
  <c r="D42" i="8" s="1"/>
  <c r="D46" i="8" s="1"/>
  <c r="D49" i="8" s="1"/>
  <c r="D53" i="8" s="1"/>
  <c r="D37" i="8"/>
  <c r="D41" i="8" s="1"/>
  <c r="D45" i="8" s="1"/>
  <c r="D52" i="8" s="1"/>
  <c r="D34" i="10" l="1"/>
  <c r="D33" i="10"/>
  <c r="D32" i="10"/>
  <c r="D31" i="10"/>
  <c r="D38" i="10" l="1"/>
  <c r="D39" i="10" s="1"/>
  <c r="D41" i="10"/>
  <c r="D43" i="10" s="1"/>
  <c r="D45" i="10" s="1"/>
  <c r="D47" i="10" s="1"/>
  <c r="D49" i="10" s="1"/>
</calcChain>
</file>

<file path=xl/sharedStrings.xml><?xml version="1.0" encoding="utf-8"?>
<sst xmlns="http://schemas.openxmlformats.org/spreadsheetml/2006/main" count="628" uniqueCount="220">
  <si>
    <t xml:space="preserve">Poraba krme </t>
  </si>
  <si>
    <t>Podatek</t>
  </si>
  <si>
    <t>Vsebnost N v krmi</t>
  </si>
  <si>
    <t>Enota</t>
  </si>
  <si>
    <t>g/kg</t>
  </si>
  <si>
    <t>Vsebnost N v jajcih</t>
  </si>
  <si>
    <t>Vrednost</t>
  </si>
  <si>
    <t>Prireja jajc</t>
  </si>
  <si>
    <t>%</t>
  </si>
  <si>
    <t>Vsebnost P v krmi</t>
  </si>
  <si>
    <t>Vsebnost P v jajcih</t>
  </si>
  <si>
    <t>Nesnice</t>
  </si>
  <si>
    <t>Brojlerji</t>
  </si>
  <si>
    <t xml:space="preserve">Izločanje N </t>
  </si>
  <si>
    <t>delež</t>
  </si>
  <si>
    <t>Okrajšava</t>
  </si>
  <si>
    <t>Zasedenost hleva (število dni, ko je hlev zaseden/365 × 100)</t>
  </si>
  <si>
    <t>ZH%</t>
  </si>
  <si>
    <r>
      <t>M</t>
    </r>
    <r>
      <rPr>
        <vertAlign val="subscript"/>
        <sz val="11"/>
        <color theme="1"/>
        <rFont val="Calibri"/>
        <family val="2"/>
        <charset val="238"/>
        <scheme val="minor"/>
      </rPr>
      <t>krma</t>
    </r>
  </si>
  <si>
    <t>kg/žival/proizvodni ciklus</t>
  </si>
  <si>
    <t xml:space="preserve">Trajanje proizvodnega ciklusa </t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</si>
  <si>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ciklus</t>
    </r>
  </si>
  <si>
    <t>dnevi</t>
  </si>
  <si>
    <r>
      <t>VN</t>
    </r>
    <r>
      <rPr>
        <vertAlign val="subscript"/>
        <sz val="11"/>
        <color theme="1"/>
        <rFont val="Calibri"/>
        <family val="2"/>
        <charset val="238"/>
        <scheme val="minor"/>
      </rPr>
      <t>krma</t>
    </r>
  </si>
  <si>
    <r>
      <t>VP</t>
    </r>
    <r>
      <rPr>
        <vertAlign val="subscript"/>
        <sz val="11"/>
        <color theme="1"/>
        <rFont val="Calibri"/>
        <family val="2"/>
        <charset val="238"/>
        <scheme val="minor"/>
      </rPr>
      <t>krma</t>
    </r>
  </si>
  <si>
    <r>
      <t>TM</t>
    </r>
    <r>
      <rPr>
        <vertAlign val="subscript"/>
        <sz val="11"/>
        <color theme="1"/>
        <rFont val="Calibri"/>
        <family val="2"/>
        <charset val="238"/>
        <scheme val="minor"/>
      </rPr>
      <t>Z</t>
    </r>
  </si>
  <si>
    <t>kg</t>
  </si>
  <si>
    <t>Končna masa živali (ob koncu proizvodnega ciklusa)</t>
  </si>
  <si>
    <r>
      <t>TM</t>
    </r>
    <r>
      <rPr>
        <vertAlign val="subscript"/>
        <sz val="11"/>
        <color theme="1"/>
        <rFont val="Calibri"/>
        <family val="2"/>
        <charset val="238"/>
        <scheme val="minor"/>
      </rPr>
      <t>K</t>
    </r>
  </si>
  <si>
    <r>
      <t>M</t>
    </r>
    <r>
      <rPr>
        <vertAlign val="subscript"/>
        <sz val="11"/>
        <color theme="1"/>
        <rFont val="Calibri"/>
        <family val="2"/>
        <charset val="238"/>
        <scheme val="minor"/>
      </rPr>
      <t>jajca</t>
    </r>
  </si>
  <si>
    <t>kg/nesnico/proizvodni ciklus</t>
  </si>
  <si>
    <t>Vsebnost N v telesu ob začetku ciklusa</t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</si>
  <si>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TM-Z</t>
    </r>
  </si>
  <si>
    <t>Vsebnost N v telesu ob koncu ciklusa</t>
  </si>
  <si>
    <r>
      <t>VN</t>
    </r>
    <r>
      <rPr>
        <vertAlign val="subscript"/>
        <sz val="11"/>
        <color theme="1"/>
        <rFont val="Calibri"/>
        <family val="2"/>
        <charset val="238"/>
        <scheme val="minor"/>
      </rPr>
      <t>TM-K</t>
    </r>
  </si>
  <si>
    <t>Vsebnost P v telesu ob začetku ciklusa</t>
  </si>
  <si>
    <r>
      <t>VP</t>
    </r>
    <r>
      <rPr>
        <vertAlign val="subscript"/>
        <sz val="11"/>
        <color theme="1"/>
        <rFont val="Calibri"/>
        <family val="2"/>
        <charset val="238"/>
        <scheme val="minor"/>
      </rPr>
      <t>TM-Z</t>
    </r>
  </si>
  <si>
    <t>Vsebnost P v telesu ob koncu ciklusa</t>
  </si>
  <si>
    <r>
      <t>VP</t>
    </r>
    <r>
      <rPr>
        <vertAlign val="subscript"/>
        <sz val="11"/>
        <color theme="1"/>
        <rFont val="Calibri"/>
        <family val="2"/>
        <charset val="238"/>
        <scheme val="minor"/>
      </rPr>
      <t>TM-K</t>
    </r>
  </si>
  <si>
    <r>
      <t>VN</t>
    </r>
    <r>
      <rPr>
        <vertAlign val="subscript"/>
        <sz val="11"/>
        <color theme="1"/>
        <rFont val="Calibri"/>
        <family val="2"/>
        <charset val="238"/>
        <scheme val="minor"/>
      </rPr>
      <t>jajca</t>
    </r>
  </si>
  <si>
    <t>/</t>
  </si>
  <si>
    <r>
      <t>Podatki za oceno izločenega N in P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</t>
    </r>
    <r>
      <rPr>
        <b/>
        <vertAlign val="subscript"/>
        <sz val="11"/>
        <color theme="1"/>
        <rFont val="Calibri"/>
        <family val="2"/>
        <charset val="238"/>
        <scheme val="minor"/>
      </rPr>
      <t>5</t>
    </r>
    <r>
      <rPr>
        <b/>
        <sz val="11"/>
        <color theme="1"/>
        <rFont val="Calibri"/>
        <family val="2"/>
        <charset val="238"/>
        <scheme val="minor"/>
      </rPr>
      <t xml:space="preserve"> po postopku masne bilance. V rumeno obarvana polja je treba vpisati podatke, ki se nanašajo na konkretno rejo.</t>
    </r>
  </si>
  <si>
    <t>1.       Količina zaužitega N in P</t>
  </si>
  <si>
    <t xml:space="preserve">           Količina zaužitega N</t>
  </si>
  <si>
    <t xml:space="preserve">           Količina zaužitega P</t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</si>
  <si>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zaužit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</si>
  <si>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zaužit</t>
    </r>
  </si>
  <si>
    <t>kg na žival na proizvodni ciklus</t>
  </si>
  <si>
    <t xml:space="preserve">2.       Količina zadržanega N in P </t>
  </si>
  <si>
    <t xml:space="preserve">           Količina zadržanega N</t>
  </si>
  <si>
    <t xml:space="preserve">           Količina zadržanega P</t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</si>
  <si>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zadržan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</si>
  <si>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zadržan</t>
    </r>
  </si>
  <si>
    <t>Začetna masa živali (ob začetku proizvodnega ciklusa)</t>
  </si>
  <si>
    <t>Opomba</t>
  </si>
  <si>
    <t>3.       Količina izločenega N in P</t>
  </si>
  <si>
    <t xml:space="preserve">           Količina izločenega N</t>
  </si>
  <si>
    <t xml:space="preserve">           Količina izločenega P</t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</si>
  <si>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izločen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</si>
  <si>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izločen</t>
    </r>
  </si>
  <si>
    <t xml:space="preserve">4.       Preračun izločenega N in P na letno raven </t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</si>
  <si>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izločen-365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</si>
  <si>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izločen-365</t>
    </r>
  </si>
  <si>
    <t>kg na žival na leto (365 dni)</t>
  </si>
  <si>
    <r>
      <t>Postopek ocene izločenega N in P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</t>
    </r>
    <r>
      <rPr>
        <b/>
        <vertAlign val="subscript"/>
        <sz val="11"/>
        <color theme="1"/>
        <rFont val="Calibri"/>
        <family val="2"/>
        <charset val="238"/>
        <scheme val="minor"/>
      </rPr>
      <t>5</t>
    </r>
    <r>
      <rPr>
        <b/>
        <sz val="11"/>
        <color theme="1"/>
        <rFont val="Calibri"/>
        <family val="2"/>
        <charset val="238"/>
        <scheme val="minor"/>
      </rPr>
      <t>.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Enačbe za ocene so vpisane in jih ne popravljamo. 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</si>
  <si>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izločen-PŽ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</si>
  <si>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izločen-PŽ</t>
    </r>
  </si>
  <si>
    <t>kg na prostor za žival na leto</t>
  </si>
  <si>
    <r>
      <t>6.       Preračun izločenega P v obliko P</t>
    </r>
    <r>
      <rPr>
        <u/>
        <vertAlign val="subscript"/>
        <sz val="11"/>
        <color theme="1"/>
        <rFont val="Calibri"/>
        <family val="2"/>
        <charset val="238"/>
        <scheme val="minor"/>
      </rPr>
      <t>2</t>
    </r>
    <r>
      <rPr>
        <u/>
        <sz val="11"/>
        <color theme="1"/>
        <rFont val="Calibri"/>
        <family val="2"/>
        <charset val="238"/>
        <scheme val="minor"/>
      </rPr>
      <t>O</t>
    </r>
    <r>
      <rPr>
        <u/>
        <vertAlign val="subscript"/>
        <sz val="11"/>
        <color theme="1"/>
        <rFont val="Calibri"/>
        <family val="2"/>
        <charset val="238"/>
        <scheme val="minor"/>
      </rPr>
      <t>5</t>
    </r>
  </si>
  <si>
    <r>
      <t xml:space="preserve">           Količina izločenega P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5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</si>
  <si>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5 izločen-PŽ</t>
    </r>
  </si>
  <si>
    <t>Izračunamo na podlagi vsebnosti surovih beljakovin (Nkrma = surove beljakovine/6,25). V primeru faznega krmljenja upoštevamo tehtano povprečje.</t>
  </si>
  <si>
    <t>V primeru faznega krmljenja upoštevamo tehtano povprečje.</t>
  </si>
  <si>
    <r>
      <t>Podatki za oceno izločenega N in P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</t>
    </r>
    <r>
      <rPr>
        <b/>
        <vertAlign val="subscript"/>
        <sz val="11"/>
        <color theme="1"/>
        <rFont val="Calibri"/>
        <family val="2"/>
        <charset val="238"/>
        <scheme val="minor"/>
      </rPr>
      <t>5</t>
    </r>
    <r>
      <rPr>
        <b/>
        <sz val="11"/>
        <color theme="1"/>
        <rFont val="Calibri"/>
        <family val="2"/>
        <charset val="238"/>
        <scheme val="minor"/>
      </rPr>
      <t xml:space="preserve"> na podlagi analize gnoja. V rumeno obarvana polja je treba vpisati podatke, ki se nanašajo na konkretno rejo.</t>
    </r>
  </si>
  <si>
    <t xml:space="preserve"> </t>
  </si>
  <si>
    <t xml:space="preserve">Količina gnoja ali gnojevke </t>
  </si>
  <si>
    <r>
      <t>M</t>
    </r>
    <r>
      <rPr>
        <vertAlign val="subscript"/>
        <sz val="11"/>
        <color theme="1"/>
        <rFont val="Calibri"/>
        <family val="2"/>
        <charset val="238"/>
        <scheme val="minor"/>
      </rPr>
      <t>gnoj</t>
    </r>
  </si>
  <si>
    <t>t/proizvodni ciklus</t>
  </si>
  <si>
    <t>Povprečno število živali v turnusu</t>
  </si>
  <si>
    <t>št. živali</t>
  </si>
  <si>
    <r>
      <t>VN</t>
    </r>
    <r>
      <rPr>
        <vertAlign val="subscript"/>
        <sz val="11"/>
        <color theme="1"/>
        <rFont val="Calibri"/>
        <family val="2"/>
        <charset val="238"/>
        <scheme val="minor"/>
      </rPr>
      <t>gnoj</t>
    </r>
  </si>
  <si>
    <r>
      <t>VP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5gnoj</t>
    </r>
  </si>
  <si>
    <t>Količina uporabljenega nastilja</t>
  </si>
  <si>
    <r>
      <t>M</t>
    </r>
    <r>
      <rPr>
        <vertAlign val="subscript"/>
        <sz val="11"/>
        <color theme="1"/>
        <rFont val="Calibri"/>
        <family val="2"/>
        <charset val="238"/>
        <scheme val="minor"/>
      </rPr>
      <t>nastilj</t>
    </r>
  </si>
  <si>
    <r>
      <t>VN</t>
    </r>
    <r>
      <rPr>
        <vertAlign val="subscript"/>
        <sz val="11"/>
        <color theme="1"/>
        <rFont val="Calibri"/>
        <family val="2"/>
        <charset val="238"/>
        <scheme val="minor"/>
      </rPr>
      <t>nastilj</t>
    </r>
  </si>
  <si>
    <r>
      <t>VP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5nastilj</t>
    </r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</si>
  <si>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izgube N</t>
    </r>
  </si>
  <si>
    <t>% od izločenega N</t>
  </si>
  <si>
    <t>Vsebnost N v gnoju/gnojevki</t>
  </si>
  <si>
    <r>
      <t>Vsebnost P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v gnoju/gnojevki</t>
    </r>
  </si>
  <si>
    <t>Vsebnost N v nastilju</t>
  </si>
  <si>
    <r>
      <t>Vsebnost P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v nastilju</t>
    </r>
  </si>
  <si>
    <t>Izgube N iz hlevov in gnojišč</t>
  </si>
  <si>
    <r>
      <t>1.     Količina N in P</t>
    </r>
    <r>
      <rPr>
        <u/>
        <vertAlign val="subscript"/>
        <sz val="12"/>
        <color theme="1"/>
        <rFont val="Calibri"/>
        <family val="2"/>
        <charset val="238"/>
        <scheme val="minor"/>
      </rPr>
      <t>2</t>
    </r>
    <r>
      <rPr>
        <u/>
        <sz val="12"/>
        <color theme="1"/>
        <rFont val="Calibri"/>
        <family val="2"/>
        <charset val="238"/>
        <scheme val="minor"/>
      </rPr>
      <t>O</t>
    </r>
    <r>
      <rPr>
        <u/>
        <vertAlign val="subscript"/>
        <sz val="12"/>
        <color theme="1"/>
        <rFont val="Calibri"/>
        <family val="2"/>
        <charset val="238"/>
        <scheme val="minor"/>
      </rPr>
      <t>5</t>
    </r>
    <r>
      <rPr>
        <u/>
        <sz val="12"/>
        <color theme="1"/>
        <rFont val="Calibri"/>
        <family val="2"/>
        <charset val="238"/>
        <scheme val="minor"/>
      </rPr>
      <t xml:space="preserve"> v gnoju </t>
    </r>
  </si>
  <si>
    <r>
      <t>N</t>
    </r>
    <r>
      <rPr>
        <vertAlign val="subscript"/>
        <sz val="12"/>
        <color theme="1"/>
        <rFont val="Calibri"/>
        <family val="2"/>
        <charset val="238"/>
        <scheme val="minor"/>
      </rPr>
      <t>gnoj</t>
    </r>
  </si>
  <si>
    <r>
      <t>P</t>
    </r>
    <r>
      <rPr>
        <vertAlign val="sub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O</t>
    </r>
    <r>
      <rPr>
        <vertAlign val="subscript"/>
        <sz val="12"/>
        <color theme="1"/>
        <rFont val="Calibri"/>
        <family val="2"/>
        <charset val="238"/>
        <scheme val="minor"/>
      </rPr>
      <t>5gnoj</t>
    </r>
  </si>
  <si>
    <t>2.     Izgube N iz hlevov in gnojišč</t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</si>
  <si>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SAN</t>
    </r>
  </si>
  <si>
    <r>
      <t>EF</t>
    </r>
    <r>
      <rPr>
        <vertAlign val="subscript"/>
        <sz val="11"/>
        <color theme="1"/>
        <rFont val="Calibri"/>
        <family val="2"/>
        <charset val="238"/>
        <scheme val="minor"/>
      </rPr>
      <t>NH3-hlevi</t>
    </r>
  </si>
  <si>
    <r>
      <t>KF</t>
    </r>
    <r>
      <rPr>
        <vertAlign val="subscript"/>
        <sz val="11"/>
        <color theme="1"/>
        <rFont val="Calibri"/>
        <family val="2"/>
        <charset val="238"/>
        <scheme val="minor"/>
      </rPr>
      <t>NH3-hlevi</t>
    </r>
  </si>
  <si>
    <r>
      <t>EF</t>
    </r>
    <r>
      <rPr>
        <vertAlign val="subscript"/>
        <sz val="11"/>
        <color theme="1"/>
        <rFont val="Calibri"/>
        <family val="2"/>
        <charset val="238"/>
        <scheme val="minor"/>
      </rPr>
      <t>NH3-gnojišča</t>
    </r>
  </si>
  <si>
    <r>
      <t>EF</t>
    </r>
    <r>
      <rPr>
        <vertAlign val="subscript"/>
        <sz val="11"/>
        <color theme="1"/>
        <rFont val="Calibri"/>
        <family val="2"/>
        <charset val="238"/>
        <scheme val="minor"/>
      </rPr>
      <t>N2O-gnojišča</t>
    </r>
  </si>
  <si>
    <r>
      <t>EF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NOx-gnojišča </t>
    </r>
  </si>
  <si>
    <r>
      <t>EF</t>
    </r>
    <r>
      <rPr>
        <vertAlign val="subscript"/>
        <sz val="11"/>
        <color theme="1"/>
        <rFont val="Calibri"/>
        <family val="2"/>
        <charset val="238"/>
        <scheme val="minor"/>
      </rPr>
      <t>N2-gnojišča</t>
    </r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</si>
  <si>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mob.</t>
    </r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</si>
  <si>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imob.</t>
    </r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</si>
  <si>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izgube N</t>
    </r>
    <r>
      <rPr>
        <vertAlign val="subscript"/>
        <sz val="12"/>
        <color theme="1"/>
        <rFont val="Calibri"/>
        <family val="2"/>
        <charset val="238"/>
        <scheme val="minor"/>
      </rPr>
      <t xml:space="preserve"> hlevi</t>
    </r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</si>
  <si>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izgube N</t>
    </r>
    <r>
      <rPr>
        <vertAlign val="subscript"/>
        <sz val="12"/>
        <color theme="1"/>
        <rFont val="Calibri"/>
        <family val="2"/>
        <charset val="238"/>
        <scheme val="minor"/>
      </rPr>
      <t xml:space="preserve"> gnojišča</t>
    </r>
  </si>
  <si>
    <t xml:space="preserve">           Količina izločenega N </t>
  </si>
  <si>
    <t xml:space="preserve">          Količina N v gnoju </t>
  </si>
  <si>
    <t xml:space="preserve">          Izgube N iz hlevov</t>
  </si>
  <si>
    <t xml:space="preserve">          Izgube N iz gnojišč</t>
  </si>
  <si>
    <t xml:space="preserve">          Izgube N iz hlevov in gnojišč</t>
  </si>
  <si>
    <r>
      <t xml:space="preserve">           Količina izločenega P</t>
    </r>
    <r>
      <rPr>
        <vertAlign val="sub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O</t>
    </r>
    <r>
      <rPr>
        <vertAlign val="subscript"/>
        <sz val="12"/>
        <color theme="1"/>
        <rFont val="Calibri"/>
        <family val="2"/>
        <charset val="238"/>
        <scheme val="minor"/>
      </rPr>
      <t xml:space="preserve">5 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</si>
  <si>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5 izločen</t>
    </r>
  </si>
  <si>
    <r>
      <t>3.     Količina izločenega N in P</t>
    </r>
    <r>
      <rPr>
        <u/>
        <vertAlign val="subscript"/>
        <sz val="12"/>
        <color theme="1"/>
        <rFont val="Calibri"/>
        <family val="2"/>
        <charset val="238"/>
        <scheme val="minor"/>
      </rPr>
      <t>2</t>
    </r>
    <r>
      <rPr>
        <u/>
        <sz val="12"/>
        <color theme="1"/>
        <rFont val="Calibri"/>
        <family val="2"/>
        <charset val="238"/>
        <scheme val="minor"/>
      </rPr>
      <t>O</t>
    </r>
    <r>
      <rPr>
        <u/>
        <vertAlign val="subscript"/>
        <sz val="12"/>
        <color theme="1"/>
        <rFont val="Calibri"/>
        <family val="2"/>
        <charset val="238"/>
        <scheme val="minor"/>
      </rPr>
      <t>5</t>
    </r>
    <r>
      <rPr>
        <u/>
        <sz val="12"/>
        <color theme="1"/>
        <rFont val="Calibri"/>
        <family val="2"/>
        <charset val="238"/>
        <scheme val="minor"/>
      </rPr>
      <t xml:space="preserve"> </t>
    </r>
  </si>
  <si>
    <t>5.       Preračun izločenega N in P na raven prostora za žival</t>
  </si>
  <si>
    <r>
      <t>Postopek ocene izločenega N in P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5 </t>
    </r>
    <r>
      <rPr>
        <b/>
        <sz val="11"/>
        <color theme="1"/>
        <rFont val="Calibri"/>
        <family val="2"/>
        <charset val="238"/>
        <scheme val="minor"/>
      </rPr>
      <t xml:space="preserve">na podlagi analize gnoja. Enačbe za ocene so vpisane in jih ne popravljamo. 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</si>
  <si>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5 izločen-365</t>
    </r>
  </si>
  <si>
    <t>Glejte: preglednica 5</t>
  </si>
  <si>
    <r>
      <t>KF</t>
    </r>
    <r>
      <rPr>
        <vertAlign val="subscript"/>
        <sz val="11"/>
        <color theme="1"/>
        <rFont val="Calibri"/>
        <family val="2"/>
        <charset val="238"/>
        <scheme val="minor"/>
      </rPr>
      <t>NH3-gnojišča</t>
    </r>
  </si>
  <si>
    <t>Glejte: preglednica 10</t>
  </si>
  <si>
    <t>Glejte: preglednica 11</t>
  </si>
  <si>
    <t>V polju je navezava na izračun spodaj. V polje lahko vpišemo tudi vrednost, ki jo pridobimo v sklopu ocene emisij amonijaka.</t>
  </si>
  <si>
    <r>
      <t>M</t>
    </r>
    <r>
      <rPr>
        <vertAlign val="subscript"/>
        <sz val="11"/>
        <color theme="1"/>
        <rFont val="Calibri"/>
        <family val="2"/>
        <charset val="238"/>
        <scheme val="minor"/>
      </rPr>
      <t>nastilj-pribl. 100</t>
    </r>
  </si>
  <si>
    <t xml:space="preserve">          Približek za količino slame</t>
  </si>
  <si>
    <t>kg na 100 kg N v gnoju</t>
  </si>
  <si>
    <r>
      <t xml:space="preserve">          Količina P</t>
    </r>
    <r>
      <rPr>
        <vertAlign val="sub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O</t>
    </r>
    <r>
      <rPr>
        <vertAlign val="subscript"/>
        <sz val="12"/>
        <color theme="1"/>
        <rFont val="Calibri"/>
        <family val="2"/>
        <charset val="238"/>
        <scheme val="minor"/>
      </rPr>
      <t>5</t>
    </r>
    <r>
      <rPr>
        <sz val="12"/>
        <color theme="1"/>
        <rFont val="Calibri"/>
        <family val="2"/>
        <charset val="238"/>
        <scheme val="minor"/>
      </rPr>
      <t xml:space="preserve"> v gnoju </t>
    </r>
  </si>
  <si>
    <t>Če nimamo podatka o masi enodnevnih piščancev, lahko privzamemo vpisano vrednost.</t>
  </si>
  <si>
    <t>Za purane vpišite 30,0</t>
  </si>
  <si>
    <t>Za purane vpišite 33,0</t>
  </si>
  <si>
    <r>
      <t>Privzeti podatki za oceno izločenega N in P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</t>
    </r>
    <r>
      <rPr>
        <b/>
        <vertAlign val="subscript"/>
        <sz val="11"/>
        <color theme="1"/>
        <rFont val="Calibri"/>
        <family val="2"/>
        <charset val="238"/>
        <scheme val="minor"/>
      </rPr>
      <t>5</t>
    </r>
    <r>
      <rPr>
        <b/>
        <sz val="11"/>
        <color theme="1"/>
        <rFont val="Calibri"/>
        <family val="2"/>
        <charset val="238"/>
        <scheme val="minor"/>
      </rPr>
      <t xml:space="preserve"> po postopku masne bilance (povzeto po Statistics Netherlands, 2012). Za brojlerje vpisanih vrednosti ni treba popravljati, razen če reja razpolaga z lastnimi podatki ali presodi, da so za ocene primernejši drugi podatki iz zanesljivih virov.</t>
    </r>
  </si>
  <si>
    <t>Za purane vpišite vrednosti, ki so navedene pod opombo.</t>
  </si>
  <si>
    <t>Za purane velja enaka vrednost kot za brojlerje</t>
  </si>
  <si>
    <t>Za purane vpišite 5,2, za purice 5,0.</t>
  </si>
  <si>
    <t>1. Ocena izločanja N in P pri brojlerjih in puranih na podlagi masne bilance (za podrobnosti glejte poglavje 2.1.1 metodike)</t>
  </si>
  <si>
    <t>2. Ocena izločanja N in P pri brojlerjih in puranih na podlagi analize gnoja (za podrobnosti glejte poglavje 2.1.2 metodike)</t>
  </si>
  <si>
    <r>
      <t>Emisijski faktor za NH</t>
    </r>
    <r>
      <rPr>
        <vertAlign val="subscript"/>
        <sz val="10"/>
        <color theme="1"/>
        <rFont val="Calibri"/>
        <family val="2"/>
        <charset val="238"/>
        <scheme val="minor"/>
      </rPr>
      <t>3</t>
    </r>
    <r>
      <rPr>
        <sz val="10"/>
        <color theme="1"/>
        <rFont val="Calibri"/>
        <family val="2"/>
        <charset val="238"/>
        <scheme val="minor"/>
      </rPr>
      <t xml:space="preserve"> iz hlevov</t>
    </r>
  </si>
  <si>
    <t>Korekcijski faktor za zmanjšanje emisij iz hlevov</t>
  </si>
  <si>
    <t>Faktor imobilizacije SAN na gnojiščih</t>
  </si>
  <si>
    <t>Faktor mobilizacije SAN v jamah za gnojevko</t>
  </si>
  <si>
    <r>
      <t>Emisijski faktor za NH</t>
    </r>
    <r>
      <rPr>
        <vertAlign val="subscript"/>
        <sz val="10"/>
        <color theme="1"/>
        <rFont val="Calibri"/>
        <family val="2"/>
        <charset val="238"/>
        <scheme val="minor"/>
      </rPr>
      <t>3</t>
    </r>
    <r>
      <rPr>
        <sz val="10"/>
        <color theme="1"/>
        <rFont val="Calibri"/>
        <family val="2"/>
        <charset val="238"/>
        <scheme val="minor"/>
      </rPr>
      <t xml:space="preserve"> iz skladišč živinskih gnojil</t>
    </r>
  </si>
  <si>
    <t>Korekcijski faktor za zmanjšanje emisij iz gnojišč</t>
  </si>
  <si>
    <r>
      <t>Emisijski faktor za N</t>
    </r>
    <r>
      <rPr>
        <vertAlign val="sub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>O iz skladišč živinskih gnojil</t>
    </r>
  </si>
  <si>
    <r>
      <t>Emisijski faktor za NO</t>
    </r>
    <r>
      <rPr>
        <vertAlign val="subscript"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iz skladišč živinskih gnojil</t>
    </r>
  </si>
  <si>
    <t>delež SAN od skupnega N v izločkih</t>
  </si>
  <si>
    <t>delež od SAN</t>
  </si>
  <si>
    <t>Delež skupnega amonijakovega N (SAN)</t>
  </si>
  <si>
    <t>delež od ne-SAN dušika</t>
  </si>
  <si>
    <t>kg N na kg nastilja</t>
  </si>
  <si>
    <t>Glejte: preglednica 10, uporabiti le, če se za nastilj uporablja slama, v primeru žagovine vpisati 0,00</t>
  </si>
  <si>
    <t>Vpisati rezultat analize</t>
  </si>
  <si>
    <t>Rezultat tehtanja</t>
  </si>
  <si>
    <t>Vpisati rezultat analize ali privzeto vrednost (preglednica 3)</t>
  </si>
  <si>
    <r>
      <t>Privzeti podatki za oceno izločenega N in P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</t>
    </r>
    <r>
      <rPr>
        <b/>
        <vertAlign val="subscript"/>
        <sz val="11"/>
        <color theme="1"/>
        <rFont val="Calibri"/>
        <family val="2"/>
        <charset val="238"/>
        <scheme val="minor"/>
      </rPr>
      <t>5</t>
    </r>
    <r>
      <rPr>
        <b/>
        <sz val="11"/>
        <color theme="1"/>
        <rFont val="Calibri"/>
        <family val="2"/>
        <charset val="238"/>
        <scheme val="minor"/>
      </rPr>
      <t xml:space="preserve"> po postopku masne bilance (povzeto po Statistics Netherlands, 2012). Vpisanih vrednosti ni treba popravljati, razen če reja razpolaga z lastnimi podatki ali presodi, da so za ocene primernejši drugi podatki iz zanesljivih virov.</t>
    </r>
  </si>
  <si>
    <t>Za vsebnost fosforja v krmi uporabimo podatke iz deklaracij ali analitske podatke.</t>
  </si>
  <si>
    <t>Izračunamo na podlagi vsebnosti surovih beljakovin (Nkrma = surove beljakovine/6,25). V primeru faznega krmljenja upoštevamo tehtano povprečje. Za vsebnost beljakovin v krmi uporabimo podatke iz deklaracij ali analitske podatke.</t>
  </si>
  <si>
    <r>
      <t>M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jajca </t>
    </r>
    <r>
      <rPr>
        <sz val="11"/>
        <color theme="1"/>
        <rFont val="Calibri"/>
        <family val="2"/>
        <charset val="238"/>
        <scheme val="minor"/>
      </rPr>
      <t>= nesnost (št. na proizvodni ciklus) ×  masa jajca (g)/1000</t>
    </r>
  </si>
  <si>
    <t>Vpisati rezultat tehtanja</t>
  </si>
  <si>
    <t>Glejte: preglednici 8 in 9</t>
  </si>
  <si>
    <t>Glejte: preglednici 6 in 7</t>
  </si>
  <si>
    <r>
      <t>Navodilo: v nadaljevanju je pripravljen postopek za oceno izločanja N in P</t>
    </r>
    <r>
      <rPr>
        <b/>
        <vertAlign val="subscript"/>
        <sz val="14"/>
        <color theme="1"/>
        <rFont val="Calibri"/>
        <family val="2"/>
        <charset val="238"/>
        <scheme val="minor"/>
      </rPr>
      <t>2</t>
    </r>
    <r>
      <rPr>
        <b/>
        <sz val="14"/>
        <color theme="1"/>
        <rFont val="Calibri"/>
        <family val="2"/>
        <charset val="238"/>
        <scheme val="minor"/>
      </rPr>
      <t>O</t>
    </r>
    <r>
      <rPr>
        <b/>
        <vertAlign val="subscript"/>
        <sz val="14"/>
        <color theme="1"/>
        <rFont val="Calibri"/>
        <family val="2"/>
        <charset val="238"/>
        <scheme val="minor"/>
      </rPr>
      <t>5</t>
    </r>
    <r>
      <rPr>
        <b/>
        <sz val="14"/>
        <color theme="1"/>
        <rFont val="Calibri"/>
        <family val="2"/>
        <charset val="238"/>
        <scheme val="minor"/>
      </rPr>
      <t xml:space="preserve"> po postopku masne bilance (postopek 1) in na podlagi analize gnoja (postopek 2). Ocene pripravimo po enem od postopkov. Priporočamo postopek masne bilance, ki je zanesljivejši in enostavnejši.</t>
    </r>
  </si>
  <si>
    <t>Podatki za oceno izgub N iz hlevov in gnojišč. V rumeno obarvana polja je treba vpisati podatke za konkretno rejo. Ustrezne vrednosti poiščemo v poglavju 2.2.1 metodike. Če pridobimo podatke o izgubah N v sklopu ocene emisij amonijaka, vnos podatkov na tem mestu ni potreben, podatek vnesemo v polje D69.</t>
  </si>
  <si>
    <t>1. Ocena emisij amonijaka z uporabo masne bilance (za podrobnosti glejte poglavje 2.2 metodike)</t>
  </si>
  <si>
    <r>
      <t xml:space="preserve">Podatki za oceno emisij amonijaka </t>
    </r>
    <r>
      <rPr>
        <b/>
        <sz val="11"/>
        <color theme="1"/>
        <rFont val="Calibri"/>
        <family val="2"/>
        <charset val="238"/>
        <scheme val="minor"/>
      </rPr>
      <t>po postopku masne bilance. V rumeno obarvana polja je treba vpisati podatke, ki se nanašajo na konkretno rejo.</t>
    </r>
  </si>
  <si>
    <t xml:space="preserve">Delež skupnega amonijakovega N (SAN) </t>
  </si>
  <si>
    <r>
      <t>M</t>
    </r>
    <r>
      <rPr>
        <vertAlign val="subscript"/>
        <sz val="11"/>
        <color theme="1"/>
        <rFont val="Calibri"/>
        <family val="2"/>
        <charset val="238"/>
        <scheme val="minor"/>
      </rPr>
      <t>nastilj-365</t>
    </r>
  </si>
  <si>
    <t xml:space="preserve">Korekcijski faktor za zmanjšanje emisij pri gnojenju </t>
  </si>
  <si>
    <r>
      <t>Emisijski faktor za NH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iz hlevov</t>
    </r>
  </si>
  <si>
    <r>
      <t>Emisijski faktor za NH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iz skladišč živinskih gnojil</t>
    </r>
  </si>
  <si>
    <r>
      <t>KF</t>
    </r>
    <r>
      <rPr>
        <vertAlign val="subscript"/>
        <sz val="11"/>
        <color theme="1"/>
        <rFont val="Calibri"/>
        <family val="2"/>
        <charset val="238"/>
        <scheme val="minor"/>
      </rPr>
      <t>NH3-gnojišča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</si>
  <si>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Emisijski faktor za 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 iz skladišč živinskih gnojil</t>
    </r>
  </si>
  <si>
    <r>
      <t>Emisijski faktor za NO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iz skladišč živinskih gnojil</t>
    </r>
  </si>
  <si>
    <r>
      <t>EF</t>
    </r>
    <r>
      <rPr>
        <vertAlign val="subscript"/>
        <sz val="11"/>
        <color theme="1"/>
        <rFont val="Calibri"/>
        <family val="2"/>
        <charset val="238"/>
        <scheme val="minor"/>
      </rPr>
      <t>NOx-gnojišča</t>
    </r>
  </si>
  <si>
    <r>
      <t>Emisijski faktor za 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iz skladišč živinskih gnojil</t>
    </r>
  </si>
  <si>
    <r>
      <t>Emisijski faktor za NH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pri gnojenju</t>
    </r>
  </si>
  <si>
    <r>
      <t>EF</t>
    </r>
    <r>
      <rPr>
        <vertAlign val="subscript"/>
        <sz val="11"/>
        <color theme="1"/>
        <rFont val="Calibri"/>
        <family val="2"/>
        <charset val="238"/>
        <scheme val="minor"/>
      </rPr>
      <t>NH3-gnojenje</t>
    </r>
  </si>
  <si>
    <r>
      <t>KF</t>
    </r>
    <r>
      <rPr>
        <vertAlign val="subscript"/>
        <sz val="11"/>
        <color theme="1"/>
        <rFont val="Calibri"/>
        <family val="2"/>
        <charset val="238"/>
        <scheme val="minor"/>
      </rPr>
      <t>NH3-gnojenje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</si>
  <si>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Postopek za oceno emisij amonijaka po postopku masne bilance. Enačbe za ocene so vpisane in jih ne popravljamo. </t>
  </si>
  <si>
    <t>REZULTAT</t>
  </si>
  <si>
    <t>1.   Količina izločenega skupnega amonijakovega N</t>
  </si>
  <si>
    <t>kg na žival na leto</t>
  </si>
  <si>
    <r>
      <t>SAN</t>
    </r>
    <r>
      <rPr>
        <vertAlign val="subscript"/>
        <sz val="11"/>
        <color theme="1"/>
        <rFont val="Calibri"/>
        <family val="2"/>
        <charset val="238"/>
        <scheme val="minor"/>
      </rPr>
      <t>izločen</t>
    </r>
  </si>
  <si>
    <t xml:space="preserve">2.   Emisije amonijakovega N iz hlevov </t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</si>
  <si>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NH3-N hlevi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</si>
  <si>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3.   Količina skupnega amonijakovega N na gnojiščih </t>
  </si>
  <si>
    <r>
      <t>SAN</t>
    </r>
    <r>
      <rPr>
        <vertAlign val="subscript"/>
        <sz val="11"/>
        <color theme="1"/>
        <rFont val="Calibri"/>
        <family val="2"/>
        <charset val="238"/>
        <scheme val="minor"/>
      </rPr>
      <t>gnojišča</t>
    </r>
  </si>
  <si>
    <t xml:space="preserve">        Emisije amonijaka</t>
  </si>
  <si>
    <r>
      <t xml:space="preserve">        Emisije N</t>
    </r>
    <r>
      <rPr>
        <vertAlign val="sub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O</t>
    </r>
  </si>
  <si>
    <r>
      <t xml:space="preserve">        Emisije NO</t>
    </r>
    <r>
      <rPr>
        <vertAlign val="subscript"/>
        <sz val="12"/>
        <color theme="1"/>
        <rFont val="Calibri"/>
        <family val="2"/>
        <charset val="238"/>
        <scheme val="minor"/>
      </rPr>
      <t>x</t>
    </r>
  </si>
  <si>
    <r>
      <t xml:space="preserve">        Emisije N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</si>
  <si>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E</t>
    </r>
    <r>
      <rPr>
        <vertAlign val="subscript"/>
        <sz val="12"/>
        <color theme="1"/>
        <rFont val="Calibri"/>
        <family val="2"/>
        <charset val="238"/>
        <scheme val="minor"/>
      </rPr>
      <t>NH3-N gnojišča</t>
    </r>
  </si>
  <si>
    <r>
      <t>E</t>
    </r>
    <r>
      <rPr>
        <vertAlign val="subscript"/>
        <sz val="12"/>
        <color theme="1"/>
        <rFont val="Calibri"/>
        <family val="2"/>
        <charset val="238"/>
        <scheme val="minor"/>
      </rPr>
      <t>N2O-N gnojišča</t>
    </r>
  </si>
  <si>
    <r>
      <t>E</t>
    </r>
    <r>
      <rPr>
        <vertAlign val="subscript"/>
        <sz val="12"/>
        <color theme="1"/>
        <rFont val="Calibri"/>
        <family val="2"/>
        <charset val="238"/>
        <scheme val="minor"/>
      </rPr>
      <t>NOx-N gnojišča</t>
    </r>
  </si>
  <si>
    <r>
      <t>E</t>
    </r>
    <r>
      <rPr>
        <vertAlign val="subscript"/>
        <sz val="12"/>
        <color theme="1"/>
        <rFont val="Calibri"/>
        <family val="2"/>
        <charset val="238"/>
        <scheme val="minor"/>
      </rPr>
      <t>N2-N gnojišča</t>
    </r>
  </si>
  <si>
    <r>
      <t>4.   Emisije amonijakovega N, N</t>
    </r>
    <r>
      <rPr>
        <u/>
        <vertAlign val="subscript"/>
        <sz val="12"/>
        <color theme="1"/>
        <rFont val="Calibri"/>
        <family val="2"/>
        <charset val="238"/>
        <scheme val="minor"/>
      </rPr>
      <t>2</t>
    </r>
    <r>
      <rPr>
        <u/>
        <sz val="12"/>
        <color theme="1"/>
        <rFont val="Calibri"/>
        <family val="2"/>
        <charset val="238"/>
        <scheme val="minor"/>
      </rPr>
      <t>O-N, NO</t>
    </r>
    <r>
      <rPr>
        <u/>
        <vertAlign val="subscript"/>
        <sz val="12"/>
        <color theme="1"/>
        <rFont val="Calibri"/>
        <family val="2"/>
        <charset val="238"/>
        <scheme val="minor"/>
      </rPr>
      <t>X</t>
    </r>
    <r>
      <rPr>
        <u/>
        <sz val="12"/>
        <color theme="1"/>
        <rFont val="Calibri"/>
        <family val="2"/>
        <charset val="238"/>
        <scheme val="minor"/>
      </rPr>
      <t>-N in N</t>
    </r>
    <r>
      <rPr>
        <u/>
        <vertAlign val="subscript"/>
        <sz val="12"/>
        <color theme="1"/>
        <rFont val="Calibri"/>
        <family val="2"/>
        <charset val="238"/>
        <scheme val="minor"/>
      </rPr>
      <t>2</t>
    </r>
    <r>
      <rPr>
        <u/>
        <sz val="12"/>
        <color theme="1"/>
        <rFont val="Calibri"/>
        <family val="2"/>
        <charset val="238"/>
        <scheme val="minor"/>
      </rPr>
      <t xml:space="preserve">-N iz gnojišč </t>
    </r>
  </si>
  <si>
    <t xml:space="preserve">5.   Izgube N iz hlevov in gnojišč </t>
  </si>
  <si>
    <t xml:space="preserve">        Izgube N iz hlevov</t>
  </si>
  <si>
    <t xml:space="preserve">        Izgube N iz gnojišč</t>
  </si>
  <si>
    <t xml:space="preserve">        Izgube N iz hlevov in gnojišč</t>
  </si>
  <si>
    <t xml:space="preserve">6.   Količina skupnega amonijakovega N v živinskih gnojilih </t>
  </si>
  <si>
    <r>
      <t>SAN</t>
    </r>
    <r>
      <rPr>
        <vertAlign val="subscript"/>
        <sz val="12"/>
        <color theme="1"/>
        <rFont val="Calibri"/>
        <family val="2"/>
        <charset val="238"/>
        <scheme val="minor"/>
      </rPr>
      <t>gnojila</t>
    </r>
  </si>
  <si>
    <t xml:space="preserve">7.   Emisije amonijakovega N pri gnojenju z živinskimi gnojili </t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</si>
  <si>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NH3-N gnojenje</t>
    </r>
  </si>
  <si>
    <t>8.   Skupne emisije amonijakovega N iz hlevov, gnojišč in pri gnojenji u živinskimi gnojili</t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</si>
  <si>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NH3-N skupaj</t>
    </r>
  </si>
  <si>
    <t xml:space="preserve">9.   Preračun skupnih emisij amonijakovega N iz hlevov, gnojišč in pri gnojenji u živinskimi gnojili v skupne emisije amonijaka </t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</si>
  <si>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NH3 skupaj</t>
    </r>
  </si>
  <si>
    <t>10.  Preračun skupnih emisij na žival na leto v emisije na prostor za žival na leto</t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</si>
  <si>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NH3 skupaj na prostor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</si>
  <si>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Skupne emisije amonijaka</t>
  </si>
  <si>
    <t>Navodilo: v nadaljevanju je pripravljen postopek za oceno emisij amonijaka po postopku masne bilance. Za konkretno rejo je treba izpolniti rumeno obarvana polja.</t>
  </si>
  <si>
    <t>Glejte: preglednicie 6 do 9</t>
  </si>
  <si>
    <t>Glejte: preglednica 12</t>
  </si>
  <si>
    <t>Glejte: preglednica 13</t>
  </si>
  <si>
    <t>Vpisati vrednost, ki je bila določena po postopku masne bilance ali na podlagi analize gnoja. Gre za količino na žival (ne na prostor).</t>
  </si>
  <si>
    <t>REZULTAT 1</t>
  </si>
  <si>
    <t>REZULTAT 2 - Vmesni podatek za oceno izločenega N na podlagi analize gnoja</t>
  </si>
  <si>
    <t>REZULTAT 2 - vmesni podatek za oceno emisij amonijaka</t>
  </si>
  <si>
    <t>Vpisati ocenjeno količino ali rezultat tehtanja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</si>
</sst>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vertAlign val="sub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bscript"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u/>
      <vertAlign val="subscript"/>
      <sz val="12"/>
      <color theme="1"/>
      <name val="Calibri"/>
      <family val="2"/>
      <charset val="238"/>
      <scheme val="minor"/>
    </font>
    <font>
      <vertAlign val="subscript"/>
      <sz val="10"/>
      <color theme="1"/>
      <name val="Calibri"/>
      <family val="2"/>
      <charset val="238"/>
      <scheme val="minor"/>
    </font>
    <font>
      <b/>
      <vertAlign val="subscript"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5" fontId="0" fillId="0" borderId="0" xfId="0" applyNumberFormat="1"/>
    <xf numFmtId="0" fontId="0" fillId="2" borderId="0" xfId="0" applyFill="1"/>
    <xf numFmtId="165" fontId="0" fillId="2" borderId="0" xfId="0" applyNumberFormat="1" applyFill="1"/>
    <xf numFmtId="2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 wrapText="1"/>
    </xf>
    <xf numFmtId="0" fontId="1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justify" vertical="center"/>
    </xf>
    <xf numFmtId="0" fontId="8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Fill="1" applyBorder="1"/>
    <xf numFmtId="0" fontId="10" fillId="0" borderId="0" xfId="0" applyFont="1" applyBorder="1"/>
    <xf numFmtId="2" fontId="0" fillId="3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 vertical="center" wrapText="1"/>
    </xf>
    <xf numFmtId="1" fontId="0" fillId="3" borderId="0" xfId="0" applyNumberFormat="1" applyFont="1" applyFill="1" applyBorder="1" applyAlignment="1">
      <alignment horizontal="center"/>
    </xf>
    <xf numFmtId="0" fontId="12" fillId="0" borderId="0" xfId="0" applyFont="1"/>
    <xf numFmtId="0" fontId="0" fillId="0" borderId="0" xfId="0" applyFont="1" applyBorder="1" applyAlignment="1">
      <alignment horizontal="justify" vertical="center" wrapText="1"/>
    </xf>
    <xf numFmtId="164" fontId="0" fillId="0" borderId="0" xfId="0" applyNumberFormat="1"/>
    <xf numFmtId="1" fontId="0" fillId="0" borderId="0" xfId="0" applyNumberFormat="1"/>
    <xf numFmtId="0" fontId="1" fillId="2" borderId="0" xfId="0" applyFont="1" applyFill="1"/>
    <xf numFmtId="0" fontId="6" fillId="2" borderId="0" xfId="0" applyFont="1" applyFill="1"/>
    <xf numFmtId="0" fontId="0" fillId="2" borderId="0" xfId="0" applyFill="1" applyBorder="1"/>
    <xf numFmtId="0" fontId="0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" fontId="0" fillId="3" borderId="0" xfId="0" applyNumberForma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0" fillId="0" borderId="0" xfId="0" applyNumberFormat="1" applyBorder="1"/>
    <xf numFmtId="164" fontId="0" fillId="4" borderId="0" xfId="0" applyNumberFormat="1" applyFill="1" applyBorder="1" applyAlignment="1">
      <alignment horizontal="center" vertical="center"/>
    </xf>
    <xf numFmtId="2" fontId="0" fillId="2" borderId="0" xfId="0" applyNumberFormat="1" applyFill="1"/>
    <xf numFmtId="0" fontId="6" fillId="0" borderId="0" xfId="0" applyFont="1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165" fontId="0" fillId="2" borderId="0" xfId="0" applyNumberFormat="1" applyFill="1" applyAlignment="1">
      <alignment vertical="center"/>
    </xf>
    <xf numFmtId="164" fontId="0" fillId="3" borderId="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Border="1"/>
    <xf numFmtId="165" fontId="0" fillId="0" borderId="0" xfId="0" applyNumberFormat="1" applyFill="1"/>
    <xf numFmtId="0" fontId="0" fillId="0" borderId="0" xfId="0" applyFill="1"/>
    <xf numFmtId="0" fontId="10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  <color rgb="FFFFFF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workbookViewId="0">
      <selection sqref="A1:E1"/>
    </sheetView>
  </sheetViews>
  <sheetFormatPr defaultRowHeight="15" x14ac:dyDescent="0.25"/>
  <cols>
    <col min="1" max="2" width="31.140625" customWidth="1"/>
    <col min="3" max="3" width="42" customWidth="1"/>
    <col min="4" max="4" width="12.5703125" bestFit="1" customWidth="1"/>
    <col min="5" max="5" width="96.140625" customWidth="1"/>
  </cols>
  <sheetData>
    <row r="1" spans="1:12" ht="36.75" customHeight="1" x14ac:dyDescent="0.25">
      <c r="A1" s="65" t="s">
        <v>161</v>
      </c>
      <c r="B1" s="65"/>
      <c r="C1" s="65"/>
      <c r="D1" s="65"/>
      <c r="E1" s="65"/>
    </row>
    <row r="4" spans="1:12" ht="18.75" x14ac:dyDescent="0.3">
      <c r="A4" s="30" t="s">
        <v>135</v>
      </c>
      <c r="B4" s="13"/>
      <c r="C4" s="13"/>
      <c r="D4" s="13"/>
      <c r="E4" s="13"/>
      <c r="F4" s="13"/>
      <c r="G4" s="13"/>
      <c r="H4" s="2"/>
      <c r="I4" s="2"/>
      <c r="J4" s="2"/>
      <c r="K4" s="2"/>
      <c r="L4" s="2"/>
    </row>
    <row r="5" spans="1:12" x14ac:dyDescent="0.25">
      <c r="A5" s="13"/>
      <c r="B5" s="13"/>
      <c r="C5" s="13"/>
      <c r="D5" s="13"/>
      <c r="E5" s="13"/>
      <c r="F5" s="13"/>
      <c r="G5" s="13"/>
      <c r="H5" s="2"/>
      <c r="I5" s="2"/>
      <c r="J5" s="2"/>
      <c r="K5" s="2"/>
      <c r="L5" s="2"/>
    </row>
    <row r="6" spans="1:12" ht="18" x14ac:dyDescent="0.35">
      <c r="A6" s="13" t="s">
        <v>41</v>
      </c>
      <c r="B6" s="14"/>
      <c r="C6" s="14"/>
      <c r="D6" s="14"/>
      <c r="E6" s="14"/>
      <c r="F6" s="14"/>
      <c r="G6" s="14"/>
    </row>
    <row r="7" spans="1:12" x14ac:dyDescent="0.25">
      <c r="A7" s="13" t="s">
        <v>1</v>
      </c>
      <c r="B7" s="13" t="s">
        <v>15</v>
      </c>
      <c r="C7" s="13" t="s">
        <v>3</v>
      </c>
      <c r="D7" s="13" t="s">
        <v>6</v>
      </c>
      <c r="E7" s="29" t="s">
        <v>54</v>
      </c>
      <c r="F7" s="14"/>
      <c r="G7" s="14"/>
    </row>
    <row r="8" spans="1:12" ht="30" x14ac:dyDescent="0.25">
      <c r="A8" s="18" t="s">
        <v>16</v>
      </c>
      <c r="B8" s="19" t="s">
        <v>17</v>
      </c>
      <c r="C8" s="19" t="s">
        <v>8</v>
      </c>
      <c r="D8" s="34">
        <v>80</v>
      </c>
      <c r="E8" s="14"/>
      <c r="F8" s="14"/>
      <c r="G8" s="14"/>
    </row>
    <row r="9" spans="1:12" ht="18" x14ac:dyDescent="0.25">
      <c r="A9" s="18" t="s">
        <v>0</v>
      </c>
      <c r="B9" s="19" t="s">
        <v>18</v>
      </c>
      <c r="C9" s="19" t="s">
        <v>19</v>
      </c>
      <c r="D9" s="34">
        <v>42</v>
      </c>
      <c r="E9" s="14"/>
      <c r="F9" s="14"/>
      <c r="G9" s="14"/>
    </row>
    <row r="10" spans="1:12" ht="18" x14ac:dyDescent="0.25">
      <c r="A10" s="18" t="s">
        <v>20</v>
      </c>
      <c r="B10" s="19" t="s">
        <v>21</v>
      </c>
      <c r="C10" s="19" t="s">
        <v>22</v>
      </c>
      <c r="D10" s="34">
        <v>410</v>
      </c>
      <c r="E10" s="14"/>
      <c r="F10" s="14"/>
      <c r="G10" s="14"/>
    </row>
    <row r="11" spans="1:12" ht="45" x14ac:dyDescent="0.25">
      <c r="A11" s="42" t="s">
        <v>2</v>
      </c>
      <c r="B11" s="19" t="s">
        <v>23</v>
      </c>
      <c r="C11" s="19" t="s">
        <v>4</v>
      </c>
      <c r="D11" s="31">
        <v>25.9</v>
      </c>
      <c r="E11" s="50" t="s">
        <v>156</v>
      </c>
      <c r="F11" s="14"/>
      <c r="G11" s="14"/>
    </row>
    <row r="12" spans="1:12" ht="18" x14ac:dyDescent="0.25">
      <c r="A12" s="42" t="s">
        <v>9</v>
      </c>
      <c r="B12" s="19" t="s">
        <v>24</v>
      </c>
      <c r="C12" s="19" t="s">
        <v>4</v>
      </c>
      <c r="D12" s="31">
        <v>4.8</v>
      </c>
      <c r="E12" s="50" t="s">
        <v>155</v>
      </c>
      <c r="F12" s="14"/>
      <c r="G12" s="14"/>
    </row>
    <row r="13" spans="1:12" ht="30" x14ac:dyDescent="0.25">
      <c r="A13" s="42" t="s">
        <v>53</v>
      </c>
      <c r="B13" s="19" t="s">
        <v>25</v>
      </c>
      <c r="C13" s="19" t="s">
        <v>26</v>
      </c>
      <c r="D13" s="32">
        <v>1.5</v>
      </c>
      <c r="E13" s="14"/>
      <c r="F13" s="14"/>
      <c r="G13" s="14"/>
    </row>
    <row r="14" spans="1:12" ht="30" x14ac:dyDescent="0.25">
      <c r="A14" s="18" t="s">
        <v>27</v>
      </c>
      <c r="B14" s="19" t="s">
        <v>28</v>
      </c>
      <c r="C14" s="19" t="s">
        <v>26</v>
      </c>
      <c r="D14" s="31">
        <v>1.7</v>
      </c>
      <c r="E14" s="14"/>
      <c r="F14" s="14"/>
      <c r="G14" s="14"/>
    </row>
    <row r="15" spans="1:12" ht="18" x14ac:dyDescent="0.25">
      <c r="A15" s="42" t="s">
        <v>7</v>
      </c>
      <c r="B15" s="19" t="s">
        <v>29</v>
      </c>
      <c r="C15" s="19" t="s">
        <v>30</v>
      </c>
      <c r="D15" s="33">
        <v>16.8</v>
      </c>
      <c r="E15" s="36" t="s">
        <v>157</v>
      </c>
      <c r="F15" s="14"/>
      <c r="G15" s="14"/>
    </row>
    <row r="16" spans="1:12" x14ac:dyDescent="0.25">
      <c r="A16" s="9"/>
      <c r="B16" s="9"/>
      <c r="C16" s="10"/>
      <c r="D16" s="26"/>
      <c r="E16" s="14"/>
      <c r="F16" s="14"/>
      <c r="G16" s="14"/>
    </row>
    <row r="17" spans="1:7" ht="40.5" customHeight="1" x14ac:dyDescent="0.25">
      <c r="A17" s="66" t="s">
        <v>154</v>
      </c>
      <c r="B17" s="66"/>
      <c r="C17" s="66"/>
      <c r="D17" s="66"/>
      <c r="E17" s="66"/>
      <c r="F17" s="14"/>
      <c r="G17" s="14"/>
    </row>
    <row r="18" spans="1:7" x14ac:dyDescent="0.25">
      <c r="A18" s="13" t="s">
        <v>132</v>
      </c>
      <c r="B18" s="14"/>
      <c r="C18" s="14"/>
      <c r="D18" s="27"/>
      <c r="E18" s="14"/>
      <c r="F18" s="14"/>
      <c r="G18" s="14"/>
    </row>
    <row r="19" spans="1:7" x14ac:dyDescent="0.25">
      <c r="A19" s="16" t="s">
        <v>1</v>
      </c>
      <c r="B19" s="16" t="s">
        <v>15</v>
      </c>
      <c r="C19" s="16" t="s">
        <v>3</v>
      </c>
      <c r="D19" s="17" t="s">
        <v>11</v>
      </c>
      <c r="E19" s="29" t="s">
        <v>54</v>
      </c>
      <c r="F19" s="17"/>
      <c r="G19" s="14"/>
    </row>
    <row r="20" spans="1:7" ht="30" x14ac:dyDescent="0.25">
      <c r="A20" s="18" t="s">
        <v>31</v>
      </c>
      <c r="B20" s="19" t="s">
        <v>32</v>
      </c>
      <c r="C20" s="19" t="s">
        <v>4</v>
      </c>
      <c r="D20" s="49">
        <v>28</v>
      </c>
      <c r="E20" s="42"/>
      <c r="F20" s="20"/>
      <c r="G20" s="14"/>
    </row>
    <row r="21" spans="1:7" ht="30" x14ac:dyDescent="0.25">
      <c r="A21" s="18" t="s">
        <v>33</v>
      </c>
      <c r="B21" s="19" t="s">
        <v>34</v>
      </c>
      <c r="C21" s="19" t="s">
        <v>4</v>
      </c>
      <c r="D21" s="49">
        <v>28</v>
      </c>
      <c r="E21" s="42"/>
      <c r="F21" s="20"/>
      <c r="G21" s="14"/>
    </row>
    <row r="22" spans="1:7" ht="30" x14ac:dyDescent="0.25">
      <c r="A22" s="18" t="s">
        <v>35</v>
      </c>
      <c r="B22" s="19" t="s">
        <v>36</v>
      </c>
      <c r="C22" s="19" t="s">
        <v>4</v>
      </c>
      <c r="D22" s="49">
        <v>5.5</v>
      </c>
      <c r="E22" s="42"/>
      <c r="F22" s="20"/>
      <c r="G22" s="14"/>
    </row>
    <row r="23" spans="1:7" x14ac:dyDescent="0.25">
      <c r="A23" s="67" t="s">
        <v>37</v>
      </c>
      <c r="B23" s="68" t="s">
        <v>38</v>
      </c>
      <c r="C23" s="68" t="s">
        <v>4</v>
      </c>
      <c r="D23" s="69">
        <v>5.6</v>
      </c>
      <c r="E23" s="70"/>
      <c r="F23" s="71"/>
      <c r="G23" s="14"/>
    </row>
    <row r="24" spans="1:7" x14ac:dyDescent="0.25">
      <c r="A24" s="67"/>
      <c r="B24" s="68"/>
      <c r="C24" s="68"/>
      <c r="D24" s="69"/>
      <c r="E24" s="67"/>
      <c r="F24" s="71"/>
      <c r="G24" s="14"/>
    </row>
    <row r="25" spans="1:7" ht="18" x14ac:dyDescent="0.25">
      <c r="A25" s="19" t="s">
        <v>5</v>
      </c>
      <c r="B25" s="19" t="s">
        <v>39</v>
      </c>
      <c r="C25" s="19" t="s">
        <v>4</v>
      </c>
      <c r="D25" s="25">
        <v>18.5</v>
      </c>
      <c r="E25" s="18"/>
      <c r="F25" s="20"/>
      <c r="G25" s="14"/>
    </row>
    <row r="26" spans="1:7" ht="18" x14ac:dyDescent="0.25">
      <c r="A26" s="19" t="s">
        <v>10</v>
      </c>
      <c r="B26" s="19" t="s">
        <v>39</v>
      </c>
      <c r="C26" s="19" t="s">
        <v>4</v>
      </c>
      <c r="D26" s="25">
        <v>1.7</v>
      </c>
      <c r="E26" s="18"/>
      <c r="F26" s="20"/>
      <c r="G26" s="14"/>
    </row>
    <row r="27" spans="1:7" x14ac:dyDescent="0.25">
      <c r="A27" s="14"/>
      <c r="B27" s="14"/>
      <c r="C27" s="14"/>
      <c r="D27" s="14"/>
      <c r="E27" s="14"/>
      <c r="F27" s="14"/>
      <c r="G27" s="14"/>
    </row>
    <row r="28" spans="1:7" ht="18" x14ac:dyDescent="0.35">
      <c r="A28" s="13" t="s">
        <v>64</v>
      </c>
      <c r="B28" s="14"/>
      <c r="C28" s="14"/>
      <c r="D28" s="14"/>
      <c r="E28" s="14"/>
      <c r="F28" s="14"/>
      <c r="G28" s="14"/>
    </row>
    <row r="29" spans="1:7" x14ac:dyDescent="0.25">
      <c r="A29" s="23" t="s">
        <v>42</v>
      </c>
      <c r="B29" s="14"/>
      <c r="C29" s="14"/>
      <c r="D29" s="14"/>
      <c r="E29" s="14"/>
      <c r="F29" s="14"/>
      <c r="G29" s="14"/>
    </row>
    <row r="30" spans="1:7" ht="18" x14ac:dyDescent="0.35">
      <c r="A30" s="14" t="s">
        <v>43</v>
      </c>
      <c r="B30" s="14" t="s">
        <v>45</v>
      </c>
      <c r="C30" s="14" t="s">
        <v>47</v>
      </c>
      <c r="D30" s="51">
        <f>D9*D11/1000</f>
        <v>1.0877999999999999</v>
      </c>
      <c r="E30" s="14"/>
      <c r="F30" s="14"/>
      <c r="G30" s="14"/>
    </row>
    <row r="31" spans="1:7" ht="18" x14ac:dyDescent="0.35">
      <c r="A31" s="14" t="s">
        <v>44</v>
      </c>
      <c r="B31" s="14" t="s">
        <v>46</v>
      </c>
      <c r="C31" s="14" t="s">
        <v>47</v>
      </c>
      <c r="D31" s="51">
        <f>D9*D12/1000</f>
        <v>0.2016</v>
      </c>
      <c r="E31" s="14"/>
      <c r="F31" s="14"/>
      <c r="G31" s="14"/>
    </row>
    <row r="32" spans="1:7" x14ac:dyDescent="0.25">
      <c r="A32" s="14"/>
      <c r="B32" s="14"/>
      <c r="C32" s="14"/>
      <c r="D32" s="51"/>
      <c r="E32" s="14"/>
      <c r="F32" s="14"/>
      <c r="G32" s="14"/>
    </row>
    <row r="33" spans="1:7" x14ac:dyDescent="0.25">
      <c r="A33" s="23" t="s">
        <v>48</v>
      </c>
      <c r="B33" s="14"/>
      <c r="C33" s="14"/>
      <c r="D33" s="51"/>
      <c r="E33" s="14"/>
      <c r="F33" s="14"/>
      <c r="G33" s="14"/>
    </row>
    <row r="34" spans="1:7" ht="18" x14ac:dyDescent="0.35">
      <c r="A34" s="14" t="s">
        <v>49</v>
      </c>
      <c r="B34" s="14" t="s">
        <v>51</v>
      </c>
      <c r="C34" s="14" t="s">
        <v>47</v>
      </c>
      <c r="D34" s="51">
        <f>(D14*D21-D13*D20)/1000+D15*D25/1000</f>
        <v>0.31640000000000001</v>
      </c>
      <c r="E34" s="14"/>
      <c r="F34" s="14"/>
      <c r="G34" s="14"/>
    </row>
    <row r="35" spans="1:7" ht="18" x14ac:dyDescent="0.35">
      <c r="A35" s="14" t="s">
        <v>50</v>
      </c>
      <c r="B35" s="14" t="s">
        <v>52</v>
      </c>
      <c r="C35" s="14" t="s">
        <v>47</v>
      </c>
      <c r="D35" s="51">
        <f>(D14*D23-D13*D22)/1000+D15*D26/1000</f>
        <v>2.9829999999999999E-2</v>
      </c>
      <c r="E35" s="14"/>
      <c r="F35" s="14"/>
      <c r="G35" s="14"/>
    </row>
    <row r="36" spans="1:7" x14ac:dyDescent="0.25">
      <c r="A36" s="14"/>
      <c r="B36" s="14"/>
      <c r="C36" s="14"/>
      <c r="D36" s="51"/>
      <c r="E36" s="14"/>
      <c r="F36" s="14"/>
      <c r="G36" s="14"/>
    </row>
    <row r="37" spans="1:7" x14ac:dyDescent="0.25">
      <c r="A37" s="23" t="s">
        <v>55</v>
      </c>
      <c r="B37" s="14"/>
      <c r="C37" s="14"/>
      <c r="D37" s="51"/>
      <c r="E37" s="14"/>
      <c r="F37" s="14"/>
      <c r="G37" s="14"/>
    </row>
    <row r="38" spans="1:7" ht="18" x14ac:dyDescent="0.35">
      <c r="A38" s="14" t="s">
        <v>56</v>
      </c>
      <c r="B38" s="14" t="s">
        <v>58</v>
      </c>
      <c r="C38" s="14" t="s">
        <v>47</v>
      </c>
      <c r="D38" s="3">
        <f>D30-D34</f>
        <v>0.77139999999999986</v>
      </c>
    </row>
    <row r="39" spans="1:7" ht="18" x14ac:dyDescent="0.35">
      <c r="A39" s="14" t="s">
        <v>57</v>
      </c>
      <c r="B39" s="14" t="s">
        <v>59</v>
      </c>
      <c r="C39" s="14" t="s">
        <v>47</v>
      </c>
      <c r="D39" s="3">
        <f>D31-D35</f>
        <v>0.17177000000000001</v>
      </c>
    </row>
    <row r="40" spans="1:7" x14ac:dyDescent="0.25">
      <c r="A40" s="14"/>
      <c r="B40" s="14"/>
      <c r="C40" s="14"/>
      <c r="D40" s="3"/>
    </row>
    <row r="41" spans="1:7" x14ac:dyDescent="0.25">
      <c r="A41" s="23" t="s">
        <v>60</v>
      </c>
      <c r="B41" s="14"/>
      <c r="C41" s="14"/>
      <c r="D41" s="3"/>
    </row>
    <row r="42" spans="1:7" ht="18" x14ac:dyDescent="0.35">
      <c r="A42" s="14" t="s">
        <v>56</v>
      </c>
      <c r="B42" s="14" t="s">
        <v>61</v>
      </c>
      <c r="C42" s="14" t="s">
        <v>63</v>
      </c>
      <c r="D42" s="3">
        <f>D38/D$10*365</f>
        <v>0.68673414634146324</v>
      </c>
    </row>
    <row r="43" spans="1:7" ht="18" x14ac:dyDescent="0.35">
      <c r="A43" s="14" t="s">
        <v>57</v>
      </c>
      <c r="B43" s="14" t="s">
        <v>62</v>
      </c>
      <c r="C43" s="14" t="s">
        <v>63</v>
      </c>
      <c r="D43" s="3">
        <f>D39/D$10*365</f>
        <v>0.15291719512195123</v>
      </c>
    </row>
    <row r="44" spans="1:7" x14ac:dyDescent="0.25">
      <c r="A44" s="14"/>
      <c r="B44" s="14"/>
      <c r="C44" s="14"/>
      <c r="D44" s="3"/>
    </row>
    <row r="45" spans="1:7" x14ac:dyDescent="0.25">
      <c r="A45" s="23" t="s">
        <v>116</v>
      </c>
      <c r="B45" s="23"/>
      <c r="C45" s="14"/>
      <c r="D45" s="3"/>
    </row>
    <row r="46" spans="1:7" ht="18" x14ac:dyDescent="0.35">
      <c r="A46" s="14" t="s">
        <v>56</v>
      </c>
      <c r="B46" s="14" t="s">
        <v>65</v>
      </c>
      <c r="C46" s="14" t="s">
        <v>67</v>
      </c>
      <c r="D46" s="3">
        <f>D42*D$8/100</f>
        <v>0.54938731707317057</v>
      </c>
    </row>
    <row r="47" spans="1:7" ht="18" x14ac:dyDescent="0.35">
      <c r="A47" s="14" t="s">
        <v>57</v>
      </c>
      <c r="B47" s="14" t="s">
        <v>66</v>
      </c>
      <c r="C47" s="14" t="s">
        <v>67</v>
      </c>
      <c r="D47" s="3">
        <f>D43*D$8/100</f>
        <v>0.12233375609756099</v>
      </c>
    </row>
    <row r="48" spans="1:7" x14ac:dyDescent="0.25">
      <c r="A48" s="22"/>
      <c r="D48" s="3"/>
    </row>
    <row r="49" spans="1:11" ht="18" x14ac:dyDescent="0.35">
      <c r="A49" s="23" t="s">
        <v>68</v>
      </c>
      <c r="D49" s="3"/>
    </row>
    <row r="50" spans="1:11" ht="18" x14ac:dyDescent="0.35">
      <c r="A50" s="14" t="s">
        <v>69</v>
      </c>
      <c r="B50" s="14" t="s">
        <v>70</v>
      </c>
      <c r="C50" s="14" t="s">
        <v>67</v>
      </c>
      <c r="D50" s="3">
        <f>D47*2.2915</f>
        <v>0.28032780209756103</v>
      </c>
    </row>
    <row r="51" spans="1:11" x14ac:dyDescent="0.25">
      <c r="A51" s="22"/>
      <c r="D51" s="3"/>
    </row>
    <row r="52" spans="1:11" x14ac:dyDescent="0.25">
      <c r="A52" s="39" t="s">
        <v>216</v>
      </c>
      <c r="B52" s="4"/>
      <c r="C52" s="4"/>
      <c r="D52" s="5"/>
    </row>
    <row r="53" spans="1:11" ht="18" x14ac:dyDescent="0.35">
      <c r="A53" s="41" t="s">
        <v>56</v>
      </c>
      <c r="B53" s="41" t="s">
        <v>65</v>
      </c>
      <c r="C53" s="41" t="s">
        <v>67</v>
      </c>
      <c r="D53" s="5">
        <f>D46</f>
        <v>0.54938731707317057</v>
      </c>
    </row>
    <row r="54" spans="1:11" ht="18" x14ac:dyDescent="0.35">
      <c r="A54" s="41" t="s">
        <v>69</v>
      </c>
      <c r="B54" s="41" t="s">
        <v>70</v>
      </c>
      <c r="C54" s="41" t="s">
        <v>67</v>
      </c>
      <c r="D54" s="5">
        <f>D50</f>
        <v>0.28032780209756103</v>
      </c>
    </row>
    <row r="55" spans="1:11" x14ac:dyDescent="0.25">
      <c r="A55" s="62"/>
      <c r="B55" s="62"/>
      <c r="C55" s="62"/>
      <c r="D55" s="63"/>
    </row>
    <row r="56" spans="1:11" x14ac:dyDescent="0.25">
      <c r="A56" s="39" t="s">
        <v>218</v>
      </c>
      <c r="B56" s="4"/>
      <c r="C56" s="4"/>
      <c r="D56" s="5"/>
    </row>
    <row r="57" spans="1:11" ht="18" x14ac:dyDescent="0.35">
      <c r="A57" s="41" t="s">
        <v>56</v>
      </c>
      <c r="B57" s="41" t="s">
        <v>61</v>
      </c>
      <c r="C57" s="41" t="s">
        <v>63</v>
      </c>
      <c r="D57" s="5">
        <f>D42</f>
        <v>0.68673414634146324</v>
      </c>
    </row>
    <row r="59" spans="1:11" x14ac:dyDescent="0.25">
      <c r="K59" t="s">
        <v>74</v>
      </c>
    </row>
    <row r="60" spans="1:11" ht="18.75" x14ac:dyDescent="0.3">
      <c r="A60" s="30" t="s">
        <v>136</v>
      </c>
      <c r="B60" s="13"/>
      <c r="C60" s="13"/>
      <c r="D60" s="13"/>
      <c r="E60" s="13"/>
    </row>
    <row r="62" spans="1:11" ht="18" x14ac:dyDescent="0.35">
      <c r="A62" s="13" t="s">
        <v>73</v>
      </c>
      <c r="B62" s="14"/>
      <c r="C62" s="14"/>
      <c r="D62" s="14"/>
      <c r="E62" s="14"/>
    </row>
    <row r="63" spans="1:11" x14ac:dyDescent="0.25">
      <c r="A63" s="13" t="s">
        <v>1</v>
      </c>
      <c r="B63" s="13" t="s">
        <v>15</v>
      </c>
      <c r="C63" s="13" t="s">
        <v>3</v>
      </c>
      <c r="D63" s="13" t="s">
        <v>6</v>
      </c>
      <c r="E63" s="29" t="s">
        <v>54</v>
      </c>
    </row>
    <row r="64" spans="1:11" ht="30" x14ac:dyDescent="0.25">
      <c r="A64" s="18" t="s">
        <v>16</v>
      </c>
      <c r="B64" s="19" t="s">
        <v>17</v>
      </c>
      <c r="C64" s="19" t="s">
        <v>8</v>
      </c>
      <c r="D64" s="45">
        <v>80</v>
      </c>
      <c r="E64" s="14"/>
    </row>
    <row r="65" spans="1:5" ht="18" x14ac:dyDescent="0.25">
      <c r="A65" s="18" t="s">
        <v>75</v>
      </c>
      <c r="B65" s="19" t="s">
        <v>76</v>
      </c>
      <c r="C65" s="19" t="s">
        <v>77</v>
      </c>
      <c r="D65" s="47">
        <f>(D67*30/365*D66)/1000</f>
        <v>168.49315068493149</v>
      </c>
      <c r="E65" s="14" t="s">
        <v>158</v>
      </c>
    </row>
    <row r="66" spans="1:5" ht="18" x14ac:dyDescent="0.25">
      <c r="A66" s="18" t="s">
        <v>20</v>
      </c>
      <c r="B66" s="19" t="s">
        <v>21</v>
      </c>
      <c r="C66" s="19" t="s">
        <v>22</v>
      </c>
      <c r="D66" s="45">
        <v>410</v>
      </c>
      <c r="E66" s="14"/>
    </row>
    <row r="67" spans="1:5" ht="30" x14ac:dyDescent="0.25">
      <c r="A67" s="18" t="s">
        <v>78</v>
      </c>
      <c r="B67" s="19" t="s">
        <v>79</v>
      </c>
      <c r="C67" s="19" t="s">
        <v>40</v>
      </c>
      <c r="D67" s="48">
        <v>5000</v>
      </c>
      <c r="E67" s="14"/>
    </row>
    <row r="68" spans="1:5" ht="18" x14ac:dyDescent="0.25">
      <c r="A68" s="42" t="s">
        <v>88</v>
      </c>
      <c r="B68" s="19" t="s">
        <v>80</v>
      </c>
      <c r="C68" s="19" t="s">
        <v>4</v>
      </c>
      <c r="D68" s="45">
        <v>18</v>
      </c>
      <c r="E68" s="14" t="s">
        <v>151</v>
      </c>
    </row>
    <row r="69" spans="1:5" ht="18" x14ac:dyDescent="0.25">
      <c r="A69" s="42" t="s">
        <v>89</v>
      </c>
      <c r="B69" s="19" t="s">
        <v>81</v>
      </c>
      <c r="C69" s="19" t="s">
        <v>4</v>
      </c>
      <c r="D69" s="45">
        <v>20</v>
      </c>
      <c r="E69" s="14" t="s">
        <v>151</v>
      </c>
    </row>
    <row r="70" spans="1:5" ht="18" x14ac:dyDescent="0.25">
      <c r="A70" s="18" t="s">
        <v>82</v>
      </c>
      <c r="B70" s="19" t="s">
        <v>83</v>
      </c>
      <c r="C70" s="19" t="s">
        <v>77</v>
      </c>
      <c r="D70" s="45">
        <f>D67*0.75/1000</f>
        <v>3.75</v>
      </c>
      <c r="E70" s="14" t="s">
        <v>219</v>
      </c>
    </row>
    <row r="71" spans="1:5" ht="18" x14ac:dyDescent="0.25">
      <c r="A71" s="42" t="s">
        <v>90</v>
      </c>
      <c r="B71" s="19" t="s">
        <v>84</v>
      </c>
      <c r="C71" s="19" t="s">
        <v>4</v>
      </c>
      <c r="D71" s="45">
        <v>5</v>
      </c>
      <c r="E71" s="14" t="s">
        <v>153</v>
      </c>
    </row>
    <row r="72" spans="1:5" ht="18" x14ac:dyDescent="0.25">
      <c r="A72" s="42" t="s">
        <v>91</v>
      </c>
      <c r="B72" s="19" t="s">
        <v>85</v>
      </c>
      <c r="C72" s="19" t="s">
        <v>4</v>
      </c>
      <c r="D72" s="45">
        <v>1.6</v>
      </c>
      <c r="E72" s="14" t="s">
        <v>153</v>
      </c>
    </row>
    <row r="73" spans="1:5" ht="30" x14ac:dyDescent="0.25">
      <c r="A73" s="42" t="s">
        <v>92</v>
      </c>
      <c r="B73" s="19" t="s">
        <v>86</v>
      </c>
      <c r="C73" s="19" t="s">
        <v>87</v>
      </c>
      <c r="D73" s="52">
        <f>D97</f>
        <v>45.212404065040651</v>
      </c>
      <c r="E73" s="50" t="s">
        <v>123</v>
      </c>
    </row>
    <row r="74" spans="1:5" x14ac:dyDescent="0.25">
      <c r="A74" s="42"/>
      <c r="B74" s="19"/>
      <c r="C74" s="19"/>
      <c r="D74" s="14"/>
      <c r="E74" s="14"/>
    </row>
    <row r="75" spans="1:5" ht="30.75" customHeight="1" x14ac:dyDescent="0.25">
      <c r="A75" s="66" t="s">
        <v>162</v>
      </c>
      <c r="B75" s="66"/>
      <c r="C75" s="66"/>
      <c r="D75" s="66"/>
      <c r="E75" s="66"/>
    </row>
    <row r="76" spans="1:5" ht="18" x14ac:dyDescent="0.25">
      <c r="A76" s="7" t="s">
        <v>147</v>
      </c>
      <c r="B76" s="36" t="s">
        <v>97</v>
      </c>
      <c r="C76" s="44" t="s">
        <v>145</v>
      </c>
      <c r="D76" s="45">
        <v>0.7</v>
      </c>
      <c r="E76" s="46" t="s">
        <v>119</v>
      </c>
    </row>
    <row r="77" spans="1:5" ht="18" x14ac:dyDescent="0.25">
      <c r="A77" s="43" t="s">
        <v>137</v>
      </c>
      <c r="B77" s="36" t="s">
        <v>98</v>
      </c>
      <c r="C77" s="44" t="s">
        <v>146</v>
      </c>
      <c r="D77" s="45">
        <v>0.41</v>
      </c>
      <c r="E77" s="46" t="s">
        <v>119</v>
      </c>
    </row>
    <row r="78" spans="1:5" ht="25.5" x14ac:dyDescent="0.25">
      <c r="A78" s="43" t="s">
        <v>138</v>
      </c>
      <c r="B78" s="36" t="s">
        <v>99</v>
      </c>
      <c r="C78" s="36" t="s">
        <v>14</v>
      </c>
      <c r="D78" s="45">
        <v>1</v>
      </c>
      <c r="E78" s="46" t="s">
        <v>160</v>
      </c>
    </row>
    <row r="79" spans="1:5" ht="27" x14ac:dyDescent="0.25">
      <c r="A79" s="43" t="s">
        <v>141</v>
      </c>
      <c r="B79" s="36" t="s">
        <v>100</v>
      </c>
      <c r="C79" s="44" t="s">
        <v>146</v>
      </c>
      <c r="D79" s="45">
        <v>0.14000000000000001</v>
      </c>
      <c r="E79" s="46" t="s">
        <v>121</v>
      </c>
    </row>
    <row r="80" spans="1:5" ht="27" x14ac:dyDescent="0.25">
      <c r="A80" s="43" t="s">
        <v>143</v>
      </c>
      <c r="B80" s="36" t="s">
        <v>101</v>
      </c>
      <c r="C80" s="44" t="s">
        <v>146</v>
      </c>
      <c r="D80" s="45">
        <v>0.03</v>
      </c>
      <c r="E80" s="46" t="s">
        <v>121</v>
      </c>
    </row>
    <row r="81" spans="1:5" ht="27" x14ac:dyDescent="0.25">
      <c r="A81" s="43" t="s">
        <v>144</v>
      </c>
      <c r="B81" s="36" t="s">
        <v>102</v>
      </c>
      <c r="C81" s="44" t="s">
        <v>146</v>
      </c>
      <c r="D81" s="45">
        <v>8.0000000000000002E-3</v>
      </c>
      <c r="E81" s="46" t="s">
        <v>121</v>
      </c>
    </row>
    <row r="82" spans="1:5" ht="27" x14ac:dyDescent="0.25">
      <c r="A82" s="43" t="s">
        <v>141</v>
      </c>
      <c r="B82" s="36" t="s">
        <v>103</v>
      </c>
      <c r="C82" s="44" t="s">
        <v>146</v>
      </c>
      <c r="D82" s="45">
        <v>0.3</v>
      </c>
      <c r="E82" s="46" t="s">
        <v>121</v>
      </c>
    </row>
    <row r="83" spans="1:5" ht="25.5" x14ac:dyDescent="0.25">
      <c r="A83" s="43" t="s">
        <v>142</v>
      </c>
      <c r="B83" s="36" t="s">
        <v>120</v>
      </c>
      <c r="C83" s="36" t="s">
        <v>14</v>
      </c>
      <c r="D83" s="45">
        <v>0.5</v>
      </c>
      <c r="E83" s="46" t="s">
        <v>122</v>
      </c>
    </row>
    <row r="84" spans="1:5" ht="26.25" x14ac:dyDescent="0.25">
      <c r="A84" s="8" t="s">
        <v>140</v>
      </c>
      <c r="B84" s="36" t="s">
        <v>104</v>
      </c>
      <c r="C84" s="44" t="s">
        <v>148</v>
      </c>
      <c r="D84" s="45">
        <v>0</v>
      </c>
      <c r="E84" s="46" t="s">
        <v>121</v>
      </c>
    </row>
    <row r="85" spans="1:5" ht="18" x14ac:dyDescent="0.25">
      <c r="A85" s="8" t="s">
        <v>139</v>
      </c>
      <c r="B85" s="36" t="s">
        <v>105</v>
      </c>
      <c r="C85" s="44" t="s">
        <v>149</v>
      </c>
      <c r="D85" s="45">
        <v>6.7000000000000002E-3</v>
      </c>
      <c r="E85" s="46" t="s">
        <v>150</v>
      </c>
    </row>
    <row r="86" spans="1:5" x14ac:dyDescent="0.25">
      <c r="A86" s="42"/>
      <c r="B86" s="36"/>
      <c r="C86" s="19"/>
      <c r="D86" s="14"/>
      <c r="E86" s="14"/>
    </row>
    <row r="87" spans="1:5" ht="18" x14ac:dyDescent="0.35">
      <c r="A87" s="13" t="s">
        <v>117</v>
      </c>
      <c r="B87" s="14"/>
      <c r="C87" s="14"/>
    </row>
    <row r="89" spans="1:5" ht="18.75" x14ac:dyDescent="0.35">
      <c r="A89" s="35" t="s">
        <v>93</v>
      </c>
    </row>
    <row r="90" spans="1:5" ht="18.75" x14ac:dyDescent="0.35">
      <c r="A90" s="21" t="s">
        <v>109</v>
      </c>
      <c r="B90" s="21" t="s">
        <v>94</v>
      </c>
      <c r="C90" s="21" t="s">
        <v>47</v>
      </c>
      <c r="D90" s="3">
        <f>D65*D68/D67</f>
        <v>0.6065753424657534</v>
      </c>
    </row>
    <row r="91" spans="1:5" ht="18.75" x14ac:dyDescent="0.35">
      <c r="A91" s="21" t="s">
        <v>127</v>
      </c>
      <c r="B91" s="21" t="s">
        <v>95</v>
      </c>
      <c r="C91" s="21" t="s">
        <v>47</v>
      </c>
      <c r="D91" s="3">
        <f>D65*D69/D67</f>
        <v>0.67397260273972592</v>
      </c>
    </row>
    <row r="92" spans="1:5" ht="15.75" x14ac:dyDescent="0.25">
      <c r="A92" s="21"/>
      <c r="D92" s="3"/>
    </row>
    <row r="93" spans="1:5" ht="15.75" x14ac:dyDescent="0.25">
      <c r="A93" s="35" t="s">
        <v>96</v>
      </c>
      <c r="D93" s="3"/>
    </row>
    <row r="94" spans="1:5" ht="18.75" x14ac:dyDescent="0.35">
      <c r="A94" s="21" t="s">
        <v>110</v>
      </c>
      <c r="B94" t="s">
        <v>106</v>
      </c>
      <c r="C94" s="21" t="s">
        <v>87</v>
      </c>
      <c r="D94" s="3">
        <f>100*D76*D77*D78</f>
        <v>28.7</v>
      </c>
    </row>
    <row r="95" spans="1:5" ht="18" x14ac:dyDescent="0.35">
      <c r="A95" s="21" t="s">
        <v>125</v>
      </c>
      <c r="B95" t="s">
        <v>124</v>
      </c>
      <c r="C95" t="s">
        <v>126</v>
      </c>
      <c r="D95" s="3">
        <f>(D70*1000)/(D90*D67)*100</f>
        <v>123.6449864498645</v>
      </c>
    </row>
    <row r="96" spans="1:5" ht="18.75" x14ac:dyDescent="0.35">
      <c r="A96" s="21" t="s">
        <v>111</v>
      </c>
      <c r="B96" t="s">
        <v>107</v>
      </c>
      <c r="C96" s="21" t="s">
        <v>87</v>
      </c>
      <c r="D96" s="3">
        <f>(100*D76*(1-D77*D78)+100*(1-D76)*D84-D95*D85)*(D79*D83+D80+D81+D82)</f>
        <v>16.512404065040652</v>
      </c>
    </row>
    <row r="97" spans="1:4" ht="18" x14ac:dyDescent="0.35">
      <c r="A97" s="21" t="s">
        <v>112</v>
      </c>
      <c r="B97" t="s">
        <v>86</v>
      </c>
      <c r="C97" s="21" t="s">
        <v>87</v>
      </c>
      <c r="D97" s="3">
        <f>D94+D96</f>
        <v>45.212404065040651</v>
      </c>
    </row>
    <row r="98" spans="1:4" ht="15.75" x14ac:dyDescent="0.25">
      <c r="A98" s="21"/>
      <c r="D98" s="3"/>
    </row>
    <row r="99" spans="1:4" ht="18.75" x14ac:dyDescent="0.35">
      <c r="A99" s="35" t="s">
        <v>115</v>
      </c>
      <c r="C99" s="21"/>
      <c r="D99" s="3"/>
    </row>
    <row r="100" spans="1:4" ht="18" x14ac:dyDescent="0.35">
      <c r="A100" s="21" t="s">
        <v>108</v>
      </c>
      <c r="B100" t="s">
        <v>58</v>
      </c>
      <c r="C100" s="21" t="s">
        <v>47</v>
      </c>
      <c r="D100" s="3">
        <f>D90/((100-D73)/100)-(D70*D71)/D67</f>
        <v>1.1033899139065064</v>
      </c>
    </row>
    <row r="101" spans="1:4" ht="18.75" x14ac:dyDescent="0.35">
      <c r="A101" s="21" t="s">
        <v>113</v>
      </c>
      <c r="B101" t="s">
        <v>114</v>
      </c>
      <c r="C101" s="21" t="s">
        <v>47</v>
      </c>
      <c r="D101" s="3">
        <f>D91-(D70*D72)/D67</f>
        <v>0.67277260273972594</v>
      </c>
    </row>
    <row r="102" spans="1:4" x14ac:dyDescent="0.25">
      <c r="D102" s="3"/>
    </row>
    <row r="103" spans="1:4" x14ac:dyDescent="0.25">
      <c r="A103" s="23" t="s">
        <v>60</v>
      </c>
      <c r="B103" s="14"/>
      <c r="C103" s="14"/>
      <c r="D103" s="3"/>
    </row>
    <row r="104" spans="1:4" ht="18" x14ac:dyDescent="0.35">
      <c r="A104" s="21" t="s">
        <v>108</v>
      </c>
      <c r="B104" s="14" t="s">
        <v>61</v>
      </c>
      <c r="C104" s="14" t="s">
        <v>63</v>
      </c>
      <c r="D104" s="3">
        <f>D100/D$66*365</f>
        <v>0.98228614286798732</v>
      </c>
    </row>
    <row r="105" spans="1:4" ht="18.75" x14ac:dyDescent="0.35">
      <c r="A105" s="21" t="s">
        <v>113</v>
      </c>
      <c r="B105" t="s">
        <v>118</v>
      </c>
      <c r="C105" s="14" t="s">
        <v>63</v>
      </c>
      <c r="D105" s="3">
        <f>D101/D$66*365</f>
        <v>0.59893170731707313</v>
      </c>
    </row>
    <row r="106" spans="1:4" x14ac:dyDescent="0.25">
      <c r="A106" s="14"/>
      <c r="B106" s="14"/>
      <c r="C106" s="14"/>
      <c r="D106" s="3"/>
    </row>
    <row r="107" spans="1:4" x14ac:dyDescent="0.25">
      <c r="A107" s="23" t="s">
        <v>116</v>
      </c>
      <c r="B107" s="23"/>
      <c r="C107" s="14"/>
      <c r="D107" s="3"/>
    </row>
    <row r="108" spans="1:4" ht="18" x14ac:dyDescent="0.35">
      <c r="A108" s="21" t="s">
        <v>108</v>
      </c>
      <c r="B108" s="14" t="s">
        <v>65</v>
      </c>
      <c r="C108" s="14" t="s">
        <v>67</v>
      </c>
      <c r="D108" s="3">
        <f>D104*D$64/100</f>
        <v>0.78582891429438984</v>
      </c>
    </row>
    <row r="109" spans="1:4" ht="18.75" x14ac:dyDescent="0.35">
      <c r="A109" s="21" t="s">
        <v>113</v>
      </c>
      <c r="B109" t="s">
        <v>70</v>
      </c>
      <c r="C109" s="14" t="s">
        <v>67</v>
      </c>
      <c r="D109" s="3">
        <f>D105*D$64/100</f>
        <v>0.47914536585365852</v>
      </c>
    </row>
    <row r="110" spans="1:4" x14ac:dyDescent="0.25">
      <c r="A110" s="22"/>
      <c r="D110" s="3"/>
    </row>
    <row r="111" spans="1:4" x14ac:dyDescent="0.25">
      <c r="A111" s="39" t="s">
        <v>179</v>
      </c>
      <c r="B111" s="4"/>
      <c r="C111" s="4"/>
      <c r="D111" s="5"/>
    </row>
    <row r="112" spans="1:4" ht="18" x14ac:dyDescent="0.35">
      <c r="A112" s="40" t="s">
        <v>108</v>
      </c>
      <c r="B112" s="41" t="s">
        <v>65</v>
      </c>
      <c r="C112" s="41" t="s">
        <v>67</v>
      </c>
      <c r="D112" s="5">
        <f>D108</f>
        <v>0.78582891429438984</v>
      </c>
    </row>
    <row r="113" spans="1:4" ht="18.75" x14ac:dyDescent="0.35">
      <c r="A113" s="40" t="s">
        <v>113</v>
      </c>
      <c r="B113" s="41" t="s">
        <v>70</v>
      </c>
      <c r="C113" s="41" t="s">
        <v>67</v>
      </c>
      <c r="D113" s="5">
        <f>D109</f>
        <v>0.47914536585365852</v>
      </c>
    </row>
    <row r="115" spans="1:4" x14ac:dyDescent="0.25">
      <c r="A115" s="39" t="s">
        <v>218</v>
      </c>
      <c r="B115" s="4"/>
      <c r="C115" s="4"/>
      <c r="D115" s="5"/>
    </row>
    <row r="116" spans="1:4" ht="18" x14ac:dyDescent="0.35">
      <c r="A116" s="41" t="s">
        <v>56</v>
      </c>
      <c r="B116" s="41" t="s">
        <v>61</v>
      </c>
      <c r="C116" s="41" t="s">
        <v>63</v>
      </c>
      <c r="D116" s="5">
        <f>D104</f>
        <v>0.98228614286798732</v>
      </c>
    </row>
  </sheetData>
  <mergeCells count="9">
    <mergeCell ref="F23:F24"/>
    <mergeCell ref="A1:E1"/>
    <mergeCell ref="A17:E17"/>
    <mergeCell ref="A75:E75"/>
    <mergeCell ref="A23:A24"/>
    <mergeCell ref="B23:B24"/>
    <mergeCell ref="C23:C24"/>
    <mergeCell ref="D23:D24"/>
    <mergeCell ref="E23:E24"/>
  </mergeCells>
  <pageMargins left="0.7" right="0.7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workbookViewId="0">
      <selection sqref="A1:E1"/>
    </sheetView>
  </sheetViews>
  <sheetFormatPr defaultRowHeight="15" x14ac:dyDescent="0.25"/>
  <cols>
    <col min="1" max="2" width="31.140625" customWidth="1"/>
    <col min="3" max="3" width="42" customWidth="1"/>
    <col min="4" max="4" width="12" bestFit="1" customWidth="1"/>
    <col min="5" max="5" width="112.42578125" customWidth="1"/>
  </cols>
  <sheetData>
    <row r="1" spans="1:12" ht="39" customHeight="1" x14ac:dyDescent="0.25">
      <c r="A1" s="65" t="s">
        <v>161</v>
      </c>
      <c r="B1" s="65"/>
      <c r="C1" s="65"/>
      <c r="D1" s="65"/>
      <c r="E1" s="65"/>
    </row>
    <row r="3" spans="1:12" ht="18.75" x14ac:dyDescent="0.3">
      <c r="A3" s="30" t="s">
        <v>135</v>
      </c>
      <c r="B3" s="13"/>
      <c r="C3" s="13"/>
      <c r="D3" s="13"/>
      <c r="E3" s="13"/>
      <c r="F3" s="13"/>
      <c r="G3" s="13"/>
      <c r="H3" s="2"/>
      <c r="I3" s="2"/>
      <c r="J3" s="2"/>
      <c r="K3" s="2"/>
      <c r="L3" s="2"/>
    </row>
    <row r="4" spans="1:12" x14ac:dyDescent="0.25">
      <c r="A4" s="13"/>
      <c r="B4" s="13"/>
      <c r="C4" s="13"/>
      <c r="D4" s="13"/>
      <c r="E4" s="13"/>
      <c r="F4" s="13"/>
      <c r="G4" s="13"/>
      <c r="H4" s="2"/>
      <c r="I4" s="2"/>
      <c r="J4" s="2"/>
      <c r="K4" s="2"/>
      <c r="L4" s="2"/>
    </row>
    <row r="5" spans="1:12" ht="18" x14ac:dyDescent="0.35">
      <c r="A5" s="13" t="s">
        <v>41</v>
      </c>
      <c r="B5" s="14"/>
      <c r="C5" s="14"/>
      <c r="D5" s="14"/>
      <c r="E5" s="14"/>
      <c r="F5" s="14"/>
      <c r="G5" s="14"/>
    </row>
    <row r="6" spans="1:12" x14ac:dyDescent="0.25">
      <c r="A6" s="13" t="s">
        <v>1</v>
      </c>
      <c r="B6" s="13" t="s">
        <v>15</v>
      </c>
      <c r="C6" s="13" t="s">
        <v>3</v>
      </c>
      <c r="D6" s="13" t="s">
        <v>6</v>
      </c>
      <c r="E6" s="29" t="s">
        <v>54</v>
      </c>
      <c r="F6" s="14"/>
      <c r="G6" s="14"/>
    </row>
    <row r="7" spans="1:12" ht="30" x14ac:dyDescent="0.25">
      <c r="A7" s="11" t="s">
        <v>16</v>
      </c>
      <c r="B7" s="12" t="s">
        <v>17</v>
      </c>
      <c r="C7" s="12" t="s">
        <v>8</v>
      </c>
      <c r="D7" s="34">
        <v>80</v>
      </c>
      <c r="E7" s="14"/>
      <c r="F7" s="14"/>
      <c r="G7" s="14"/>
    </row>
    <row r="8" spans="1:12" ht="18" x14ac:dyDescent="0.25">
      <c r="A8" s="11" t="s">
        <v>0</v>
      </c>
      <c r="B8" s="12" t="s">
        <v>18</v>
      </c>
      <c r="C8" s="12" t="s">
        <v>19</v>
      </c>
      <c r="D8" s="60">
        <v>3.8</v>
      </c>
      <c r="E8" s="14"/>
      <c r="F8" s="14"/>
      <c r="G8" s="14"/>
    </row>
    <row r="9" spans="1:12" ht="18" x14ac:dyDescent="0.25">
      <c r="A9" s="11" t="s">
        <v>20</v>
      </c>
      <c r="B9" s="12" t="s">
        <v>21</v>
      </c>
      <c r="C9" s="12" t="s">
        <v>22</v>
      </c>
      <c r="D9" s="34">
        <v>42</v>
      </c>
      <c r="E9" s="14"/>
      <c r="F9" s="14"/>
      <c r="G9" s="14"/>
    </row>
    <row r="10" spans="1:12" ht="18" x14ac:dyDescent="0.25">
      <c r="A10" s="28" t="s">
        <v>2</v>
      </c>
      <c r="B10" s="12" t="s">
        <v>23</v>
      </c>
      <c r="C10" s="12" t="s">
        <v>4</v>
      </c>
      <c r="D10" s="31">
        <v>31</v>
      </c>
      <c r="E10" s="14" t="s">
        <v>71</v>
      </c>
      <c r="F10" s="14"/>
      <c r="G10" s="14"/>
    </row>
    <row r="11" spans="1:12" ht="18" x14ac:dyDescent="0.25">
      <c r="A11" s="28" t="s">
        <v>9</v>
      </c>
      <c r="B11" s="12" t="s">
        <v>24</v>
      </c>
      <c r="C11" s="12" t="s">
        <v>4</v>
      </c>
      <c r="D11" s="31">
        <v>4.8</v>
      </c>
      <c r="E11" s="14" t="s">
        <v>72</v>
      </c>
      <c r="F11" s="14"/>
      <c r="G11" s="14"/>
    </row>
    <row r="12" spans="1:12" ht="30" x14ac:dyDescent="0.25">
      <c r="A12" s="28" t="s">
        <v>53</v>
      </c>
      <c r="B12" s="12" t="s">
        <v>25</v>
      </c>
      <c r="C12" s="12" t="s">
        <v>26</v>
      </c>
      <c r="D12" s="32">
        <v>4.2000000000000003E-2</v>
      </c>
      <c r="E12" s="14" t="s">
        <v>128</v>
      </c>
      <c r="F12" s="14"/>
      <c r="G12" s="14"/>
    </row>
    <row r="13" spans="1:12" ht="30" x14ac:dyDescent="0.25">
      <c r="A13" s="11" t="s">
        <v>27</v>
      </c>
      <c r="B13" s="12" t="s">
        <v>28</v>
      </c>
      <c r="C13" s="12" t="s">
        <v>26</v>
      </c>
      <c r="D13" s="31">
        <v>2.2000000000000002</v>
      </c>
      <c r="E13" s="14"/>
      <c r="F13" s="14"/>
      <c r="G13" s="14"/>
    </row>
    <row r="14" spans="1:12" ht="18" x14ac:dyDescent="0.25">
      <c r="A14" s="28" t="s">
        <v>7</v>
      </c>
      <c r="B14" s="12" t="s">
        <v>29</v>
      </c>
      <c r="C14" s="12" t="s">
        <v>30</v>
      </c>
      <c r="D14" s="33" t="s">
        <v>40</v>
      </c>
      <c r="E14" s="14"/>
      <c r="F14" s="14"/>
      <c r="G14" s="14"/>
    </row>
    <row r="15" spans="1:12" x14ac:dyDescent="0.25">
      <c r="A15" s="9"/>
      <c r="B15" s="9"/>
      <c r="C15" s="10"/>
      <c r="D15" s="26"/>
      <c r="E15" s="14"/>
      <c r="F15" s="14"/>
      <c r="G15" s="14"/>
    </row>
    <row r="16" spans="1:12" ht="18" x14ac:dyDescent="0.35">
      <c r="A16" s="13" t="s">
        <v>131</v>
      </c>
      <c r="B16" s="14"/>
      <c r="C16" s="14"/>
      <c r="D16" s="27"/>
      <c r="E16" s="14"/>
      <c r="F16" s="14"/>
      <c r="G16" s="14"/>
    </row>
    <row r="17" spans="1:7" x14ac:dyDescent="0.25">
      <c r="A17" s="13" t="s">
        <v>132</v>
      </c>
      <c r="B17" s="14"/>
      <c r="C17" s="14"/>
      <c r="D17" s="27"/>
      <c r="E17" s="14"/>
      <c r="F17" s="14"/>
      <c r="G17" s="14"/>
    </row>
    <row r="18" spans="1:7" x14ac:dyDescent="0.25">
      <c r="A18" s="16" t="s">
        <v>1</v>
      </c>
      <c r="B18" s="16" t="s">
        <v>15</v>
      </c>
      <c r="C18" s="16" t="s">
        <v>3</v>
      </c>
      <c r="D18" s="17" t="s">
        <v>12</v>
      </c>
      <c r="E18" s="29" t="s">
        <v>54</v>
      </c>
      <c r="F18" s="17"/>
      <c r="G18" s="14"/>
    </row>
    <row r="19" spans="1:7" ht="30" x14ac:dyDescent="0.25">
      <c r="A19" s="11" t="s">
        <v>31</v>
      </c>
      <c r="B19" s="12" t="s">
        <v>32</v>
      </c>
      <c r="C19" s="12" t="s">
        <v>4</v>
      </c>
      <c r="D19" s="33">
        <v>30.4</v>
      </c>
      <c r="E19" s="28" t="s">
        <v>129</v>
      </c>
      <c r="F19" s="15"/>
      <c r="G19" s="14"/>
    </row>
    <row r="20" spans="1:7" ht="30" x14ac:dyDescent="0.25">
      <c r="A20" s="11" t="s">
        <v>33</v>
      </c>
      <c r="B20" s="12" t="s">
        <v>34</v>
      </c>
      <c r="C20" s="12" t="s">
        <v>4</v>
      </c>
      <c r="D20" s="33">
        <v>27.8</v>
      </c>
      <c r="E20" s="28" t="s">
        <v>130</v>
      </c>
      <c r="F20" s="15"/>
      <c r="G20" s="14"/>
    </row>
    <row r="21" spans="1:7" ht="30" x14ac:dyDescent="0.25">
      <c r="A21" s="11" t="s">
        <v>35</v>
      </c>
      <c r="B21" s="12" t="s">
        <v>36</v>
      </c>
      <c r="C21" s="12" t="s">
        <v>4</v>
      </c>
      <c r="D21" s="33">
        <v>3.4</v>
      </c>
      <c r="E21" s="28" t="s">
        <v>133</v>
      </c>
      <c r="F21" s="15"/>
      <c r="G21" s="14"/>
    </row>
    <row r="22" spans="1:7" x14ac:dyDescent="0.25">
      <c r="A22" s="67" t="s">
        <v>37</v>
      </c>
      <c r="B22" s="68" t="s">
        <v>38</v>
      </c>
      <c r="C22" s="68" t="s">
        <v>4</v>
      </c>
      <c r="D22" s="72">
        <v>4.4000000000000004</v>
      </c>
      <c r="E22" s="70" t="s">
        <v>134</v>
      </c>
      <c r="F22" s="71"/>
      <c r="G22" s="14"/>
    </row>
    <row r="23" spans="1:7" x14ac:dyDescent="0.25">
      <c r="A23" s="67"/>
      <c r="B23" s="68"/>
      <c r="C23" s="68"/>
      <c r="D23" s="72"/>
      <c r="E23" s="67"/>
      <c r="F23" s="71"/>
      <c r="G23" s="14"/>
    </row>
    <row r="24" spans="1:7" ht="18" x14ac:dyDescent="0.25">
      <c r="A24" s="12" t="s">
        <v>5</v>
      </c>
      <c r="B24" s="12" t="s">
        <v>39</v>
      </c>
      <c r="C24" s="12" t="s">
        <v>4</v>
      </c>
      <c r="D24" s="24" t="s">
        <v>40</v>
      </c>
      <c r="E24" s="11"/>
      <c r="F24" s="15"/>
      <c r="G24" s="14"/>
    </row>
    <row r="25" spans="1:7" ht="18" x14ac:dyDescent="0.25">
      <c r="A25" s="12" t="s">
        <v>10</v>
      </c>
      <c r="B25" s="12" t="s">
        <v>39</v>
      </c>
      <c r="C25" s="12" t="s">
        <v>4</v>
      </c>
      <c r="D25" s="24" t="s">
        <v>40</v>
      </c>
      <c r="E25" s="11"/>
      <c r="F25" s="15"/>
      <c r="G25" s="14"/>
    </row>
    <row r="26" spans="1:7" x14ac:dyDescent="0.25">
      <c r="A26" s="14"/>
      <c r="B26" s="14"/>
      <c r="C26" s="14"/>
      <c r="D26" s="14"/>
      <c r="E26" s="14"/>
      <c r="F26" s="14"/>
      <c r="G26" s="14"/>
    </row>
    <row r="27" spans="1:7" ht="18" x14ac:dyDescent="0.35">
      <c r="A27" s="13" t="s">
        <v>64</v>
      </c>
      <c r="B27" s="14"/>
      <c r="C27" s="14"/>
      <c r="D27" s="14"/>
      <c r="E27" s="14"/>
      <c r="F27" s="14"/>
      <c r="G27" s="14"/>
    </row>
    <row r="28" spans="1:7" x14ac:dyDescent="0.25">
      <c r="A28" s="23" t="s">
        <v>42</v>
      </c>
      <c r="B28" s="14"/>
      <c r="C28" s="14"/>
      <c r="D28" s="14"/>
      <c r="E28" s="14"/>
      <c r="F28" s="14"/>
      <c r="G28" s="14"/>
    </row>
    <row r="29" spans="1:7" ht="18" x14ac:dyDescent="0.35">
      <c r="A29" s="14" t="s">
        <v>43</v>
      </c>
      <c r="B29" s="14" t="s">
        <v>45</v>
      </c>
      <c r="C29" s="14" t="s">
        <v>47</v>
      </c>
      <c r="D29" s="51">
        <f>D8*D10/1000</f>
        <v>0.1178</v>
      </c>
      <c r="E29" s="14"/>
      <c r="F29" s="14"/>
      <c r="G29" s="14"/>
    </row>
    <row r="30" spans="1:7" ht="18" x14ac:dyDescent="0.35">
      <c r="A30" s="14" t="s">
        <v>44</v>
      </c>
      <c r="B30" s="14" t="s">
        <v>46</v>
      </c>
      <c r="C30" s="14" t="s">
        <v>47</v>
      </c>
      <c r="D30" s="51">
        <f>D8*D11/1000</f>
        <v>1.8239999999999999E-2</v>
      </c>
      <c r="E30" s="14"/>
      <c r="F30" s="14"/>
      <c r="G30" s="14"/>
    </row>
    <row r="31" spans="1:7" x14ac:dyDescent="0.25">
      <c r="A31" s="14"/>
      <c r="B31" s="14"/>
      <c r="C31" s="14"/>
      <c r="D31" s="51"/>
      <c r="E31" s="14"/>
      <c r="F31" s="14"/>
      <c r="G31" s="14"/>
    </row>
    <row r="32" spans="1:7" x14ac:dyDescent="0.25">
      <c r="A32" s="23" t="s">
        <v>48</v>
      </c>
      <c r="B32" s="14"/>
      <c r="C32" s="14"/>
      <c r="D32" s="51"/>
      <c r="E32" s="14"/>
      <c r="F32" s="14"/>
      <c r="G32" s="14"/>
    </row>
    <row r="33" spans="1:7" ht="18" x14ac:dyDescent="0.35">
      <c r="A33" s="14" t="s">
        <v>49</v>
      </c>
      <c r="B33" s="14" t="s">
        <v>51</v>
      </c>
      <c r="C33" s="14" t="s">
        <v>47</v>
      </c>
      <c r="D33" s="51">
        <f>(D13*D20-D12*D19)/1000</f>
        <v>5.9883200000000004E-2</v>
      </c>
      <c r="E33" s="14"/>
      <c r="F33" s="14"/>
      <c r="G33" s="14"/>
    </row>
    <row r="34" spans="1:7" ht="18" x14ac:dyDescent="0.35">
      <c r="A34" s="14" t="s">
        <v>50</v>
      </c>
      <c r="B34" s="14" t="s">
        <v>52</v>
      </c>
      <c r="C34" s="14" t="s">
        <v>47</v>
      </c>
      <c r="D34" s="51">
        <f>(D13*D22-D12*D21)/1000</f>
        <v>9.5372000000000026E-3</v>
      </c>
      <c r="E34" s="14"/>
      <c r="F34" s="14"/>
      <c r="G34" s="14"/>
    </row>
    <row r="35" spans="1:7" x14ac:dyDescent="0.25">
      <c r="A35" s="14"/>
      <c r="B35" s="14"/>
      <c r="C35" s="14"/>
      <c r="D35" s="51"/>
      <c r="E35" s="14"/>
      <c r="F35" s="14"/>
      <c r="G35" s="14"/>
    </row>
    <row r="36" spans="1:7" x14ac:dyDescent="0.25">
      <c r="A36" s="23" t="s">
        <v>55</v>
      </c>
      <c r="B36" s="14"/>
      <c r="C36" s="14"/>
      <c r="D36" s="51"/>
      <c r="E36" s="14"/>
      <c r="F36" s="14"/>
      <c r="G36" s="14"/>
    </row>
    <row r="37" spans="1:7" ht="18" x14ac:dyDescent="0.35">
      <c r="A37" s="14" t="s">
        <v>56</v>
      </c>
      <c r="B37" s="14" t="s">
        <v>58</v>
      </c>
      <c r="C37" s="14" t="s">
        <v>47</v>
      </c>
      <c r="D37" s="3">
        <f>D29-D33</f>
        <v>5.7916799999999997E-2</v>
      </c>
    </row>
    <row r="38" spans="1:7" ht="18" x14ac:dyDescent="0.35">
      <c r="A38" s="14" t="s">
        <v>57</v>
      </c>
      <c r="B38" s="14" t="s">
        <v>59</v>
      </c>
      <c r="C38" s="14" t="s">
        <v>47</v>
      </c>
      <c r="D38" s="3">
        <f>D30-D34</f>
        <v>8.7027999999999966E-3</v>
      </c>
    </row>
    <row r="39" spans="1:7" x14ac:dyDescent="0.25">
      <c r="A39" s="14"/>
      <c r="B39" s="14"/>
      <c r="C39" s="14"/>
      <c r="D39" s="3"/>
    </row>
    <row r="40" spans="1:7" x14ac:dyDescent="0.25">
      <c r="A40" s="23" t="s">
        <v>60</v>
      </c>
      <c r="B40" s="14"/>
      <c r="C40" s="14"/>
      <c r="D40" s="3"/>
    </row>
    <row r="41" spans="1:7" ht="18" x14ac:dyDescent="0.35">
      <c r="A41" s="14" t="s">
        <v>56</v>
      </c>
      <c r="B41" s="14" t="s">
        <v>61</v>
      </c>
      <c r="C41" s="14" t="s">
        <v>63</v>
      </c>
      <c r="D41" s="3">
        <f>D37/D$9*365</f>
        <v>0.50332457142857134</v>
      </c>
    </row>
    <row r="42" spans="1:7" ht="18" x14ac:dyDescent="0.35">
      <c r="A42" s="14" t="s">
        <v>57</v>
      </c>
      <c r="B42" s="14" t="s">
        <v>62</v>
      </c>
      <c r="C42" s="14" t="s">
        <v>63</v>
      </c>
      <c r="D42" s="3">
        <f>D38/D$9*365</f>
        <v>7.5631476190476166E-2</v>
      </c>
    </row>
    <row r="43" spans="1:7" x14ac:dyDescent="0.25">
      <c r="A43" s="14"/>
      <c r="B43" s="14"/>
      <c r="C43" s="14"/>
      <c r="D43" s="3"/>
    </row>
    <row r="44" spans="1:7" x14ac:dyDescent="0.25">
      <c r="A44" s="23" t="s">
        <v>116</v>
      </c>
      <c r="B44" s="23"/>
      <c r="C44" s="14"/>
      <c r="D44" s="3"/>
    </row>
    <row r="45" spans="1:7" ht="18" x14ac:dyDescent="0.35">
      <c r="A45" s="14" t="s">
        <v>56</v>
      </c>
      <c r="B45" s="14" t="s">
        <v>65</v>
      </c>
      <c r="C45" s="14" t="s">
        <v>67</v>
      </c>
      <c r="D45" s="3">
        <f>D41*D$7/100</f>
        <v>0.40265965714285706</v>
      </c>
    </row>
    <row r="46" spans="1:7" ht="18" x14ac:dyDescent="0.35">
      <c r="A46" s="14" t="s">
        <v>57</v>
      </c>
      <c r="B46" s="14" t="s">
        <v>66</v>
      </c>
      <c r="C46" s="14" t="s">
        <v>67</v>
      </c>
      <c r="D46" s="3">
        <f>D42*D$7/100</f>
        <v>6.050518095238093E-2</v>
      </c>
    </row>
    <row r="47" spans="1:7" x14ac:dyDescent="0.25">
      <c r="A47" s="22"/>
      <c r="D47" s="3"/>
    </row>
    <row r="48" spans="1:7" ht="18" x14ac:dyDescent="0.35">
      <c r="A48" s="23" t="s">
        <v>68</v>
      </c>
      <c r="D48" s="3"/>
    </row>
    <row r="49" spans="1:11" ht="18" x14ac:dyDescent="0.35">
      <c r="A49" s="14" t="s">
        <v>69</v>
      </c>
      <c r="B49" s="14" t="s">
        <v>70</v>
      </c>
      <c r="C49" s="14" t="s">
        <v>67</v>
      </c>
      <c r="D49" s="3">
        <f>D46*2.2915</f>
        <v>0.13864762215238091</v>
      </c>
    </row>
    <row r="50" spans="1:11" x14ac:dyDescent="0.25">
      <c r="A50" s="22"/>
      <c r="D50" s="3"/>
    </row>
    <row r="51" spans="1:11" x14ac:dyDescent="0.25">
      <c r="A51" s="39" t="s">
        <v>179</v>
      </c>
      <c r="B51" s="4"/>
      <c r="C51" s="4"/>
      <c r="D51" s="5"/>
    </row>
    <row r="52" spans="1:11" ht="18" x14ac:dyDescent="0.35">
      <c r="A52" s="41" t="s">
        <v>56</v>
      </c>
      <c r="B52" s="41" t="s">
        <v>65</v>
      </c>
      <c r="C52" s="41" t="s">
        <v>67</v>
      </c>
      <c r="D52" s="5">
        <f>D45</f>
        <v>0.40265965714285706</v>
      </c>
    </row>
    <row r="53" spans="1:11" ht="18" x14ac:dyDescent="0.35">
      <c r="A53" s="41" t="s">
        <v>69</v>
      </c>
      <c r="B53" s="41" t="s">
        <v>70</v>
      </c>
      <c r="C53" s="41" t="s">
        <v>67</v>
      </c>
      <c r="D53" s="5">
        <f>D49</f>
        <v>0.13864762215238091</v>
      </c>
    </row>
    <row r="54" spans="1:11" s="64" customFormat="1" x14ac:dyDescent="0.25">
      <c r="A54" s="62"/>
      <c r="B54" s="62"/>
      <c r="C54" s="62"/>
      <c r="D54" s="63"/>
    </row>
    <row r="55" spans="1:11" s="64" customFormat="1" x14ac:dyDescent="0.25">
      <c r="A55" s="39" t="s">
        <v>218</v>
      </c>
      <c r="B55" s="4"/>
      <c r="C55" s="4"/>
      <c r="D55" s="5"/>
    </row>
    <row r="56" spans="1:11" s="64" customFormat="1" ht="18" x14ac:dyDescent="0.35">
      <c r="A56" s="41" t="s">
        <v>56</v>
      </c>
      <c r="B56" s="41" t="s">
        <v>61</v>
      </c>
      <c r="C56" s="41" t="s">
        <v>63</v>
      </c>
      <c r="D56" s="5">
        <f>D41</f>
        <v>0.50332457142857134</v>
      </c>
    </row>
    <row r="58" spans="1:11" x14ac:dyDescent="0.25">
      <c r="K58" t="s">
        <v>74</v>
      </c>
    </row>
    <row r="59" spans="1:11" ht="18.75" x14ac:dyDescent="0.3">
      <c r="A59" s="30" t="s">
        <v>136</v>
      </c>
      <c r="B59" s="13"/>
      <c r="C59" s="13"/>
      <c r="D59" s="13"/>
      <c r="E59" s="13"/>
    </row>
    <row r="61" spans="1:11" ht="18" x14ac:dyDescent="0.35">
      <c r="A61" s="13" t="s">
        <v>73</v>
      </c>
      <c r="B61" s="14"/>
      <c r="C61" s="14"/>
      <c r="D61" s="14"/>
      <c r="E61" s="14"/>
    </row>
    <row r="62" spans="1:11" x14ac:dyDescent="0.25">
      <c r="A62" s="13" t="s">
        <v>1</v>
      </c>
      <c r="B62" s="13" t="s">
        <v>15</v>
      </c>
      <c r="C62" s="13" t="s">
        <v>3</v>
      </c>
      <c r="D62" s="13" t="s">
        <v>6</v>
      </c>
      <c r="E62" s="29" t="s">
        <v>54</v>
      </c>
    </row>
    <row r="63" spans="1:11" ht="30" x14ac:dyDescent="0.25">
      <c r="A63" s="11" t="s">
        <v>16</v>
      </c>
      <c r="B63" s="12" t="s">
        <v>17</v>
      </c>
      <c r="C63" s="12" t="s">
        <v>8</v>
      </c>
      <c r="D63" s="45">
        <v>80</v>
      </c>
      <c r="E63" s="14"/>
    </row>
    <row r="64" spans="1:11" ht="18" x14ac:dyDescent="0.25">
      <c r="A64" s="11" t="s">
        <v>75</v>
      </c>
      <c r="B64" s="12" t="s">
        <v>76</v>
      </c>
      <c r="C64" s="12" t="s">
        <v>77</v>
      </c>
      <c r="D64" s="47">
        <f>(D66*11/365*D65)/1000</f>
        <v>12.657534246575343</v>
      </c>
      <c r="E64" s="14" t="s">
        <v>152</v>
      </c>
    </row>
    <row r="65" spans="1:5" ht="18" x14ac:dyDescent="0.25">
      <c r="A65" s="11" t="s">
        <v>20</v>
      </c>
      <c r="B65" s="12" t="s">
        <v>21</v>
      </c>
      <c r="C65" s="12" t="s">
        <v>22</v>
      </c>
      <c r="D65" s="45">
        <v>42</v>
      </c>
      <c r="E65" s="14"/>
    </row>
    <row r="66" spans="1:5" ht="30" x14ac:dyDescent="0.25">
      <c r="A66" s="11" t="s">
        <v>78</v>
      </c>
      <c r="B66" s="12" t="s">
        <v>79</v>
      </c>
      <c r="C66" s="12" t="s">
        <v>40</v>
      </c>
      <c r="D66" s="48">
        <v>10000</v>
      </c>
      <c r="E66" s="14"/>
    </row>
    <row r="67" spans="1:5" ht="18" x14ac:dyDescent="0.25">
      <c r="A67" s="28" t="s">
        <v>88</v>
      </c>
      <c r="B67" s="12" t="s">
        <v>80</v>
      </c>
      <c r="C67" s="12" t="s">
        <v>4</v>
      </c>
      <c r="D67" s="45">
        <v>18</v>
      </c>
      <c r="E67" s="14" t="s">
        <v>151</v>
      </c>
    </row>
    <row r="68" spans="1:5" ht="18" x14ac:dyDescent="0.25">
      <c r="A68" s="28" t="s">
        <v>89</v>
      </c>
      <c r="B68" s="12" t="s">
        <v>81</v>
      </c>
      <c r="C68" s="12" t="s">
        <v>4</v>
      </c>
      <c r="D68" s="45">
        <v>20</v>
      </c>
      <c r="E68" s="14" t="s">
        <v>151</v>
      </c>
    </row>
    <row r="69" spans="1:5" ht="18" x14ac:dyDescent="0.25">
      <c r="A69" s="11" t="s">
        <v>82</v>
      </c>
      <c r="B69" s="12" t="s">
        <v>83</v>
      </c>
      <c r="C69" s="12" t="s">
        <v>77</v>
      </c>
      <c r="D69" s="45">
        <f>D66*0.33/1000</f>
        <v>3.3</v>
      </c>
      <c r="E69" s="14" t="s">
        <v>219</v>
      </c>
    </row>
    <row r="70" spans="1:5" ht="18" x14ac:dyDescent="0.25">
      <c r="A70" s="28" t="s">
        <v>90</v>
      </c>
      <c r="B70" s="12" t="s">
        <v>84</v>
      </c>
      <c r="C70" s="12" t="s">
        <v>4</v>
      </c>
      <c r="D70" s="45">
        <v>5</v>
      </c>
      <c r="E70" s="14" t="s">
        <v>153</v>
      </c>
    </row>
    <row r="71" spans="1:5" ht="18" x14ac:dyDescent="0.25">
      <c r="A71" s="28" t="s">
        <v>91</v>
      </c>
      <c r="B71" s="12" t="s">
        <v>85</v>
      </c>
      <c r="C71" s="12" t="s">
        <v>4</v>
      </c>
      <c r="D71" s="45">
        <v>1.6</v>
      </c>
      <c r="E71" s="14" t="s">
        <v>153</v>
      </c>
    </row>
    <row r="72" spans="1:5" ht="18" x14ac:dyDescent="0.25">
      <c r="A72" s="28" t="s">
        <v>92</v>
      </c>
      <c r="B72" s="12" t="s">
        <v>86</v>
      </c>
      <c r="C72" s="12" t="s">
        <v>87</v>
      </c>
      <c r="D72" s="52">
        <f>D96</f>
        <v>34.552413571428573</v>
      </c>
      <c r="E72" s="14" t="s">
        <v>123</v>
      </c>
    </row>
    <row r="73" spans="1:5" x14ac:dyDescent="0.25">
      <c r="A73" s="28"/>
      <c r="B73" s="12"/>
      <c r="C73" s="12"/>
      <c r="D73" s="14"/>
      <c r="E73" s="14"/>
    </row>
    <row r="74" spans="1:5" ht="34.5" customHeight="1" x14ac:dyDescent="0.25">
      <c r="A74" s="66" t="s">
        <v>162</v>
      </c>
      <c r="B74" s="66"/>
      <c r="C74" s="66"/>
      <c r="D74" s="66"/>
      <c r="E74" s="66"/>
    </row>
    <row r="75" spans="1:5" ht="18" x14ac:dyDescent="0.25">
      <c r="A75" s="7" t="s">
        <v>147</v>
      </c>
      <c r="B75" s="36" t="s">
        <v>97</v>
      </c>
      <c r="C75" s="44" t="s">
        <v>145</v>
      </c>
      <c r="D75" s="45">
        <v>0.7</v>
      </c>
      <c r="E75" s="46" t="s">
        <v>119</v>
      </c>
    </row>
    <row r="76" spans="1:5" ht="18" x14ac:dyDescent="0.25">
      <c r="A76" s="43" t="s">
        <v>137</v>
      </c>
      <c r="B76" s="36" t="s">
        <v>98</v>
      </c>
      <c r="C76" s="44" t="s">
        <v>146</v>
      </c>
      <c r="D76" s="45">
        <v>0.28000000000000003</v>
      </c>
      <c r="E76" s="46" t="s">
        <v>119</v>
      </c>
    </row>
    <row r="77" spans="1:5" ht="25.5" x14ac:dyDescent="0.25">
      <c r="A77" s="43" t="s">
        <v>138</v>
      </c>
      <c r="B77" s="36" t="s">
        <v>99</v>
      </c>
      <c r="C77" s="36" t="s">
        <v>14</v>
      </c>
      <c r="D77" s="45">
        <v>0.8</v>
      </c>
      <c r="E77" s="46" t="s">
        <v>159</v>
      </c>
    </row>
    <row r="78" spans="1:5" ht="27" x14ac:dyDescent="0.25">
      <c r="A78" s="43" t="s">
        <v>141</v>
      </c>
      <c r="B78" s="36" t="s">
        <v>100</v>
      </c>
      <c r="C78" s="44" t="s">
        <v>146</v>
      </c>
      <c r="D78" s="45">
        <v>0.17</v>
      </c>
      <c r="E78" s="46" t="s">
        <v>121</v>
      </c>
    </row>
    <row r="79" spans="1:5" ht="27" x14ac:dyDescent="0.25">
      <c r="A79" s="43" t="s">
        <v>143</v>
      </c>
      <c r="B79" s="36" t="s">
        <v>101</v>
      </c>
      <c r="C79" s="44" t="s">
        <v>146</v>
      </c>
      <c r="D79" s="45">
        <v>0.03</v>
      </c>
      <c r="E79" s="46" t="s">
        <v>121</v>
      </c>
    </row>
    <row r="80" spans="1:5" ht="27" x14ac:dyDescent="0.25">
      <c r="A80" s="43" t="s">
        <v>144</v>
      </c>
      <c r="B80" s="36" t="s">
        <v>102</v>
      </c>
      <c r="C80" s="44" t="s">
        <v>146</v>
      </c>
      <c r="D80" s="45">
        <v>8.0000000000000002E-3</v>
      </c>
      <c r="E80" s="46" t="s">
        <v>121</v>
      </c>
    </row>
    <row r="81" spans="1:5" ht="27" x14ac:dyDescent="0.25">
      <c r="A81" s="43" t="s">
        <v>141</v>
      </c>
      <c r="B81" s="36" t="s">
        <v>103</v>
      </c>
      <c r="C81" s="44" t="s">
        <v>146</v>
      </c>
      <c r="D81" s="45">
        <v>0.3</v>
      </c>
      <c r="E81" s="46" t="s">
        <v>121</v>
      </c>
    </row>
    <row r="82" spans="1:5" ht="25.5" x14ac:dyDescent="0.25">
      <c r="A82" s="43" t="s">
        <v>142</v>
      </c>
      <c r="B82" s="36" t="s">
        <v>120</v>
      </c>
      <c r="C82" s="36" t="s">
        <v>14</v>
      </c>
      <c r="D82" s="45">
        <v>0.5</v>
      </c>
      <c r="E82" s="46" t="s">
        <v>122</v>
      </c>
    </row>
    <row r="83" spans="1:5" ht="26.25" x14ac:dyDescent="0.25">
      <c r="A83" s="8" t="s">
        <v>140</v>
      </c>
      <c r="B83" s="36" t="s">
        <v>104</v>
      </c>
      <c r="C83" s="44" t="s">
        <v>148</v>
      </c>
      <c r="D83" s="45">
        <v>0</v>
      </c>
      <c r="E83" s="46" t="s">
        <v>121</v>
      </c>
    </row>
    <row r="84" spans="1:5" ht="18" x14ac:dyDescent="0.25">
      <c r="A84" s="8" t="s">
        <v>139</v>
      </c>
      <c r="B84" s="36" t="s">
        <v>105</v>
      </c>
      <c r="C84" s="44" t="s">
        <v>149</v>
      </c>
      <c r="D84" s="45">
        <v>6.7000000000000002E-3</v>
      </c>
      <c r="E84" s="46" t="s">
        <v>150</v>
      </c>
    </row>
    <row r="85" spans="1:5" x14ac:dyDescent="0.25">
      <c r="A85" s="28"/>
      <c r="B85" s="36"/>
      <c r="C85" s="12"/>
      <c r="D85" s="14"/>
      <c r="E85" s="14"/>
    </row>
    <row r="86" spans="1:5" ht="18" x14ac:dyDescent="0.35">
      <c r="A86" s="13" t="s">
        <v>117</v>
      </c>
      <c r="B86" s="14"/>
      <c r="C86" s="14"/>
    </row>
    <row r="88" spans="1:5" ht="18.75" x14ac:dyDescent="0.35">
      <c r="A88" s="35" t="s">
        <v>93</v>
      </c>
    </row>
    <row r="89" spans="1:5" ht="18.75" x14ac:dyDescent="0.35">
      <c r="A89" s="21" t="s">
        <v>109</v>
      </c>
      <c r="B89" s="21" t="s">
        <v>94</v>
      </c>
      <c r="C89" s="21" t="s">
        <v>47</v>
      </c>
      <c r="D89">
        <f>D64*D67/D66</f>
        <v>2.2783561643835618E-2</v>
      </c>
    </row>
    <row r="90" spans="1:5" ht="18.75" x14ac:dyDescent="0.35">
      <c r="A90" s="21" t="s">
        <v>127</v>
      </c>
      <c r="B90" s="21" t="s">
        <v>95</v>
      </c>
      <c r="C90" s="21" t="s">
        <v>47</v>
      </c>
      <c r="D90">
        <f>D64*D68/D66</f>
        <v>2.5315068493150687E-2</v>
      </c>
    </row>
    <row r="91" spans="1:5" ht="15.75" x14ac:dyDescent="0.25">
      <c r="A91" s="21"/>
    </row>
    <row r="92" spans="1:5" ht="15.75" x14ac:dyDescent="0.25">
      <c r="A92" s="35" t="s">
        <v>96</v>
      </c>
    </row>
    <row r="93" spans="1:5" ht="18.75" x14ac:dyDescent="0.35">
      <c r="A93" s="21" t="s">
        <v>110</v>
      </c>
      <c r="B93" t="s">
        <v>106</v>
      </c>
      <c r="C93" s="21" t="s">
        <v>87</v>
      </c>
      <c r="D93">
        <f>100*D75*D76*D77</f>
        <v>15.680000000000001</v>
      </c>
    </row>
    <row r="94" spans="1:5" ht="18" x14ac:dyDescent="0.35">
      <c r="A94" s="21" t="s">
        <v>125</v>
      </c>
      <c r="B94" t="s">
        <v>124</v>
      </c>
      <c r="C94" t="s">
        <v>126</v>
      </c>
      <c r="D94" s="38">
        <f>(D69*1000)/(D89*D66)*100</f>
        <v>1448.4126984126983</v>
      </c>
    </row>
    <row r="95" spans="1:5" ht="18.75" x14ac:dyDescent="0.35">
      <c r="A95" s="21" t="s">
        <v>111</v>
      </c>
      <c r="B95" t="s">
        <v>107</v>
      </c>
      <c r="C95" s="21" t="s">
        <v>87</v>
      </c>
      <c r="D95" s="37">
        <f>(100*D75*(1-D76*D77)+100*(1-D75)*D83-D94*D84)*(D78*D82+D79+D80+D81)</f>
        <v>18.87241357142857</v>
      </c>
    </row>
    <row r="96" spans="1:5" ht="18" x14ac:dyDescent="0.35">
      <c r="A96" s="21" t="s">
        <v>112</v>
      </c>
      <c r="B96" t="s">
        <v>86</v>
      </c>
      <c r="C96" s="21" t="s">
        <v>87</v>
      </c>
      <c r="D96" s="37">
        <f>D93+D95</f>
        <v>34.552413571428573</v>
      </c>
    </row>
    <row r="97" spans="1:4" ht="15.75" x14ac:dyDescent="0.25">
      <c r="A97" s="21"/>
    </row>
    <row r="98" spans="1:4" ht="18.75" x14ac:dyDescent="0.35">
      <c r="A98" s="35" t="s">
        <v>115</v>
      </c>
      <c r="C98" s="21"/>
    </row>
    <row r="99" spans="1:4" ht="18" x14ac:dyDescent="0.35">
      <c r="A99" s="21" t="s">
        <v>108</v>
      </c>
      <c r="B99" t="s">
        <v>58</v>
      </c>
      <c r="C99" s="21" t="s">
        <v>47</v>
      </c>
      <c r="D99" s="3">
        <f>D89/((100-D72)/100)-(D69*D70)/D66</f>
        <v>3.3161920327575832E-2</v>
      </c>
    </row>
    <row r="100" spans="1:4" ht="18.75" x14ac:dyDescent="0.35">
      <c r="A100" s="21" t="s">
        <v>113</v>
      </c>
      <c r="B100" t="s">
        <v>114</v>
      </c>
      <c r="C100" s="21" t="s">
        <v>47</v>
      </c>
      <c r="D100" s="3">
        <f>D90-(D69*D71)/D66</f>
        <v>2.4787068493150686E-2</v>
      </c>
    </row>
    <row r="101" spans="1:4" x14ac:dyDescent="0.25">
      <c r="D101" s="3"/>
    </row>
    <row r="102" spans="1:4" x14ac:dyDescent="0.25">
      <c r="A102" s="23" t="s">
        <v>60</v>
      </c>
      <c r="B102" s="14"/>
      <c r="C102" s="14"/>
      <c r="D102" s="3"/>
    </row>
    <row r="103" spans="1:4" ht="18" x14ac:dyDescent="0.35">
      <c r="A103" s="21" t="s">
        <v>108</v>
      </c>
      <c r="B103" s="14" t="s">
        <v>61</v>
      </c>
      <c r="C103" s="14" t="s">
        <v>63</v>
      </c>
      <c r="D103" s="3">
        <f>D99/D$65*365</f>
        <v>0.2881928790372662</v>
      </c>
    </row>
    <row r="104" spans="1:4" ht="18.75" x14ac:dyDescent="0.35">
      <c r="A104" s="21" t="s">
        <v>113</v>
      </c>
      <c r="B104" t="s">
        <v>118</v>
      </c>
      <c r="C104" s="14" t="s">
        <v>63</v>
      </c>
      <c r="D104" s="3">
        <f>D100/D$65*365</f>
        <v>0.21541142857142856</v>
      </c>
    </row>
    <row r="105" spans="1:4" x14ac:dyDescent="0.25">
      <c r="A105" s="14"/>
      <c r="B105" s="14"/>
      <c r="C105" s="14"/>
      <c r="D105" s="3"/>
    </row>
    <row r="106" spans="1:4" x14ac:dyDescent="0.25">
      <c r="A106" s="23" t="s">
        <v>116</v>
      </c>
      <c r="B106" s="23"/>
      <c r="C106" s="14"/>
      <c r="D106" s="3"/>
    </row>
    <row r="107" spans="1:4" ht="18" x14ac:dyDescent="0.35">
      <c r="A107" s="21" t="s">
        <v>108</v>
      </c>
      <c r="B107" s="14" t="s">
        <v>65</v>
      </c>
      <c r="C107" s="14" t="s">
        <v>67</v>
      </c>
      <c r="D107" s="3">
        <f>D103*D$63/100</f>
        <v>0.23055430322981293</v>
      </c>
    </row>
    <row r="108" spans="1:4" ht="18.75" x14ac:dyDescent="0.35">
      <c r="A108" s="21" t="s">
        <v>113</v>
      </c>
      <c r="B108" t="s">
        <v>70</v>
      </c>
      <c r="C108" s="14" t="s">
        <v>67</v>
      </c>
      <c r="D108" s="3">
        <f>D104*D$63/100</f>
        <v>0.17232914285714285</v>
      </c>
    </row>
    <row r="109" spans="1:4" x14ac:dyDescent="0.25">
      <c r="A109" s="22"/>
      <c r="D109" s="3"/>
    </row>
    <row r="110" spans="1:4" x14ac:dyDescent="0.25">
      <c r="A110" s="39" t="s">
        <v>179</v>
      </c>
      <c r="B110" s="4"/>
      <c r="C110" s="4"/>
      <c r="D110" s="5"/>
    </row>
    <row r="111" spans="1:4" ht="18" x14ac:dyDescent="0.35">
      <c r="A111" s="40" t="s">
        <v>108</v>
      </c>
      <c r="B111" s="41" t="s">
        <v>65</v>
      </c>
      <c r="C111" s="41" t="s">
        <v>67</v>
      </c>
      <c r="D111" s="5">
        <f>D107</f>
        <v>0.23055430322981293</v>
      </c>
    </row>
    <row r="112" spans="1:4" ht="18.75" x14ac:dyDescent="0.35">
      <c r="A112" s="40" t="s">
        <v>113</v>
      </c>
      <c r="B112" s="41" t="s">
        <v>70</v>
      </c>
      <c r="C112" s="41" t="s">
        <v>67</v>
      </c>
      <c r="D112" s="5">
        <f>D108</f>
        <v>0.17232914285714285</v>
      </c>
    </row>
    <row r="114" spans="1:4" x14ac:dyDescent="0.25">
      <c r="A114" s="39" t="s">
        <v>218</v>
      </c>
      <c r="B114" s="4"/>
      <c r="C114" s="4"/>
      <c r="D114" s="5"/>
    </row>
    <row r="115" spans="1:4" ht="18" x14ac:dyDescent="0.35">
      <c r="A115" s="41" t="s">
        <v>56</v>
      </c>
      <c r="B115" s="41" t="s">
        <v>61</v>
      </c>
      <c r="C115" s="41" t="s">
        <v>63</v>
      </c>
      <c r="D115" s="5">
        <f>D103</f>
        <v>0.2881928790372662</v>
      </c>
    </row>
  </sheetData>
  <mergeCells count="8">
    <mergeCell ref="F22:F23"/>
    <mergeCell ref="E22:E23"/>
    <mergeCell ref="A1:E1"/>
    <mergeCell ref="A74:E74"/>
    <mergeCell ref="A22:A23"/>
    <mergeCell ref="B22:B23"/>
    <mergeCell ref="C22:C23"/>
    <mergeCell ref="D22:D2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sqref="A1:L1"/>
    </sheetView>
  </sheetViews>
  <sheetFormatPr defaultRowHeight="15" x14ac:dyDescent="0.25"/>
  <cols>
    <col min="1" max="1" width="59.140625" customWidth="1"/>
    <col min="2" max="2" width="23.140625" customWidth="1"/>
    <col min="3" max="3" width="36.5703125" customWidth="1"/>
    <col min="4" max="4" width="12.140625" customWidth="1"/>
    <col min="5" max="5" width="78.85546875" customWidth="1"/>
    <col min="12" max="12" width="8.85546875" customWidth="1"/>
  </cols>
  <sheetData>
    <row r="1" spans="1:12" ht="54" customHeight="1" x14ac:dyDescent="0.25">
      <c r="A1" s="65" t="s">
        <v>211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18.75" x14ac:dyDescent="0.3">
      <c r="A2" s="30" t="s">
        <v>163</v>
      </c>
    </row>
    <row r="4" spans="1:12" x14ac:dyDescent="0.25">
      <c r="A4" s="13" t="s">
        <v>164</v>
      </c>
    </row>
    <row r="5" spans="1:12" x14ac:dyDescent="0.25">
      <c r="A5" s="16" t="s">
        <v>1</v>
      </c>
      <c r="B5" s="16" t="s">
        <v>15</v>
      </c>
      <c r="C5" s="16" t="s">
        <v>3</v>
      </c>
      <c r="D5" s="13" t="s">
        <v>6</v>
      </c>
      <c r="E5" s="29" t="s">
        <v>54</v>
      </c>
    </row>
    <row r="6" spans="1:12" ht="20.25" customHeight="1" x14ac:dyDescent="0.25">
      <c r="A6" s="42" t="s">
        <v>16</v>
      </c>
      <c r="B6" s="36" t="s">
        <v>17</v>
      </c>
      <c r="C6" s="36" t="s">
        <v>8</v>
      </c>
      <c r="D6" s="61">
        <v>80</v>
      </c>
    </row>
    <row r="7" spans="1:12" ht="30.75" customHeight="1" x14ac:dyDescent="0.25">
      <c r="A7" s="42" t="s">
        <v>13</v>
      </c>
      <c r="B7" s="36" t="s">
        <v>61</v>
      </c>
      <c r="C7" s="36" t="s">
        <v>63</v>
      </c>
      <c r="D7" s="61">
        <v>0.69</v>
      </c>
      <c r="E7" s="1" t="s">
        <v>215</v>
      </c>
    </row>
    <row r="8" spans="1:12" ht="18" customHeight="1" x14ac:dyDescent="0.25">
      <c r="A8" s="42" t="s">
        <v>165</v>
      </c>
      <c r="B8" s="36" t="s">
        <v>97</v>
      </c>
      <c r="C8" s="36" t="s">
        <v>145</v>
      </c>
      <c r="D8" s="61">
        <v>0.7</v>
      </c>
      <c r="E8" s="46" t="s">
        <v>119</v>
      </c>
    </row>
    <row r="9" spans="1:12" ht="18" customHeight="1" x14ac:dyDescent="0.25">
      <c r="A9" s="42" t="s">
        <v>168</v>
      </c>
      <c r="B9" s="36" t="s">
        <v>98</v>
      </c>
      <c r="C9" s="36" t="s">
        <v>146</v>
      </c>
      <c r="D9" s="61">
        <v>0.41</v>
      </c>
      <c r="E9" s="46" t="s">
        <v>119</v>
      </c>
    </row>
    <row r="10" spans="1:12" ht="18" customHeight="1" x14ac:dyDescent="0.25">
      <c r="A10" s="42" t="s">
        <v>138</v>
      </c>
      <c r="B10" s="36" t="s">
        <v>99</v>
      </c>
      <c r="C10" s="36" t="s">
        <v>14</v>
      </c>
      <c r="D10" s="61">
        <v>1</v>
      </c>
      <c r="E10" s="46" t="s">
        <v>212</v>
      </c>
    </row>
    <row r="11" spans="1:12" ht="18" customHeight="1" x14ac:dyDescent="0.25">
      <c r="A11" s="42" t="s">
        <v>140</v>
      </c>
      <c r="B11" s="36" t="s">
        <v>104</v>
      </c>
      <c r="C11" s="36" t="s">
        <v>148</v>
      </c>
      <c r="D11" s="61">
        <v>0</v>
      </c>
      <c r="E11" s="46" t="s">
        <v>121</v>
      </c>
    </row>
    <row r="12" spans="1:12" ht="18" customHeight="1" x14ac:dyDescent="0.25">
      <c r="A12" s="42" t="s">
        <v>139</v>
      </c>
      <c r="B12" s="36" t="s">
        <v>105</v>
      </c>
      <c r="C12" s="36" t="s">
        <v>149</v>
      </c>
      <c r="D12" s="61">
        <v>6.7000000000000002E-3</v>
      </c>
      <c r="E12" s="46" t="s">
        <v>150</v>
      </c>
    </row>
    <row r="13" spans="1:12" ht="18" customHeight="1" x14ac:dyDescent="0.25">
      <c r="A13" s="42" t="s">
        <v>82</v>
      </c>
      <c r="B13" s="36" t="s">
        <v>166</v>
      </c>
      <c r="C13" s="36" t="s">
        <v>63</v>
      </c>
      <c r="D13" s="61">
        <v>0.75</v>
      </c>
      <c r="E13" s="14" t="s">
        <v>219</v>
      </c>
    </row>
    <row r="14" spans="1:12" ht="18" customHeight="1" x14ac:dyDescent="0.25">
      <c r="A14" s="42" t="s">
        <v>169</v>
      </c>
      <c r="B14" s="36" t="s">
        <v>100</v>
      </c>
      <c r="C14" s="36" t="s">
        <v>146</v>
      </c>
      <c r="D14" s="61">
        <v>0.14000000000000001</v>
      </c>
      <c r="E14" s="46" t="s">
        <v>121</v>
      </c>
    </row>
    <row r="15" spans="1:12" ht="18" customHeight="1" x14ac:dyDescent="0.25">
      <c r="A15" s="42" t="s">
        <v>142</v>
      </c>
      <c r="B15" s="36" t="s">
        <v>170</v>
      </c>
      <c r="C15" s="36" t="s">
        <v>14</v>
      </c>
      <c r="D15" s="61">
        <v>0.5</v>
      </c>
      <c r="E15" s="46" t="s">
        <v>122</v>
      </c>
    </row>
    <row r="16" spans="1:12" ht="18" customHeight="1" x14ac:dyDescent="0.25">
      <c r="A16" s="42" t="s">
        <v>171</v>
      </c>
      <c r="B16" s="36" t="s">
        <v>101</v>
      </c>
      <c r="C16" s="36" t="s">
        <v>146</v>
      </c>
      <c r="D16" s="61">
        <v>0.03</v>
      </c>
      <c r="E16" s="46" t="s">
        <v>121</v>
      </c>
    </row>
    <row r="17" spans="1:6" ht="18" customHeight="1" x14ac:dyDescent="0.25">
      <c r="A17" s="42" t="s">
        <v>172</v>
      </c>
      <c r="B17" s="36" t="s">
        <v>173</v>
      </c>
      <c r="C17" s="36" t="s">
        <v>146</v>
      </c>
      <c r="D17" s="61">
        <v>8.0000000000000002E-3</v>
      </c>
      <c r="E17" s="46" t="s">
        <v>121</v>
      </c>
    </row>
    <row r="18" spans="1:6" ht="18" customHeight="1" x14ac:dyDescent="0.25">
      <c r="A18" s="42" t="s">
        <v>174</v>
      </c>
      <c r="B18" s="36" t="s">
        <v>103</v>
      </c>
      <c r="C18" s="36" t="s">
        <v>146</v>
      </c>
      <c r="D18" s="61">
        <v>0.3</v>
      </c>
      <c r="E18" s="46" t="s">
        <v>121</v>
      </c>
    </row>
    <row r="19" spans="1:6" ht="18" customHeight="1" x14ac:dyDescent="0.25">
      <c r="A19" s="42" t="s">
        <v>175</v>
      </c>
      <c r="B19" s="36" t="s">
        <v>176</v>
      </c>
      <c r="C19" s="36" t="s">
        <v>146</v>
      </c>
      <c r="D19" s="61">
        <v>0.69</v>
      </c>
      <c r="E19" s="46" t="s">
        <v>213</v>
      </c>
    </row>
    <row r="20" spans="1:6" ht="18" customHeight="1" x14ac:dyDescent="0.25">
      <c r="A20" s="42" t="s">
        <v>167</v>
      </c>
      <c r="B20" s="36" t="s">
        <v>177</v>
      </c>
      <c r="C20" s="36" t="s">
        <v>14</v>
      </c>
      <c r="D20" s="61">
        <v>0.55000000000000004</v>
      </c>
      <c r="E20" s="46" t="s">
        <v>214</v>
      </c>
      <c r="F20" s="3"/>
    </row>
    <row r="21" spans="1:6" x14ac:dyDescent="0.25">
      <c r="A21" s="14"/>
      <c r="B21" s="14"/>
      <c r="C21" s="14"/>
    </row>
    <row r="22" spans="1:6" x14ac:dyDescent="0.25">
      <c r="A22" s="13" t="s">
        <v>178</v>
      </c>
      <c r="B22" s="14"/>
      <c r="C22" s="14"/>
    </row>
    <row r="24" spans="1:6" ht="18" x14ac:dyDescent="0.25">
      <c r="A24" s="35" t="s">
        <v>180</v>
      </c>
      <c r="B24" s="55" t="s">
        <v>182</v>
      </c>
      <c r="C24" s="21" t="s">
        <v>181</v>
      </c>
      <c r="D24" s="14">
        <f>D7*D8</f>
        <v>0.48299999999999993</v>
      </c>
    </row>
    <row r="25" spans="1:6" x14ac:dyDescent="0.25">
      <c r="A25" s="14"/>
      <c r="B25" s="46"/>
      <c r="C25" s="14"/>
      <c r="D25" s="51"/>
    </row>
    <row r="26" spans="1:6" ht="18" x14ac:dyDescent="0.25">
      <c r="A26" s="35" t="s">
        <v>183</v>
      </c>
      <c r="B26" s="55" t="s">
        <v>184</v>
      </c>
      <c r="C26" s="21" t="s">
        <v>181</v>
      </c>
      <c r="D26" s="51">
        <f>D24*D9*D10</f>
        <v>0.19802999999999996</v>
      </c>
    </row>
    <row r="27" spans="1:6" x14ac:dyDescent="0.25">
      <c r="B27" s="55"/>
    </row>
    <row r="28" spans="1:6" ht="18" x14ac:dyDescent="0.25">
      <c r="A28" s="35" t="s">
        <v>185</v>
      </c>
      <c r="B28" s="55" t="s">
        <v>186</v>
      </c>
      <c r="C28" s="21" t="s">
        <v>181</v>
      </c>
      <c r="D28" s="3">
        <f>D24-D26+D7*(1-D8)*D11-D13*D12</f>
        <v>0.27994499999999994</v>
      </c>
    </row>
    <row r="29" spans="1:6" x14ac:dyDescent="0.25">
      <c r="B29" s="55"/>
      <c r="D29" s="3"/>
    </row>
    <row r="30" spans="1:6" ht="18.75" x14ac:dyDescent="0.35">
      <c r="A30" s="35" t="s">
        <v>195</v>
      </c>
      <c r="B30" s="55"/>
      <c r="D30" s="3"/>
    </row>
    <row r="31" spans="1:6" ht="18.75" x14ac:dyDescent="0.25">
      <c r="A31" s="21" t="s">
        <v>187</v>
      </c>
      <c r="B31" s="56" t="s">
        <v>191</v>
      </c>
      <c r="C31" s="21" t="s">
        <v>181</v>
      </c>
      <c r="D31" s="3">
        <f>D28*D14*D15</f>
        <v>1.9596149999999996E-2</v>
      </c>
    </row>
    <row r="32" spans="1:6" ht="18.75" x14ac:dyDescent="0.35">
      <c r="A32" s="21" t="s">
        <v>188</v>
      </c>
      <c r="B32" s="56" t="s">
        <v>192</v>
      </c>
      <c r="C32" s="21" t="s">
        <v>181</v>
      </c>
      <c r="D32" s="3">
        <f>D$28*D16</f>
        <v>8.3983499999999989E-3</v>
      </c>
    </row>
    <row r="33" spans="1:4" ht="18.75" x14ac:dyDescent="0.35">
      <c r="A33" s="21" t="s">
        <v>189</v>
      </c>
      <c r="B33" s="56" t="s">
        <v>193</v>
      </c>
      <c r="C33" s="21" t="s">
        <v>181</v>
      </c>
      <c r="D33" s="3">
        <f t="shared" ref="D33:D34" si="0">D$28*D17</f>
        <v>2.2395599999999994E-3</v>
      </c>
    </row>
    <row r="34" spans="1:4" ht="18.75" x14ac:dyDescent="0.35">
      <c r="A34" s="21" t="s">
        <v>190</v>
      </c>
      <c r="B34" s="56" t="s">
        <v>194</v>
      </c>
      <c r="C34" s="21" t="s">
        <v>181</v>
      </c>
      <c r="D34" s="3">
        <f t="shared" si="0"/>
        <v>8.3983499999999975E-2</v>
      </c>
    </row>
    <row r="35" spans="1:4" ht="15.75" x14ac:dyDescent="0.25">
      <c r="A35" s="21"/>
      <c r="B35" s="55"/>
    </row>
    <row r="36" spans="1:4" ht="15.75" x14ac:dyDescent="0.25">
      <c r="A36" s="21" t="s">
        <v>196</v>
      </c>
      <c r="B36" s="55"/>
    </row>
    <row r="37" spans="1:4" ht="18.75" x14ac:dyDescent="0.25">
      <c r="A37" s="21" t="s">
        <v>197</v>
      </c>
      <c r="B37" s="55" t="s">
        <v>106</v>
      </c>
      <c r="C37" s="21" t="s">
        <v>87</v>
      </c>
      <c r="D37" s="6">
        <f>D26/D7*100</f>
        <v>28.7</v>
      </c>
    </row>
    <row r="38" spans="1:4" ht="18.75" x14ac:dyDescent="0.25">
      <c r="A38" s="21" t="s">
        <v>198</v>
      </c>
      <c r="B38" s="55" t="s">
        <v>107</v>
      </c>
      <c r="C38" s="21" t="s">
        <v>87</v>
      </c>
      <c r="D38" s="6">
        <f>(D31+D32+D33+D34)/D7*100</f>
        <v>16.553269565217388</v>
      </c>
    </row>
    <row r="39" spans="1:4" ht="18" x14ac:dyDescent="0.25">
      <c r="A39" s="21" t="s">
        <v>199</v>
      </c>
      <c r="B39" s="55" t="s">
        <v>86</v>
      </c>
      <c r="C39" s="21" t="s">
        <v>87</v>
      </c>
      <c r="D39" s="6">
        <f>D37+D38</f>
        <v>45.253269565217387</v>
      </c>
    </row>
    <row r="40" spans="1:4" x14ac:dyDescent="0.25">
      <c r="B40" s="55"/>
    </row>
    <row r="41" spans="1:4" ht="18.75" x14ac:dyDescent="0.25">
      <c r="A41" s="21" t="s">
        <v>200</v>
      </c>
      <c r="B41" s="56" t="s">
        <v>201</v>
      </c>
      <c r="C41" s="21" t="s">
        <v>181</v>
      </c>
      <c r="D41" s="3">
        <f>D28-D31-D32-D33-D34</f>
        <v>0.16572744</v>
      </c>
    </row>
    <row r="42" spans="1:4" x14ac:dyDescent="0.25">
      <c r="B42" s="55"/>
    </row>
    <row r="43" spans="1:4" ht="18" x14ac:dyDescent="0.25">
      <c r="A43" s="21" t="s">
        <v>202</v>
      </c>
      <c r="B43" s="55" t="s">
        <v>203</v>
      </c>
      <c r="C43" s="21" t="s">
        <v>181</v>
      </c>
      <c r="D43" s="3">
        <f>D41*D19*D20</f>
        <v>6.2893563479999998E-2</v>
      </c>
    </row>
    <row r="44" spans="1:4" x14ac:dyDescent="0.25">
      <c r="B44" s="55"/>
    </row>
    <row r="45" spans="1:4" ht="31.5" x14ac:dyDescent="0.25">
      <c r="A45" s="54" t="s">
        <v>204</v>
      </c>
      <c r="B45" s="55" t="s">
        <v>205</v>
      </c>
      <c r="C45" s="21" t="s">
        <v>181</v>
      </c>
      <c r="D45" s="3">
        <f>D26+D31+D43</f>
        <v>0.28051971347999993</v>
      </c>
    </row>
    <row r="47" spans="1:4" ht="48.75" x14ac:dyDescent="0.35">
      <c r="A47" s="54" t="s">
        <v>206</v>
      </c>
      <c r="B47" t="s">
        <v>207</v>
      </c>
      <c r="D47" s="3">
        <f>D45*1.214</f>
        <v>0.34055093216471993</v>
      </c>
    </row>
    <row r="49" spans="1:4" ht="33" x14ac:dyDescent="0.35">
      <c r="A49" s="54" t="s">
        <v>208</v>
      </c>
      <c r="B49" t="s">
        <v>209</v>
      </c>
      <c r="D49" s="3">
        <f>D47*D6/100</f>
        <v>0.27244074573177596</v>
      </c>
    </row>
    <row r="51" spans="1:4" x14ac:dyDescent="0.25">
      <c r="A51" s="39" t="s">
        <v>216</v>
      </c>
      <c r="B51" s="4"/>
      <c r="C51" s="4"/>
      <c r="D51" s="5"/>
    </row>
    <row r="52" spans="1:4" ht="18" x14ac:dyDescent="0.25">
      <c r="A52" s="40" t="s">
        <v>210</v>
      </c>
      <c r="B52" s="57" t="s">
        <v>209</v>
      </c>
      <c r="C52" s="58" t="s">
        <v>67</v>
      </c>
      <c r="D52" s="59">
        <f>D49</f>
        <v>0.27244074573177596</v>
      </c>
    </row>
    <row r="55" spans="1:4" x14ac:dyDescent="0.25">
      <c r="A55" s="39" t="s">
        <v>217</v>
      </c>
      <c r="B55" s="4"/>
      <c r="C55" s="4"/>
      <c r="D55" s="5"/>
    </row>
    <row r="56" spans="1:4" ht="18" x14ac:dyDescent="0.25">
      <c r="A56" s="40" t="s">
        <v>92</v>
      </c>
      <c r="B56" s="57" t="s">
        <v>86</v>
      </c>
      <c r="C56" s="40" t="s">
        <v>87</v>
      </c>
      <c r="D56" s="53">
        <f>D39</f>
        <v>45.253269565217387</v>
      </c>
    </row>
  </sheetData>
  <mergeCells count="1">
    <mergeCell ref="A1:L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Izl. N in P -nesnice</vt:lpstr>
      <vt:lpstr>Izl. N in P -brojlerji, purani </vt:lpstr>
      <vt:lpstr>Monitoring amonijaka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Jože Verbič</cp:lastModifiedBy>
  <cp:lastPrinted>2018-08-14T09:18:48Z</cp:lastPrinted>
  <dcterms:created xsi:type="dcterms:W3CDTF">2018-04-01T19:12:10Z</dcterms:created>
  <dcterms:modified xsi:type="dcterms:W3CDTF">2018-08-14T11:16:41Z</dcterms:modified>
</cp:coreProperties>
</file>