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plošno\Statistika\"/>
    </mc:Choice>
  </mc:AlternateContent>
  <bookViews>
    <workbookView xWindow="0" yWindow="0" windowWidth="25200" windowHeight="11985"/>
  </bookViews>
  <sheets>
    <sheet name="Skupaj" sheetId="1" r:id="rId1"/>
  </sheets>
  <definedNames>
    <definedName name="_xlnm.Print_Area" localSheetId="0">Skupaj!$A$1:$AL$55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8" i="1" s="1"/>
  <c r="I56" i="1"/>
  <c r="I58" i="1" s="1"/>
  <c r="J56" i="1"/>
  <c r="K56" i="1"/>
  <c r="K58" i="1" s="1"/>
  <c r="L56" i="1"/>
  <c r="M56" i="1"/>
  <c r="H55" i="1"/>
  <c r="I55" i="1"/>
  <c r="J55" i="1"/>
  <c r="K55" i="1"/>
  <c r="L55" i="1"/>
  <c r="M55" i="1"/>
  <c r="H57" i="1"/>
  <c r="I57" i="1"/>
  <c r="J57" i="1"/>
  <c r="K57" i="1"/>
  <c r="L57" i="1"/>
  <c r="M57" i="1"/>
  <c r="M22" i="1"/>
  <c r="J58" i="1"/>
  <c r="G58" i="1"/>
  <c r="H49" i="1"/>
  <c r="I49" i="1"/>
  <c r="J49" i="1"/>
  <c r="K49" i="1"/>
  <c r="L49" i="1"/>
  <c r="M49" i="1"/>
  <c r="H50" i="1"/>
  <c r="I50" i="1"/>
  <c r="J50" i="1"/>
  <c r="K50" i="1"/>
  <c r="L50" i="1"/>
  <c r="M50" i="1"/>
  <c r="H51" i="1"/>
  <c r="I51" i="1"/>
  <c r="J51" i="1"/>
  <c r="K51" i="1"/>
  <c r="L51" i="1"/>
  <c r="M51" i="1"/>
  <c r="H52" i="1"/>
  <c r="I52" i="1"/>
  <c r="J52" i="1"/>
  <c r="K52" i="1"/>
  <c r="L52" i="1"/>
  <c r="M52" i="1"/>
  <c r="H53" i="1"/>
  <c r="I53" i="1"/>
  <c r="J53" i="1"/>
  <c r="K53" i="1"/>
  <c r="L53" i="1"/>
  <c r="M53" i="1"/>
  <c r="H54" i="1"/>
  <c r="I54" i="1"/>
  <c r="J54" i="1"/>
  <c r="K54" i="1"/>
  <c r="L54" i="1"/>
  <c r="M54" i="1"/>
  <c r="H48" i="1"/>
  <c r="I48" i="1"/>
  <c r="J48" i="1"/>
  <c r="K48" i="1"/>
  <c r="L48" i="1"/>
  <c r="M48" i="1"/>
  <c r="G57" i="1"/>
  <c r="G56" i="1"/>
  <c r="G55" i="1"/>
  <c r="G50" i="1"/>
  <c r="G51" i="1"/>
  <c r="G52" i="1"/>
  <c r="G53" i="1"/>
  <c r="G54" i="1"/>
  <c r="G49" i="1"/>
  <c r="G48" i="1"/>
  <c r="Z21" i="1"/>
  <c r="Z20" i="1"/>
  <c r="Z19" i="1"/>
  <c r="Z17" i="1"/>
  <c r="Z15" i="1"/>
  <c r="Z14" i="1"/>
  <c r="Z13" i="1"/>
  <c r="Z12" i="1"/>
  <c r="Z11" i="1"/>
  <c r="Z10" i="1"/>
  <c r="Z9" i="1"/>
  <c r="Z7" i="1"/>
  <c r="Z6" i="1"/>
  <c r="Z5" i="1"/>
  <c r="Z4" i="1"/>
  <c r="O21" i="1"/>
  <c r="O20" i="1"/>
  <c r="O19" i="1"/>
  <c r="O17" i="1"/>
  <c r="O15" i="1"/>
  <c r="O14" i="1"/>
  <c r="O13" i="1"/>
  <c r="O12" i="1"/>
  <c r="O11" i="1"/>
  <c r="O10" i="1"/>
  <c r="O9" i="1"/>
  <c r="O7" i="1"/>
  <c r="O6" i="1"/>
  <c r="O5" i="1"/>
  <c r="O4" i="1"/>
  <c r="M8" i="1"/>
  <c r="M58" i="1" l="1"/>
  <c r="L58" i="1"/>
  <c r="M23" i="1"/>
  <c r="AA18" i="1" l="1"/>
  <c r="AA16" i="1"/>
  <c r="AB21" i="1"/>
  <c r="AB20" i="1"/>
  <c r="AB19" i="1"/>
  <c r="AB18" i="1"/>
  <c r="AB17" i="1"/>
  <c r="AB16" i="1"/>
  <c r="AA21" i="1"/>
  <c r="AA15" i="1"/>
  <c r="AA14" i="1"/>
  <c r="AA13" i="1"/>
  <c r="AA12" i="1"/>
  <c r="AA11" i="1"/>
  <c r="AA10" i="1"/>
  <c r="AA9" i="1"/>
  <c r="AA7" i="1"/>
  <c r="AA6" i="1"/>
  <c r="AA5" i="1"/>
  <c r="AA4" i="1"/>
  <c r="P18" i="1"/>
  <c r="P16" i="1"/>
  <c r="L18" i="1"/>
  <c r="L16" i="1"/>
  <c r="O18" i="1" l="1"/>
  <c r="Z18" i="1"/>
  <c r="O16" i="1"/>
  <c r="Z16" i="1"/>
  <c r="R21" i="1"/>
  <c r="Q21" i="1"/>
  <c r="P21" i="1"/>
  <c r="R20" i="1"/>
  <c r="Q20" i="1"/>
  <c r="R18" i="1"/>
  <c r="Q18" i="1"/>
  <c r="R17" i="1"/>
  <c r="Q17" i="1"/>
  <c r="R16" i="1"/>
  <c r="Q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7" i="1"/>
  <c r="Q7" i="1"/>
  <c r="P7" i="1"/>
  <c r="R6" i="1"/>
  <c r="Q6" i="1"/>
  <c r="P6" i="1"/>
  <c r="R5" i="1"/>
  <c r="Q5" i="1"/>
  <c r="P5" i="1"/>
  <c r="P4" i="1"/>
  <c r="Q4" i="1"/>
  <c r="R4" i="1"/>
  <c r="L8" i="1" l="1"/>
  <c r="L22" i="1"/>
  <c r="P8" i="1" l="1"/>
  <c r="O8" i="1"/>
  <c r="Z8" i="1"/>
  <c r="Z22" i="1"/>
  <c r="O22" i="1"/>
  <c r="AA22" i="1"/>
  <c r="L23" i="1"/>
  <c r="AB15" i="1"/>
  <c r="AB14" i="1"/>
  <c r="AB13" i="1"/>
  <c r="AB12" i="1"/>
  <c r="AB11" i="1"/>
  <c r="AB10" i="1"/>
  <c r="AB9" i="1"/>
  <c r="AB7" i="1"/>
  <c r="AB6" i="1"/>
  <c r="AB5" i="1"/>
  <c r="AB4" i="1"/>
  <c r="K22" i="1"/>
  <c r="P22" i="1" s="1"/>
  <c r="K8" i="1"/>
  <c r="O23" i="1" l="1"/>
  <c r="Z23" i="1"/>
  <c r="AA8" i="1"/>
  <c r="K23" i="1"/>
  <c r="AA23" i="1" s="1"/>
  <c r="AD21" i="1"/>
  <c r="AC21" i="1"/>
  <c r="AD20" i="1"/>
  <c r="AC20" i="1"/>
  <c r="AD19" i="1"/>
  <c r="AC19" i="1"/>
  <c r="AD18" i="1"/>
  <c r="AC18" i="1"/>
  <c r="AD17" i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7" i="1"/>
  <c r="AC7" i="1"/>
  <c r="AD6" i="1"/>
  <c r="AC6" i="1"/>
  <c r="AD5" i="1"/>
  <c r="AC5" i="1"/>
  <c r="AC4" i="1"/>
  <c r="AD4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7" i="1"/>
  <c r="S6" i="1"/>
  <c r="S5" i="1"/>
  <c r="S4" i="1"/>
  <c r="T4" i="1"/>
  <c r="P23" i="1" l="1"/>
  <c r="J22" i="1"/>
  <c r="J8" i="1"/>
  <c r="AB8" i="1" l="1"/>
  <c r="Q8" i="1"/>
  <c r="Q22" i="1"/>
  <c r="AB22" i="1"/>
  <c r="J23" i="1"/>
  <c r="AE4" i="1"/>
  <c r="T5" i="1"/>
  <c r="Q23" i="1" l="1"/>
  <c r="AB23" i="1"/>
  <c r="I22" i="1"/>
  <c r="I8" i="1"/>
  <c r="R22" i="1" l="1"/>
  <c r="AC22" i="1"/>
  <c r="S8" i="1"/>
  <c r="AC8" i="1"/>
  <c r="R8" i="1"/>
  <c r="I23" i="1"/>
  <c r="AF21" i="1"/>
  <c r="AE21" i="1"/>
  <c r="AF18" i="1"/>
  <c r="AE18" i="1"/>
  <c r="AF11" i="1"/>
  <c r="AE11" i="1"/>
  <c r="AF15" i="1"/>
  <c r="AE15" i="1"/>
  <c r="AF14" i="1"/>
  <c r="AE14" i="1"/>
  <c r="AF13" i="1"/>
  <c r="AE13" i="1"/>
  <c r="AF20" i="1"/>
  <c r="AE20" i="1"/>
  <c r="AF12" i="1"/>
  <c r="AE12" i="1"/>
  <c r="AF19" i="1"/>
  <c r="AE19" i="1"/>
  <c r="AF17" i="1"/>
  <c r="AE17" i="1"/>
  <c r="AF10" i="1"/>
  <c r="AE10" i="1"/>
  <c r="AF16" i="1"/>
  <c r="AE16" i="1"/>
  <c r="AF9" i="1"/>
  <c r="AE9" i="1"/>
  <c r="AF7" i="1"/>
  <c r="AE7" i="1"/>
  <c r="AF6" i="1"/>
  <c r="AE6" i="1"/>
  <c r="AF5" i="1"/>
  <c r="AE5" i="1"/>
  <c r="AF4" i="1"/>
  <c r="U21" i="1"/>
  <c r="T21" i="1"/>
  <c r="U18" i="1"/>
  <c r="T18" i="1"/>
  <c r="U11" i="1"/>
  <c r="T11" i="1"/>
  <c r="U15" i="1"/>
  <c r="T15" i="1"/>
  <c r="U14" i="1"/>
  <c r="T14" i="1"/>
  <c r="U13" i="1"/>
  <c r="T13" i="1"/>
  <c r="U20" i="1"/>
  <c r="T20" i="1"/>
  <c r="U12" i="1"/>
  <c r="T12" i="1"/>
  <c r="U19" i="1"/>
  <c r="T19" i="1"/>
  <c r="U17" i="1"/>
  <c r="T17" i="1"/>
  <c r="U10" i="1"/>
  <c r="T10" i="1"/>
  <c r="U16" i="1"/>
  <c r="T16" i="1"/>
  <c r="U9" i="1"/>
  <c r="T9" i="1"/>
  <c r="U7" i="1"/>
  <c r="T7" i="1"/>
  <c r="U6" i="1"/>
  <c r="T6" i="1"/>
  <c r="U5" i="1"/>
  <c r="U4" i="1"/>
  <c r="H22" i="1"/>
  <c r="AD22" i="1" s="1"/>
  <c r="H8" i="1"/>
  <c r="AD8" i="1" s="1"/>
  <c r="S22" i="1" l="1"/>
  <c r="R23" i="1"/>
  <c r="AC23" i="1"/>
  <c r="H23" i="1"/>
  <c r="S23" i="1" s="1"/>
  <c r="G22" i="1"/>
  <c r="F22" i="1"/>
  <c r="E22" i="1"/>
  <c r="D22" i="1"/>
  <c r="AJ21" i="1"/>
  <c r="AI21" i="1"/>
  <c r="AH21" i="1"/>
  <c r="AG21" i="1"/>
  <c r="X21" i="1"/>
  <c r="W21" i="1"/>
  <c r="V21" i="1"/>
  <c r="AH18" i="1"/>
  <c r="AG18" i="1"/>
  <c r="W18" i="1"/>
  <c r="V18" i="1"/>
  <c r="C18" i="1"/>
  <c r="B18" i="1"/>
  <c r="AJ11" i="1"/>
  <c r="AI11" i="1"/>
  <c r="AH11" i="1"/>
  <c r="AG11" i="1"/>
  <c r="W11" i="1"/>
  <c r="V11" i="1"/>
  <c r="AI15" i="1"/>
  <c r="AH15" i="1"/>
  <c r="AG15" i="1"/>
  <c r="X15" i="1"/>
  <c r="W15" i="1"/>
  <c r="V15" i="1"/>
  <c r="B15" i="1"/>
  <c r="AH14" i="1"/>
  <c r="AG14" i="1"/>
  <c r="W14" i="1"/>
  <c r="V14" i="1"/>
  <c r="C14" i="1"/>
  <c r="B14" i="1"/>
  <c r="AJ13" i="1"/>
  <c r="AI13" i="1"/>
  <c r="AH13" i="1"/>
  <c r="AG13" i="1"/>
  <c r="X13" i="1"/>
  <c r="W13" i="1"/>
  <c r="V13" i="1"/>
  <c r="AJ20" i="1"/>
  <c r="AI20" i="1"/>
  <c r="AH20" i="1"/>
  <c r="AG20" i="1"/>
  <c r="X20" i="1"/>
  <c r="W20" i="1"/>
  <c r="V20" i="1"/>
  <c r="AH12" i="1"/>
  <c r="AG12" i="1"/>
  <c r="W12" i="1"/>
  <c r="V12" i="1"/>
  <c r="C12" i="1"/>
  <c r="AJ19" i="1"/>
  <c r="AI19" i="1"/>
  <c r="AH19" i="1"/>
  <c r="AG19" i="1"/>
  <c r="W19" i="1"/>
  <c r="V19" i="1"/>
  <c r="AJ17" i="1"/>
  <c r="AI17" i="1"/>
  <c r="AH17" i="1"/>
  <c r="AG17" i="1"/>
  <c r="X17" i="1"/>
  <c r="W17" i="1"/>
  <c r="V17" i="1"/>
  <c r="AJ10" i="1"/>
  <c r="AI10" i="1"/>
  <c r="AH10" i="1"/>
  <c r="AG10" i="1"/>
  <c r="X10" i="1"/>
  <c r="W10" i="1"/>
  <c r="V10" i="1"/>
  <c r="AH16" i="1"/>
  <c r="AG16" i="1"/>
  <c r="W16" i="1"/>
  <c r="V16" i="1"/>
  <c r="C16" i="1"/>
  <c r="B16" i="1"/>
  <c r="AJ16" i="1" s="1"/>
  <c r="AI9" i="1"/>
  <c r="AH9" i="1"/>
  <c r="AG9" i="1"/>
  <c r="X9" i="1"/>
  <c r="W9" i="1"/>
  <c r="V9" i="1"/>
  <c r="B9" i="1"/>
  <c r="G8" i="1"/>
  <c r="T8" i="1" s="1"/>
  <c r="F8" i="1"/>
  <c r="E8" i="1"/>
  <c r="D8" i="1"/>
  <c r="AH7" i="1"/>
  <c r="AG7" i="1"/>
  <c r="W7" i="1"/>
  <c r="V7" i="1"/>
  <c r="C7" i="1"/>
  <c r="AJ7" i="1" s="1"/>
  <c r="AH6" i="1"/>
  <c r="AG6" i="1"/>
  <c r="W6" i="1"/>
  <c r="V6" i="1"/>
  <c r="C6" i="1"/>
  <c r="B6" i="1"/>
  <c r="AH5" i="1"/>
  <c r="AG5" i="1"/>
  <c r="W5" i="1"/>
  <c r="V5" i="1"/>
  <c r="C5" i="1"/>
  <c r="AI5" i="1" s="1"/>
  <c r="B5" i="1"/>
  <c r="AH4" i="1"/>
  <c r="AG4" i="1"/>
  <c r="W4" i="1"/>
  <c r="V4" i="1"/>
  <c r="C4" i="1"/>
  <c r="B4" i="1"/>
  <c r="AD23" i="1" l="1"/>
  <c r="AJ5" i="1"/>
  <c r="AE8" i="1"/>
  <c r="AI7" i="1"/>
  <c r="X5" i="1"/>
  <c r="AF22" i="1"/>
  <c r="U22" i="1"/>
  <c r="AE22" i="1"/>
  <c r="T22" i="1"/>
  <c r="AF8" i="1"/>
  <c r="U8" i="1"/>
  <c r="AJ9" i="1"/>
  <c r="C22" i="1"/>
  <c r="AJ15" i="1"/>
  <c r="B8" i="1"/>
  <c r="X7" i="1"/>
  <c r="AI18" i="1"/>
  <c r="C8" i="1"/>
  <c r="F23" i="1"/>
  <c r="AJ18" i="1"/>
  <c r="X16" i="1"/>
  <c r="AI14" i="1"/>
  <c r="V22" i="1"/>
  <c r="AH22" i="1"/>
  <c r="AG22" i="1"/>
  <c r="W22" i="1"/>
  <c r="G23" i="1"/>
  <c r="AE23" i="1" s="1"/>
  <c r="W8" i="1"/>
  <c r="X22" i="1"/>
  <c r="AI22" i="1"/>
  <c r="AJ8" i="1"/>
  <c r="AI6" i="1"/>
  <c r="AJ14" i="1"/>
  <c r="AJ4" i="1"/>
  <c r="AJ6" i="1"/>
  <c r="AG8" i="1"/>
  <c r="AI12" i="1"/>
  <c r="X18" i="1"/>
  <c r="B22" i="1"/>
  <c r="AI4" i="1"/>
  <c r="AH8" i="1"/>
  <c r="AI16" i="1"/>
  <c r="AJ12" i="1"/>
  <c r="X14" i="1"/>
  <c r="X4" i="1"/>
  <c r="X6" i="1"/>
  <c r="D23" i="1"/>
  <c r="V8" i="1"/>
  <c r="X12" i="1"/>
  <c r="E23" i="1"/>
  <c r="T23" i="1" l="1"/>
  <c r="B23" i="1"/>
  <c r="AF23" i="1"/>
  <c r="U23" i="1"/>
  <c r="X8" i="1"/>
  <c r="AJ22" i="1"/>
  <c r="C23" i="1"/>
  <c r="AI23" i="1" s="1"/>
  <c r="AI8" i="1"/>
  <c r="AH23" i="1"/>
  <c r="W23" i="1"/>
  <c r="AG23" i="1"/>
  <c r="V23" i="1"/>
  <c r="AJ23" i="1" l="1"/>
  <c r="X23" i="1"/>
</calcChain>
</file>

<file path=xl/comments1.xml><?xml version="1.0" encoding="utf-8"?>
<comments xmlns="http://schemas.openxmlformats.org/spreadsheetml/2006/main">
  <authors>
    <author>Marina Očko</author>
  </authors>
  <commentList>
    <comment ref="L16" authorId="0" shapeId="0">
      <text>
        <r>
          <rPr>
            <b/>
            <sz val="9"/>
            <color indexed="81"/>
            <rFont val="Segoe UI"/>
            <charset val="1"/>
          </rPr>
          <t>Podatek za univerzo kot (koncesionirano) celoto.</t>
        </r>
      </text>
    </comment>
    <comment ref="L18" authorId="0" shapeId="0">
      <text>
        <r>
          <rPr>
            <b/>
            <sz val="9"/>
            <color indexed="81"/>
            <rFont val="Segoe UI"/>
            <charset val="1"/>
          </rPr>
          <t>Podatek za univerzo kot (koncesionirano) celoto.</t>
        </r>
      </text>
    </comment>
  </commentList>
</comments>
</file>

<file path=xl/sharedStrings.xml><?xml version="1.0" encoding="utf-8"?>
<sst xmlns="http://schemas.openxmlformats.org/spreadsheetml/2006/main" count="67" uniqueCount="60">
  <si>
    <t>Visokošolski zavod</t>
  </si>
  <si>
    <t>diplomanti 2010</t>
  </si>
  <si>
    <t>diplomanti 2011</t>
  </si>
  <si>
    <t>diplomanti 2012</t>
  </si>
  <si>
    <t>diplomanti 2013</t>
  </si>
  <si>
    <t>diplomanti 2014</t>
  </si>
  <si>
    <t>diplomanti 2015</t>
  </si>
  <si>
    <t>Indeks leto 15/14</t>
  </si>
  <si>
    <t>Indeks leto 14/13</t>
  </si>
  <si>
    <t>Indeks leto 13/12</t>
  </si>
  <si>
    <t>Indeks leto 12/11</t>
  </si>
  <si>
    <t>Nominalna razlika 15/14</t>
  </si>
  <si>
    <t>Nominalna razlika 14/13</t>
  </si>
  <si>
    <t>Nominalna razlika 13/12</t>
  </si>
  <si>
    <t>Nominalna razlika 12/11</t>
  </si>
  <si>
    <t>Nominalna razlika 11/10</t>
  </si>
  <si>
    <t>Univerza v Ljubljani</t>
  </si>
  <si>
    <t>Univerza v Mariboru</t>
  </si>
  <si>
    <t>Univerza na Primorskem</t>
  </si>
  <si>
    <t>Fakulteta za informacijske študije v Novem mestu</t>
  </si>
  <si>
    <t>Skupaj javni visokošolski zavodi</t>
  </si>
  <si>
    <t>Univerza v Novi Gorici</t>
  </si>
  <si>
    <t>Fakulteta za uporabne družbene študije v Novi Gorici</t>
  </si>
  <si>
    <t>Mednarodna fakulteta za družbene in poslovne študije</t>
  </si>
  <si>
    <t>Visoka šola za varstvo okolja</t>
  </si>
  <si>
    <t>Skupaj koncesionirani zavodi</t>
  </si>
  <si>
    <t>Skupaj vsi</t>
  </si>
  <si>
    <t>Vir: podatki zavodov za leti 2010 in 2011, od 2012 naprej pa eVŠ; šteti so tudi diplomanti pred-bolonjskih UN in VS študijskih programov</t>
  </si>
  <si>
    <t>Indeks leto 16/15</t>
  </si>
  <si>
    <t>Nominalna razlika 16/15</t>
  </si>
  <si>
    <t>diplomanti 2017</t>
  </si>
  <si>
    <t>Univerza v Novem mestu, Fakulteta za strojništvo (prej FTS)</t>
  </si>
  <si>
    <t>Fakulteta za tehnologijo polimerov (SG)</t>
  </si>
  <si>
    <t>Fakulteta za zdravstvo Angele Boškin (Jesenice)</t>
  </si>
  <si>
    <t>Univerza v Novem mestu, Fakulteta za zdravstvene vede</t>
  </si>
  <si>
    <t>Nova univerza, Evropska pravna fakulteta (Nova Gorica)</t>
  </si>
  <si>
    <t>Nova univerza, Fakulteta za državne in evropske študije</t>
  </si>
  <si>
    <t>Gea College - Fakulteta za podjetništvo</t>
  </si>
  <si>
    <t>Univerza v Novem mestu, Fakulteta za ekonomijo in informatiko (prej FUPI)</t>
  </si>
  <si>
    <t>Indeks leto 17/16</t>
  </si>
  <si>
    <t>diplomanti 2016*</t>
  </si>
  <si>
    <t>Nominalna razlika 17/16</t>
  </si>
  <si>
    <t>diplomanti 2018</t>
  </si>
  <si>
    <t>Indeks leto 18/17</t>
  </si>
  <si>
    <t>Nominalna razlika 18/17</t>
  </si>
  <si>
    <t>Opomba za leto 2016: 30. 9. 2016 je bil rok za dokončanje pred-bolonjskega študija, zato je to leto število diplomantov na javnih zavodih zelo poskočilo. Primerjave z drugimi leti zato niso nujno 'realne'.</t>
  </si>
  <si>
    <t>diplomanti 2019</t>
  </si>
  <si>
    <t>Nominalna razlika 19/18</t>
  </si>
  <si>
    <t>diplomanti 2020</t>
  </si>
  <si>
    <t>Indeks leto 19/18</t>
  </si>
  <si>
    <t>Indeks leto 20/19</t>
  </si>
  <si>
    <t>Nominalna razlika 20/19</t>
  </si>
  <si>
    <t>Število rednih diplomantov 1. in 2. stopnje od koledarskega leta 2010 do 2021 ter primerjava med leti</t>
  </si>
  <si>
    <t>diplomanti 2021</t>
  </si>
  <si>
    <t>Fakulteta za dizajn, svz</t>
  </si>
  <si>
    <t>Indeks leto 21/20</t>
  </si>
  <si>
    <t>Nominalna razlika 21/20</t>
  </si>
  <si>
    <t>Fakulteta za dizajn</t>
  </si>
  <si>
    <t>Nova univerza (Nova Gorica)</t>
  </si>
  <si>
    <t>Univerza v Novem mestu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</si>
</sst>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color indexed="81"/>
      <name val="Segoe UI"/>
      <charset val="1"/>
    </font>
    <font>
      <sz val="11"/>
      <color rgb="FFFF0000"/>
      <name val="Calibri"/>
      <family val="2"/>
      <charset val="238"/>
      <scheme val="minor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164" fontId="3" fillId="0" borderId="1" xfId="0" applyNumberFormat="1" applyFont="1" applyBorder="1"/>
    <xf numFmtId="164" fontId="3" fillId="0" borderId="4" xfId="0" applyNumberFormat="1" applyFont="1" applyBorder="1"/>
    <xf numFmtId="164" fontId="3" fillId="0" borderId="2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/>
    <xf numFmtId="165" fontId="3" fillId="0" borderId="4" xfId="0" applyNumberFormat="1" applyFont="1" applyBorder="1"/>
    <xf numFmtId="165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164" fontId="3" fillId="0" borderId="5" xfId="0" applyNumberFormat="1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4" fontId="3" fillId="0" borderId="5" xfId="0" applyNumberFormat="1" applyFont="1" applyBorder="1"/>
    <xf numFmtId="4" fontId="3" fillId="0" borderId="8" xfId="0" applyNumberFormat="1" applyFont="1" applyBorder="1"/>
    <xf numFmtId="4" fontId="3" fillId="0" borderId="7" xfId="0" applyNumberFormat="1" applyFont="1" applyBorder="1"/>
    <xf numFmtId="165" fontId="3" fillId="0" borderId="6" xfId="0" applyNumberFormat="1" applyFont="1" applyBorder="1"/>
    <xf numFmtId="165" fontId="3" fillId="0" borderId="5" xfId="0" applyNumberFormat="1" applyFont="1" applyBorder="1"/>
    <xf numFmtId="0" fontId="4" fillId="2" borderId="9" xfId="0" applyFont="1" applyFill="1" applyBorder="1" applyAlignment="1">
      <alignment wrapText="1"/>
    </xf>
    <xf numFmtId="164" fontId="4" fillId="2" borderId="9" xfId="0" applyNumberFormat="1" applyFont="1" applyFill="1" applyBorder="1"/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4" fontId="4" fillId="2" borderId="9" xfId="0" applyNumberFormat="1" applyFont="1" applyFill="1" applyBorder="1"/>
    <xf numFmtId="4" fontId="4" fillId="2" borderId="12" xfId="0" applyNumberFormat="1" applyFont="1" applyFill="1" applyBorder="1"/>
    <xf numFmtId="4" fontId="4" fillId="2" borderId="11" xfId="0" applyNumberFormat="1" applyFont="1" applyFill="1" applyBorder="1"/>
    <xf numFmtId="165" fontId="4" fillId="2" borderId="10" xfId="0" applyNumberFormat="1" applyFont="1" applyFill="1" applyBorder="1"/>
    <xf numFmtId="165" fontId="4" fillId="2" borderId="9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4" fillId="2" borderId="13" xfId="0" applyNumberFormat="1" applyFont="1" applyFill="1" applyBorder="1"/>
    <xf numFmtId="164" fontId="4" fillId="2" borderId="14" xfId="0" applyNumberFormat="1" applyFont="1" applyFill="1" applyBorder="1"/>
    <xf numFmtId="164" fontId="4" fillId="2" borderId="15" xfId="0" applyNumberFormat="1" applyFont="1" applyFill="1" applyBorder="1"/>
    <xf numFmtId="4" fontId="4" fillId="2" borderId="13" xfId="0" applyNumberFormat="1" applyFont="1" applyFill="1" applyBorder="1"/>
    <xf numFmtId="4" fontId="4" fillId="2" borderId="16" xfId="0" applyNumberFormat="1" applyFont="1" applyFill="1" applyBorder="1"/>
    <xf numFmtId="4" fontId="4" fillId="2" borderId="15" xfId="0" applyNumberFormat="1" applyFont="1" applyFill="1" applyBorder="1"/>
    <xf numFmtId="165" fontId="4" fillId="2" borderId="14" xfId="0" applyNumberFormat="1" applyFont="1" applyFill="1" applyBorder="1"/>
    <xf numFmtId="165" fontId="4" fillId="2" borderId="13" xfId="0" applyNumberFormat="1" applyFont="1" applyFill="1" applyBorder="1"/>
    <xf numFmtId="0" fontId="3" fillId="0" borderId="17" xfId="0" applyFont="1" applyFill="1" applyBorder="1" applyAlignment="1"/>
    <xf numFmtId="0" fontId="5" fillId="0" borderId="0" xfId="0" applyFont="1"/>
    <xf numFmtId="164" fontId="3" fillId="0" borderId="18" xfId="0" applyNumberFormat="1" applyFont="1" applyBorder="1"/>
    <xf numFmtId="164" fontId="3" fillId="0" borderId="19" xfId="0" applyNumberFormat="1" applyFont="1" applyBorder="1"/>
    <xf numFmtId="49" fontId="2" fillId="0" borderId="18" xfId="0" applyNumberFormat="1" applyFont="1" applyFill="1" applyBorder="1" applyAlignment="1">
      <alignment horizontal="center" wrapText="1"/>
    </xf>
    <xf numFmtId="164" fontId="3" fillId="0" borderId="3" xfId="0" applyNumberFormat="1" applyFont="1" applyBorder="1"/>
    <xf numFmtId="164" fontId="3" fillId="0" borderId="8" xfId="0" applyNumberFormat="1" applyFont="1" applyBorder="1"/>
    <xf numFmtId="164" fontId="4" fillId="2" borderId="12" xfId="0" applyNumberFormat="1" applyFont="1" applyFill="1" applyBorder="1"/>
    <xf numFmtId="164" fontId="4" fillId="2" borderId="16" xfId="0" applyNumberFormat="1" applyFont="1" applyFill="1" applyBorder="1"/>
    <xf numFmtId="0" fontId="3" fillId="0" borderId="0" xfId="0" applyFont="1" applyFill="1" applyBorder="1" applyAlignment="1"/>
    <xf numFmtId="164" fontId="4" fillId="2" borderId="20" xfId="0" applyNumberFormat="1" applyFont="1" applyFill="1" applyBorder="1"/>
    <xf numFmtId="164" fontId="4" fillId="2" borderId="21" xfId="0" applyNumberFormat="1" applyFont="1" applyFill="1" applyBorder="1"/>
    <xf numFmtId="164" fontId="0" fillId="0" borderId="0" xfId="0" applyNumberFormat="1"/>
    <xf numFmtId="0" fontId="7" fillId="0" borderId="0" xfId="0" applyFont="1"/>
    <xf numFmtId="164" fontId="5" fillId="0" borderId="0" xfId="0" applyNumberFormat="1" applyFont="1"/>
    <xf numFmtId="0" fontId="5" fillId="0" borderId="0" xfId="0" applyFont="1" applyBorder="1"/>
    <xf numFmtId="0" fontId="8" fillId="0" borderId="0" xfId="0" applyFont="1" applyBorder="1" applyAlignment="1">
      <alignment wrapText="1"/>
    </xf>
    <xf numFmtId="164" fontId="5" fillId="0" borderId="0" xfId="0" applyNumberFormat="1" applyFont="1" applyBorder="1"/>
    <xf numFmtId="164" fontId="3" fillId="0" borderId="22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23" xfId="0" applyNumberFormat="1" applyFont="1" applyBorder="1" applyAlignment="1">
      <alignment horizontal="right" vertical="center"/>
    </xf>
    <xf numFmtId="164" fontId="3" fillId="0" borderId="24" xfId="0" applyNumberFormat="1" applyFont="1" applyBorder="1" applyAlignment="1">
      <alignment horizontal="right" vertical="center"/>
    </xf>
    <xf numFmtId="164" fontId="3" fillId="0" borderId="25" xfId="0" applyNumberFormat="1" applyFont="1" applyBorder="1" applyAlignment="1">
      <alignment horizontal="right" vertical="center"/>
    </xf>
    <xf numFmtId="165" fontId="3" fillId="0" borderId="23" xfId="0" applyNumberFormat="1" applyFont="1" applyBorder="1" applyAlignment="1">
      <alignment horizontal="right" vertical="center"/>
    </xf>
    <xf numFmtId="165" fontId="3" fillId="0" borderId="24" xfId="0" applyNumberFormat="1" applyFont="1" applyBorder="1" applyAlignment="1">
      <alignment horizontal="right" vertical="center"/>
    </xf>
    <xf numFmtId="165" fontId="3" fillId="0" borderId="25" xfId="0" applyNumberFormat="1" applyFont="1" applyBorder="1" applyAlignment="1">
      <alignment horizontal="righ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l-SI"/>
              <a:t>Redni</a:t>
            </a:r>
            <a:r>
              <a:rPr lang="sl-SI" baseline="0"/>
              <a:t> d</a:t>
            </a:r>
            <a:r>
              <a:rPr lang="sl-SI"/>
              <a:t>iplomanti 1. in 2. stopnje po letih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sl-SI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Skupaj!$A$8</c:f>
              <c:strCache>
                <c:ptCount val="1"/>
                <c:pt idx="0">
                  <c:v>Skupaj javni visokošolski zavodi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2486990669661578E-2"/>
                  <c:y val="7.5010162708624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568155781271842E-2"/>
                  <c:y val="-5.8703605598053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486990669661578E-2"/>
                  <c:y val="-5.8703605598054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081165111610263E-3"/>
                  <c:y val="4.8919671331711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1623302232205259E-3"/>
                  <c:y val="-5.2180982753825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081165111610263E-3"/>
                  <c:y val="-8.8055408397080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Skupaj!$B$47:$M$47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Skupaj!$B$8:$M$8</c:f>
              <c:numCache>
                <c:formatCode>#,##0.0</c:formatCode>
                <c:ptCount val="12"/>
                <c:pt idx="0">
                  <c:v>10286</c:v>
                </c:pt>
                <c:pt idx="1">
                  <c:v>10364.5</c:v>
                </c:pt>
                <c:pt idx="2">
                  <c:v>11607</c:v>
                </c:pt>
                <c:pt idx="3">
                  <c:v>11917.5</c:v>
                </c:pt>
                <c:pt idx="4">
                  <c:v>11859.5</c:v>
                </c:pt>
                <c:pt idx="5">
                  <c:v>12209</c:v>
                </c:pt>
                <c:pt idx="6">
                  <c:v>18845</c:v>
                </c:pt>
                <c:pt idx="7">
                  <c:v>11082.5</c:v>
                </c:pt>
                <c:pt idx="8">
                  <c:v>11379.5</c:v>
                </c:pt>
                <c:pt idx="9">
                  <c:v>10904.5</c:v>
                </c:pt>
                <c:pt idx="10">
                  <c:v>10370</c:v>
                </c:pt>
                <c:pt idx="11">
                  <c:v>11008.5</c:v>
                </c:pt>
              </c:numCache>
            </c:numRef>
          </c:val>
        </c:ser>
        <c:ser>
          <c:idx val="1"/>
          <c:order val="1"/>
          <c:tx>
            <c:strRef>
              <c:f>Skupaj!$A$22</c:f>
              <c:strCache>
                <c:ptCount val="1"/>
                <c:pt idx="0">
                  <c:v>Skupaj koncesionirani zavodi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6.4429521121806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005356524064017E-2"/>
                  <c:y val="-5.727068544160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005356524064017E-2"/>
                  <c:y val="-5.369126760150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861734163483365E-2"/>
                  <c:y val="-5.7270685441605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718111802902792E-2"/>
                  <c:y val="-6.4429521121806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148978884644592E-2"/>
                  <c:y val="-6.4429521121806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85202490450332E-2"/>
                  <c:y val="-7.1588356802007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1436223605804956E-3"/>
                  <c:y val="-5.3691267601505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861734163483443E-2"/>
                  <c:y val="-5.369126760150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71811180290287E-2"/>
                  <c:y val="-5.727068544160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071811180290287E-2"/>
                  <c:y val="-5.0111849761405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0405825558051316E-2"/>
                  <c:y val="-5.218098275382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Skupaj!$B$47:$M$47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Skupaj!$B$22:$M$22</c:f>
              <c:numCache>
                <c:formatCode>#,##0.0</c:formatCode>
                <c:ptCount val="12"/>
                <c:pt idx="0">
                  <c:v>327</c:v>
                </c:pt>
                <c:pt idx="1">
                  <c:v>466</c:v>
                </c:pt>
                <c:pt idx="2">
                  <c:v>563</c:v>
                </c:pt>
                <c:pt idx="3">
                  <c:v>606</c:v>
                </c:pt>
                <c:pt idx="4">
                  <c:v>641</c:v>
                </c:pt>
                <c:pt idx="5">
                  <c:v>557</c:v>
                </c:pt>
                <c:pt idx="6">
                  <c:v>561</c:v>
                </c:pt>
                <c:pt idx="7">
                  <c:v>570</c:v>
                </c:pt>
                <c:pt idx="8">
                  <c:v>512</c:v>
                </c:pt>
                <c:pt idx="9">
                  <c:v>497</c:v>
                </c:pt>
                <c:pt idx="10">
                  <c:v>500</c:v>
                </c:pt>
                <c:pt idx="11">
                  <c:v>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3597856"/>
        <c:axId val="273600576"/>
        <c:axId val="0"/>
      </c:bar3DChart>
      <c:catAx>
        <c:axId val="27359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73600576"/>
        <c:crosses val="autoZero"/>
        <c:auto val="1"/>
        <c:lblAlgn val="ctr"/>
        <c:lblOffset val="100"/>
        <c:noMultiLvlLbl val="0"/>
      </c:catAx>
      <c:valAx>
        <c:axId val="27360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7359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790258464523444"/>
          <c:y val="0.14108289508951785"/>
          <c:w val="0.59680162612737286"/>
          <c:h val="5.5035015442437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Redni</a:t>
            </a:r>
            <a:r>
              <a:rPr lang="sl-SI" baseline="0"/>
              <a:t> d</a:t>
            </a:r>
            <a:r>
              <a:rPr lang="sl-SI"/>
              <a:t>iplomanti javnih visokošolskih</a:t>
            </a:r>
            <a:r>
              <a:rPr lang="sl-SI" baseline="0"/>
              <a:t> zavodov</a:t>
            </a:r>
            <a:endParaRPr lang="sl-SI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8908626306104795E-2"/>
          <c:y val="0.23347751342402953"/>
          <c:w val="0.90466693108448148"/>
          <c:h val="0.70111990718141359"/>
        </c:manualLayout>
      </c:layout>
      <c:lineChart>
        <c:grouping val="standard"/>
        <c:varyColors val="0"/>
        <c:ser>
          <c:idx val="0"/>
          <c:order val="0"/>
          <c:tx>
            <c:strRef>
              <c:f>Skupaj!$A$4</c:f>
              <c:strCache>
                <c:ptCount val="1"/>
                <c:pt idx="0">
                  <c:v>Univerza v Ljubljani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Skupaj!$B$47:$M$47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Skupaj!$B$4:$M$4</c:f>
              <c:numCache>
                <c:formatCode>#,##0.0</c:formatCode>
                <c:ptCount val="12"/>
                <c:pt idx="0">
                  <c:v>7007</c:v>
                </c:pt>
                <c:pt idx="1">
                  <c:v>6831.5</c:v>
                </c:pt>
                <c:pt idx="2">
                  <c:v>7925</c:v>
                </c:pt>
                <c:pt idx="3">
                  <c:v>8314</c:v>
                </c:pt>
                <c:pt idx="4">
                  <c:v>8329</c:v>
                </c:pt>
                <c:pt idx="5">
                  <c:v>8337</c:v>
                </c:pt>
                <c:pt idx="6">
                  <c:v>13005.5</c:v>
                </c:pt>
                <c:pt idx="7">
                  <c:v>7701.5</c:v>
                </c:pt>
                <c:pt idx="8">
                  <c:v>7963</c:v>
                </c:pt>
                <c:pt idx="9">
                  <c:v>7515.5</c:v>
                </c:pt>
                <c:pt idx="10">
                  <c:v>7121</c:v>
                </c:pt>
                <c:pt idx="11">
                  <c:v>7678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Skupaj!$A$5</c:f>
              <c:strCache>
                <c:ptCount val="1"/>
                <c:pt idx="0">
                  <c:v>Univerza v Mariboru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Skupaj!$B$47:$M$47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Skupaj!$B$5:$M$5</c:f>
              <c:numCache>
                <c:formatCode>#,##0.0</c:formatCode>
                <c:ptCount val="12"/>
                <c:pt idx="0">
                  <c:v>2787</c:v>
                </c:pt>
                <c:pt idx="1">
                  <c:v>2963</c:v>
                </c:pt>
                <c:pt idx="2">
                  <c:v>3031</c:v>
                </c:pt>
                <c:pt idx="3">
                  <c:v>2948.5</c:v>
                </c:pt>
                <c:pt idx="4">
                  <c:v>2835.5</c:v>
                </c:pt>
                <c:pt idx="5">
                  <c:v>3115</c:v>
                </c:pt>
                <c:pt idx="6">
                  <c:v>4831.5</c:v>
                </c:pt>
                <c:pt idx="7">
                  <c:v>2581.5</c:v>
                </c:pt>
                <c:pt idx="8">
                  <c:v>2528.5</c:v>
                </c:pt>
                <c:pt idx="9">
                  <c:v>2622</c:v>
                </c:pt>
                <c:pt idx="10">
                  <c:v>2450</c:v>
                </c:pt>
                <c:pt idx="11">
                  <c:v>2506.5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Skupaj!$A$6</c:f>
              <c:strCache>
                <c:ptCount val="1"/>
                <c:pt idx="0">
                  <c:v>Univerza na Primorskem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Skupaj!$B$47:$M$47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Skupaj!$B$6:$M$6</c:f>
              <c:numCache>
                <c:formatCode>#,##0.0</c:formatCode>
                <c:ptCount val="12"/>
                <c:pt idx="0">
                  <c:v>487</c:v>
                </c:pt>
                <c:pt idx="1">
                  <c:v>559</c:v>
                </c:pt>
                <c:pt idx="2">
                  <c:v>632</c:v>
                </c:pt>
                <c:pt idx="3">
                  <c:v>638</c:v>
                </c:pt>
                <c:pt idx="4">
                  <c:v>668</c:v>
                </c:pt>
                <c:pt idx="5">
                  <c:v>724</c:v>
                </c:pt>
                <c:pt idx="6">
                  <c:v>993</c:v>
                </c:pt>
                <c:pt idx="7">
                  <c:v>770.5</c:v>
                </c:pt>
                <c:pt idx="8">
                  <c:v>862</c:v>
                </c:pt>
                <c:pt idx="9">
                  <c:v>750</c:v>
                </c:pt>
                <c:pt idx="10">
                  <c:v>775</c:v>
                </c:pt>
                <c:pt idx="11">
                  <c:v>794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Skupaj!$A$7</c:f>
              <c:strCache>
                <c:ptCount val="1"/>
                <c:pt idx="0">
                  <c:v>Fakulteta za informacijske študije v Novem mestu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Skupaj!$B$47:$M$47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Skupaj!$B$7:$M$7</c:f>
              <c:numCache>
                <c:formatCode>#,##0.0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19</c:v>
                </c:pt>
                <c:pt idx="3">
                  <c:v>17</c:v>
                </c:pt>
                <c:pt idx="4">
                  <c:v>27</c:v>
                </c:pt>
                <c:pt idx="5">
                  <c:v>33</c:v>
                </c:pt>
                <c:pt idx="6">
                  <c:v>15</c:v>
                </c:pt>
                <c:pt idx="7">
                  <c:v>29</c:v>
                </c:pt>
                <c:pt idx="8">
                  <c:v>26</c:v>
                </c:pt>
                <c:pt idx="9">
                  <c:v>17</c:v>
                </c:pt>
                <c:pt idx="10">
                  <c:v>24</c:v>
                </c:pt>
                <c:pt idx="11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605472"/>
        <c:axId val="273606016"/>
      </c:lineChart>
      <c:catAx>
        <c:axId val="2736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73606016"/>
        <c:crosses val="autoZero"/>
        <c:auto val="1"/>
        <c:lblAlgn val="ctr"/>
        <c:lblOffset val="100"/>
        <c:noMultiLvlLbl val="0"/>
      </c:catAx>
      <c:valAx>
        <c:axId val="27360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73605472"/>
        <c:crosses val="autoZero"/>
        <c:crossBetween val="between"/>
      </c:valAx>
      <c:spPr>
        <a:noFill/>
        <a:ln>
          <a:solidFill>
            <a:schemeClr val="tx1">
              <a:lumMod val="75000"/>
              <a:lumOff val="2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6757029498543097"/>
          <c:y val="0.12697493707830818"/>
          <c:w val="0.32777493387415013"/>
          <c:h val="0.2195136753053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</a:t>
            </a:r>
            <a:r>
              <a:rPr lang="sl-SI" baseline="0"/>
              <a:t> diplomantov na koncesioniranih študijskih programih od leta 2015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6"/>
          <c:order val="0"/>
          <c:tx>
            <c:strRef>
              <c:f>Skupaj!$M$47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Visoka šola za varstvo okolja</c:v>
                </c:pt>
              </c:strCache>
            </c:strRef>
          </c:cat>
          <c:val>
            <c:numRef>
              <c:f>Skupaj!$M$48:$M$57</c:f>
              <c:numCache>
                <c:formatCode>#,##0.0</c:formatCode>
                <c:ptCount val="10"/>
                <c:pt idx="0">
                  <c:v>31</c:v>
                </c:pt>
                <c:pt idx="1">
                  <c:v>31</c:v>
                </c:pt>
                <c:pt idx="2">
                  <c:v>18</c:v>
                </c:pt>
                <c:pt idx="3">
                  <c:v>23</c:v>
                </c:pt>
                <c:pt idx="4">
                  <c:v>49</c:v>
                </c:pt>
                <c:pt idx="5">
                  <c:v>51</c:v>
                </c:pt>
                <c:pt idx="6">
                  <c:v>74</c:v>
                </c:pt>
                <c:pt idx="7">
                  <c:v>163</c:v>
                </c:pt>
                <c:pt idx="8">
                  <c:v>59</c:v>
                </c:pt>
                <c:pt idx="9">
                  <c:v>20</c:v>
                </c:pt>
              </c:numCache>
            </c:numRef>
          </c:val>
        </c:ser>
        <c:ser>
          <c:idx val="5"/>
          <c:order val="1"/>
          <c:tx>
            <c:strRef>
              <c:f>Skupaj!$L$47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Visoka šola za varstvo okolja</c:v>
                </c:pt>
              </c:strCache>
            </c:strRef>
          </c:cat>
          <c:val>
            <c:numRef>
              <c:f>Skupaj!$L$48:$L$57</c:f>
              <c:numCache>
                <c:formatCode>#,##0.0</c:formatCode>
                <c:ptCount val="10"/>
                <c:pt idx="0">
                  <c:v>39</c:v>
                </c:pt>
                <c:pt idx="1">
                  <c:v>36</c:v>
                </c:pt>
                <c:pt idx="2">
                  <c:v>18</c:v>
                </c:pt>
                <c:pt idx="3">
                  <c:v>19</c:v>
                </c:pt>
                <c:pt idx="4">
                  <c:v>42</c:v>
                </c:pt>
                <c:pt idx="5">
                  <c:v>26</c:v>
                </c:pt>
                <c:pt idx="6">
                  <c:v>76</c:v>
                </c:pt>
                <c:pt idx="7">
                  <c:v>168</c:v>
                </c:pt>
                <c:pt idx="8">
                  <c:v>65</c:v>
                </c:pt>
                <c:pt idx="9">
                  <c:v>11</c:v>
                </c:pt>
              </c:numCache>
            </c:numRef>
          </c:val>
        </c:ser>
        <c:ser>
          <c:idx val="4"/>
          <c:order val="2"/>
          <c:tx>
            <c:strRef>
              <c:f>Skupaj!$K$47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Visoka šola za varstvo okolja</c:v>
                </c:pt>
              </c:strCache>
            </c:strRef>
          </c:cat>
          <c:val>
            <c:numRef>
              <c:f>Skupaj!$K$48:$K$57</c:f>
              <c:numCache>
                <c:formatCode>#,##0.0</c:formatCode>
                <c:ptCount val="10"/>
                <c:pt idx="0">
                  <c:v>27</c:v>
                </c:pt>
                <c:pt idx="1">
                  <c:v>49</c:v>
                </c:pt>
                <c:pt idx="2">
                  <c:v>10</c:v>
                </c:pt>
                <c:pt idx="3">
                  <c:v>18</c:v>
                </c:pt>
                <c:pt idx="4">
                  <c:v>41</c:v>
                </c:pt>
                <c:pt idx="5">
                  <c:v>30</c:v>
                </c:pt>
                <c:pt idx="6">
                  <c:v>81</c:v>
                </c:pt>
                <c:pt idx="7">
                  <c:v>155</c:v>
                </c:pt>
                <c:pt idx="8">
                  <c:v>67</c:v>
                </c:pt>
                <c:pt idx="9">
                  <c:v>19</c:v>
                </c:pt>
              </c:numCache>
            </c:numRef>
          </c:val>
        </c:ser>
        <c:ser>
          <c:idx val="3"/>
          <c:order val="3"/>
          <c:tx>
            <c:v>2018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Visoka šola za varstvo okolja</c:v>
                </c:pt>
              </c:strCache>
            </c:strRef>
          </c:cat>
          <c:val>
            <c:numRef>
              <c:f>Skupaj!$J$48:$J$57</c:f>
              <c:numCache>
                <c:formatCode>#,##0.0</c:formatCode>
                <c:ptCount val="10"/>
                <c:pt idx="0">
                  <c:v>37</c:v>
                </c:pt>
                <c:pt idx="1">
                  <c:v>53</c:v>
                </c:pt>
                <c:pt idx="2">
                  <c:v>14</c:v>
                </c:pt>
                <c:pt idx="3">
                  <c:v>20</c:v>
                </c:pt>
                <c:pt idx="4">
                  <c:v>49</c:v>
                </c:pt>
                <c:pt idx="5">
                  <c:v>32</c:v>
                </c:pt>
                <c:pt idx="6">
                  <c:v>83</c:v>
                </c:pt>
                <c:pt idx="7">
                  <c:v>136</c:v>
                </c:pt>
                <c:pt idx="8">
                  <c:v>64</c:v>
                </c:pt>
                <c:pt idx="9">
                  <c:v>24</c:v>
                </c:pt>
              </c:numCache>
            </c:numRef>
          </c:val>
        </c:ser>
        <c:ser>
          <c:idx val="2"/>
          <c:order val="4"/>
          <c:tx>
            <c:strRef>
              <c:f>Skupaj!$I$47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Visoka šola za varstvo okolja</c:v>
                </c:pt>
              </c:strCache>
            </c:strRef>
          </c:cat>
          <c:val>
            <c:numRef>
              <c:f>Skupaj!$I$48:$I$57</c:f>
              <c:numCache>
                <c:formatCode>#,##0.0</c:formatCode>
                <c:ptCount val="10"/>
                <c:pt idx="0">
                  <c:v>45</c:v>
                </c:pt>
                <c:pt idx="1">
                  <c:v>49</c:v>
                </c:pt>
                <c:pt idx="2">
                  <c:v>17</c:v>
                </c:pt>
                <c:pt idx="3">
                  <c:v>30</c:v>
                </c:pt>
                <c:pt idx="4">
                  <c:v>47</c:v>
                </c:pt>
                <c:pt idx="5">
                  <c:v>39</c:v>
                </c:pt>
                <c:pt idx="6">
                  <c:v>92</c:v>
                </c:pt>
                <c:pt idx="7">
                  <c:v>153</c:v>
                </c:pt>
                <c:pt idx="8">
                  <c:v>65</c:v>
                </c:pt>
                <c:pt idx="9">
                  <c:v>33</c:v>
                </c:pt>
              </c:numCache>
            </c:numRef>
          </c:val>
        </c:ser>
        <c:ser>
          <c:idx val="1"/>
          <c:order val="5"/>
          <c:tx>
            <c:strRef>
              <c:f>Skupaj!$H$47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Visoka šola za varstvo okolja</c:v>
                </c:pt>
              </c:strCache>
            </c:strRef>
          </c:cat>
          <c:val>
            <c:numRef>
              <c:f>Skupaj!$H$48:$H$57</c:f>
              <c:numCache>
                <c:formatCode>#,##0.0</c:formatCode>
                <c:ptCount val="10"/>
                <c:pt idx="0">
                  <c:v>62</c:v>
                </c:pt>
                <c:pt idx="1">
                  <c:v>49</c:v>
                </c:pt>
                <c:pt idx="2">
                  <c:v>7</c:v>
                </c:pt>
                <c:pt idx="3">
                  <c:v>22</c:v>
                </c:pt>
                <c:pt idx="4">
                  <c:v>39</c:v>
                </c:pt>
                <c:pt idx="5">
                  <c:v>29</c:v>
                </c:pt>
                <c:pt idx="6">
                  <c:v>105</c:v>
                </c:pt>
                <c:pt idx="7">
                  <c:v>149</c:v>
                </c:pt>
                <c:pt idx="8">
                  <c:v>83</c:v>
                </c:pt>
                <c:pt idx="9">
                  <c:v>16</c:v>
                </c:pt>
              </c:numCache>
            </c:numRef>
          </c:val>
        </c:ser>
        <c:ser>
          <c:idx val="0"/>
          <c:order val="6"/>
          <c:tx>
            <c:strRef>
              <c:f>Skupaj!$G$47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Skupaj!$F$48:$F$57</c:f>
              <c:strCache>
                <c:ptCount val="10"/>
                <c:pt idx="0">
                  <c:v>Univerza v Novi Gorici</c:v>
                </c:pt>
                <c:pt idx="1">
                  <c:v>Fakulteta za dizajn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 (Nova Gorica)</c:v>
                </c:pt>
                <c:pt idx="8">
                  <c:v>Univerza v Novem mestu</c:v>
                </c:pt>
                <c:pt idx="9">
                  <c:v>Visoka šola za varstvo okolja</c:v>
                </c:pt>
              </c:strCache>
            </c:strRef>
          </c:cat>
          <c:val>
            <c:numRef>
              <c:f>Skupaj!$G$48:$G$57</c:f>
              <c:numCache>
                <c:formatCode>#,##0.0</c:formatCode>
                <c:ptCount val="10"/>
                <c:pt idx="0">
                  <c:v>49</c:v>
                </c:pt>
                <c:pt idx="1">
                  <c:v>62</c:v>
                </c:pt>
                <c:pt idx="2">
                  <c:v>5</c:v>
                </c:pt>
                <c:pt idx="3">
                  <c:v>41</c:v>
                </c:pt>
                <c:pt idx="4">
                  <c:v>22</c:v>
                </c:pt>
                <c:pt idx="5">
                  <c:v>16</c:v>
                </c:pt>
                <c:pt idx="6">
                  <c:v>88</c:v>
                </c:pt>
                <c:pt idx="7">
                  <c:v>163</c:v>
                </c:pt>
                <c:pt idx="8">
                  <c:v>81</c:v>
                </c:pt>
                <c:pt idx="9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3594592"/>
        <c:axId val="273595136"/>
      </c:barChart>
      <c:catAx>
        <c:axId val="273594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73595136"/>
        <c:crossesAt val="0"/>
        <c:auto val="1"/>
        <c:lblAlgn val="ctr"/>
        <c:lblOffset val="100"/>
        <c:noMultiLvlLbl val="0"/>
      </c:catAx>
      <c:valAx>
        <c:axId val="273595136"/>
        <c:scaling>
          <c:orientation val="minMax"/>
          <c:max val="18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73594592"/>
        <c:crosses val="autoZero"/>
        <c:crossBetween val="between"/>
        <c:majorUnit val="20"/>
        <c:min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174623</xdr:colOff>
      <xdr:row>25</xdr:row>
      <xdr:rowOff>58736</xdr:rowOff>
    </xdr:from>
    <xdr:to>
      <xdr:col>7</xdr:col>
      <xdr:colOff>171449</xdr:colOff>
      <xdr:row>45</xdr:row>
      <xdr:rowOff>142875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368300</xdr:colOff>
      <xdr:row>25</xdr:row>
      <xdr:rowOff>180974</xdr:rowOff>
    </xdr:from>
    <xdr:to>
      <xdr:col>21</xdr:col>
      <xdr:colOff>266700</xdr:colOff>
      <xdr:row>46</xdr:row>
      <xdr:rowOff>85725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47</xdr:row>
      <xdr:rowOff>185737</xdr:rowOff>
    </xdr:from>
    <xdr:to>
      <xdr:col>20</xdr:col>
      <xdr:colOff>514350</xdr:colOff>
      <xdr:row>53</xdr:row>
      <xdr:rowOff>771525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60"/>
  <sheetViews>
    <sheetView tabSelected="1" zoomScaleNormal="100" workbookViewId="0">
      <selection activeCell="A2" sqref="A2"/>
    </sheetView>
  </sheetViews>
  <sheetFormatPr defaultRowHeight="15" x14ac:dyDescent="0.25"/>
  <cols>
    <col min="1" max="1" width="35.85546875" customWidth="1"/>
    <col min="2" max="13" width="9.28515625" bestFit="1" customWidth="1"/>
    <col min="14" max="14" width="5.85546875" customWidth="1"/>
    <col min="15" max="15" width="8.42578125" customWidth="1"/>
    <col min="16" max="19" width="9" customWidth="1"/>
    <col min="25" max="25" width="5" customWidth="1"/>
    <col min="26" max="28" width="9.42578125" customWidth="1"/>
    <col min="29" max="30" width="10" customWidth="1"/>
  </cols>
  <sheetData>
    <row r="1" spans="1:36" ht="18" x14ac:dyDescent="0.25">
      <c r="A1" s="1" t="s">
        <v>52</v>
      </c>
      <c r="B1" s="1"/>
      <c r="C1" s="1"/>
    </row>
    <row r="2" spans="1:36" x14ac:dyDescent="0.25">
      <c r="A2" s="2"/>
      <c r="B2" s="2"/>
      <c r="C2" s="2"/>
    </row>
    <row r="3" spans="1:36" ht="34.5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40</v>
      </c>
      <c r="I3" s="4" t="s">
        <v>30</v>
      </c>
      <c r="J3" s="49" t="s">
        <v>42</v>
      </c>
      <c r="K3" s="4" t="s">
        <v>46</v>
      </c>
      <c r="L3" s="4" t="s">
        <v>48</v>
      </c>
      <c r="M3" s="4" t="s">
        <v>53</v>
      </c>
      <c r="N3" s="5"/>
      <c r="O3" s="4" t="s">
        <v>55</v>
      </c>
      <c r="P3" s="4" t="s">
        <v>50</v>
      </c>
      <c r="Q3" s="4" t="s">
        <v>49</v>
      </c>
      <c r="R3" s="4" t="s">
        <v>43</v>
      </c>
      <c r="S3" s="4" t="s">
        <v>39</v>
      </c>
      <c r="T3" s="4" t="s">
        <v>28</v>
      </c>
      <c r="U3" s="4" t="s">
        <v>7</v>
      </c>
      <c r="V3" s="4" t="s">
        <v>8</v>
      </c>
      <c r="W3" s="6" t="s">
        <v>9</v>
      </c>
      <c r="X3" s="6" t="s">
        <v>10</v>
      </c>
      <c r="Y3" s="5"/>
      <c r="Z3" s="7" t="s">
        <v>56</v>
      </c>
      <c r="AA3" s="7" t="s">
        <v>51</v>
      </c>
      <c r="AB3" s="7" t="s">
        <v>47</v>
      </c>
      <c r="AC3" s="7" t="s">
        <v>44</v>
      </c>
      <c r="AD3" s="7" t="s">
        <v>41</v>
      </c>
      <c r="AE3" s="7" t="s">
        <v>29</v>
      </c>
      <c r="AF3" s="7" t="s">
        <v>11</v>
      </c>
      <c r="AG3" s="4" t="s">
        <v>12</v>
      </c>
      <c r="AH3" s="4" t="s">
        <v>13</v>
      </c>
      <c r="AI3" s="4" t="s">
        <v>14</v>
      </c>
      <c r="AJ3" s="4" t="s">
        <v>15</v>
      </c>
    </row>
    <row r="4" spans="1:36" x14ac:dyDescent="0.25">
      <c r="A4" s="8" t="s">
        <v>16</v>
      </c>
      <c r="B4" s="9">
        <f>5467+1513+27</f>
        <v>7007</v>
      </c>
      <c r="C4" s="9">
        <f>4554.5+2130+147</f>
        <v>6831.5</v>
      </c>
      <c r="D4" s="9">
        <v>7925</v>
      </c>
      <c r="E4" s="9">
        <v>8314</v>
      </c>
      <c r="F4" s="10">
        <v>8329</v>
      </c>
      <c r="G4" s="10">
        <v>8337</v>
      </c>
      <c r="H4" s="9">
        <v>13005.5</v>
      </c>
      <c r="I4" s="9">
        <v>7701.5</v>
      </c>
      <c r="J4" s="47">
        <v>7963</v>
      </c>
      <c r="K4" s="9">
        <v>7515.5</v>
      </c>
      <c r="L4" s="9">
        <v>7121</v>
      </c>
      <c r="M4" s="9">
        <v>7678</v>
      </c>
      <c r="N4" s="11"/>
      <c r="O4" s="9">
        <f>+M4/L4*100</f>
        <v>107.82193512147171</v>
      </c>
      <c r="P4" s="9">
        <f>+L4/K4*100</f>
        <v>94.750848246956281</v>
      </c>
      <c r="Q4" s="50">
        <f>+K4/J4*100</f>
        <v>94.380258696471174</v>
      </c>
      <c r="R4" s="50">
        <f>+J4/I4*100</f>
        <v>103.3954424462767</v>
      </c>
      <c r="S4" s="50">
        <f>+I4/H4*100</f>
        <v>59.217254238591366</v>
      </c>
      <c r="T4" s="12">
        <f>+H4/G4*100</f>
        <v>155.99736116108912</v>
      </c>
      <c r="U4" s="12">
        <f>+G4/F4*100</f>
        <v>100.0960499459719</v>
      </c>
      <c r="V4" s="12">
        <f>+F4/E4*100</f>
        <v>100.1804185710849</v>
      </c>
      <c r="W4" s="13">
        <f>+E4/D4*100</f>
        <v>104.90851735015774</v>
      </c>
      <c r="X4" s="13">
        <f>+D4/C4*100</f>
        <v>116.00673351386956</v>
      </c>
      <c r="Y4" s="14"/>
      <c r="Z4" s="15">
        <f>+M4-L4</f>
        <v>557</v>
      </c>
      <c r="AA4" s="15">
        <f>+L4-K4</f>
        <v>-394.5</v>
      </c>
      <c r="AB4" s="15">
        <f>+K4-J4</f>
        <v>-447.5</v>
      </c>
      <c r="AC4" s="15">
        <f>+J4-I4</f>
        <v>261.5</v>
      </c>
      <c r="AD4" s="15">
        <f>+I4-H4</f>
        <v>-5304</v>
      </c>
      <c r="AE4" s="15">
        <f>H4-G4</f>
        <v>4668.5</v>
      </c>
      <c r="AF4" s="15">
        <f>G4-F4</f>
        <v>8</v>
      </c>
      <c r="AG4" s="16">
        <f>+F4-E4</f>
        <v>15</v>
      </c>
      <c r="AH4" s="16">
        <f>+E4-D4</f>
        <v>389</v>
      </c>
      <c r="AI4" s="16">
        <f>+D4-C4</f>
        <v>1093.5</v>
      </c>
      <c r="AJ4" s="16">
        <f>+C4-B4</f>
        <v>-175.5</v>
      </c>
    </row>
    <row r="5" spans="1:36" x14ac:dyDescent="0.25">
      <c r="A5" s="17" t="s">
        <v>17</v>
      </c>
      <c r="B5" s="9">
        <f>2051+679+57</f>
        <v>2787</v>
      </c>
      <c r="C5" s="9">
        <f>1761+1112+90</f>
        <v>2963</v>
      </c>
      <c r="D5" s="9">
        <v>3031</v>
      </c>
      <c r="E5" s="9">
        <v>2948.5</v>
      </c>
      <c r="F5" s="10">
        <v>2835.5</v>
      </c>
      <c r="G5" s="10">
        <v>3115</v>
      </c>
      <c r="H5" s="9">
        <v>4831.5</v>
      </c>
      <c r="I5" s="9">
        <v>2581.5</v>
      </c>
      <c r="J5" s="47">
        <v>2528.5</v>
      </c>
      <c r="K5" s="9">
        <v>2622</v>
      </c>
      <c r="L5" s="9">
        <v>2450</v>
      </c>
      <c r="M5" s="9">
        <v>2506.5</v>
      </c>
      <c r="N5" s="11"/>
      <c r="O5" s="9">
        <f t="shared" ref="O5:O23" si="0">+M5/L5*100</f>
        <v>102.30612244897958</v>
      </c>
      <c r="P5" s="9">
        <f t="shared" ref="P5:P23" si="1">+L5/K5*100</f>
        <v>93.440122044241036</v>
      </c>
      <c r="Q5" s="50">
        <f t="shared" ref="Q5:Q23" si="2">+K5/J5*100</f>
        <v>103.69784457188057</v>
      </c>
      <c r="R5" s="50">
        <f t="shared" ref="R5:R23" si="3">+J5/I5*100</f>
        <v>97.946930079411203</v>
      </c>
      <c r="S5" s="50">
        <f t="shared" ref="S5:S23" si="4">+I5/H5*100</f>
        <v>53.43061161130084</v>
      </c>
      <c r="T5" s="12">
        <f>+H5/G5*100</f>
        <v>155.1043338683788</v>
      </c>
      <c r="U5" s="12">
        <f t="shared" ref="U5:U23" si="5">+G5/F5*100</f>
        <v>109.85716804796333</v>
      </c>
      <c r="V5" s="12">
        <f t="shared" ref="V5:V23" si="6">+F5/E5*100</f>
        <v>96.167542818382231</v>
      </c>
      <c r="W5" s="13">
        <f t="shared" ref="W5:W23" si="7">+E5/D5*100</f>
        <v>97.278126031012874</v>
      </c>
      <c r="X5" s="13">
        <f t="shared" ref="X5:X23" si="8">+D5/C5*100</f>
        <v>102.29497131285858</v>
      </c>
      <c r="Y5" s="14"/>
      <c r="Z5" s="15">
        <f t="shared" ref="Z5:Z23" si="9">+M5-L5</f>
        <v>56.5</v>
      </c>
      <c r="AA5" s="15">
        <f t="shared" ref="AA5:AA23" si="10">+L5-K5</f>
        <v>-172</v>
      </c>
      <c r="AB5" s="15">
        <f t="shared" ref="AB5:AB23" si="11">+K5-J5</f>
        <v>93.5</v>
      </c>
      <c r="AC5" s="15">
        <f t="shared" ref="AC5:AC23" si="12">+J5-I5</f>
        <v>-53</v>
      </c>
      <c r="AD5" s="15">
        <f t="shared" ref="AD5:AD23" si="13">+I5-H5</f>
        <v>-2250</v>
      </c>
      <c r="AE5" s="15">
        <f t="shared" ref="AE5:AE23" si="14">H5-G5</f>
        <v>1716.5</v>
      </c>
      <c r="AF5" s="15">
        <f t="shared" ref="AF5:AF23" si="15">G5-F5</f>
        <v>279.5</v>
      </c>
      <c r="AG5" s="16">
        <f t="shared" ref="AG5:AG23" si="16">+F5-E5</f>
        <v>-113</v>
      </c>
      <c r="AH5" s="16">
        <f t="shared" ref="AH5:AH23" si="17">+E5-D5</f>
        <v>-82.5</v>
      </c>
      <c r="AI5" s="16">
        <f t="shared" ref="AI5:AI23" si="18">+D5-C5</f>
        <v>68</v>
      </c>
      <c r="AJ5" s="16">
        <f t="shared" ref="AJ5:AJ23" si="19">+C5-B5</f>
        <v>176</v>
      </c>
    </row>
    <row r="6" spans="1:36" x14ac:dyDescent="0.25">
      <c r="A6" s="17" t="s">
        <v>18</v>
      </c>
      <c r="B6" s="9">
        <f>299+175+13</f>
        <v>487</v>
      </c>
      <c r="C6" s="9">
        <f>270+267+22</f>
        <v>559</v>
      </c>
      <c r="D6" s="9">
        <v>632</v>
      </c>
      <c r="E6" s="9">
        <v>638</v>
      </c>
      <c r="F6" s="10">
        <v>668</v>
      </c>
      <c r="G6" s="10">
        <v>724</v>
      </c>
      <c r="H6" s="9">
        <v>993</v>
      </c>
      <c r="I6" s="9">
        <v>770.5</v>
      </c>
      <c r="J6" s="47">
        <v>862</v>
      </c>
      <c r="K6" s="9">
        <v>750</v>
      </c>
      <c r="L6" s="9">
        <v>775</v>
      </c>
      <c r="M6" s="9">
        <v>794</v>
      </c>
      <c r="N6" s="11"/>
      <c r="O6" s="9">
        <f t="shared" si="0"/>
        <v>102.45161290322579</v>
      </c>
      <c r="P6" s="9">
        <f t="shared" si="1"/>
        <v>103.33333333333334</v>
      </c>
      <c r="Q6" s="50">
        <f t="shared" si="2"/>
        <v>87.006960556844547</v>
      </c>
      <c r="R6" s="50">
        <f t="shared" si="3"/>
        <v>111.87540558079169</v>
      </c>
      <c r="S6" s="50">
        <f t="shared" si="4"/>
        <v>77.593152064451161</v>
      </c>
      <c r="T6" s="12">
        <f t="shared" ref="T6:T23" si="20">+H6/G6*100</f>
        <v>137.15469613259668</v>
      </c>
      <c r="U6" s="12">
        <f t="shared" si="5"/>
        <v>108.38323353293413</v>
      </c>
      <c r="V6" s="12">
        <f t="shared" si="6"/>
        <v>104.70219435736676</v>
      </c>
      <c r="W6" s="13">
        <f t="shared" si="7"/>
        <v>100.9493670886076</v>
      </c>
      <c r="X6" s="13">
        <f t="shared" si="8"/>
        <v>113.05903398926655</v>
      </c>
      <c r="Y6" s="14"/>
      <c r="Z6" s="15">
        <f t="shared" si="9"/>
        <v>19</v>
      </c>
      <c r="AA6" s="15">
        <f t="shared" si="10"/>
        <v>25</v>
      </c>
      <c r="AB6" s="15">
        <f t="shared" si="11"/>
        <v>-112</v>
      </c>
      <c r="AC6" s="15">
        <f t="shared" si="12"/>
        <v>91.5</v>
      </c>
      <c r="AD6" s="15">
        <f t="shared" si="13"/>
        <v>-222.5</v>
      </c>
      <c r="AE6" s="15">
        <f t="shared" si="14"/>
        <v>269</v>
      </c>
      <c r="AF6" s="15">
        <f t="shared" si="15"/>
        <v>56</v>
      </c>
      <c r="AG6" s="16">
        <f t="shared" si="16"/>
        <v>30</v>
      </c>
      <c r="AH6" s="16">
        <f t="shared" si="17"/>
        <v>6</v>
      </c>
      <c r="AI6" s="16">
        <f t="shared" si="18"/>
        <v>73</v>
      </c>
      <c r="AJ6" s="16">
        <f t="shared" si="19"/>
        <v>72</v>
      </c>
    </row>
    <row r="7" spans="1:36" ht="15.75" thickBot="1" x14ac:dyDescent="0.3">
      <c r="A7" s="18" t="s">
        <v>19</v>
      </c>
      <c r="B7" s="19">
        <v>5</v>
      </c>
      <c r="C7" s="19">
        <f>2+9</f>
        <v>11</v>
      </c>
      <c r="D7" s="19">
        <v>19</v>
      </c>
      <c r="E7" s="19">
        <v>17</v>
      </c>
      <c r="F7" s="20">
        <v>27</v>
      </c>
      <c r="G7" s="20">
        <v>33</v>
      </c>
      <c r="H7" s="19">
        <v>15</v>
      </c>
      <c r="I7" s="19">
        <v>29</v>
      </c>
      <c r="J7" s="48">
        <v>26</v>
      </c>
      <c r="K7" s="19">
        <v>17</v>
      </c>
      <c r="L7" s="19">
        <v>24</v>
      </c>
      <c r="M7" s="19">
        <v>30</v>
      </c>
      <c r="N7" s="21"/>
      <c r="O7" s="19">
        <f t="shared" si="0"/>
        <v>125</v>
      </c>
      <c r="P7" s="19">
        <f t="shared" si="1"/>
        <v>141.1764705882353</v>
      </c>
      <c r="Q7" s="51">
        <f t="shared" si="2"/>
        <v>65.384615384615387</v>
      </c>
      <c r="R7" s="51">
        <f t="shared" si="3"/>
        <v>89.65517241379311</v>
      </c>
      <c r="S7" s="51">
        <f t="shared" si="4"/>
        <v>193.33333333333334</v>
      </c>
      <c r="T7" s="22">
        <f t="shared" si="20"/>
        <v>45.454545454545453</v>
      </c>
      <c r="U7" s="22">
        <f t="shared" si="5"/>
        <v>122.22222222222223</v>
      </c>
      <c r="V7" s="22">
        <f t="shared" si="6"/>
        <v>158.8235294117647</v>
      </c>
      <c r="W7" s="23">
        <f t="shared" si="7"/>
        <v>89.473684210526315</v>
      </c>
      <c r="X7" s="23">
        <f t="shared" si="8"/>
        <v>172.72727272727272</v>
      </c>
      <c r="Y7" s="24"/>
      <c r="Z7" s="25">
        <f t="shared" si="9"/>
        <v>6</v>
      </c>
      <c r="AA7" s="25">
        <f t="shared" si="10"/>
        <v>7</v>
      </c>
      <c r="AB7" s="25">
        <f t="shared" si="11"/>
        <v>-9</v>
      </c>
      <c r="AC7" s="25">
        <f t="shared" si="12"/>
        <v>-3</v>
      </c>
      <c r="AD7" s="25">
        <f t="shared" si="13"/>
        <v>14</v>
      </c>
      <c r="AE7" s="25">
        <f t="shared" si="14"/>
        <v>-18</v>
      </c>
      <c r="AF7" s="25">
        <f t="shared" si="15"/>
        <v>6</v>
      </c>
      <c r="AG7" s="26">
        <f t="shared" si="16"/>
        <v>10</v>
      </c>
      <c r="AH7" s="26">
        <f t="shared" si="17"/>
        <v>-2</v>
      </c>
      <c r="AI7" s="26">
        <f t="shared" si="18"/>
        <v>8</v>
      </c>
      <c r="AJ7" s="26">
        <f t="shared" si="19"/>
        <v>6</v>
      </c>
    </row>
    <row r="8" spans="1:36" ht="15.75" thickTop="1" x14ac:dyDescent="0.25">
      <c r="A8" s="27" t="s">
        <v>20</v>
      </c>
      <c r="B8" s="28">
        <f t="shared" ref="B8:H8" si="21">SUM(B4:B7)</f>
        <v>10286</v>
      </c>
      <c r="C8" s="28">
        <f t="shared" si="21"/>
        <v>10364.5</v>
      </c>
      <c r="D8" s="28">
        <f t="shared" si="21"/>
        <v>11607</v>
      </c>
      <c r="E8" s="28">
        <f t="shared" si="21"/>
        <v>11917.5</v>
      </c>
      <c r="F8" s="29">
        <f t="shared" si="21"/>
        <v>11859.5</v>
      </c>
      <c r="G8" s="29">
        <f t="shared" si="21"/>
        <v>12209</v>
      </c>
      <c r="H8" s="28">
        <f t="shared" si="21"/>
        <v>18845</v>
      </c>
      <c r="I8" s="28">
        <f t="shared" ref="I8:J8" si="22">SUM(I4:I7)</f>
        <v>11082.5</v>
      </c>
      <c r="J8" s="55">
        <f t="shared" si="22"/>
        <v>11379.5</v>
      </c>
      <c r="K8" s="28">
        <f t="shared" ref="K8:L8" si="23">SUM(K4:K7)</f>
        <v>10904.5</v>
      </c>
      <c r="L8" s="28">
        <f t="shared" si="23"/>
        <v>10370</v>
      </c>
      <c r="M8" s="28">
        <f t="shared" ref="M8" si="24">SUM(M4:M7)</f>
        <v>11008.5</v>
      </c>
      <c r="N8" s="30"/>
      <c r="O8" s="28">
        <f t="shared" si="0"/>
        <v>106.15718418514948</v>
      </c>
      <c r="P8" s="28">
        <f t="shared" si="1"/>
        <v>95.098353890595618</v>
      </c>
      <c r="Q8" s="52">
        <f t="shared" si="2"/>
        <v>95.825827145305155</v>
      </c>
      <c r="R8" s="52">
        <f t="shared" si="3"/>
        <v>102.67990074441687</v>
      </c>
      <c r="S8" s="52">
        <f t="shared" si="4"/>
        <v>58.80870257362696</v>
      </c>
      <c r="T8" s="31">
        <f t="shared" si="20"/>
        <v>154.35334589237448</v>
      </c>
      <c r="U8" s="31">
        <f t="shared" si="5"/>
        <v>102.94700451115139</v>
      </c>
      <c r="V8" s="31">
        <f t="shared" si="6"/>
        <v>99.513320746800929</v>
      </c>
      <c r="W8" s="32">
        <f t="shared" si="7"/>
        <v>102.67510984750581</v>
      </c>
      <c r="X8" s="32">
        <f t="shared" si="8"/>
        <v>111.98803608471223</v>
      </c>
      <c r="Y8" s="33"/>
      <c r="Z8" s="34">
        <f t="shared" si="9"/>
        <v>638.5</v>
      </c>
      <c r="AA8" s="34">
        <f t="shared" si="10"/>
        <v>-534.5</v>
      </c>
      <c r="AB8" s="34">
        <f t="shared" si="11"/>
        <v>-475</v>
      </c>
      <c r="AC8" s="34">
        <f t="shared" si="12"/>
        <v>297</v>
      </c>
      <c r="AD8" s="34">
        <f t="shared" si="13"/>
        <v>-7762.5</v>
      </c>
      <c r="AE8" s="34">
        <f t="shared" si="14"/>
        <v>6636</v>
      </c>
      <c r="AF8" s="34">
        <f t="shared" si="15"/>
        <v>349.5</v>
      </c>
      <c r="AG8" s="35">
        <f t="shared" si="16"/>
        <v>-58</v>
      </c>
      <c r="AH8" s="35">
        <f t="shared" si="17"/>
        <v>310.5</v>
      </c>
      <c r="AI8" s="35">
        <f t="shared" si="18"/>
        <v>1242.5</v>
      </c>
      <c r="AJ8" s="35">
        <f t="shared" si="19"/>
        <v>78.5</v>
      </c>
    </row>
    <row r="9" spans="1:36" x14ac:dyDescent="0.25">
      <c r="A9" s="17" t="s">
        <v>21</v>
      </c>
      <c r="B9" s="9">
        <f>62+4</f>
        <v>66</v>
      </c>
      <c r="C9" s="9">
        <v>99</v>
      </c>
      <c r="D9" s="9">
        <v>83</v>
      </c>
      <c r="E9" s="9">
        <v>70</v>
      </c>
      <c r="F9" s="10">
        <v>68</v>
      </c>
      <c r="G9" s="10">
        <v>49</v>
      </c>
      <c r="H9" s="9">
        <v>62</v>
      </c>
      <c r="I9" s="9">
        <v>45</v>
      </c>
      <c r="J9" s="47">
        <v>37</v>
      </c>
      <c r="K9" s="9">
        <v>27</v>
      </c>
      <c r="L9" s="9">
        <v>39</v>
      </c>
      <c r="M9" s="9">
        <v>31</v>
      </c>
      <c r="N9" s="11"/>
      <c r="O9" s="9">
        <f t="shared" si="0"/>
        <v>79.487179487179489</v>
      </c>
      <c r="P9" s="9">
        <f t="shared" si="1"/>
        <v>144.44444444444443</v>
      </c>
      <c r="Q9" s="50">
        <f t="shared" si="2"/>
        <v>72.972972972972968</v>
      </c>
      <c r="R9" s="50">
        <f t="shared" si="3"/>
        <v>82.222222222222214</v>
      </c>
      <c r="S9" s="50">
        <f t="shared" si="4"/>
        <v>72.58064516129032</v>
      </c>
      <c r="T9" s="12">
        <f t="shared" si="20"/>
        <v>126.53061224489797</v>
      </c>
      <c r="U9" s="12">
        <f t="shared" si="5"/>
        <v>72.058823529411768</v>
      </c>
      <c r="V9" s="12">
        <f t="shared" si="6"/>
        <v>97.142857142857139</v>
      </c>
      <c r="W9" s="13">
        <f t="shared" si="7"/>
        <v>84.337349397590373</v>
      </c>
      <c r="X9" s="13">
        <f t="shared" si="8"/>
        <v>83.838383838383834</v>
      </c>
      <c r="Y9" s="14"/>
      <c r="Z9" s="15">
        <f t="shared" si="9"/>
        <v>-8</v>
      </c>
      <c r="AA9" s="15">
        <f t="shared" si="10"/>
        <v>12</v>
      </c>
      <c r="AB9" s="15">
        <f t="shared" si="11"/>
        <v>-10</v>
      </c>
      <c r="AC9" s="15">
        <f t="shared" si="12"/>
        <v>-8</v>
      </c>
      <c r="AD9" s="15">
        <f t="shared" si="13"/>
        <v>-17</v>
      </c>
      <c r="AE9" s="15">
        <f t="shared" si="14"/>
        <v>13</v>
      </c>
      <c r="AF9" s="15">
        <f t="shared" si="15"/>
        <v>-19</v>
      </c>
      <c r="AG9" s="16">
        <f t="shared" si="16"/>
        <v>-2</v>
      </c>
      <c r="AH9" s="16">
        <f t="shared" si="17"/>
        <v>-13</v>
      </c>
      <c r="AI9" s="16">
        <f t="shared" si="18"/>
        <v>-16</v>
      </c>
      <c r="AJ9" s="16">
        <f t="shared" si="19"/>
        <v>33</v>
      </c>
    </row>
    <row r="10" spans="1:36" x14ac:dyDescent="0.25">
      <c r="A10" s="17" t="s">
        <v>54</v>
      </c>
      <c r="B10" s="9">
        <v>6</v>
      </c>
      <c r="C10" s="9">
        <v>10</v>
      </c>
      <c r="D10" s="9">
        <v>28</v>
      </c>
      <c r="E10" s="9">
        <v>31</v>
      </c>
      <c r="F10" s="10">
        <v>41</v>
      </c>
      <c r="G10" s="10">
        <v>62</v>
      </c>
      <c r="H10" s="9">
        <v>49</v>
      </c>
      <c r="I10" s="9">
        <v>49</v>
      </c>
      <c r="J10" s="47">
        <v>53</v>
      </c>
      <c r="K10" s="9">
        <v>49</v>
      </c>
      <c r="L10" s="9">
        <v>36</v>
      </c>
      <c r="M10" s="9">
        <v>31</v>
      </c>
      <c r="N10" s="11"/>
      <c r="O10" s="9">
        <f t="shared" si="0"/>
        <v>86.111111111111114</v>
      </c>
      <c r="P10" s="9">
        <f t="shared" si="1"/>
        <v>73.469387755102048</v>
      </c>
      <c r="Q10" s="50">
        <f t="shared" si="2"/>
        <v>92.452830188679243</v>
      </c>
      <c r="R10" s="50">
        <f t="shared" si="3"/>
        <v>108.16326530612245</v>
      </c>
      <c r="S10" s="50">
        <f t="shared" si="4"/>
        <v>100</v>
      </c>
      <c r="T10" s="12">
        <f t="shared" ref="T10:T21" si="25">+H10/G10*100</f>
        <v>79.032258064516128</v>
      </c>
      <c r="U10" s="12">
        <f t="shared" ref="U10:U21" si="26">+G10/F10*100</f>
        <v>151.21951219512195</v>
      </c>
      <c r="V10" s="12">
        <f t="shared" ref="V10:V21" si="27">+F10/E10*100</f>
        <v>132.25806451612902</v>
      </c>
      <c r="W10" s="13">
        <f t="shared" ref="W10:W21" si="28">+E10/D10*100</f>
        <v>110.71428571428572</v>
      </c>
      <c r="X10" s="13">
        <f>+D10/C10*100</f>
        <v>280</v>
      </c>
      <c r="Y10" s="14"/>
      <c r="Z10" s="15">
        <f t="shared" si="9"/>
        <v>-5</v>
      </c>
      <c r="AA10" s="15">
        <f t="shared" si="10"/>
        <v>-13</v>
      </c>
      <c r="AB10" s="15">
        <f t="shared" si="11"/>
        <v>-4</v>
      </c>
      <c r="AC10" s="15">
        <f t="shared" si="12"/>
        <v>4</v>
      </c>
      <c r="AD10" s="15">
        <f t="shared" si="13"/>
        <v>0</v>
      </c>
      <c r="AE10" s="15">
        <f t="shared" ref="AE10:AE21" si="29">H10-G10</f>
        <v>-13</v>
      </c>
      <c r="AF10" s="15">
        <f t="shared" ref="AF10:AF21" si="30">G10-F10</f>
        <v>21</v>
      </c>
      <c r="AG10" s="16">
        <f t="shared" ref="AG10:AG21" si="31">+F10-E10</f>
        <v>10</v>
      </c>
      <c r="AH10" s="16">
        <f t="shared" ref="AH10:AH21" si="32">+E10-D10</f>
        <v>3</v>
      </c>
      <c r="AI10" s="16">
        <f t="shared" ref="AI10:AI21" si="33">+D10-C10</f>
        <v>18</v>
      </c>
      <c r="AJ10" s="16">
        <f t="shared" ref="AJ10:AJ21" si="34">+C10-B10</f>
        <v>4</v>
      </c>
    </row>
    <row r="11" spans="1:36" x14ac:dyDescent="0.25">
      <c r="A11" s="17" t="s">
        <v>32</v>
      </c>
      <c r="B11" s="9">
        <v>0</v>
      </c>
      <c r="C11" s="9">
        <v>0</v>
      </c>
      <c r="D11" s="9">
        <v>2</v>
      </c>
      <c r="E11" s="9">
        <v>4</v>
      </c>
      <c r="F11" s="10">
        <v>7</v>
      </c>
      <c r="G11" s="10">
        <v>5</v>
      </c>
      <c r="H11" s="9">
        <v>7</v>
      </c>
      <c r="I11" s="9">
        <v>17</v>
      </c>
      <c r="J11" s="47">
        <v>14</v>
      </c>
      <c r="K11" s="9">
        <v>10</v>
      </c>
      <c r="L11" s="9">
        <v>18</v>
      </c>
      <c r="M11" s="9">
        <v>18</v>
      </c>
      <c r="N11" s="11"/>
      <c r="O11" s="9">
        <f t="shared" si="0"/>
        <v>100</v>
      </c>
      <c r="P11" s="9">
        <f t="shared" si="1"/>
        <v>180</v>
      </c>
      <c r="Q11" s="50">
        <f t="shared" si="2"/>
        <v>71.428571428571431</v>
      </c>
      <c r="R11" s="50">
        <f t="shared" si="3"/>
        <v>82.35294117647058</v>
      </c>
      <c r="S11" s="50">
        <f t="shared" si="4"/>
        <v>242.85714285714283</v>
      </c>
      <c r="T11" s="12">
        <f t="shared" si="25"/>
        <v>140</v>
      </c>
      <c r="U11" s="12">
        <f t="shared" si="26"/>
        <v>71.428571428571431</v>
      </c>
      <c r="V11" s="12">
        <f t="shared" si="27"/>
        <v>175</v>
      </c>
      <c r="W11" s="13">
        <f t="shared" si="28"/>
        <v>200</v>
      </c>
      <c r="X11" s="13"/>
      <c r="Y11" s="14"/>
      <c r="Z11" s="15">
        <f t="shared" si="9"/>
        <v>0</v>
      </c>
      <c r="AA11" s="15">
        <f t="shared" si="10"/>
        <v>8</v>
      </c>
      <c r="AB11" s="15">
        <f t="shared" si="11"/>
        <v>-4</v>
      </c>
      <c r="AC11" s="15">
        <f t="shared" si="12"/>
        <v>-3</v>
      </c>
      <c r="AD11" s="15">
        <f t="shared" si="13"/>
        <v>10</v>
      </c>
      <c r="AE11" s="15">
        <f t="shared" si="29"/>
        <v>2</v>
      </c>
      <c r="AF11" s="15">
        <f t="shared" si="30"/>
        <v>-2</v>
      </c>
      <c r="AG11" s="16">
        <f t="shared" si="31"/>
        <v>3</v>
      </c>
      <c r="AH11" s="16">
        <f t="shared" si="32"/>
        <v>2</v>
      </c>
      <c r="AI11" s="16">
        <f t="shared" si="33"/>
        <v>2</v>
      </c>
      <c r="AJ11" s="16">
        <f t="shared" si="34"/>
        <v>0</v>
      </c>
    </row>
    <row r="12" spans="1:36" ht="23.25" x14ac:dyDescent="0.25">
      <c r="A12" s="17" t="s">
        <v>22</v>
      </c>
      <c r="B12" s="9">
        <v>5</v>
      </c>
      <c r="C12" s="9">
        <f>12+17</f>
        <v>29</v>
      </c>
      <c r="D12" s="9">
        <v>38</v>
      </c>
      <c r="E12" s="9">
        <v>21</v>
      </c>
      <c r="F12" s="10">
        <v>24</v>
      </c>
      <c r="G12" s="10">
        <v>41</v>
      </c>
      <c r="H12" s="9">
        <v>22</v>
      </c>
      <c r="I12" s="9">
        <v>30</v>
      </c>
      <c r="J12" s="47">
        <v>20</v>
      </c>
      <c r="K12" s="9">
        <v>18</v>
      </c>
      <c r="L12" s="9">
        <v>19</v>
      </c>
      <c r="M12" s="9">
        <v>23</v>
      </c>
      <c r="N12" s="11"/>
      <c r="O12" s="9">
        <f t="shared" si="0"/>
        <v>121.05263157894737</v>
      </c>
      <c r="P12" s="9">
        <f t="shared" si="1"/>
        <v>105.55555555555556</v>
      </c>
      <c r="Q12" s="50">
        <f t="shared" si="2"/>
        <v>90</v>
      </c>
      <c r="R12" s="50">
        <f t="shared" si="3"/>
        <v>66.666666666666657</v>
      </c>
      <c r="S12" s="50">
        <f t="shared" si="4"/>
        <v>136.36363636363635</v>
      </c>
      <c r="T12" s="12">
        <f t="shared" si="25"/>
        <v>53.658536585365859</v>
      </c>
      <c r="U12" s="12">
        <f t="shared" si="26"/>
        <v>170.83333333333331</v>
      </c>
      <c r="V12" s="12">
        <f t="shared" si="27"/>
        <v>114.28571428571428</v>
      </c>
      <c r="W12" s="13">
        <f t="shared" si="28"/>
        <v>55.26315789473685</v>
      </c>
      <c r="X12" s="13">
        <f t="shared" ref="X12:X18" si="35">+D12/C12*100</f>
        <v>131.0344827586207</v>
      </c>
      <c r="Y12" s="14"/>
      <c r="Z12" s="15">
        <f t="shared" si="9"/>
        <v>4</v>
      </c>
      <c r="AA12" s="15">
        <f t="shared" si="10"/>
        <v>1</v>
      </c>
      <c r="AB12" s="15">
        <f t="shared" si="11"/>
        <v>-2</v>
      </c>
      <c r="AC12" s="15">
        <f t="shared" si="12"/>
        <v>-10</v>
      </c>
      <c r="AD12" s="15">
        <f t="shared" si="13"/>
        <v>8</v>
      </c>
      <c r="AE12" s="15">
        <f t="shared" si="29"/>
        <v>-19</v>
      </c>
      <c r="AF12" s="15">
        <f t="shared" si="30"/>
        <v>17</v>
      </c>
      <c r="AG12" s="16">
        <f t="shared" si="31"/>
        <v>3</v>
      </c>
      <c r="AH12" s="16">
        <f t="shared" si="32"/>
        <v>-17</v>
      </c>
      <c r="AI12" s="16">
        <f t="shared" si="33"/>
        <v>9</v>
      </c>
      <c r="AJ12" s="16">
        <f t="shared" si="34"/>
        <v>24</v>
      </c>
    </row>
    <row r="13" spans="1:36" x14ac:dyDescent="0.25">
      <c r="A13" s="17" t="s">
        <v>33</v>
      </c>
      <c r="B13" s="9">
        <v>0</v>
      </c>
      <c r="C13" s="9">
        <v>5</v>
      </c>
      <c r="D13" s="9">
        <v>23</v>
      </c>
      <c r="E13" s="9">
        <v>17</v>
      </c>
      <c r="F13" s="10">
        <v>26</v>
      </c>
      <c r="G13" s="10">
        <v>22</v>
      </c>
      <c r="H13" s="9">
        <v>39</v>
      </c>
      <c r="I13" s="9">
        <v>47</v>
      </c>
      <c r="J13" s="47">
        <v>49</v>
      </c>
      <c r="K13" s="9">
        <v>41</v>
      </c>
      <c r="L13" s="9">
        <v>42</v>
      </c>
      <c r="M13" s="9">
        <v>49</v>
      </c>
      <c r="N13" s="11"/>
      <c r="O13" s="9">
        <f t="shared" si="0"/>
        <v>116.66666666666667</v>
      </c>
      <c r="P13" s="9">
        <f t="shared" si="1"/>
        <v>102.4390243902439</v>
      </c>
      <c r="Q13" s="50">
        <f t="shared" si="2"/>
        <v>83.673469387755105</v>
      </c>
      <c r="R13" s="50">
        <f t="shared" si="3"/>
        <v>104.25531914893618</v>
      </c>
      <c r="S13" s="50">
        <f t="shared" si="4"/>
        <v>120.51282051282051</v>
      </c>
      <c r="T13" s="12">
        <f t="shared" si="25"/>
        <v>177.27272727272728</v>
      </c>
      <c r="U13" s="12">
        <f t="shared" si="26"/>
        <v>84.615384615384613</v>
      </c>
      <c r="V13" s="12">
        <f t="shared" si="27"/>
        <v>152.94117647058823</v>
      </c>
      <c r="W13" s="13">
        <f t="shared" si="28"/>
        <v>73.91304347826086</v>
      </c>
      <c r="X13" s="13">
        <f t="shared" si="35"/>
        <v>459.99999999999994</v>
      </c>
      <c r="Y13" s="14"/>
      <c r="Z13" s="15">
        <f t="shared" si="9"/>
        <v>7</v>
      </c>
      <c r="AA13" s="15">
        <f t="shared" si="10"/>
        <v>1</v>
      </c>
      <c r="AB13" s="15">
        <f t="shared" si="11"/>
        <v>-8</v>
      </c>
      <c r="AC13" s="15">
        <f t="shared" si="12"/>
        <v>2</v>
      </c>
      <c r="AD13" s="15">
        <f t="shared" si="13"/>
        <v>8</v>
      </c>
      <c r="AE13" s="15">
        <f t="shared" si="29"/>
        <v>17</v>
      </c>
      <c r="AF13" s="15">
        <f t="shared" si="30"/>
        <v>-4</v>
      </c>
      <c r="AG13" s="16">
        <f t="shared" si="31"/>
        <v>9</v>
      </c>
      <c r="AH13" s="16">
        <f t="shared" si="32"/>
        <v>-6</v>
      </c>
      <c r="AI13" s="16">
        <f t="shared" si="33"/>
        <v>18</v>
      </c>
      <c r="AJ13" s="16">
        <f t="shared" si="34"/>
        <v>5</v>
      </c>
    </row>
    <row r="14" spans="1:36" x14ac:dyDescent="0.25">
      <c r="A14" s="17" t="s">
        <v>37</v>
      </c>
      <c r="B14" s="9">
        <f>33+18</f>
        <v>51</v>
      </c>
      <c r="C14" s="9">
        <f>23+41</f>
        <v>64</v>
      </c>
      <c r="D14" s="9">
        <v>41</v>
      </c>
      <c r="E14" s="9">
        <v>39</v>
      </c>
      <c r="F14" s="10">
        <v>65</v>
      </c>
      <c r="G14" s="10">
        <v>16</v>
      </c>
      <c r="H14" s="9">
        <v>29</v>
      </c>
      <c r="I14" s="9">
        <v>39</v>
      </c>
      <c r="J14" s="47">
        <v>32</v>
      </c>
      <c r="K14" s="9">
        <v>30</v>
      </c>
      <c r="L14" s="9">
        <v>26</v>
      </c>
      <c r="M14" s="9">
        <v>51</v>
      </c>
      <c r="N14" s="11"/>
      <c r="O14" s="9">
        <f t="shared" si="0"/>
        <v>196.15384615384613</v>
      </c>
      <c r="P14" s="9">
        <f t="shared" si="1"/>
        <v>86.666666666666671</v>
      </c>
      <c r="Q14" s="50">
        <f t="shared" si="2"/>
        <v>93.75</v>
      </c>
      <c r="R14" s="50">
        <f t="shared" si="3"/>
        <v>82.051282051282044</v>
      </c>
      <c r="S14" s="50">
        <f t="shared" si="4"/>
        <v>134.48275862068965</v>
      </c>
      <c r="T14" s="12">
        <f t="shared" si="25"/>
        <v>181.25</v>
      </c>
      <c r="U14" s="12">
        <f t="shared" si="26"/>
        <v>24.615384615384617</v>
      </c>
      <c r="V14" s="12">
        <f t="shared" si="27"/>
        <v>166.66666666666669</v>
      </c>
      <c r="W14" s="13">
        <f t="shared" si="28"/>
        <v>95.121951219512198</v>
      </c>
      <c r="X14" s="13">
        <f t="shared" si="35"/>
        <v>64.0625</v>
      </c>
      <c r="Y14" s="14"/>
      <c r="Z14" s="15">
        <f t="shared" si="9"/>
        <v>25</v>
      </c>
      <c r="AA14" s="15">
        <f t="shared" si="10"/>
        <v>-4</v>
      </c>
      <c r="AB14" s="15">
        <f t="shared" si="11"/>
        <v>-2</v>
      </c>
      <c r="AC14" s="15">
        <f t="shared" si="12"/>
        <v>-7</v>
      </c>
      <c r="AD14" s="15">
        <f t="shared" si="13"/>
        <v>10</v>
      </c>
      <c r="AE14" s="15">
        <f t="shared" si="29"/>
        <v>13</v>
      </c>
      <c r="AF14" s="15">
        <f t="shared" si="30"/>
        <v>-49</v>
      </c>
      <c r="AG14" s="16">
        <f t="shared" si="31"/>
        <v>26</v>
      </c>
      <c r="AH14" s="16">
        <f t="shared" si="32"/>
        <v>-2</v>
      </c>
      <c r="AI14" s="16">
        <f t="shared" si="33"/>
        <v>-23</v>
      </c>
      <c r="AJ14" s="16">
        <f t="shared" si="34"/>
        <v>13</v>
      </c>
    </row>
    <row r="15" spans="1:36" ht="23.25" x14ac:dyDescent="0.25">
      <c r="A15" s="17" t="s">
        <v>23</v>
      </c>
      <c r="B15" s="9">
        <f>3+15</f>
        <v>18</v>
      </c>
      <c r="C15" s="9">
        <v>30</v>
      </c>
      <c r="D15" s="9">
        <v>77</v>
      </c>
      <c r="E15" s="9">
        <v>160</v>
      </c>
      <c r="F15" s="10">
        <v>134</v>
      </c>
      <c r="G15" s="10">
        <v>88</v>
      </c>
      <c r="H15" s="9">
        <v>105</v>
      </c>
      <c r="I15" s="9">
        <v>92</v>
      </c>
      <c r="J15" s="47">
        <v>83</v>
      </c>
      <c r="K15" s="9">
        <v>81</v>
      </c>
      <c r="L15" s="9">
        <v>76</v>
      </c>
      <c r="M15" s="9">
        <v>74</v>
      </c>
      <c r="N15" s="11"/>
      <c r="O15" s="9">
        <f t="shared" si="0"/>
        <v>97.368421052631575</v>
      </c>
      <c r="P15" s="9">
        <f t="shared" si="1"/>
        <v>93.827160493827151</v>
      </c>
      <c r="Q15" s="50">
        <f t="shared" si="2"/>
        <v>97.590361445783131</v>
      </c>
      <c r="R15" s="50">
        <f t="shared" si="3"/>
        <v>90.217391304347828</v>
      </c>
      <c r="S15" s="50">
        <f t="shared" si="4"/>
        <v>87.61904761904762</v>
      </c>
      <c r="T15" s="12">
        <f t="shared" si="25"/>
        <v>119.31818181818181</v>
      </c>
      <c r="U15" s="12">
        <f t="shared" si="26"/>
        <v>65.671641791044777</v>
      </c>
      <c r="V15" s="12">
        <f t="shared" si="27"/>
        <v>83.75</v>
      </c>
      <c r="W15" s="13">
        <f t="shared" si="28"/>
        <v>207.79220779220776</v>
      </c>
      <c r="X15" s="13">
        <f t="shared" si="35"/>
        <v>256.66666666666669</v>
      </c>
      <c r="Y15" s="14"/>
      <c r="Z15" s="15">
        <f t="shared" si="9"/>
        <v>-2</v>
      </c>
      <c r="AA15" s="15">
        <f t="shared" si="10"/>
        <v>-5</v>
      </c>
      <c r="AB15" s="15">
        <f t="shared" si="11"/>
        <v>-2</v>
      </c>
      <c r="AC15" s="15">
        <f t="shared" si="12"/>
        <v>-9</v>
      </c>
      <c r="AD15" s="15">
        <f t="shared" si="13"/>
        <v>-13</v>
      </c>
      <c r="AE15" s="15">
        <f t="shared" si="29"/>
        <v>17</v>
      </c>
      <c r="AF15" s="15">
        <f t="shared" si="30"/>
        <v>-46</v>
      </c>
      <c r="AG15" s="16">
        <f t="shared" si="31"/>
        <v>-26</v>
      </c>
      <c r="AH15" s="16">
        <f t="shared" si="32"/>
        <v>83</v>
      </c>
      <c r="AI15" s="16">
        <f t="shared" si="33"/>
        <v>47</v>
      </c>
      <c r="AJ15" s="16">
        <f t="shared" si="34"/>
        <v>12</v>
      </c>
    </row>
    <row r="16" spans="1:36" ht="23.25" x14ac:dyDescent="0.25">
      <c r="A16" s="17" t="s">
        <v>35</v>
      </c>
      <c r="B16" s="9">
        <f>28+51</f>
        <v>79</v>
      </c>
      <c r="C16" s="9">
        <f>56+73</f>
        <v>129</v>
      </c>
      <c r="D16" s="9">
        <v>111</v>
      </c>
      <c r="E16" s="9">
        <v>108</v>
      </c>
      <c r="F16" s="10">
        <v>97</v>
      </c>
      <c r="G16" s="10">
        <v>110</v>
      </c>
      <c r="H16" s="9">
        <v>98</v>
      </c>
      <c r="I16" s="9">
        <v>102</v>
      </c>
      <c r="J16" s="47">
        <v>88</v>
      </c>
      <c r="K16" s="9">
        <v>110</v>
      </c>
      <c r="L16" s="63">
        <f>5+113+50</f>
        <v>168</v>
      </c>
      <c r="M16" s="63">
        <v>163</v>
      </c>
      <c r="N16" s="11"/>
      <c r="O16" s="66">
        <f t="shared" si="0"/>
        <v>97.023809523809518</v>
      </c>
      <c r="P16" s="66">
        <f>168/(110+45)*100</f>
        <v>108.38709677419357</v>
      </c>
      <c r="Q16" s="50">
        <f t="shared" si="2"/>
        <v>125</v>
      </c>
      <c r="R16" s="50">
        <f t="shared" si="3"/>
        <v>86.274509803921575</v>
      </c>
      <c r="S16" s="50">
        <f t="shared" si="4"/>
        <v>104.08163265306123</v>
      </c>
      <c r="T16" s="12">
        <f t="shared" si="25"/>
        <v>89.090909090909093</v>
      </c>
      <c r="U16" s="12">
        <f t="shared" si="26"/>
        <v>113.4020618556701</v>
      </c>
      <c r="V16" s="12">
        <f t="shared" si="27"/>
        <v>89.81481481481481</v>
      </c>
      <c r="W16" s="13">
        <f t="shared" si="28"/>
        <v>97.297297297297305</v>
      </c>
      <c r="X16" s="13">
        <f t="shared" si="35"/>
        <v>86.04651162790698</v>
      </c>
      <c r="Y16" s="14"/>
      <c r="Z16" s="69">
        <f t="shared" si="9"/>
        <v>-5</v>
      </c>
      <c r="AA16" s="69">
        <f>168-110-45</f>
        <v>13</v>
      </c>
      <c r="AB16" s="15">
        <f t="shared" si="11"/>
        <v>22</v>
      </c>
      <c r="AC16" s="15">
        <f t="shared" si="12"/>
        <v>-14</v>
      </c>
      <c r="AD16" s="15">
        <f t="shared" si="13"/>
        <v>4</v>
      </c>
      <c r="AE16" s="15">
        <f t="shared" si="29"/>
        <v>-12</v>
      </c>
      <c r="AF16" s="15">
        <f t="shared" si="30"/>
        <v>13</v>
      </c>
      <c r="AG16" s="16">
        <f t="shared" si="31"/>
        <v>-11</v>
      </c>
      <c r="AH16" s="16">
        <f t="shared" si="32"/>
        <v>-3</v>
      </c>
      <c r="AI16" s="16">
        <f t="shared" si="33"/>
        <v>-18</v>
      </c>
      <c r="AJ16" s="16">
        <f t="shared" si="34"/>
        <v>50</v>
      </c>
    </row>
    <row r="17" spans="1:36" ht="23.25" x14ac:dyDescent="0.25">
      <c r="A17" s="17" t="s">
        <v>36</v>
      </c>
      <c r="B17" s="9">
        <v>37</v>
      </c>
      <c r="C17" s="9">
        <v>37</v>
      </c>
      <c r="D17" s="9">
        <v>71</v>
      </c>
      <c r="E17" s="9">
        <v>59</v>
      </c>
      <c r="F17" s="10">
        <v>63</v>
      </c>
      <c r="G17" s="10">
        <v>53</v>
      </c>
      <c r="H17" s="9">
        <v>51</v>
      </c>
      <c r="I17" s="9">
        <v>51</v>
      </c>
      <c r="J17" s="47">
        <v>48</v>
      </c>
      <c r="K17" s="9">
        <v>45</v>
      </c>
      <c r="L17" s="65"/>
      <c r="M17" s="65"/>
      <c r="N17" s="11"/>
      <c r="O17" s="67" t="e">
        <f t="shared" si="0"/>
        <v>#DIV/0!</v>
      </c>
      <c r="P17" s="67"/>
      <c r="Q17" s="50">
        <f t="shared" si="2"/>
        <v>93.75</v>
      </c>
      <c r="R17" s="50">
        <f t="shared" si="3"/>
        <v>94.117647058823522</v>
      </c>
      <c r="S17" s="50">
        <f t="shared" si="4"/>
        <v>100</v>
      </c>
      <c r="T17" s="12">
        <f t="shared" si="25"/>
        <v>96.226415094339629</v>
      </c>
      <c r="U17" s="12">
        <f t="shared" si="26"/>
        <v>84.126984126984127</v>
      </c>
      <c r="V17" s="12">
        <f t="shared" si="27"/>
        <v>106.77966101694916</v>
      </c>
      <c r="W17" s="13">
        <f t="shared" si="28"/>
        <v>83.098591549295776</v>
      </c>
      <c r="X17" s="13">
        <f t="shared" si="35"/>
        <v>191.89189189189187</v>
      </c>
      <c r="Y17" s="14"/>
      <c r="Z17" s="70">
        <f t="shared" si="9"/>
        <v>0</v>
      </c>
      <c r="AA17" s="70"/>
      <c r="AB17" s="15">
        <f t="shared" si="11"/>
        <v>-3</v>
      </c>
      <c r="AC17" s="15">
        <f t="shared" si="12"/>
        <v>-3</v>
      </c>
      <c r="AD17" s="15">
        <f t="shared" si="13"/>
        <v>0</v>
      </c>
      <c r="AE17" s="15">
        <f t="shared" si="29"/>
        <v>-2</v>
      </c>
      <c r="AF17" s="15">
        <f t="shared" si="30"/>
        <v>-10</v>
      </c>
      <c r="AG17" s="16">
        <f t="shared" si="31"/>
        <v>4</v>
      </c>
      <c r="AH17" s="16">
        <f t="shared" si="32"/>
        <v>-12</v>
      </c>
      <c r="AI17" s="16">
        <f t="shared" si="33"/>
        <v>34</v>
      </c>
      <c r="AJ17" s="16">
        <f t="shared" si="34"/>
        <v>0</v>
      </c>
    </row>
    <row r="18" spans="1:36" ht="23.25" x14ac:dyDescent="0.25">
      <c r="A18" s="17" t="s">
        <v>38</v>
      </c>
      <c r="B18" s="9">
        <f>37+28</f>
        <v>65</v>
      </c>
      <c r="C18" s="9">
        <f>26+30</f>
        <v>56</v>
      </c>
      <c r="D18" s="9">
        <v>37</v>
      </c>
      <c r="E18" s="9">
        <v>26</v>
      </c>
      <c r="F18" s="10">
        <v>43</v>
      </c>
      <c r="G18" s="10">
        <v>28</v>
      </c>
      <c r="H18" s="9">
        <v>33</v>
      </c>
      <c r="I18" s="9">
        <v>18</v>
      </c>
      <c r="J18" s="47">
        <v>4</v>
      </c>
      <c r="K18" s="9">
        <v>12</v>
      </c>
      <c r="L18" s="63">
        <f>5+2+11+47</f>
        <v>65</v>
      </c>
      <c r="M18" s="63">
        <v>59</v>
      </c>
      <c r="N18" s="11"/>
      <c r="O18" s="66">
        <f t="shared" si="0"/>
        <v>90.769230769230774</v>
      </c>
      <c r="P18" s="66">
        <f>65/(12+4+51)*100</f>
        <v>97.014925373134332</v>
      </c>
      <c r="Q18" s="50">
        <f t="shared" si="2"/>
        <v>300</v>
      </c>
      <c r="R18" s="50">
        <f t="shared" si="3"/>
        <v>22.222222222222221</v>
      </c>
      <c r="S18" s="50">
        <f t="shared" si="4"/>
        <v>54.54545454545454</v>
      </c>
      <c r="T18" s="12">
        <f t="shared" si="25"/>
        <v>117.85714285714286</v>
      </c>
      <c r="U18" s="12">
        <f t="shared" si="26"/>
        <v>65.116279069767444</v>
      </c>
      <c r="V18" s="12">
        <f t="shared" si="27"/>
        <v>165.38461538461539</v>
      </c>
      <c r="W18" s="13">
        <f t="shared" si="28"/>
        <v>70.270270270270274</v>
      </c>
      <c r="X18" s="13">
        <f t="shared" si="35"/>
        <v>66.071428571428569</v>
      </c>
      <c r="Y18" s="14"/>
      <c r="Z18" s="69">
        <f t="shared" si="9"/>
        <v>-6</v>
      </c>
      <c r="AA18" s="69">
        <f>65-12-4-51</f>
        <v>-2</v>
      </c>
      <c r="AB18" s="15">
        <f t="shared" si="11"/>
        <v>8</v>
      </c>
      <c r="AC18" s="15">
        <f t="shared" si="12"/>
        <v>-14</v>
      </c>
      <c r="AD18" s="15">
        <f t="shared" si="13"/>
        <v>-15</v>
      </c>
      <c r="AE18" s="15">
        <f t="shared" si="29"/>
        <v>5</v>
      </c>
      <c r="AF18" s="15">
        <f t="shared" si="30"/>
        <v>-15</v>
      </c>
      <c r="AG18" s="16">
        <f t="shared" si="31"/>
        <v>17</v>
      </c>
      <c r="AH18" s="16">
        <f t="shared" si="32"/>
        <v>-11</v>
      </c>
      <c r="AI18" s="16">
        <f t="shared" si="33"/>
        <v>-19</v>
      </c>
      <c r="AJ18" s="16">
        <f t="shared" si="34"/>
        <v>-9</v>
      </c>
    </row>
    <row r="19" spans="1:36" ht="23.25" x14ac:dyDescent="0.25">
      <c r="A19" s="17" t="s">
        <v>31</v>
      </c>
      <c r="B19" s="9">
        <v>0</v>
      </c>
      <c r="C19" s="9">
        <v>0</v>
      </c>
      <c r="D19" s="9">
        <v>3</v>
      </c>
      <c r="E19" s="9">
        <v>3</v>
      </c>
      <c r="F19" s="10">
        <v>7</v>
      </c>
      <c r="G19" s="10">
        <v>8</v>
      </c>
      <c r="H19" s="9">
        <v>3</v>
      </c>
      <c r="I19" s="9">
        <v>5</v>
      </c>
      <c r="J19" s="47">
        <v>0</v>
      </c>
      <c r="K19" s="9">
        <v>4</v>
      </c>
      <c r="L19" s="64"/>
      <c r="M19" s="64"/>
      <c r="N19" s="11"/>
      <c r="O19" s="68" t="e">
        <f t="shared" si="0"/>
        <v>#DIV/0!</v>
      </c>
      <c r="P19" s="68"/>
      <c r="Q19" s="50"/>
      <c r="R19" s="50"/>
      <c r="S19" s="50">
        <f t="shared" si="4"/>
        <v>166.66666666666669</v>
      </c>
      <c r="T19" s="12">
        <f t="shared" si="25"/>
        <v>37.5</v>
      </c>
      <c r="U19" s="12">
        <f t="shared" si="26"/>
        <v>114.28571428571428</v>
      </c>
      <c r="V19" s="12">
        <f t="shared" si="27"/>
        <v>233.33333333333334</v>
      </c>
      <c r="W19" s="13">
        <f t="shared" si="28"/>
        <v>100</v>
      </c>
      <c r="X19" s="13"/>
      <c r="Y19" s="14"/>
      <c r="Z19" s="71">
        <f t="shared" si="9"/>
        <v>0</v>
      </c>
      <c r="AA19" s="71"/>
      <c r="AB19" s="15">
        <f t="shared" si="11"/>
        <v>4</v>
      </c>
      <c r="AC19" s="15">
        <f t="shared" si="12"/>
        <v>-5</v>
      </c>
      <c r="AD19" s="15">
        <f t="shared" si="13"/>
        <v>2</v>
      </c>
      <c r="AE19" s="15">
        <f t="shared" si="29"/>
        <v>-5</v>
      </c>
      <c r="AF19" s="15">
        <f t="shared" si="30"/>
        <v>1</v>
      </c>
      <c r="AG19" s="16">
        <f t="shared" si="31"/>
        <v>4</v>
      </c>
      <c r="AH19" s="16">
        <f t="shared" si="32"/>
        <v>0</v>
      </c>
      <c r="AI19" s="16">
        <f t="shared" si="33"/>
        <v>3</v>
      </c>
      <c r="AJ19" s="16">
        <f t="shared" si="34"/>
        <v>0</v>
      </c>
    </row>
    <row r="20" spans="1:36" ht="23.25" x14ac:dyDescent="0.25">
      <c r="A20" s="17" t="s">
        <v>34</v>
      </c>
      <c r="B20" s="9">
        <v>0</v>
      </c>
      <c r="C20" s="9">
        <v>6</v>
      </c>
      <c r="D20" s="9">
        <v>36</v>
      </c>
      <c r="E20" s="9">
        <v>42</v>
      </c>
      <c r="F20" s="10">
        <v>42</v>
      </c>
      <c r="G20" s="10">
        <v>45</v>
      </c>
      <c r="H20" s="9">
        <v>47</v>
      </c>
      <c r="I20" s="9">
        <v>42</v>
      </c>
      <c r="J20" s="47">
        <v>60</v>
      </c>
      <c r="K20" s="9">
        <v>51</v>
      </c>
      <c r="L20" s="65"/>
      <c r="M20" s="65"/>
      <c r="N20" s="11"/>
      <c r="O20" s="67" t="e">
        <f t="shared" si="0"/>
        <v>#DIV/0!</v>
      </c>
      <c r="P20" s="67"/>
      <c r="Q20" s="50">
        <f t="shared" si="2"/>
        <v>85</v>
      </c>
      <c r="R20" s="50">
        <f t="shared" si="3"/>
        <v>142.85714285714286</v>
      </c>
      <c r="S20" s="50">
        <f t="shared" si="4"/>
        <v>89.361702127659569</v>
      </c>
      <c r="T20" s="12">
        <f t="shared" si="25"/>
        <v>104.44444444444446</v>
      </c>
      <c r="U20" s="12">
        <f t="shared" si="26"/>
        <v>107.14285714285714</v>
      </c>
      <c r="V20" s="12">
        <f t="shared" si="27"/>
        <v>100</v>
      </c>
      <c r="W20" s="13">
        <f t="shared" si="28"/>
        <v>116.66666666666667</v>
      </c>
      <c r="X20" s="13">
        <f>+D20/C20*100</f>
        <v>600</v>
      </c>
      <c r="Y20" s="14"/>
      <c r="Z20" s="70">
        <f t="shared" si="9"/>
        <v>0</v>
      </c>
      <c r="AA20" s="70"/>
      <c r="AB20" s="15">
        <f t="shared" si="11"/>
        <v>-9</v>
      </c>
      <c r="AC20" s="15">
        <f t="shared" si="12"/>
        <v>18</v>
      </c>
      <c r="AD20" s="15">
        <f t="shared" si="13"/>
        <v>-5</v>
      </c>
      <c r="AE20" s="15">
        <f t="shared" si="29"/>
        <v>2</v>
      </c>
      <c r="AF20" s="15">
        <f t="shared" si="30"/>
        <v>3</v>
      </c>
      <c r="AG20" s="16">
        <f t="shared" si="31"/>
        <v>0</v>
      </c>
      <c r="AH20" s="16">
        <f t="shared" si="32"/>
        <v>6</v>
      </c>
      <c r="AI20" s="16">
        <f t="shared" si="33"/>
        <v>30</v>
      </c>
      <c r="AJ20" s="16">
        <f t="shared" si="34"/>
        <v>6</v>
      </c>
    </row>
    <row r="21" spans="1:36" ht="15.75" thickBot="1" x14ac:dyDescent="0.3">
      <c r="A21" s="18" t="s">
        <v>24</v>
      </c>
      <c r="B21" s="9">
        <v>0</v>
      </c>
      <c r="C21" s="9">
        <v>1</v>
      </c>
      <c r="D21" s="19">
        <v>13</v>
      </c>
      <c r="E21" s="19">
        <v>26</v>
      </c>
      <c r="F21" s="20">
        <v>24</v>
      </c>
      <c r="G21" s="20">
        <v>30</v>
      </c>
      <c r="H21" s="19">
        <v>16</v>
      </c>
      <c r="I21" s="19">
        <v>33</v>
      </c>
      <c r="J21" s="48">
        <v>24</v>
      </c>
      <c r="K21" s="19">
        <v>19</v>
      </c>
      <c r="L21" s="19">
        <v>11</v>
      </c>
      <c r="M21" s="19">
        <v>20</v>
      </c>
      <c r="N21" s="21"/>
      <c r="O21" s="19">
        <f t="shared" si="0"/>
        <v>181.81818181818181</v>
      </c>
      <c r="P21" s="19">
        <f t="shared" si="1"/>
        <v>57.894736842105267</v>
      </c>
      <c r="Q21" s="51">
        <f t="shared" si="2"/>
        <v>79.166666666666657</v>
      </c>
      <c r="R21" s="51">
        <f t="shared" si="3"/>
        <v>72.727272727272734</v>
      </c>
      <c r="S21" s="51">
        <f t="shared" si="4"/>
        <v>206.25</v>
      </c>
      <c r="T21" s="22">
        <f t="shared" si="25"/>
        <v>53.333333333333336</v>
      </c>
      <c r="U21" s="22">
        <f t="shared" si="26"/>
        <v>125</v>
      </c>
      <c r="V21" s="22">
        <f t="shared" si="27"/>
        <v>92.307692307692307</v>
      </c>
      <c r="W21" s="23">
        <f t="shared" si="28"/>
        <v>200</v>
      </c>
      <c r="X21" s="23">
        <f>+D21/C21*100</f>
        <v>1300</v>
      </c>
      <c r="Y21" s="24"/>
      <c r="Z21" s="25">
        <f t="shared" si="9"/>
        <v>9</v>
      </c>
      <c r="AA21" s="25">
        <f t="shared" si="10"/>
        <v>-8</v>
      </c>
      <c r="AB21" s="25">
        <f t="shared" si="11"/>
        <v>-5</v>
      </c>
      <c r="AC21" s="25">
        <f t="shared" si="12"/>
        <v>-9</v>
      </c>
      <c r="AD21" s="25">
        <f t="shared" si="13"/>
        <v>17</v>
      </c>
      <c r="AE21" s="25">
        <f t="shared" si="29"/>
        <v>-14</v>
      </c>
      <c r="AF21" s="25">
        <f t="shared" si="30"/>
        <v>6</v>
      </c>
      <c r="AG21" s="26">
        <f t="shared" si="31"/>
        <v>-2</v>
      </c>
      <c r="AH21" s="26">
        <f t="shared" si="32"/>
        <v>13</v>
      </c>
      <c r="AI21" s="26">
        <f t="shared" si="33"/>
        <v>12</v>
      </c>
      <c r="AJ21" s="26">
        <f t="shared" si="34"/>
        <v>1</v>
      </c>
    </row>
    <row r="22" spans="1:36" ht="16.5" thickTop="1" thickBot="1" x14ac:dyDescent="0.3">
      <c r="A22" s="36" t="s">
        <v>25</v>
      </c>
      <c r="B22" s="37">
        <f t="shared" ref="B22:G22" si="36">SUM(B9:B21)</f>
        <v>327</v>
      </c>
      <c r="C22" s="37">
        <f t="shared" si="36"/>
        <v>466</v>
      </c>
      <c r="D22" s="37">
        <f t="shared" si="36"/>
        <v>563</v>
      </c>
      <c r="E22" s="37">
        <f t="shared" si="36"/>
        <v>606</v>
      </c>
      <c r="F22" s="38">
        <f t="shared" si="36"/>
        <v>641</v>
      </c>
      <c r="G22" s="38">
        <f t="shared" si="36"/>
        <v>557</v>
      </c>
      <c r="H22" s="37">
        <f t="shared" ref="H22:I22" si="37">SUM(H9:H21)</f>
        <v>561</v>
      </c>
      <c r="I22" s="37">
        <f t="shared" si="37"/>
        <v>570</v>
      </c>
      <c r="J22" s="56">
        <f t="shared" ref="J22:K22" si="38">SUM(J9:J21)</f>
        <v>512</v>
      </c>
      <c r="K22" s="37">
        <f t="shared" si="38"/>
        <v>497</v>
      </c>
      <c r="L22" s="37">
        <f t="shared" ref="L22" si="39">SUM(L9:L21)</f>
        <v>500</v>
      </c>
      <c r="M22" s="37">
        <f>SUM(M9:M21)</f>
        <v>519</v>
      </c>
      <c r="N22" s="39"/>
      <c r="O22" s="53">
        <f t="shared" si="0"/>
        <v>103.8</v>
      </c>
      <c r="P22" s="37">
        <f t="shared" si="1"/>
        <v>100.60362173038229</v>
      </c>
      <c r="Q22" s="53">
        <f t="shared" si="2"/>
        <v>97.0703125</v>
      </c>
      <c r="R22" s="53">
        <f t="shared" si="3"/>
        <v>89.824561403508767</v>
      </c>
      <c r="S22" s="53">
        <f t="shared" si="4"/>
        <v>101.60427807486631</v>
      </c>
      <c r="T22" s="40">
        <f t="shared" si="20"/>
        <v>100.71813285457809</v>
      </c>
      <c r="U22" s="40">
        <f t="shared" si="5"/>
        <v>86.895475819032768</v>
      </c>
      <c r="V22" s="40">
        <f t="shared" si="6"/>
        <v>105.77557755775577</v>
      </c>
      <c r="W22" s="41">
        <f t="shared" si="7"/>
        <v>107.63765541740675</v>
      </c>
      <c r="X22" s="41">
        <f t="shared" si="8"/>
        <v>120.81545064377683</v>
      </c>
      <c r="Y22" s="42"/>
      <c r="Z22" s="43">
        <f t="shared" si="9"/>
        <v>19</v>
      </c>
      <c r="AA22" s="43">
        <f t="shared" si="10"/>
        <v>3</v>
      </c>
      <c r="AB22" s="43">
        <f t="shared" si="11"/>
        <v>-15</v>
      </c>
      <c r="AC22" s="43">
        <f t="shared" si="12"/>
        <v>-58</v>
      </c>
      <c r="AD22" s="43">
        <f t="shared" si="13"/>
        <v>9</v>
      </c>
      <c r="AE22" s="43">
        <f t="shared" si="14"/>
        <v>4</v>
      </c>
      <c r="AF22" s="43">
        <f t="shared" si="15"/>
        <v>-84</v>
      </c>
      <c r="AG22" s="44">
        <f t="shared" si="16"/>
        <v>35</v>
      </c>
      <c r="AH22" s="44">
        <f t="shared" si="17"/>
        <v>43</v>
      </c>
      <c r="AI22" s="44">
        <f t="shared" si="18"/>
        <v>97</v>
      </c>
      <c r="AJ22" s="44">
        <f t="shared" si="19"/>
        <v>139</v>
      </c>
    </row>
    <row r="23" spans="1:36" ht="15.75" thickTop="1" x14ac:dyDescent="0.25">
      <c r="A23" s="27" t="s">
        <v>26</v>
      </c>
      <c r="B23" s="28">
        <f t="shared" ref="B23:G23" si="40">B8+B22</f>
        <v>10613</v>
      </c>
      <c r="C23" s="28">
        <f t="shared" si="40"/>
        <v>10830.5</v>
      </c>
      <c r="D23" s="28">
        <f t="shared" si="40"/>
        <v>12170</v>
      </c>
      <c r="E23" s="28">
        <f t="shared" si="40"/>
        <v>12523.5</v>
      </c>
      <c r="F23" s="29">
        <f t="shared" si="40"/>
        <v>12500.5</v>
      </c>
      <c r="G23" s="29">
        <f t="shared" si="40"/>
        <v>12766</v>
      </c>
      <c r="H23" s="28">
        <f t="shared" ref="H23:I23" si="41">H8+H22</f>
        <v>19406</v>
      </c>
      <c r="I23" s="28">
        <f t="shared" si="41"/>
        <v>11652.5</v>
      </c>
      <c r="J23" s="55">
        <f t="shared" ref="J23:K23" si="42">J8+J22</f>
        <v>11891.5</v>
      </c>
      <c r="K23" s="28">
        <f t="shared" si="42"/>
        <v>11401.5</v>
      </c>
      <c r="L23" s="28">
        <f t="shared" ref="L23:M23" si="43">L8+L22</f>
        <v>10870</v>
      </c>
      <c r="M23" s="28">
        <f t="shared" si="43"/>
        <v>11527.5</v>
      </c>
      <c r="N23" s="30"/>
      <c r="O23" s="52">
        <f t="shared" si="0"/>
        <v>106.04875804967801</v>
      </c>
      <c r="P23" s="28">
        <f t="shared" si="1"/>
        <v>95.338332675525152</v>
      </c>
      <c r="Q23" s="52">
        <f t="shared" si="2"/>
        <v>95.879409662363869</v>
      </c>
      <c r="R23" s="52">
        <f t="shared" si="3"/>
        <v>102.05106200386183</v>
      </c>
      <c r="S23" s="52">
        <f t="shared" si="4"/>
        <v>60.045862104503769</v>
      </c>
      <c r="T23" s="31">
        <f t="shared" si="20"/>
        <v>152.01315995613348</v>
      </c>
      <c r="U23" s="31">
        <f t="shared" si="5"/>
        <v>102.12391504339826</v>
      </c>
      <c r="V23" s="31">
        <f t="shared" si="6"/>
        <v>99.816345270890722</v>
      </c>
      <c r="W23" s="32">
        <f t="shared" si="7"/>
        <v>102.90468364831553</v>
      </c>
      <c r="X23" s="32">
        <f t="shared" si="8"/>
        <v>112.36785005309081</v>
      </c>
      <c r="Y23" s="33"/>
      <c r="Z23" s="34">
        <f t="shared" si="9"/>
        <v>657.5</v>
      </c>
      <c r="AA23" s="34">
        <f t="shared" si="10"/>
        <v>-531.5</v>
      </c>
      <c r="AB23" s="34">
        <f t="shared" si="11"/>
        <v>-490</v>
      </c>
      <c r="AC23" s="34">
        <f t="shared" si="12"/>
        <v>239</v>
      </c>
      <c r="AD23" s="34">
        <f t="shared" si="13"/>
        <v>-7753.5</v>
      </c>
      <c r="AE23" s="34">
        <f t="shared" si="14"/>
        <v>6640</v>
      </c>
      <c r="AF23" s="34">
        <f t="shared" si="15"/>
        <v>265.5</v>
      </c>
      <c r="AG23" s="35">
        <f t="shared" si="16"/>
        <v>-23</v>
      </c>
      <c r="AH23" s="35">
        <f t="shared" si="17"/>
        <v>353.5</v>
      </c>
      <c r="AI23" s="35">
        <f t="shared" si="18"/>
        <v>1339.5</v>
      </c>
      <c r="AJ23" s="35">
        <f t="shared" si="19"/>
        <v>217.5</v>
      </c>
    </row>
    <row r="24" spans="1:36" ht="20.25" customHeight="1" x14ac:dyDescent="0.25">
      <c r="A24" s="45" t="s">
        <v>27</v>
      </c>
      <c r="L24" s="57"/>
      <c r="M24" s="57"/>
    </row>
    <row r="25" spans="1:36" ht="20.25" customHeight="1" x14ac:dyDescent="0.25">
      <c r="A25" s="54" t="s">
        <v>45</v>
      </c>
      <c r="L25" s="57"/>
      <c r="M25" s="57"/>
    </row>
    <row r="26" spans="1:36" s="58" customFormat="1" x14ac:dyDescent="0.25"/>
    <row r="27" spans="1:36" s="58" customFormat="1" x14ac:dyDescent="0.25"/>
    <row r="28" spans="1:36" s="58" customFormat="1" x14ac:dyDescent="0.25"/>
    <row r="29" spans="1:36" s="58" customFormat="1" x14ac:dyDescent="0.25"/>
    <row r="30" spans="1:36" s="58" customFormat="1" x14ac:dyDescent="0.25"/>
    <row r="31" spans="1:36" s="58" customFormat="1" x14ac:dyDescent="0.25"/>
    <row r="32" spans="1:36" s="58" customFormat="1" x14ac:dyDescent="0.25"/>
    <row r="33" spans="2:13" s="58" customFormat="1" x14ac:dyDescent="0.25"/>
    <row r="34" spans="2:13" s="58" customFormat="1" x14ac:dyDescent="0.25"/>
    <row r="35" spans="2:13" s="58" customFormat="1" x14ac:dyDescent="0.25"/>
    <row r="36" spans="2:13" s="58" customFormat="1" x14ac:dyDescent="0.25"/>
    <row r="37" spans="2:13" s="58" customFormat="1" x14ac:dyDescent="0.25"/>
    <row r="38" spans="2:13" s="58" customFormat="1" x14ac:dyDescent="0.25"/>
    <row r="39" spans="2:13" s="58" customFormat="1" x14ac:dyDescent="0.25"/>
    <row r="40" spans="2:13" s="58" customFormat="1" x14ac:dyDescent="0.25"/>
    <row r="41" spans="2:13" s="58" customFormat="1" x14ac:dyDescent="0.25"/>
    <row r="42" spans="2:13" s="58" customFormat="1" x14ac:dyDescent="0.25"/>
    <row r="43" spans="2:13" s="58" customFormat="1" x14ac:dyDescent="0.25"/>
    <row r="44" spans="2:13" s="58" customFormat="1" x14ac:dyDescent="0.25"/>
    <row r="45" spans="2:13" s="58" customFormat="1" x14ac:dyDescent="0.25"/>
    <row r="46" spans="2:13" s="58" customFormat="1" x14ac:dyDescent="0.25"/>
    <row r="47" spans="2:13" s="46" customFormat="1" x14ac:dyDescent="0.25">
      <c r="B47" s="46">
        <v>2010</v>
      </c>
      <c r="C47" s="46">
        <v>2011</v>
      </c>
      <c r="D47" s="46">
        <v>2012</v>
      </c>
      <c r="E47" s="60">
        <v>2013</v>
      </c>
      <c r="F47" s="60">
        <v>2014</v>
      </c>
      <c r="G47" s="60">
        <v>2015</v>
      </c>
      <c r="H47" s="46">
        <v>2016</v>
      </c>
      <c r="I47" s="46">
        <v>2017</v>
      </c>
      <c r="J47" s="46">
        <v>2018</v>
      </c>
      <c r="K47" s="46">
        <v>2019</v>
      </c>
      <c r="L47" s="46">
        <v>2020</v>
      </c>
      <c r="M47" s="46">
        <v>2021</v>
      </c>
    </row>
    <row r="48" spans="2:13" s="46" customFormat="1" ht="23.25" x14ac:dyDescent="0.25">
      <c r="E48" s="60"/>
      <c r="F48" s="61" t="s">
        <v>21</v>
      </c>
      <c r="G48" s="62">
        <f>+G9</f>
        <v>49</v>
      </c>
      <c r="H48" s="59">
        <f t="shared" ref="H48:M48" si="44">+H9</f>
        <v>62</v>
      </c>
      <c r="I48" s="59">
        <f t="shared" si="44"/>
        <v>45</v>
      </c>
      <c r="J48" s="59">
        <f t="shared" si="44"/>
        <v>37</v>
      </c>
      <c r="K48" s="59">
        <f t="shared" si="44"/>
        <v>27</v>
      </c>
      <c r="L48" s="59">
        <f t="shared" si="44"/>
        <v>39</v>
      </c>
      <c r="M48" s="59">
        <f t="shared" si="44"/>
        <v>31</v>
      </c>
    </row>
    <row r="49" spans="5:13" s="46" customFormat="1" ht="23.25" x14ac:dyDescent="0.25">
      <c r="E49" s="60"/>
      <c r="F49" s="61" t="s">
        <v>57</v>
      </c>
      <c r="G49" s="62">
        <f>+G10</f>
        <v>62</v>
      </c>
      <c r="H49" s="59">
        <f t="shared" ref="H49:M49" si="45">+H10</f>
        <v>49</v>
      </c>
      <c r="I49" s="59">
        <f t="shared" si="45"/>
        <v>49</v>
      </c>
      <c r="J49" s="59">
        <f t="shared" si="45"/>
        <v>53</v>
      </c>
      <c r="K49" s="59">
        <f t="shared" si="45"/>
        <v>49</v>
      </c>
      <c r="L49" s="59">
        <f t="shared" si="45"/>
        <v>36</v>
      </c>
      <c r="M49" s="59">
        <f t="shared" si="45"/>
        <v>31</v>
      </c>
    </row>
    <row r="50" spans="5:13" s="46" customFormat="1" ht="45.75" x14ac:dyDescent="0.25">
      <c r="E50" s="60"/>
      <c r="F50" s="61" t="s">
        <v>32</v>
      </c>
      <c r="G50" s="62">
        <f t="shared" ref="G50:M54" si="46">+G11</f>
        <v>5</v>
      </c>
      <c r="H50" s="59">
        <f t="shared" si="46"/>
        <v>7</v>
      </c>
      <c r="I50" s="59">
        <f t="shared" si="46"/>
        <v>17</v>
      </c>
      <c r="J50" s="59">
        <f t="shared" si="46"/>
        <v>14</v>
      </c>
      <c r="K50" s="59">
        <f t="shared" si="46"/>
        <v>10</v>
      </c>
      <c r="L50" s="59">
        <f t="shared" si="46"/>
        <v>18</v>
      </c>
      <c r="M50" s="59">
        <f t="shared" si="46"/>
        <v>18</v>
      </c>
    </row>
    <row r="51" spans="5:13" s="46" customFormat="1" ht="57" x14ac:dyDescent="0.25">
      <c r="E51" s="60"/>
      <c r="F51" s="61" t="s">
        <v>22</v>
      </c>
      <c r="G51" s="62">
        <f t="shared" si="46"/>
        <v>41</v>
      </c>
      <c r="H51" s="59">
        <f t="shared" si="46"/>
        <v>22</v>
      </c>
      <c r="I51" s="59">
        <f t="shared" si="46"/>
        <v>30</v>
      </c>
      <c r="J51" s="59">
        <f t="shared" si="46"/>
        <v>20</v>
      </c>
      <c r="K51" s="59">
        <f t="shared" si="46"/>
        <v>18</v>
      </c>
      <c r="L51" s="59">
        <f t="shared" si="46"/>
        <v>19</v>
      </c>
      <c r="M51" s="59">
        <f t="shared" si="46"/>
        <v>23</v>
      </c>
    </row>
    <row r="52" spans="5:13" s="46" customFormat="1" ht="57" x14ac:dyDescent="0.25">
      <c r="E52" s="60"/>
      <c r="F52" s="61" t="s">
        <v>33</v>
      </c>
      <c r="G52" s="62">
        <f t="shared" si="46"/>
        <v>22</v>
      </c>
      <c r="H52" s="59">
        <f t="shared" si="46"/>
        <v>39</v>
      </c>
      <c r="I52" s="59">
        <f t="shared" si="46"/>
        <v>47</v>
      </c>
      <c r="J52" s="59">
        <f t="shared" si="46"/>
        <v>49</v>
      </c>
      <c r="K52" s="59">
        <f t="shared" si="46"/>
        <v>41</v>
      </c>
      <c r="L52" s="59">
        <f t="shared" si="46"/>
        <v>42</v>
      </c>
      <c r="M52" s="59">
        <f t="shared" si="46"/>
        <v>49</v>
      </c>
    </row>
    <row r="53" spans="5:13" s="46" customFormat="1" ht="45.75" x14ac:dyDescent="0.25">
      <c r="E53" s="60"/>
      <c r="F53" s="61" t="s">
        <v>37</v>
      </c>
      <c r="G53" s="62">
        <f t="shared" si="46"/>
        <v>16</v>
      </c>
      <c r="H53" s="59">
        <f t="shared" si="46"/>
        <v>29</v>
      </c>
      <c r="I53" s="59">
        <f t="shared" si="46"/>
        <v>39</v>
      </c>
      <c r="J53" s="59">
        <f t="shared" si="46"/>
        <v>32</v>
      </c>
      <c r="K53" s="59">
        <f t="shared" si="46"/>
        <v>30</v>
      </c>
      <c r="L53" s="59">
        <f t="shared" si="46"/>
        <v>26</v>
      </c>
      <c r="M53" s="59">
        <f t="shared" si="46"/>
        <v>51</v>
      </c>
    </row>
    <row r="54" spans="5:13" s="46" customFormat="1" ht="68.25" x14ac:dyDescent="0.25">
      <c r="E54" s="60"/>
      <c r="F54" s="61" t="s">
        <v>23</v>
      </c>
      <c r="G54" s="62">
        <f t="shared" si="46"/>
        <v>88</v>
      </c>
      <c r="H54" s="59">
        <f t="shared" si="46"/>
        <v>105</v>
      </c>
      <c r="I54" s="59">
        <f t="shared" si="46"/>
        <v>92</v>
      </c>
      <c r="J54" s="59">
        <f t="shared" si="46"/>
        <v>83</v>
      </c>
      <c r="K54" s="59">
        <f t="shared" si="46"/>
        <v>81</v>
      </c>
      <c r="L54" s="59">
        <f t="shared" si="46"/>
        <v>76</v>
      </c>
      <c r="M54" s="59">
        <f t="shared" si="46"/>
        <v>74</v>
      </c>
    </row>
    <row r="55" spans="5:13" s="46" customFormat="1" ht="45.75" x14ac:dyDescent="0.25">
      <c r="E55" s="60"/>
      <c r="F55" s="61" t="s">
        <v>58</v>
      </c>
      <c r="G55" s="62">
        <f>+G16+G17</f>
        <v>163</v>
      </c>
      <c r="H55" s="59">
        <f t="shared" ref="H55:M55" si="47">+H16+H17</f>
        <v>149</v>
      </c>
      <c r="I55" s="59">
        <f t="shared" si="47"/>
        <v>153</v>
      </c>
      <c r="J55" s="59">
        <f t="shared" si="47"/>
        <v>136</v>
      </c>
      <c r="K55" s="59">
        <f t="shared" si="47"/>
        <v>155</v>
      </c>
      <c r="L55" s="59">
        <f t="shared" si="47"/>
        <v>168</v>
      </c>
      <c r="M55" s="59">
        <f t="shared" si="47"/>
        <v>163</v>
      </c>
    </row>
    <row r="56" spans="5:13" s="46" customFormat="1" ht="34.5" x14ac:dyDescent="0.25">
      <c r="E56" s="60"/>
      <c r="F56" s="61" t="s">
        <v>59</v>
      </c>
      <c r="G56" s="62">
        <f>+G18+G19+G20</f>
        <v>81</v>
      </c>
      <c r="H56" s="59">
        <f t="shared" ref="H56:M56" si="48">+H18+H19+H20</f>
        <v>83</v>
      </c>
      <c r="I56" s="59">
        <f t="shared" si="48"/>
        <v>65</v>
      </c>
      <c r="J56" s="59">
        <f t="shared" si="48"/>
        <v>64</v>
      </c>
      <c r="K56" s="59">
        <f t="shared" si="48"/>
        <v>67</v>
      </c>
      <c r="L56" s="59">
        <f t="shared" si="48"/>
        <v>65</v>
      </c>
      <c r="M56" s="59">
        <f t="shared" si="48"/>
        <v>59</v>
      </c>
    </row>
    <row r="57" spans="5:13" s="46" customFormat="1" ht="34.5" x14ac:dyDescent="0.25">
      <c r="E57" s="60"/>
      <c r="F57" s="61" t="s">
        <v>24</v>
      </c>
      <c r="G57" s="62">
        <f>+G21</f>
        <v>30</v>
      </c>
      <c r="H57" s="59">
        <f t="shared" ref="H57:M57" si="49">+H21</f>
        <v>16</v>
      </c>
      <c r="I57" s="59">
        <f t="shared" si="49"/>
        <v>33</v>
      </c>
      <c r="J57" s="59">
        <f t="shared" si="49"/>
        <v>24</v>
      </c>
      <c r="K57" s="59">
        <f t="shared" si="49"/>
        <v>19</v>
      </c>
      <c r="L57" s="59">
        <f t="shared" si="49"/>
        <v>11</v>
      </c>
      <c r="M57" s="59">
        <f t="shared" si="49"/>
        <v>20</v>
      </c>
    </row>
    <row r="58" spans="5:13" s="46" customFormat="1" x14ac:dyDescent="0.25">
      <c r="E58" s="60"/>
      <c r="F58" s="60"/>
      <c r="G58" s="62">
        <f>SUM(G48:G57)</f>
        <v>557</v>
      </c>
      <c r="H58" s="59">
        <f t="shared" ref="H58:M58" si="50">SUM(H48:H57)</f>
        <v>561</v>
      </c>
      <c r="I58" s="59">
        <f t="shared" si="50"/>
        <v>570</v>
      </c>
      <c r="J58" s="59">
        <f t="shared" si="50"/>
        <v>512</v>
      </c>
      <c r="K58" s="59">
        <f t="shared" si="50"/>
        <v>497</v>
      </c>
      <c r="L58" s="59">
        <f t="shared" si="50"/>
        <v>500</v>
      </c>
      <c r="M58" s="59">
        <f t="shared" si="50"/>
        <v>519</v>
      </c>
    </row>
    <row r="59" spans="5:13" s="46" customFormat="1" x14ac:dyDescent="0.25">
      <c r="E59" s="60"/>
      <c r="F59" s="60"/>
      <c r="G59" s="60"/>
    </row>
    <row r="60" spans="5:13" s="46" customFormat="1" x14ac:dyDescent="0.25"/>
  </sheetData>
  <sortState ref="A10:Y21">
    <sortCondition ref="A10:A21"/>
  </sortState>
  <mergeCells count="12">
    <mergeCell ref="L18:L20"/>
    <mergeCell ref="L16:L17"/>
    <mergeCell ref="P16:P17"/>
    <mergeCell ref="P18:P20"/>
    <mergeCell ref="AA16:AA17"/>
    <mergeCell ref="AA18:AA20"/>
    <mergeCell ref="M16:M17"/>
    <mergeCell ref="M18:M20"/>
    <mergeCell ref="O16:O17"/>
    <mergeCell ref="O18:O20"/>
    <mergeCell ref="Z16:Z17"/>
    <mergeCell ref="Z18:Z20"/>
  </mergeCells>
  <pageMargins left="0.7" right="0.7" top="0.75" bottom="0.75" header="0.3" footer="0.3"/>
  <pageSetup paperSize="9" scale="76" orientation="landscape" r:id="rId1"/>
  <rowBreaks count="1" manualBreakCount="1">
    <brk id="26" max="16383" man="1"/>
  </rowBreaks>
  <colBreaks count="2" manualBreakCount="2">
    <brk id="15" max="57" man="1"/>
    <brk id="38" max="5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Skupaj</vt:lpstr>
      <vt:lpstr>Skupaj!Področje_tiskanja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Očko</dc:creator>
  <cp:lastModifiedBy>Marina Očko</cp:lastModifiedBy>
  <cp:lastPrinted>2019-09-11T07:29:29Z</cp:lastPrinted>
  <dcterms:created xsi:type="dcterms:W3CDTF">2016-05-25T11:32:11Z</dcterms:created>
  <dcterms:modified xsi:type="dcterms:W3CDTF">2022-03-29T08:59:33Z</dcterms:modified>
</cp:coreProperties>
</file>