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78.xml" ContentType="application/vnd.ms-excel.controlproperties+xml"/>
  <Override PartName="/xl/ctrlProps/ctrlProp79.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a_delovni_zvezek" defaultThemeVersion="124226"/>
  <bookViews>
    <workbookView xWindow="12585" yWindow="-15" windowWidth="12630" windowHeight="12345" tabRatio="948" activeTab="8"/>
  </bookViews>
  <sheets>
    <sheet name="Navodila" sheetId="27" r:id="rId1"/>
    <sheet name="Vrste stroškov OU" sheetId="25" r:id="rId2"/>
    <sheet name="Pešci (pločniki)" sheetId="17" r:id="rId3"/>
    <sheet name="Pešci (križišča)" sheetId="19" r:id="rId4"/>
    <sheet name="Pešci (prehodi)" sheetId="18" r:id="rId5"/>
    <sheet name="Pešci (sharedspace)" sheetId="20" r:id="rId6"/>
    <sheet name="Kolesarske povezave" sheetId="21" r:id="rId7"/>
    <sheet name="Parkirišča za kolesa" sheetId="22" r:id="rId8"/>
    <sheet name="Sistem izposoje javnih koles" sheetId="23" r:id="rId9"/>
    <sheet name="Avt.postajališča" sheetId="24" r:id="rId10"/>
  </sheets>
  <definedNames>
    <definedName name="Izbiradane" localSheetId="6">'Kolesarske povezave'!#REF!</definedName>
    <definedName name="Izbiradane">'Parkirišča za kolesa'!$A$63:$A$64</definedName>
    <definedName name="_xlnm.Print_Area" localSheetId="9">Avt.postajališča!$A$1:$G$59</definedName>
    <definedName name="_xlnm.Print_Area" localSheetId="6">'Kolesarske povezave'!$A$1:$G$97</definedName>
    <definedName name="_xlnm.Print_Area" localSheetId="7">'Parkirišča za kolesa'!$A$1:$G$60</definedName>
    <definedName name="_xlnm.Print_Area" localSheetId="3">'Pešci (križišča)'!$C$1:$I$81</definedName>
    <definedName name="_xlnm.Print_Area" localSheetId="2">'Pešci (pločniki)'!$C$1:$I$66</definedName>
    <definedName name="_xlnm.Print_Area" localSheetId="4">'Pešci (prehodi)'!$C$1:$I$67</definedName>
    <definedName name="_xlnm.Print_Area" localSheetId="5">'Pešci (sharedspace)'!$C$1:$I$58</definedName>
    <definedName name="_xlnm.Print_Area" localSheetId="8">'Sistem izposoje javnih koles'!$A$1:$G$58</definedName>
  </definedNames>
  <calcPr calcId="145621"/>
</workbook>
</file>

<file path=xl/calcChain.xml><?xml version="1.0" encoding="utf-8"?>
<calcChain xmlns="http://schemas.openxmlformats.org/spreadsheetml/2006/main">
  <c r="F23" i="22" l="1"/>
  <c r="B19" i="21"/>
  <c r="F43" i="21" l="1"/>
  <c r="F40" i="21"/>
  <c r="C33" i="23" l="1"/>
  <c r="E46" i="22"/>
  <c r="E50" i="22" s="1"/>
  <c r="E45" i="22"/>
  <c r="F45" i="22" s="1"/>
  <c r="E44" i="22"/>
  <c r="F44" i="22" s="1"/>
  <c r="G44" i="22" s="1"/>
  <c r="F46" i="21"/>
  <c r="F38" i="21"/>
  <c r="J18" i="21"/>
  <c r="G41" i="20"/>
  <c r="G40" i="20"/>
  <c r="G39" i="20"/>
  <c r="G38" i="20"/>
  <c r="G49" i="18"/>
  <c r="F46" i="22" l="1"/>
  <c r="E43" i="22"/>
  <c r="G45" i="22"/>
  <c r="G37" i="20"/>
  <c r="G62" i="19"/>
  <c r="F43" i="22" l="1"/>
  <c r="F50" i="22"/>
  <c r="G46" i="22"/>
  <c r="E35" i="23"/>
  <c r="E36" i="23"/>
  <c r="E39" i="23"/>
  <c r="E38" i="23"/>
  <c r="E43" i="23"/>
  <c r="E42" i="23"/>
  <c r="G43" i="22" l="1"/>
  <c r="G50" i="22"/>
  <c r="K17" i="19"/>
  <c r="K19" i="19"/>
  <c r="K20" i="19"/>
  <c r="K18" i="19"/>
  <c r="L17" i="19" l="1"/>
  <c r="G49" i="19" s="1"/>
  <c r="G55" i="18"/>
  <c r="G58" i="18" s="1"/>
  <c r="G54" i="18"/>
  <c r="G53" i="18"/>
  <c r="E67" i="21"/>
  <c r="E66" i="21"/>
  <c r="G45" i="20"/>
  <c r="G48" i="20" s="1"/>
  <c r="G44" i="20"/>
  <c r="G47" i="20" s="1"/>
  <c r="G43" i="20"/>
  <c r="G68" i="19"/>
  <c r="G71" i="19" s="1"/>
  <c r="G67" i="19"/>
  <c r="G66" i="19"/>
  <c r="G59" i="19"/>
  <c r="G53" i="17"/>
  <c r="G56" i="17" s="1"/>
  <c r="G52" i="17"/>
  <c r="G51" i="17"/>
  <c r="G43" i="17"/>
  <c r="G44" i="17"/>
  <c r="G42" i="20" l="1"/>
  <c r="E41" i="23"/>
  <c r="E42" i="22"/>
  <c r="E40" i="22"/>
  <c r="E82" i="21"/>
  <c r="E85" i="21" s="1"/>
  <c r="E81" i="21"/>
  <c r="E80" i="21"/>
  <c r="E79" i="21" s="1"/>
  <c r="E78" i="21"/>
  <c r="E84" i="21" s="1"/>
  <c r="E77" i="21"/>
  <c r="E76" i="21"/>
  <c r="E75" i="21"/>
  <c r="E74" i="21"/>
  <c r="E72" i="21"/>
  <c r="E83" i="21" s="1"/>
  <c r="E71" i="21"/>
  <c r="E69" i="21"/>
  <c r="E68" i="21"/>
  <c r="G36" i="20"/>
  <c r="G35" i="20"/>
  <c r="G34" i="20"/>
  <c r="G51" i="18"/>
  <c r="G50" i="18"/>
  <c r="G48" i="18"/>
  <c r="G57" i="18" s="1"/>
  <c r="G46" i="18"/>
  <c r="G45" i="18"/>
  <c r="G44" i="18"/>
  <c r="G33" i="20" l="1"/>
  <c r="H34" i="20"/>
  <c r="G43" i="18"/>
  <c r="G56" i="18"/>
  <c r="E49" i="22"/>
  <c r="G46" i="20"/>
  <c r="G58" i="19"/>
  <c r="G57" i="19"/>
  <c r="G56" i="19"/>
  <c r="G64" i="19"/>
  <c r="G63" i="19"/>
  <c r="G61" i="19"/>
  <c r="G49" i="17"/>
  <c r="G48" i="17"/>
  <c r="G47" i="17"/>
  <c r="G46" i="17"/>
  <c r="G55" i="17" s="1"/>
  <c r="G69" i="19" l="1"/>
  <c r="G70" i="19"/>
  <c r="H56" i="19"/>
  <c r="G55" i="19"/>
  <c r="G45" i="17"/>
  <c r="E43" i="24"/>
  <c r="F38" i="23" l="1"/>
  <c r="G38" i="23" l="1"/>
  <c r="H45" i="20" l="1"/>
  <c r="H43" i="20"/>
  <c r="H36" i="20"/>
  <c r="H35" i="20"/>
  <c r="H37" i="20" s="1"/>
  <c r="H39" i="20" s="1"/>
  <c r="I39" i="20" s="1"/>
  <c r="H55" i="18"/>
  <c r="H54" i="18"/>
  <c r="I54" i="18" s="1"/>
  <c r="H44" i="18"/>
  <c r="I45" i="20" l="1"/>
  <c r="I48" i="20" s="1"/>
  <c r="H48" i="20"/>
  <c r="I55" i="18"/>
  <c r="I58" i="18" s="1"/>
  <c r="H58" i="18"/>
  <c r="H33" i="20"/>
  <c r="I36" i="20"/>
  <c r="I35" i="20"/>
  <c r="I43" i="20"/>
  <c r="H44" i="20"/>
  <c r="I44" i="20" s="1"/>
  <c r="I44" i="18"/>
  <c r="H46" i="18"/>
  <c r="H45" i="18"/>
  <c r="I45" i="18" s="1"/>
  <c r="G47" i="18"/>
  <c r="G52" i="18"/>
  <c r="H53" i="18"/>
  <c r="H52" i="18" s="1"/>
  <c r="H68" i="19"/>
  <c r="H66" i="19"/>
  <c r="H59" i="19"/>
  <c r="H58" i="19"/>
  <c r="E86" i="17"/>
  <c r="H51" i="17"/>
  <c r="G42" i="17"/>
  <c r="G54" i="17" s="1"/>
  <c r="G23" i="17"/>
  <c r="H47" i="18" l="1"/>
  <c r="H48" i="18" s="1"/>
  <c r="H43" i="18"/>
  <c r="H49" i="18"/>
  <c r="I49" i="18" s="1"/>
  <c r="I68" i="19"/>
  <c r="I71" i="19" s="1"/>
  <c r="H71" i="19"/>
  <c r="H42" i="17"/>
  <c r="H42" i="20"/>
  <c r="I34" i="20"/>
  <c r="I33" i="20" s="1"/>
  <c r="I56" i="19"/>
  <c r="H41" i="20"/>
  <c r="I41" i="20" s="1"/>
  <c r="H40" i="20"/>
  <c r="I40" i="20" s="1"/>
  <c r="I42" i="20"/>
  <c r="H38" i="20"/>
  <c r="H47" i="20" s="1"/>
  <c r="I46" i="18"/>
  <c r="I43" i="18" s="1"/>
  <c r="H50" i="18"/>
  <c r="I50" i="18" s="1"/>
  <c r="H51" i="18"/>
  <c r="I51" i="18" s="1"/>
  <c r="I53" i="18"/>
  <c r="I52" i="18" s="1"/>
  <c r="G50" i="17"/>
  <c r="I58" i="19"/>
  <c r="I66" i="19"/>
  <c r="I59" i="19"/>
  <c r="H67" i="19"/>
  <c r="I67" i="19" s="1"/>
  <c r="G60" i="19"/>
  <c r="G65" i="19"/>
  <c r="H43" i="17"/>
  <c r="I51" i="17"/>
  <c r="H53" i="17"/>
  <c r="H56" i="17" s="1"/>
  <c r="H44" i="17"/>
  <c r="I44" i="17" s="1"/>
  <c r="H52" i="17"/>
  <c r="I52" i="17" s="1"/>
  <c r="G41" i="17"/>
  <c r="I43" i="17" l="1"/>
  <c r="H45" i="17"/>
  <c r="H47" i="17" s="1"/>
  <c r="I47" i="17" s="1"/>
  <c r="H46" i="20"/>
  <c r="I49" i="20"/>
  <c r="I46" i="20"/>
  <c r="I59" i="18"/>
  <c r="I56" i="18"/>
  <c r="H56" i="18"/>
  <c r="I48" i="18"/>
  <c r="I57" i="18" s="1"/>
  <c r="H57" i="18"/>
  <c r="I42" i="17"/>
  <c r="I38" i="20"/>
  <c r="I47" i="20" s="1"/>
  <c r="H50" i="17"/>
  <c r="I65" i="19"/>
  <c r="H65" i="19"/>
  <c r="H41" i="17"/>
  <c r="I53" i="17"/>
  <c r="I56" i="17" s="1"/>
  <c r="H46" i="17" l="1"/>
  <c r="H55" i="17" s="1"/>
  <c r="H48" i="17"/>
  <c r="I41" i="17"/>
  <c r="H49" i="17"/>
  <c r="I49" i="17" s="1"/>
  <c r="I50" i="20"/>
  <c r="I47" i="18"/>
  <c r="I60" i="18"/>
  <c r="I50" i="17"/>
  <c r="I37" i="20"/>
  <c r="H54" i="17" l="1"/>
  <c r="I48" i="17"/>
  <c r="I54" i="17" s="1"/>
  <c r="I46" i="17"/>
  <c r="I55" i="17" s="1"/>
  <c r="I57" i="17"/>
  <c r="I45" i="17" l="1"/>
  <c r="I58" i="17"/>
  <c r="B129" i="21"/>
  <c r="B125" i="21"/>
  <c r="B124" i="21"/>
  <c r="B123" i="21"/>
  <c r="B122" i="21"/>
  <c r="B128" i="21" s="1"/>
  <c r="B121" i="21"/>
  <c r="B127" i="21" s="1"/>
  <c r="B120" i="21"/>
  <c r="B126" i="21" s="1"/>
  <c r="F78" i="21" l="1"/>
  <c r="E44" i="24"/>
  <c r="E45" i="24" s="1"/>
  <c r="F37" i="24"/>
  <c r="G37" i="24" s="1"/>
  <c r="F36" i="24"/>
  <c r="G36" i="24" s="1"/>
  <c r="F35" i="24"/>
  <c r="G35" i="24" s="1"/>
  <c r="F34" i="24"/>
  <c r="G34" i="24" s="1"/>
  <c r="F33" i="24"/>
  <c r="G33" i="24" s="1"/>
  <c r="F32" i="24"/>
  <c r="G32" i="24" s="1"/>
  <c r="F31" i="24"/>
  <c r="G31" i="24" s="1"/>
  <c r="F30" i="24"/>
  <c r="G30" i="24" s="1"/>
  <c r="F29" i="24"/>
  <c r="G29" i="24" s="1"/>
  <c r="F28" i="24"/>
  <c r="G28" i="24" s="1"/>
  <c r="F27" i="24"/>
  <c r="G27" i="24" s="1"/>
  <c r="F26" i="24"/>
  <c r="G26" i="24" s="1"/>
  <c r="F25" i="24"/>
  <c r="G25" i="24" s="1"/>
  <c r="F24" i="24"/>
  <c r="G24" i="24" s="1"/>
  <c r="F23" i="24"/>
  <c r="G23" i="24" s="1"/>
  <c r="F22" i="24"/>
  <c r="G22" i="24" s="1"/>
  <c r="F21" i="24"/>
  <c r="G21" i="24" s="1"/>
  <c r="F20" i="24"/>
  <c r="G20" i="24" s="1"/>
  <c r="F19" i="24"/>
  <c r="G19" i="24" s="1"/>
  <c r="G15" i="24"/>
  <c r="F42" i="23"/>
  <c r="G42" i="23" s="1"/>
  <c r="E33" i="23"/>
  <c r="F33" i="23" s="1"/>
  <c r="F25" i="23"/>
  <c r="G25" i="23" s="1"/>
  <c r="B21" i="23"/>
  <c r="G18" i="23"/>
  <c r="F42" i="22"/>
  <c r="E39" i="22"/>
  <c r="E38" i="22"/>
  <c r="F38" i="22" s="1"/>
  <c r="E37" i="22"/>
  <c r="F30" i="22"/>
  <c r="G30" i="22" s="1"/>
  <c r="F29" i="22"/>
  <c r="G29" i="22" s="1"/>
  <c r="F28" i="22"/>
  <c r="G28" i="22" s="1"/>
  <c r="F27" i="22"/>
  <c r="G27" i="22" s="1"/>
  <c r="F26" i="22"/>
  <c r="G26" i="22" s="1"/>
  <c r="F24" i="22"/>
  <c r="G23" i="22"/>
  <c r="G18" i="22"/>
  <c r="C129" i="21"/>
  <c r="C125" i="21"/>
  <c r="C124" i="21"/>
  <c r="C123" i="21"/>
  <c r="C128" i="21"/>
  <c r="C127" i="21"/>
  <c r="C120" i="21"/>
  <c r="F76" i="21"/>
  <c r="G76" i="21" s="1"/>
  <c r="F74" i="21"/>
  <c r="F82" i="21"/>
  <c r="F85" i="21" s="1"/>
  <c r="F81" i="21"/>
  <c r="F80" i="21"/>
  <c r="F68" i="21"/>
  <c r="G68" i="21" s="1"/>
  <c r="F66" i="21"/>
  <c r="E65" i="21"/>
  <c r="E64" i="21"/>
  <c r="E63" i="21"/>
  <c r="E62" i="21"/>
  <c r="E61" i="21"/>
  <c r="E60" i="21"/>
  <c r="E59" i="21"/>
  <c r="E58" i="21"/>
  <c r="E57" i="21"/>
  <c r="E56" i="21"/>
  <c r="F50" i="21"/>
  <c r="G50" i="21" s="1"/>
  <c r="F49" i="21"/>
  <c r="G49" i="21" s="1"/>
  <c r="F47" i="21"/>
  <c r="G47" i="21" s="1"/>
  <c r="G46" i="21"/>
  <c r="F44" i="21"/>
  <c r="G44" i="21" s="1"/>
  <c r="G43" i="21"/>
  <c r="G40" i="21"/>
  <c r="F36" i="21"/>
  <c r="G36" i="21" s="1"/>
  <c r="F41" i="21"/>
  <c r="G41" i="21" s="1"/>
  <c r="G17" i="21"/>
  <c r="G80" i="21" l="1"/>
  <c r="G79" i="21" s="1"/>
  <c r="F79" i="21"/>
  <c r="E48" i="22"/>
  <c r="E47" i="22"/>
  <c r="F41" i="22"/>
  <c r="F49" i="22"/>
  <c r="G78" i="21"/>
  <c r="G77" i="21" s="1"/>
  <c r="F84" i="21"/>
  <c r="F26" i="23"/>
  <c r="G26" i="23" s="1"/>
  <c r="G19" i="23" s="1"/>
  <c r="E44" i="23"/>
  <c r="F56" i="21"/>
  <c r="F44" i="24"/>
  <c r="E46" i="24"/>
  <c r="F39" i="23"/>
  <c r="F37" i="23" s="1"/>
  <c r="E47" i="23"/>
  <c r="E46" i="23"/>
  <c r="E45" i="23"/>
  <c r="G24" i="22"/>
  <c r="E41" i="22"/>
  <c r="F37" i="22"/>
  <c r="F77" i="21"/>
  <c r="E40" i="23"/>
  <c r="E37" i="23"/>
  <c r="F60" i="21"/>
  <c r="G60" i="21" s="1"/>
  <c r="C121" i="21"/>
  <c r="F57" i="21" s="1"/>
  <c r="G57" i="21" s="1"/>
  <c r="F63" i="21"/>
  <c r="G63" i="21" s="1"/>
  <c r="C126" i="21"/>
  <c r="F62" i="21" s="1"/>
  <c r="F61" i="21"/>
  <c r="G61" i="21" s="1"/>
  <c r="F65" i="21"/>
  <c r="G65" i="21" s="1"/>
  <c r="F64" i="21"/>
  <c r="G64" i="21" s="1"/>
  <c r="F59" i="21"/>
  <c r="G59" i="21" s="1"/>
  <c r="E55" i="21"/>
  <c r="F40" i="22"/>
  <c r="F39" i="22"/>
  <c r="G39" i="22" s="1"/>
  <c r="G42" i="22"/>
  <c r="E36" i="22"/>
  <c r="F43" i="24"/>
  <c r="G16" i="24"/>
  <c r="E42" i="24"/>
  <c r="F43" i="23"/>
  <c r="G43" i="23" s="1"/>
  <c r="F41" i="23"/>
  <c r="F35" i="23"/>
  <c r="E34" i="23"/>
  <c r="F36" i="23"/>
  <c r="F34" i="23" s="1"/>
  <c r="E32" i="23"/>
  <c r="G19" i="22"/>
  <c r="G38" i="22"/>
  <c r="G82" i="21"/>
  <c r="G66" i="21"/>
  <c r="G81" i="21"/>
  <c r="G74" i="21"/>
  <c r="C122" i="21"/>
  <c r="F58" i="21" s="1"/>
  <c r="G38" i="21"/>
  <c r="G18" i="21" s="1"/>
  <c r="F67" i="21"/>
  <c r="F69" i="21"/>
  <c r="G69" i="21" s="1"/>
  <c r="E70" i="21"/>
  <c r="F75" i="21"/>
  <c r="F73" i="21" s="1"/>
  <c r="E73" i="21"/>
  <c r="F70" i="21" l="1"/>
  <c r="G51" i="22"/>
  <c r="F47" i="22"/>
  <c r="F45" i="24"/>
  <c r="G49" i="24"/>
  <c r="G48" i="23"/>
  <c r="G47" i="22"/>
  <c r="G41" i="22"/>
  <c r="G49" i="22"/>
  <c r="G37" i="22"/>
  <c r="F48" i="22"/>
  <c r="G56" i="21"/>
  <c r="G84" i="21"/>
  <c r="G85" i="21"/>
  <c r="G62" i="21"/>
  <c r="F44" i="23"/>
  <c r="G40" i="22"/>
  <c r="G43" i="24"/>
  <c r="F46" i="24"/>
  <c r="G39" i="23"/>
  <c r="F47" i="23"/>
  <c r="F46" i="23"/>
  <c r="G44" i="24"/>
  <c r="F45" i="23"/>
  <c r="G33" i="23"/>
  <c r="G41" i="23"/>
  <c r="F36" i="22"/>
  <c r="G58" i="21"/>
  <c r="F32" i="23"/>
  <c r="F55" i="21"/>
  <c r="F42" i="24"/>
  <c r="G35" i="23"/>
  <c r="F40" i="23"/>
  <c r="G36" i="23"/>
  <c r="G34" i="23" s="1"/>
  <c r="G67" i="21"/>
  <c r="G75" i="21"/>
  <c r="G73" i="21" s="1"/>
  <c r="G52" i="22" l="1"/>
  <c r="G45" i="24"/>
  <c r="G50" i="24"/>
  <c r="G49" i="23"/>
  <c r="G48" i="22"/>
  <c r="G44" i="23"/>
  <c r="G36" i="22"/>
  <c r="G46" i="24"/>
  <c r="G47" i="23"/>
  <c r="G37" i="23"/>
  <c r="G42" i="24"/>
  <c r="G45" i="23"/>
  <c r="G32" i="23"/>
  <c r="G46" i="23"/>
  <c r="G40" i="23"/>
  <c r="G55" i="21"/>
  <c r="G28" i="17" l="1"/>
  <c r="L14" i="19"/>
  <c r="K13" i="19"/>
  <c r="L13" i="19"/>
  <c r="K25" i="20"/>
  <c r="K26" i="20"/>
  <c r="K15" i="20" l="1"/>
  <c r="G28" i="20"/>
  <c r="G24" i="20"/>
  <c r="G25" i="20"/>
  <c r="G26" i="20"/>
  <c r="G27" i="20"/>
  <c r="H8" i="20" l="1"/>
  <c r="G46" i="19"/>
  <c r="G41" i="19"/>
  <c r="G50" i="19"/>
  <c r="K28" i="19"/>
  <c r="H8" i="19" l="1"/>
  <c r="H14" i="19" s="1"/>
  <c r="H57" i="19" s="1"/>
  <c r="G36" i="18"/>
  <c r="G35" i="18"/>
  <c r="G30" i="18"/>
  <c r="K17" i="18"/>
  <c r="G31" i="18"/>
  <c r="H60" i="19" l="1"/>
  <c r="H55" i="19"/>
  <c r="I57" i="19"/>
  <c r="H8" i="18"/>
  <c r="G34" i="17"/>
  <c r="G35" i="17"/>
  <c r="G36" i="17"/>
  <c r="G33" i="17"/>
  <c r="G29" i="17"/>
  <c r="K28" i="17"/>
  <c r="H64" i="19" l="1"/>
  <c r="I64" i="19" s="1"/>
  <c r="H63" i="19"/>
  <c r="I63" i="19" s="1"/>
  <c r="H62" i="19"/>
  <c r="H61" i="19"/>
  <c r="I55" i="19"/>
  <c r="I8" i="17"/>
  <c r="H70" i="19" l="1"/>
  <c r="I61" i="19"/>
  <c r="I72" i="19"/>
  <c r="I62" i="19"/>
  <c r="I69" i="19" s="1"/>
  <c r="H69" i="19"/>
  <c r="I70" i="19" l="1"/>
  <c r="I60" i="19"/>
  <c r="I73" i="19"/>
  <c r="G70" i="21" l="1"/>
  <c r="F72" i="21"/>
  <c r="G72" i="21" s="1"/>
  <c r="F71" i="21"/>
  <c r="F83" i="21" s="1"/>
  <c r="G71" i="21" l="1"/>
  <c r="G83" i="21" s="1"/>
  <c r="G86" i="21"/>
  <c r="G87" i="21" l="1"/>
</calcChain>
</file>

<file path=xl/comments1.xml><?xml version="1.0" encoding="utf-8"?>
<comments xmlns="http://schemas.openxmlformats.org/spreadsheetml/2006/main">
  <authors>
    <author>Gregor Steklačič</author>
  </authors>
  <commentList>
    <comment ref="F58"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2.xml><?xml version="1.0" encoding="utf-8"?>
<comments xmlns="http://schemas.openxmlformats.org/spreadsheetml/2006/main">
  <authors>
    <author>Gregor Steklačič</author>
  </authors>
  <commentList>
    <comment ref="F73"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3.xml><?xml version="1.0" encoding="utf-8"?>
<comments xmlns="http://schemas.openxmlformats.org/spreadsheetml/2006/main">
  <authors>
    <author>Gregor Steklačič</author>
  </authors>
  <commentList>
    <comment ref="F60"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4.xml><?xml version="1.0" encoding="utf-8"?>
<comments xmlns="http://schemas.openxmlformats.org/spreadsheetml/2006/main">
  <authors>
    <author>Gregor Steklačič</author>
  </authors>
  <commentList>
    <comment ref="F50"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5.xml><?xml version="1.0" encoding="utf-8"?>
<comments xmlns="http://schemas.openxmlformats.org/spreadsheetml/2006/main">
  <authors>
    <author>Gregor Steklačič</author>
  </authors>
  <commentList>
    <comment ref="B19" authorId="0">
      <text>
        <r>
          <rPr>
            <b/>
            <sz val="9"/>
            <color indexed="81"/>
            <rFont val="Tahoma"/>
            <family val="2"/>
            <charset val="238"/>
          </rPr>
          <t>Gregor Steklačič:</t>
        </r>
        <r>
          <rPr>
            <sz val="9"/>
            <color indexed="81"/>
            <rFont val="Tahoma"/>
            <family val="2"/>
            <charset val="238"/>
          </rPr>
          <t xml:space="preserve">
Razdalja mora biti enaka dolžinam posameznih vrst ločene kolesarske infrastukture.</t>
        </r>
      </text>
    </comment>
    <comment ref="D36" authorId="0">
      <text>
        <r>
          <rPr>
            <b/>
            <sz val="9"/>
            <color indexed="81"/>
            <rFont val="Tahoma"/>
            <family val="2"/>
            <charset val="238"/>
          </rPr>
          <t>Gregor Steklačič:</t>
        </r>
        <r>
          <rPr>
            <sz val="9"/>
            <color indexed="81"/>
            <rFont val="Tahoma"/>
            <family val="2"/>
            <charset val="238"/>
          </rPr>
          <t xml:space="preserve">
Izberi 1, 2 ali 3</t>
        </r>
      </text>
    </comment>
    <comment ref="D38" authorId="0">
      <text>
        <r>
          <rPr>
            <sz val="9"/>
            <color indexed="81"/>
            <rFont val="Tahoma"/>
            <family val="2"/>
            <charset val="238"/>
          </rPr>
          <t>vpišite dolžine optimalne trase v celico  B18 in dolžine posameznih odsekov načrtovane trase po vrstah kolesarske povezave v celice B21-B28</t>
        </r>
      </text>
    </comment>
    <comment ref="D40" authorId="0">
      <text>
        <r>
          <rPr>
            <b/>
            <sz val="9"/>
            <color indexed="81"/>
            <rFont val="Tahoma"/>
            <family val="2"/>
            <charset val="238"/>
          </rPr>
          <t>Gregor Steklačič:</t>
        </r>
        <r>
          <rPr>
            <sz val="9"/>
            <color indexed="81"/>
            <rFont val="Tahoma"/>
            <family val="2"/>
            <charset val="238"/>
          </rPr>
          <t xml:space="preserve">
vpišite število križišč  v celici B29 in B30</t>
        </r>
      </text>
    </comment>
    <comment ref="D41" authorId="0">
      <text>
        <r>
          <rPr>
            <b/>
            <sz val="9"/>
            <color indexed="81"/>
            <rFont val="Tahoma"/>
            <family val="2"/>
            <charset val="238"/>
          </rPr>
          <t>Gregor Steklačič:</t>
        </r>
        <r>
          <rPr>
            <sz val="9"/>
            <color indexed="81"/>
            <rFont val="Tahoma"/>
            <family val="2"/>
            <charset val="238"/>
          </rPr>
          <t xml:space="preserve">
vpišite povprečno širino po vrstah povezave v celice C21- C26</t>
        </r>
      </text>
    </comment>
    <comment ref="D44" authorId="0">
      <text>
        <r>
          <rPr>
            <b/>
            <sz val="9"/>
            <color indexed="81"/>
            <rFont val="Tahoma"/>
            <family val="2"/>
            <charset val="238"/>
          </rPr>
          <t>Gregor Steklačič:</t>
        </r>
        <r>
          <rPr>
            <sz val="9"/>
            <color indexed="81"/>
            <rFont val="Tahoma"/>
            <family val="2"/>
            <charset val="238"/>
          </rPr>
          <t xml:space="preserve">
Izberi DA ali  NE</t>
        </r>
      </text>
    </comment>
    <comment ref="D47" authorId="0">
      <text>
        <r>
          <rPr>
            <b/>
            <sz val="9"/>
            <color indexed="81"/>
            <rFont val="Tahoma"/>
            <family val="2"/>
            <charset val="238"/>
          </rPr>
          <t>Gregor Steklačič:</t>
        </r>
        <r>
          <rPr>
            <sz val="9"/>
            <color indexed="81"/>
            <rFont val="Tahoma"/>
            <family val="2"/>
            <charset val="238"/>
          </rPr>
          <t xml:space="preserve">
Izberi DA ali  NE</t>
        </r>
      </text>
    </comment>
    <comment ref="D49" authorId="0">
      <text>
        <r>
          <rPr>
            <b/>
            <sz val="9"/>
            <color indexed="81"/>
            <rFont val="Tahoma"/>
            <family val="2"/>
            <charset val="238"/>
          </rPr>
          <t>Gregor Steklačič:</t>
        </r>
        <r>
          <rPr>
            <sz val="9"/>
            <color indexed="81"/>
            <rFont val="Tahoma"/>
            <family val="2"/>
            <charset val="238"/>
          </rPr>
          <t xml:space="preserve">
Izberi DA ali  NE</t>
        </r>
      </text>
    </comment>
    <comment ref="D50" authorId="0">
      <text>
        <r>
          <rPr>
            <b/>
            <sz val="9"/>
            <color indexed="81"/>
            <rFont val="Tahoma"/>
            <family val="2"/>
            <charset val="238"/>
          </rPr>
          <t>Gregor Steklačič:</t>
        </r>
        <r>
          <rPr>
            <sz val="9"/>
            <color indexed="81"/>
            <rFont val="Tahoma"/>
            <family val="2"/>
            <charset val="238"/>
          </rPr>
          <t xml:space="preserve">
Izberi DA ali  NE</t>
        </r>
      </text>
    </comment>
    <comment ref="D87"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6.xml><?xml version="1.0" encoding="utf-8"?>
<comments xmlns="http://schemas.openxmlformats.org/spreadsheetml/2006/main">
  <authors>
    <author>Gregor Steklačič</author>
  </authors>
  <commentList>
    <comment ref="D24" authorId="0">
      <text>
        <r>
          <rPr>
            <b/>
            <sz val="9"/>
            <color indexed="81"/>
            <rFont val="Tahoma"/>
            <family val="2"/>
            <charset val="238"/>
          </rPr>
          <t>Gregor Steklačič:</t>
        </r>
        <r>
          <rPr>
            <sz val="9"/>
            <color indexed="81"/>
            <rFont val="Tahoma"/>
            <family val="2"/>
            <charset val="238"/>
          </rPr>
          <t xml:space="preserve">
Izberi da / ne
</t>
        </r>
      </text>
    </comment>
    <comment ref="D26" authorId="0">
      <text>
        <r>
          <rPr>
            <b/>
            <sz val="9"/>
            <color indexed="81"/>
            <rFont val="Tahoma"/>
            <family val="2"/>
            <charset val="238"/>
          </rPr>
          <t>Gregor Steklačič:</t>
        </r>
        <r>
          <rPr>
            <sz val="9"/>
            <color indexed="81"/>
            <rFont val="Tahoma"/>
            <family val="2"/>
            <charset val="238"/>
          </rPr>
          <t xml:space="preserve">
Izberi da / ne</t>
        </r>
      </text>
    </comment>
    <comment ref="D27" authorId="0">
      <text>
        <r>
          <rPr>
            <b/>
            <sz val="9"/>
            <color indexed="81"/>
            <rFont val="Tahoma"/>
            <family val="2"/>
            <charset val="238"/>
          </rPr>
          <t>Gregor Steklačič:</t>
        </r>
        <r>
          <rPr>
            <sz val="9"/>
            <color indexed="81"/>
            <rFont val="Tahoma"/>
            <family val="2"/>
            <charset val="238"/>
          </rPr>
          <t xml:space="preserve">
Izberi da / ne</t>
        </r>
      </text>
    </comment>
    <comment ref="D28" authorId="0">
      <text>
        <r>
          <rPr>
            <b/>
            <sz val="9"/>
            <color indexed="81"/>
            <rFont val="Tahoma"/>
            <family val="2"/>
            <charset val="238"/>
          </rPr>
          <t>Gregor Steklačič:</t>
        </r>
        <r>
          <rPr>
            <sz val="9"/>
            <color indexed="81"/>
            <rFont val="Tahoma"/>
            <family val="2"/>
            <charset val="238"/>
          </rPr>
          <t xml:space="preserve">
Izberi da / ne</t>
        </r>
      </text>
    </comment>
    <comment ref="D29" authorId="0">
      <text>
        <r>
          <rPr>
            <b/>
            <sz val="9"/>
            <color indexed="81"/>
            <rFont val="Tahoma"/>
            <family val="2"/>
            <charset val="238"/>
          </rPr>
          <t>Gregor Steklačič:</t>
        </r>
        <r>
          <rPr>
            <sz val="9"/>
            <color indexed="81"/>
            <rFont val="Tahoma"/>
            <family val="2"/>
            <charset val="238"/>
          </rPr>
          <t xml:space="preserve">
Izberi da / ne</t>
        </r>
      </text>
    </comment>
    <comment ref="D30" authorId="0">
      <text>
        <r>
          <rPr>
            <b/>
            <sz val="9"/>
            <color indexed="81"/>
            <rFont val="Tahoma"/>
            <family val="2"/>
            <charset val="238"/>
          </rPr>
          <t>Gregor Steklačič:</t>
        </r>
        <r>
          <rPr>
            <sz val="9"/>
            <color indexed="81"/>
            <rFont val="Tahoma"/>
            <family val="2"/>
            <charset val="238"/>
          </rPr>
          <t xml:space="preserve">
Izberi da / ne</t>
        </r>
      </text>
    </comment>
    <comment ref="A40" authorId="0">
      <text>
        <r>
          <rPr>
            <b/>
            <sz val="9"/>
            <color indexed="81"/>
            <rFont val="Tahoma"/>
            <family val="2"/>
            <charset val="238"/>
          </rPr>
          <t>Gregor Steklačič:</t>
        </r>
        <r>
          <rPr>
            <sz val="9"/>
            <color indexed="81"/>
            <rFont val="Tahoma"/>
            <family val="2"/>
            <charset val="238"/>
          </rPr>
          <t xml:space="preserve">
Osvetlitev, videonadzor, polnjenje za e-kolesa, …
Opišite v obrazcu 3a: Opis ukrepa</t>
        </r>
      </text>
    </comment>
    <comment ref="D52"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7.xml><?xml version="1.0" encoding="utf-8"?>
<comments xmlns="http://schemas.openxmlformats.org/spreadsheetml/2006/main">
  <authors>
    <author>Gregor Steklačič</author>
  </authors>
  <commentList>
    <comment ref="B21" authorId="0">
      <text>
        <r>
          <rPr>
            <b/>
            <sz val="9"/>
            <color indexed="81"/>
            <rFont val="Tahoma"/>
            <family val="2"/>
            <charset val="238"/>
          </rPr>
          <t>Gregor Steklačič:</t>
        </r>
        <r>
          <rPr>
            <sz val="9"/>
            <color indexed="81"/>
            <rFont val="Tahoma"/>
            <family val="2"/>
            <charset val="238"/>
          </rPr>
          <t xml:space="preserve">
Število se izračuna samo iz števila postaj. </t>
        </r>
      </text>
    </comment>
    <comment ref="D49"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comments8.xml><?xml version="1.0" encoding="utf-8"?>
<comments xmlns="http://schemas.openxmlformats.org/spreadsheetml/2006/main">
  <authors>
    <author>Gregor Steklačič</author>
  </authors>
  <commentList>
    <comment ref="D19" authorId="0">
      <text>
        <r>
          <rPr>
            <b/>
            <sz val="9"/>
            <color indexed="81"/>
            <rFont val="Tahoma"/>
            <family val="2"/>
            <charset val="238"/>
          </rPr>
          <t xml:space="preserve">Gregor Steklačič:
</t>
        </r>
        <r>
          <rPr>
            <sz val="9"/>
            <color indexed="81"/>
            <rFont val="Tahoma"/>
            <family val="2"/>
            <charset val="238"/>
          </rPr>
          <t xml:space="preserve">Izberi DA ali NE
</t>
        </r>
      </text>
    </comment>
    <comment ref="D20" authorId="0">
      <text>
        <r>
          <rPr>
            <b/>
            <sz val="9"/>
            <color indexed="81"/>
            <rFont val="Tahoma"/>
            <family val="2"/>
            <charset val="238"/>
          </rPr>
          <t xml:space="preserve">Gregor Steklačič:
</t>
        </r>
        <r>
          <rPr>
            <sz val="9"/>
            <color indexed="81"/>
            <rFont val="Tahoma"/>
            <family val="2"/>
            <charset val="238"/>
          </rPr>
          <t xml:space="preserve">Izberi DA ali NE
</t>
        </r>
      </text>
    </comment>
    <comment ref="D21" authorId="0">
      <text>
        <r>
          <rPr>
            <b/>
            <sz val="9"/>
            <color indexed="81"/>
            <rFont val="Tahoma"/>
            <family val="2"/>
            <charset val="238"/>
          </rPr>
          <t xml:space="preserve">Gregor Steklačič:
</t>
        </r>
        <r>
          <rPr>
            <sz val="9"/>
            <color indexed="81"/>
            <rFont val="Tahoma"/>
            <family val="2"/>
            <charset val="238"/>
          </rPr>
          <t xml:space="preserve">Izberi DA ali NE
</t>
        </r>
      </text>
    </comment>
    <comment ref="D22" authorId="0">
      <text>
        <r>
          <rPr>
            <b/>
            <sz val="9"/>
            <color indexed="81"/>
            <rFont val="Tahoma"/>
            <family val="2"/>
            <charset val="238"/>
          </rPr>
          <t xml:space="preserve">Gregor Steklačič:
</t>
        </r>
        <r>
          <rPr>
            <sz val="9"/>
            <color indexed="81"/>
            <rFont val="Tahoma"/>
            <family val="2"/>
            <charset val="238"/>
          </rPr>
          <t xml:space="preserve">Izberi DA ali NE
</t>
        </r>
      </text>
    </comment>
    <comment ref="D23" authorId="0">
      <text>
        <r>
          <rPr>
            <b/>
            <sz val="9"/>
            <color indexed="81"/>
            <rFont val="Tahoma"/>
            <family val="2"/>
            <charset val="238"/>
          </rPr>
          <t xml:space="preserve">Gregor Steklačič:
</t>
        </r>
        <r>
          <rPr>
            <sz val="9"/>
            <color indexed="81"/>
            <rFont val="Tahoma"/>
            <family val="2"/>
            <charset val="238"/>
          </rPr>
          <t xml:space="preserve">Izberi DA ali NE
</t>
        </r>
      </text>
    </comment>
    <comment ref="D24" authorId="0">
      <text>
        <r>
          <rPr>
            <b/>
            <sz val="9"/>
            <color indexed="81"/>
            <rFont val="Tahoma"/>
            <family val="2"/>
            <charset val="238"/>
          </rPr>
          <t xml:space="preserve">Gregor Steklačič:
</t>
        </r>
        <r>
          <rPr>
            <sz val="9"/>
            <color indexed="81"/>
            <rFont val="Tahoma"/>
            <family val="2"/>
            <charset val="238"/>
          </rPr>
          <t xml:space="preserve">Izberi DA ali NE
</t>
        </r>
      </text>
    </comment>
    <comment ref="D25" authorId="0">
      <text>
        <r>
          <rPr>
            <b/>
            <sz val="9"/>
            <color indexed="81"/>
            <rFont val="Tahoma"/>
            <family val="2"/>
            <charset val="238"/>
          </rPr>
          <t xml:space="preserve">Gregor Steklačič:
</t>
        </r>
        <r>
          <rPr>
            <sz val="9"/>
            <color indexed="81"/>
            <rFont val="Tahoma"/>
            <family val="2"/>
            <charset val="238"/>
          </rPr>
          <t xml:space="preserve">Izberi DA ali NE
</t>
        </r>
      </text>
    </comment>
    <comment ref="D26" authorId="0">
      <text>
        <r>
          <rPr>
            <b/>
            <sz val="9"/>
            <color indexed="81"/>
            <rFont val="Tahoma"/>
            <family val="2"/>
            <charset val="238"/>
          </rPr>
          <t xml:space="preserve">Gregor Steklačič:
</t>
        </r>
        <r>
          <rPr>
            <sz val="9"/>
            <color indexed="81"/>
            <rFont val="Tahoma"/>
            <family val="2"/>
            <charset val="238"/>
          </rPr>
          <t xml:space="preserve">Izberi DA ali NE
</t>
        </r>
      </text>
    </comment>
    <comment ref="D27" authorId="0">
      <text>
        <r>
          <rPr>
            <b/>
            <sz val="9"/>
            <color indexed="81"/>
            <rFont val="Tahoma"/>
            <family val="2"/>
            <charset val="238"/>
          </rPr>
          <t xml:space="preserve">Gregor Steklačič:
</t>
        </r>
        <r>
          <rPr>
            <sz val="9"/>
            <color indexed="81"/>
            <rFont val="Tahoma"/>
            <family val="2"/>
            <charset val="238"/>
          </rPr>
          <t xml:space="preserve">Izberi DA ali NE
</t>
        </r>
      </text>
    </comment>
    <comment ref="D28" authorId="0">
      <text>
        <r>
          <rPr>
            <b/>
            <sz val="9"/>
            <color indexed="81"/>
            <rFont val="Tahoma"/>
            <family val="2"/>
            <charset val="238"/>
          </rPr>
          <t xml:space="preserve">Gregor Steklačič:
</t>
        </r>
        <r>
          <rPr>
            <sz val="9"/>
            <color indexed="81"/>
            <rFont val="Tahoma"/>
            <family val="2"/>
            <charset val="238"/>
          </rPr>
          <t xml:space="preserve">Izberi DA ali NE
</t>
        </r>
      </text>
    </comment>
    <comment ref="D29" authorId="0">
      <text>
        <r>
          <rPr>
            <b/>
            <sz val="9"/>
            <color indexed="81"/>
            <rFont val="Tahoma"/>
            <family val="2"/>
            <charset val="238"/>
          </rPr>
          <t xml:space="preserve">Gregor Steklačič:
</t>
        </r>
        <r>
          <rPr>
            <sz val="9"/>
            <color indexed="81"/>
            <rFont val="Tahoma"/>
            <family val="2"/>
            <charset val="238"/>
          </rPr>
          <t xml:space="preserve">Izberi DA ali NE
</t>
        </r>
      </text>
    </comment>
    <comment ref="D30" authorId="0">
      <text>
        <r>
          <rPr>
            <b/>
            <sz val="9"/>
            <color indexed="81"/>
            <rFont val="Tahoma"/>
            <family val="2"/>
            <charset val="238"/>
          </rPr>
          <t xml:space="preserve">Gregor Steklačič:
</t>
        </r>
        <r>
          <rPr>
            <sz val="9"/>
            <color indexed="81"/>
            <rFont val="Tahoma"/>
            <family val="2"/>
            <charset val="238"/>
          </rPr>
          <t xml:space="preserve">Izberi DA ali NE
</t>
        </r>
      </text>
    </comment>
    <comment ref="D31" authorId="0">
      <text>
        <r>
          <rPr>
            <b/>
            <sz val="9"/>
            <color indexed="81"/>
            <rFont val="Tahoma"/>
            <family val="2"/>
            <charset val="238"/>
          </rPr>
          <t xml:space="preserve">Gregor Steklačič:
</t>
        </r>
        <r>
          <rPr>
            <sz val="9"/>
            <color indexed="81"/>
            <rFont val="Tahoma"/>
            <family val="2"/>
            <charset val="238"/>
          </rPr>
          <t xml:space="preserve">Izberi DA ali NE
</t>
        </r>
      </text>
    </comment>
    <comment ref="D32" authorId="0">
      <text>
        <r>
          <rPr>
            <b/>
            <sz val="9"/>
            <color indexed="81"/>
            <rFont val="Tahoma"/>
            <family val="2"/>
            <charset val="238"/>
          </rPr>
          <t xml:space="preserve">Gregor Steklačič:
</t>
        </r>
        <r>
          <rPr>
            <sz val="9"/>
            <color indexed="81"/>
            <rFont val="Tahoma"/>
            <family val="2"/>
            <charset val="238"/>
          </rPr>
          <t xml:space="preserve">Izberi DA ali NE
</t>
        </r>
      </text>
    </comment>
    <comment ref="D33" authorId="0">
      <text>
        <r>
          <rPr>
            <b/>
            <sz val="9"/>
            <color indexed="81"/>
            <rFont val="Tahoma"/>
            <family val="2"/>
            <charset val="238"/>
          </rPr>
          <t xml:space="preserve">Gregor Steklačič:
</t>
        </r>
        <r>
          <rPr>
            <sz val="9"/>
            <color indexed="81"/>
            <rFont val="Tahoma"/>
            <family val="2"/>
            <charset val="238"/>
          </rPr>
          <t xml:space="preserve">Izberi DA ali NE
</t>
        </r>
      </text>
    </comment>
    <comment ref="D34" authorId="0">
      <text>
        <r>
          <rPr>
            <b/>
            <sz val="9"/>
            <color indexed="81"/>
            <rFont val="Tahoma"/>
            <family val="2"/>
            <charset val="238"/>
          </rPr>
          <t xml:space="preserve">Gregor Steklačič:
</t>
        </r>
        <r>
          <rPr>
            <sz val="9"/>
            <color indexed="81"/>
            <rFont val="Tahoma"/>
            <family val="2"/>
            <charset val="238"/>
          </rPr>
          <t xml:space="preserve">Izberi DA ali NE
</t>
        </r>
      </text>
    </comment>
    <comment ref="D35" authorId="0">
      <text>
        <r>
          <rPr>
            <b/>
            <sz val="9"/>
            <color indexed="81"/>
            <rFont val="Tahoma"/>
            <family val="2"/>
            <charset val="238"/>
          </rPr>
          <t xml:space="preserve">Gregor Steklačič:
</t>
        </r>
        <r>
          <rPr>
            <sz val="9"/>
            <color indexed="81"/>
            <rFont val="Tahoma"/>
            <family val="2"/>
            <charset val="238"/>
          </rPr>
          <t xml:space="preserve">Izberi DA ali NE
</t>
        </r>
      </text>
    </comment>
    <comment ref="D36" authorId="0">
      <text>
        <r>
          <rPr>
            <b/>
            <sz val="9"/>
            <color indexed="81"/>
            <rFont val="Tahoma"/>
            <family val="2"/>
            <charset val="238"/>
          </rPr>
          <t xml:space="preserve">Gregor Steklačič:
</t>
        </r>
        <r>
          <rPr>
            <sz val="9"/>
            <color indexed="81"/>
            <rFont val="Tahoma"/>
            <family val="2"/>
            <charset val="238"/>
          </rPr>
          <t xml:space="preserve">Izberi DA ali NE
</t>
        </r>
      </text>
    </comment>
    <comment ref="D37" authorId="0">
      <text>
        <r>
          <rPr>
            <b/>
            <sz val="9"/>
            <color indexed="81"/>
            <rFont val="Tahoma"/>
            <family val="2"/>
            <charset val="238"/>
          </rPr>
          <t xml:space="preserve">Gregor Steklačič:
</t>
        </r>
        <r>
          <rPr>
            <sz val="9"/>
            <color indexed="81"/>
            <rFont val="Tahoma"/>
            <family val="2"/>
            <charset val="238"/>
          </rPr>
          <t xml:space="preserve">Izberi DA ali NE
</t>
        </r>
      </text>
    </comment>
    <comment ref="C43" authorId="0">
      <text>
        <r>
          <rPr>
            <b/>
            <sz val="9"/>
            <color indexed="81"/>
            <rFont val="Tahoma"/>
            <family val="2"/>
            <charset val="238"/>
          </rPr>
          <t>Gregor Steklačič:</t>
        </r>
        <r>
          <rPr>
            <sz val="9"/>
            <color indexed="81"/>
            <rFont val="Tahoma"/>
            <family val="2"/>
            <charset val="238"/>
          </rPr>
          <t xml:space="preserve">
Za vsako postajališče oz. postajališčni par izpolnite ločena obrazca 3a in 3b. 
</t>
        </r>
      </text>
    </comment>
    <comment ref="C44" authorId="0">
      <text>
        <r>
          <rPr>
            <b/>
            <sz val="9"/>
            <color indexed="81"/>
            <rFont val="Tahoma"/>
            <family val="2"/>
            <charset val="238"/>
          </rPr>
          <t>Gregor Steklačič:</t>
        </r>
        <r>
          <rPr>
            <sz val="9"/>
            <color indexed="81"/>
            <rFont val="Tahoma"/>
            <family val="2"/>
            <charset val="238"/>
          </rPr>
          <t xml:space="preserve">
Za vsako postajališče oz. postajališčni par izpolnite ločena obrazca 3a in 3b. </t>
        </r>
      </text>
    </comment>
    <comment ref="D50" authorId="0">
      <text>
        <r>
          <rPr>
            <b/>
            <sz val="9"/>
            <color indexed="81"/>
            <rFont val="Tahoma"/>
            <family val="2"/>
            <charset val="238"/>
          </rPr>
          <t>Gregor Steklačič:</t>
        </r>
        <r>
          <rPr>
            <sz val="9"/>
            <color indexed="81"/>
            <rFont val="Tahoma"/>
            <family val="2"/>
            <charset val="238"/>
          </rPr>
          <t xml:space="preserve">
To so tisti upravičeni stroški, ki presegajo omejitve. </t>
        </r>
      </text>
    </comment>
  </commentList>
</comments>
</file>

<file path=xl/sharedStrings.xml><?xml version="1.0" encoding="utf-8"?>
<sst xmlns="http://schemas.openxmlformats.org/spreadsheetml/2006/main" count="1123" uniqueCount="584">
  <si>
    <t>Doseženo število točk</t>
  </si>
  <si>
    <t>MERILA</t>
  </si>
  <si>
    <t>Maksimalno št. točk</t>
  </si>
  <si>
    <t>Doseženo št. točk</t>
  </si>
  <si>
    <t>Določitev deleža upoštevanja merila</t>
  </si>
  <si>
    <t>Naziv operacije:</t>
  </si>
  <si>
    <t xml:space="preserve">Naziv ukrepa: </t>
  </si>
  <si>
    <t>Naziv vlagatelja:</t>
  </si>
  <si>
    <t>Ime in priimek odgovorne osebe vlagatelja:</t>
  </si>
  <si>
    <t>SPECIFIČNI POGOJI</t>
  </si>
  <si>
    <t>DOKAZILO</t>
  </si>
  <si>
    <t>KOMENTAR</t>
  </si>
  <si>
    <t>3B</t>
  </si>
  <si>
    <t xml:space="preserve">Izjava o resničnosti: </t>
  </si>
  <si>
    <t xml:space="preserve">Spodaj podpisani/a izjavljam, da so navedeni podatki resnični in preverljivi. </t>
  </si>
  <si>
    <t xml:space="preserve">Odgovorna oseba: </t>
  </si>
  <si>
    <t>žig</t>
  </si>
  <si>
    <t>m</t>
  </si>
  <si>
    <t>pešci</t>
  </si>
  <si>
    <t>Ocenjevanje ukrepa</t>
  </si>
  <si>
    <t xml:space="preserve">PARAMETRI ZA IZRAČUNE: </t>
  </si>
  <si>
    <t>Število postaj v sistemu:</t>
  </si>
  <si>
    <t>kom</t>
  </si>
  <si>
    <t>Število vseh možnih povezav med postajami</t>
  </si>
  <si>
    <t>povezav</t>
  </si>
  <si>
    <t xml:space="preserve">Št. točk </t>
  </si>
  <si>
    <t>vpišite število postaj, ki izpolnjujejo pogoj, v celico B20</t>
  </si>
  <si>
    <t>vpišite število postaj, ki izpolnjujejo pogoj, v celico B22</t>
  </si>
  <si>
    <t>Minimalna širina</t>
  </si>
  <si>
    <t>Univerzalno oblikovanje</t>
  </si>
  <si>
    <t>Prehodnost cest</t>
  </si>
  <si>
    <t>Obojestranska povezava</t>
  </si>
  <si>
    <t>Obrazec 3a: Opis ukrepa, projektna dokumentacija</t>
  </si>
  <si>
    <t>Opis specifičnega pogoja</t>
  </si>
  <si>
    <t>Dolžina signala</t>
  </si>
  <si>
    <t>Čakalna doba</t>
  </si>
  <si>
    <t>Signal za slepe</t>
  </si>
  <si>
    <t>Preprečevanje parkiranja</t>
  </si>
  <si>
    <t>Zavijalni pas za desno zavijanje</t>
  </si>
  <si>
    <t>Umirjanje prometa</t>
  </si>
  <si>
    <t>Omejitev hitrosti</t>
  </si>
  <si>
    <t>Vsi semaforizirani prehodi za pešce morajo biti opremljeni z zvočnim signalom.</t>
  </si>
  <si>
    <t>V primeru parkiranja ob robniku mora biti to fizično onemogočeno vsaj 5m pred prehodom za pešce oziroma križiščem (ledvička).</t>
  </si>
  <si>
    <t>Na prehodu čez cesto z več kot dvema prometnima pasovoma mora biti izveden vsaj vmesni prometni otok, na ostalih cestah pa katerikoli ukrepi za umirjanje prometa v skladu s TCS 03.800 : 2009.</t>
  </si>
  <si>
    <t>Uvedba skupnega prometnega prostora kot eksperimentalna prometna ureditev</t>
  </si>
  <si>
    <t>Eksperiment</t>
  </si>
  <si>
    <t>Prometna signalizacija</t>
  </si>
  <si>
    <t>Na cesti, vzdolž katere se načrtuje pločnik, so v okviru operacije uvedeni ukrepi umirjanja prometa (v skladu s TSC 03.800 : 2009).</t>
  </si>
  <si>
    <t>Fizični ukrepi (zožitve, ploščadi, grbine, ločilni otoki, zamiki osi vozišča) so predvideni na cesti ob kateri se načrtuje pločnik in na vseh prečnih cestah</t>
  </si>
  <si>
    <t>Ukrepi pri vsakem križišču: vsaj optični ali zvočni na glavni cesti, fizični na stranskih</t>
  </si>
  <si>
    <t>Ukrepi umirjanja prometa so načrtovani vsaj na vseh prehodih preko stranskih cest</t>
  </si>
  <si>
    <t>Ukrepi so načrtovani, kjer je to najbolj potrebno</t>
  </si>
  <si>
    <t>Ni ukrepov</t>
  </si>
  <si>
    <t>Na cesti, vzdolž katere se načrtuje pločnik, so v okviru operacije uvedeni naslednji ukrepi umirjanja prometa (v skladu s TSC 03.800 : 2009).</t>
  </si>
  <si>
    <t>Delež pločnika (dolžine pločnika), kjer je širina večja od 3m.</t>
  </si>
  <si>
    <t>L3: dolžina, na kateri je širina pločnika 3m ali več</t>
  </si>
  <si>
    <t>L: dolžina celotnega pločnika</t>
  </si>
  <si>
    <t xml:space="preserve">Površine za pešce so fizično ločene od površin za kolesarje. </t>
  </si>
  <si>
    <t>Podatki so vneseni med parametri za izračune zgoraj.</t>
  </si>
  <si>
    <t xml:space="preserve">Višinska razlika ali vmesni zeleni pas in kolesarska steza ali pot: 20 točk </t>
  </si>
  <si>
    <t>Višinska razlika (kolesarski pas ali kolesarji na cesti) ali ločitev z razliko v tlaku (npr. pas granitnih kock, različni tlaki): 10 točk</t>
  </si>
  <si>
    <t>Ločitev pasov s črto: 5 točk</t>
  </si>
  <si>
    <t>Mešana površina za pešce in kolesarje: 0 točk</t>
  </si>
  <si>
    <t>Mešana površina za pešce in kolesarje.</t>
  </si>
  <si>
    <t>Ločitev pasov s črto.</t>
  </si>
  <si>
    <t>Višinska razlika (kolesarski pas ali kolesarji na cesti) ali ločitev z razliko v tlaku (npr. pas granitnih kock, različni tlaki).</t>
  </si>
  <si>
    <t>Višinska razlika ali vmesni zeleni pas in kolesarska steza ali pot.</t>
  </si>
  <si>
    <t>Ob (oz. na) površinah za pešce je predvidena urbana oprema. Klop je vsaj na 250 m in ne ovira hoje.</t>
  </si>
  <si>
    <t>Površine za pešce so v celoti opremljene z javno razsvetljavo.</t>
  </si>
  <si>
    <t>Ureditev vsebuje tudi sistem označevanja za promocijo hoje kot prometnega načina.</t>
  </si>
  <si>
    <t xml:space="preserve">Možno št. točk </t>
  </si>
  <si>
    <t>pločniki</t>
  </si>
  <si>
    <t>Podatki o doseganju meril morajo biti razvidni iz izjave in opisa v obrazcu 3a: Opis ukrepa, ter iz projektne dokumentacije.</t>
  </si>
  <si>
    <t>Št. točk</t>
  </si>
  <si>
    <t>0 - 30</t>
  </si>
  <si>
    <t>0 - 20</t>
  </si>
  <si>
    <t>Maksimalno
št. točk</t>
  </si>
  <si>
    <t>prehodi</t>
  </si>
  <si>
    <t>gradnja prehodov za pešce</t>
  </si>
  <si>
    <t>Razdalja med robnikoma</t>
  </si>
  <si>
    <t>s</t>
  </si>
  <si>
    <t>Dolžina zelenega signala za pešce (če je semafor)</t>
  </si>
  <si>
    <t>Čakalna doba na zeleno luč za pešca (če je semafor)</t>
  </si>
  <si>
    <t xml:space="preserve">PARAMETRI ZA IZRAČUNE in PREVERJANJA: </t>
  </si>
  <si>
    <t>Število prometnih pasov na cesti (v obe smeri skupaj)</t>
  </si>
  <si>
    <t>Prehod je SEMAFORIZIRAN</t>
  </si>
  <si>
    <t>Prehod za pešce je semaforiziran</t>
  </si>
  <si>
    <t>V sklopu ureditve prehoda za pešce je predvideno umirjanje motoriziranega prometa (zožitve, ploščadi, grbine, ločilni otoki, zamiki osi vozišča).</t>
  </si>
  <si>
    <t>0 - 40</t>
  </si>
  <si>
    <t>Umirjanje z optičnimi zavorami:</t>
  </si>
  <si>
    <t>Umirjanje z zvočnimi zavorami:</t>
  </si>
  <si>
    <t>Ostali fizični ukrepi (zožitve, zamiki osi vozišča):</t>
  </si>
  <si>
    <t>Prehod je urejen kot dvignjena ploščad, pešec je voden nivojsko in/ali ločilni prometni otok:</t>
  </si>
  <si>
    <t>Prehod za pešce je ustrezno opremljen z vodili za slepe</t>
  </si>
  <si>
    <t>Prehod je urejen kot dvignjena ploščad, pešec je voden nivojsko in/ali ločilni prometni otok</t>
  </si>
  <si>
    <t>Ostali fizični ukrepi (zožitve, zamiki osi vozišča)</t>
  </si>
  <si>
    <t>Umirjanje z zvočnimi zavorami</t>
  </si>
  <si>
    <t>Umirjanje z optičnimi zavorami</t>
  </si>
  <si>
    <t>Ureditev vsebuje tudi sistem označevanja za promocijo hoje kot prometnega načina</t>
  </si>
  <si>
    <t>V križiščih je na glavni cesti predvideno umirjanje motoriziranega prometa (zožitve, ploščadi, grbine, ločilni otoki, zamiki osi vozišča).</t>
  </si>
  <si>
    <t>Ostali fizični ukrepi (ločilni otoki, grbine, zožitve, zamiki osi vozišča)</t>
  </si>
  <si>
    <t>Brez ukrepov umirjanja prometa na glavni cesti</t>
  </si>
  <si>
    <t>Križišče je v celoti urejeno kot dvignjena ploščad v skladu s TSC 03.800 : 2009</t>
  </si>
  <si>
    <t>V križiščih je predvideno nivojsko vodenje pešca preko neprednostne ceste (ploščad: dvignjen prehod za pešce, dvignjeno celotno križišče)</t>
  </si>
  <si>
    <t>V križiščih je predvideno nivojsko vodenje pešca preko neprednostne ceste (ploščad: dvignjen prehod za pešce, dvignjeno celotno križišče</t>
  </si>
  <si>
    <t>Zavijalni radiji za motorna vozila so zmanjšani na najmanjšo dopustno mero, glede na predvideno vrsto prometa. (Upošteva se radij, ki je največji glede na dopustnega)</t>
  </si>
  <si>
    <t>Preko vseh neprednostnih cest (ali celotno križišče kot dvignjena ploščad)</t>
  </si>
  <si>
    <t>Preko dela neprednostnih cest</t>
  </si>
  <si>
    <t>Ni nivojskega vodenja</t>
  </si>
  <si>
    <t>Najmanjši dopusten radij v skladu s predpisi</t>
  </si>
  <si>
    <t>Radij za 50% večji od najmanjšega  dopustnega v skladu s predpisi</t>
  </si>
  <si>
    <t>Zavijalni radiji za motorna vozila so zmanjšani na najmanjšo dopustno mero, glede na predvideno vrsto prometa.
(Upošteva se radij, ki je največji glede na dopustnega)</t>
  </si>
  <si>
    <t>Radij za manj kot 50% večji od najmanjšega  dopustnega v skladu s predpisi</t>
  </si>
  <si>
    <t>Največje število prometnih pasov na cestah (v obe smeri skupaj)</t>
  </si>
  <si>
    <t>Zavijalni radij 1</t>
  </si>
  <si>
    <t>Zavijalni radij 2</t>
  </si>
  <si>
    <t>Zavijalni radij 3</t>
  </si>
  <si>
    <t>Zavijalni radij 4</t>
  </si>
  <si>
    <t>Minimalen dopusten radij 1</t>
  </si>
  <si>
    <t>Minimalen dopusten radij 2</t>
  </si>
  <si>
    <t>Minimalen dopusten radij 3</t>
  </si>
  <si>
    <t>Minimalen dopusten radij 4</t>
  </si>
  <si>
    <t>križišča</t>
  </si>
  <si>
    <t>shared space</t>
  </si>
  <si>
    <t>Skupni prometni prostor se uvaja na območju, kjer je prej potekal motorni promet.</t>
  </si>
  <si>
    <t>Površine za mirujoči promet ali ustavljanje so jasno označene in ne presegajo 15% celotne površine, ali pa jih na javnih površinah v okviru ureditve skupnega prometnega prostora sploh ni.</t>
  </si>
  <si>
    <t>V območju je predvidena postavitev urbane opreme</t>
  </si>
  <si>
    <t>V območju je predvidena zasaditev dreves, vsaj eno drevo na 500 m2.</t>
  </si>
  <si>
    <t>Skupna površina območja, ki se ureja</t>
  </si>
  <si>
    <t>Površine za mirujoči promet ali ustavljanje v območju</t>
  </si>
  <si>
    <t>m2</t>
  </si>
  <si>
    <t>Število dreves v območju</t>
  </si>
  <si>
    <t>km/h</t>
  </si>
  <si>
    <t>Omejitev hitrosti v območju</t>
  </si>
  <si>
    <t>Celotna površina križišča</t>
  </si>
  <si>
    <t>Površina prehodov za pešce (in kolesarje)</t>
  </si>
  <si>
    <t>Površine, namenjene izključno pešcem in/ali kolesarjem</t>
  </si>
  <si>
    <t>Upravičenost preplastitve površin, namenjenih motornemu prometu v križišču, do sofinanciranja</t>
  </si>
  <si>
    <t>Površina prometnih otokov in zelenic</t>
  </si>
  <si>
    <t>OMEJITVE UPRAVIČENOSTI STROŠKOV GRADBENIH DEL</t>
  </si>
  <si>
    <t>Izdelan koncept kolesarske povezave</t>
  </si>
  <si>
    <t>Projektna dokumentacija vsebuje  grafično prilogo s prikazom namenske rabe prostora in prikazano načrtovano povezavo</t>
  </si>
  <si>
    <t>Neposrednost kolesarske povezave</t>
  </si>
  <si>
    <t>Projektna dokumentacija</t>
  </si>
  <si>
    <t>Udobnost kolesarske povezave</t>
  </si>
  <si>
    <t xml:space="preserve">Optimalna razdalja povezave: </t>
  </si>
  <si>
    <t xml:space="preserve">Razdalja predlagane trase povezave: </t>
  </si>
  <si>
    <t>Vrsta ločene kolesarske povezave:</t>
  </si>
  <si>
    <t>Dolžina odseka (m)</t>
  </si>
  <si>
    <t>Povprečna širina na odseku  (m)</t>
  </si>
  <si>
    <t>kolesarska pot</t>
  </si>
  <si>
    <t>vpišite dolžino in povprečno širino te vrste povezave</t>
  </si>
  <si>
    <t>kolesarska steza</t>
  </si>
  <si>
    <t>kolesarski pas</t>
  </si>
  <si>
    <t>pomožni kolesarski pas</t>
  </si>
  <si>
    <t>pas za kolesarje na pločniku</t>
  </si>
  <si>
    <t>hitra kolesarska pot</t>
  </si>
  <si>
    <t>kolesarska ulica</t>
  </si>
  <si>
    <t>ni vezano na širino</t>
  </si>
  <si>
    <t>druge vrste kolesarskih povezav</t>
  </si>
  <si>
    <t xml:space="preserve">Število križišč z neprednostno cesto na povezavi: </t>
  </si>
  <si>
    <t>Povezanost</t>
  </si>
  <si>
    <t>Neposrednost povezav</t>
  </si>
  <si>
    <t>Varnost</t>
  </si>
  <si>
    <t>Udobje</t>
  </si>
  <si>
    <t>Ob povezavi je nameščena urbana oprema prilagojena kolesarjem</t>
  </si>
  <si>
    <t>da</t>
  </si>
  <si>
    <t>Privlačnost</t>
  </si>
  <si>
    <t>Kolesarska povezava v vsaj 10 % celotne trase poteka ob ali po območjih zelenih površin po OPN</t>
  </si>
  <si>
    <t>Dodatna merila</t>
  </si>
  <si>
    <t>Kolesarska povezava povezuje intermodalno vozlišče v kraju z glavnimi območji delovnih mest</t>
  </si>
  <si>
    <t>Investicija predvideva postavitev števca kolesarjev ob kolesarski povezavi</t>
  </si>
  <si>
    <t>Enota</t>
  </si>
  <si>
    <t>Količina</t>
  </si>
  <si>
    <t>Kolesarska pot - novogradnja</t>
  </si>
  <si>
    <t>m1</t>
  </si>
  <si>
    <t>Kolesarska steza - novogradnja</t>
  </si>
  <si>
    <t>Kolesarski pas - novogradnja</t>
  </si>
  <si>
    <t>Pas za kolesarje na pločniku - novogradnja</t>
  </si>
  <si>
    <t>Rekonstrukcija kolesarske poti</t>
  </si>
  <si>
    <t>Rekonstrukcija kolesarske steze</t>
  </si>
  <si>
    <t>Rekonstrukcija kolesarskega pasu</t>
  </si>
  <si>
    <t>Hitra kolesarska pot - novogradnja</t>
  </si>
  <si>
    <t>Kolesarska ulica - vzpostavitev</t>
  </si>
  <si>
    <t>SKUPAJ</t>
  </si>
  <si>
    <t xml:space="preserve">Povezanost: </t>
  </si>
  <si>
    <t xml:space="preserve">1. različna funkcijska območja mesta (npr. stanovanjska soseska – poslovno-gospodarske cone – središče mesta – stanovanjska soseska) = 100%                                                                                                         </t>
  </si>
  <si>
    <t xml:space="preserve">2. enaka funkcijska območja mesta (stanovanjska soseska – stanovanjska soseska, poslovno-gospodarska cona – poslovno-gospodarska cona) = 30%                                                                                                     </t>
  </si>
  <si>
    <t xml:space="preserve">3. ne povezuje različnih območij mesta = 10%                                              </t>
  </si>
  <si>
    <t>optimum</t>
  </si>
  <si>
    <t>minimum</t>
  </si>
  <si>
    <t>Kolesarska pot</t>
  </si>
  <si>
    <t>Kolesarski pas</t>
  </si>
  <si>
    <t>Pomožni kolesarski pas</t>
  </si>
  <si>
    <t>Pas za kolesarje na pločniku</t>
  </si>
  <si>
    <t xml:space="preserve">Hitra kolesarska pot </t>
  </si>
  <si>
    <t>Kolesarska ulica</t>
  </si>
  <si>
    <t>DA</t>
  </si>
  <si>
    <t>Prometni pas, namenjen mešanemu prometu (sharrow)</t>
  </si>
  <si>
    <t>NE</t>
  </si>
  <si>
    <t>Finančne omejitve po tekočem metru</t>
  </si>
  <si>
    <t>Omejitev  (neto)</t>
  </si>
  <si>
    <t>Izračun glede na povprečno širino</t>
  </si>
  <si>
    <t>Kolesarski pas - zaris na cesti</t>
  </si>
  <si>
    <t>Pas za kolesarje na pločniku - zaris črte</t>
  </si>
  <si>
    <t>ni omejitve širine</t>
  </si>
  <si>
    <t>Načrtovanje skladno s smernicami</t>
  </si>
  <si>
    <t>Zagotovljen dostop do parkirišča za kolesarje</t>
  </si>
  <si>
    <t>Oddaljenost parkirišča za kolesarje od cilja poti</t>
  </si>
  <si>
    <t xml:space="preserve">Dostopnost </t>
  </si>
  <si>
    <t>Parametri</t>
  </si>
  <si>
    <t>Oddaljenost parkirišča od cilja poti</t>
  </si>
  <si>
    <t>OSNOVNA MERILA</t>
  </si>
  <si>
    <r>
      <t xml:space="preserve">vpišite oddaljenost parkirišča od cilja poti v celico </t>
    </r>
    <r>
      <rPr>
        <b/>
        <sz val="11"/>
        <color theme="1"/>
        <rFont val="Calibri"/>
        <family val="2"/>
        <charset val="238"/>
        <scheme val="minor"/>
      </rPr>
      <t>B19</t>
    </r>
  </si>
  <si>
    <t xml:space="preserve">Posamezno kolesarsko stojalo je samostojno pritrjeno v tla ali vijačeno na nadstrešek </t>
  </si>
  <si>
    <t>ne</t>
  </si>
  <si>
    <t>DODATNA MERILA</t>
  </si>
  <si>
    <t>Parkirišče za kolesa je dobro vidno in osvetljeno</t>
  </si>
  <si>
    <t>Parkirišče za kolesa ima opremo za opravljanje mini-servisa</t>
  </si>
  <si>
    <t xml:space="preserve">Parkirišče za kolesa zagotavlja polnenje električnih koles </t>
  </si>
  <si>
    <t>Parkirišče za kolesa je postavljeno na ukinjeno parkirno mesto za avtomobile</t>
  </si>
  <si>
    <t>Varna kolesarnica</t>
  </si>
  <si>
    <t>Stojalo za kolesa</t>
  </si>
  <si>
    <t>Minimalno število postaj v sistemu</t>
  </si>
  <si>
    <t>Oddaljenost postaj od virov in ciljev poti</t>
  </si>
  <si>
    <t>Ažurne informacije o številu razpoložljivih koles na posamezni postaji</t>
  </si>
  <si>
    <t>Število postaj, ki izpolnjujejo pogoj v celici B26:</t>
  </si>
  <si>
    <t>Omejitve</t>
  </si>
  <si>
    <t>Neto</t>
  </si>
  <si>
    <t>Bruto</t>
  </si>
  <si>
    <t xml:space="preserve">Postaja </t>
  </si>
  <si>
    <t>Kolo</t>
  </si>
  <si>
    <t>Nadzorni sistem</t>
  </si>
  <si>
    <t>Odgovorna oseba vlagatelja izjavljam,  da poleg osnovnih zahtev, določenih v Pravilniku o avtobusnih postajališčih (Ur. list RS, št. 106/11), upoštevamo tudi dodatne zahteve tega javnega razpisa in sicer:</t>
  </si>
  <si>
    <t>Izpolnjevanje zahtev za postajališče iz Pravilnika o avtobusnih postajališčih</t>
  </si>
  <si>
    <t>Izpolnjevanje dodatnih zahtev za postajališče</t>
  </si>
  <si>
    <t xml:space="preserve">B) Dodatne zahteve za doseganje ustreznega standarda avtobusnih postajališč:
- Na vplivnem območju postajališča, v radiju 500 metrov od postajališča, živi vsaj 200 prebivalcev;
- Na vplivnem območju postajališča, v radiju 500 metrov od postajališča, živi manj kot 200 prebivalcev, vendar se bo postajališče uporabljalo za izvajanje prevoza na klic, za prevoz šoloobveznih otrok in za druge alternativne oblike mobilnosti;
- Nadstrešnica ima zaradi preglednosti prozorno zadnjo steno med čakališčem in površino za pešce oz. kolesarje; 
- Poleg zadnje stene mora imeti nadstrešnica še vsaj eno stransko steno;
- Pod nadstrešnico so sedišča za vsaj tri osebe;
- Dostop do čakališča je brez arhitektonskih ovir za invalidske vozičke;
- Za pešce je potrebno zagotoviti varne dostope do postajališča v sklopu sklenjene mreže infrastrukture za pešce v naselju;
- Za kolesarje je potrebno zagotoviti varne dostope do postajališč v sklopu sklenjene mreže infrastrukture za kolesarje v naselju, če je na postajališču omogočeno parkiranje kolesa; 
- Na lokaciji, ki je primerna za ustavljanje avtobusov v mestnem in medkrajevnem javnem linijskem cestnem prometu, se glede na optimalni vozni red na lokaciji zagotovi primerna dolžina postajališča za večje število avtobusov in skladno s tem primerna opremljenost postajališča z jasno ločenimi informacijami za potnike mestnega in medkrajevnega prevoza;
-  Vozni redi na postajališču bodo zagotovili ustrezno frekvenco prevoza potnikov glede na minimalne standarde dostopnosti., razen, če gre za postajališča za prevoze na klic za prevoz šoloobveznih otrok in za druge alternativne oblike mobilnosti; 
</t>
  </si>
  <si>
    <t>Izdelan koncept omrežja JPP v naselju oz. regiji</t>
  </si>
  <si>
    <t>Izdelana celostna podoba postajališč v naselju oz. občini</t>
  </si>
  <si>
    <t>Elektronsko obveščanje o prihodu avtobusov v realnem času na postajališčih</t>
  </si>
  <si>
    <t>Načrt zasaditve okolice postajališča in njegova izvedba</t>
  </si>
  <si>
    <t>Uporaba različnih tlakov, ki doprinesejo k estetski vrednosti v prostoru</t>
  </si>
  <si>
    <t>Zagotovitev enostavnega prehoda z enega prometnega sistema na drugega</t>
  </si>
  <si>
    <t>Označitev naziva postajališča v Braillovi pisavi</t>
  </si>
  <si>
    <t>Talne oznake za slepe in slabovidne do postajališča</t>
  </si>
  <si>
    <t>Koš za smeti na postajališču</t>
  </si>
  <si>
    <t>Pod nadstrešnico so sedišča za vsaj pet oseb</t>
  </si>
  <si>
    <t>Kolesarska infrastruktura, ki čakališče povezuje z obstoječim kolesarskim omrežjem v naselju</t>
  </si>
  <si>
    <t>Različni elementi za umirjanje prometa (ločilni otok in podobno)</t>
  </si>
  <si>
    <t>Pokrito stojalo za kolesa na ali v neposredni bližini postajališča</t>
  </si>
  <si>
    <t>Informiranje javnosti – promocija novega/prenovljenega postajališča v medijih</t>
  </si>
  <si>
    <t>Informacijska kampanja za občane – promocija sistema JPP</t>
  </si>
  <si>
    <t>Izdelan zemljevid naselja z označenimi progami JPP, objavljen na postajališču</t>
  </si>
  <si>
    <t>Izdelan zemljevid naselja z označenimi progami JPP, objavljen na svetovnem spletu</t>
  </si>
  <si>
    <t>Izdelan zemljevid naselja z označenimi progami JPP, distribuiran vsem gospodinjstvom v naselju in njegovem vplivnem območju</t>
  </si>
  <si>
    <t>Omejitev financiranja</t>
  </si>
  <si>
    <t>NETO</t>
  </si>
  <si>
    <t>Postajališče</t>
  </si>
  <si>
    <t>Par postajališč</t>
  </si>
  <si>
    <t>Datum:  ______________________</t>
  </si>
  <si>
    <t>Kraj:  ________________________</t>
  </si>
  <si>
    <t>1.1. Gradnja nepremičnin</t>
  </si>
  <si>
    <t>1.3 Oprema in druga opredmetena osnovna sredstva</t>
  </si>
  <si>
    <t>1.1. Gradnja javne razsvetljave in prestavitev komunalne infrastukture</t>
  </si>
  <si>
    <t>1.1. Premostitveni objekti</t>
  </si>
  <si>
    <t>Vrste stroškov</t>
  </si>
  <si>
    <t xml:space="preserve">SKUPAJ 1.1. </t>
  </si>
  <si>
    <t xml:space="preserve">SKUPAJ 1.3. </t>
  </si>
  <si>
    <t xml:space="preserve">SKUPAJ 1.4. </t>
  </si>
  <si>
    <t>1.1. Ostali upravičeni stroški</t>
  </si>
  <si>
    <t>Povprečna širina pločnika na odseku  (m)</t>
  </si>
  <si>
    <t>Pločnik opt. Širina</t>
  </si>
  <si>
    <t>Izračuna omejitve višine financiranja na tekoči meter</t>
  </si>
  <si>
    <t>1.1. Gradnja kolesarskih povezav</t>
  </si>
  <si>
    <t>Ukrepi za udobje pešcev</t>
  </si>
  <si>
    <t>1.3. Postavitev urbane opreme</t>
  </si>
  <si>
    <t>1.1. Gradnja javne razsvetljave</t>
  </si>
  <si>
    <t>1.1. Izvedba ukrepov za umirjanje prometa</t>
  </si>
  <si>
    <t>1.1. Urejanje komunalnih vodov (v povezavi z gradnjo pločnika)</t>
  </si>
  <si>
    <t>1.1. Pločnik - gradnja</t>
  </si>
  <si>
    <t>1.1.</t>
  </si>
  <si>
    <t>1.1.Izvedba ukrepov za umirjanje prometa</t>
  </si>
  <si>
    <t>1.3.</t>
  </si>
  <si>
    <t>1.4.</t>
  </si>
  <si>
    <t>1.1. Urejanje komunalnih vodov (v povezavi z gradnjo povšin za pešce)</t>
  </si>
  <si>
    <t>1.1. Zasaditev dreves in zelene površine</t>
  </si>
  <si>
    <t>1.1. Prometna signalizacija</t>
  </si>
  <si>
    <t>1.1. Rekonstrukcija površine križišča za motorni promet</t>
  </si>
  <si>
    <t>1.1. Rekonstrukcija križišča - površine za peš in (kolesarski) promet</t>
  </si>
  <si>
    <t>1.1. Ureditev prehoda - površine za peš in (kolesarski) promet</t>
  </si>
  <si>
    <t>1. 1. Gradnja / postavitev kolesarskih stojal  - navedite št. stojal za kolesa</t>
  </si>
  <si>
    <t>1. 1. Gradnja / postavitev nadstrešnice nad parkirišči za kolesarje</t>
  </si>
  <si>
    <t>1. 1. Gradnja / postavitev varne kolesarnice - navedite št. parkirišč za kolesa</t>
  </si>
  <si>
    <t>1. 1. Ostala gradbena, obrtniška in inštalacijska dela vezana neposredno na postavitev parkirišča za kolesarje</t>
  </si>
  <si>
    <t>1.3. Oprema in druga opredmetena osnovna sredstva</t>
  </si>
  <si>
    <t>1.3. Urbana oprema - vpišite skupen znesek iz popisa del</t>
  </si>
  <si>
    <t>1. 1.Gradnja nepremičnin</t>
  </si>
  <si>
    <t xml:space="preserve">1.4. </t>
  </si>
  <si>
    <t>1. 3. Nakup koles</t>
  </si>
  <si>
    <t>1.4. Sistem upravljanja sistema izposoje javnih koles</t>
  </si>
  <si>
    <t>1.4. Investicije v neopredmetena sredstva</t>
  </si>
  <si>
    <t xml:space="preserve">1.3. </t>
  </si>
  <si>
    <t>Ostali upravičeni stroški</t>
  </si>
  <si>
    <t>1.1. Gradnja / postavitev postaj za sistem izposoje javnih koles</t>
  </si>
  <si>
    <t>1.1 .Postajališče 2 - par</t>
  </si>
  <si>
    <t>Pločniki morajo biti široki vsaj 1,5 m, da omogočajo srečanje dveh invalidskih vozičkov, vsaj na eni strani ceste.
Zožanja zaradi obstoječih objektov ali prometne signalizacije so dopustna lokalno, na manj kot 10% dolžine pločnika, dolžina posamezne zožitve pa ne sme presegati 50 m.</t>
  </si>
  <si>
    <t>Vse površine za pešce morajo biti načrtovane tako, da omogočajo neovirano samostojno gibanje oseb na invalidskih vozičkih. Vsi prehodi preko cestišča morajo biti nivojski (dvignjen prehod za pešce) ali  imeti klančino z naklonom največ 1:12, minimalne širine 1,2 m. Enako velja za druge spremembe nivoja.</t>
  </si>
  <si>
    <t>Razdalja med prehodi za pešce ne sme biti več kot 200 m, razen kjer to zaradi rabe prostora ni smiselno (npr. kmetijska zemljišča, večja industrijska območja na eni strani ceste …), ali v primeru omogočenega prehajanja ceste kjerkoli (režim brez prehodov).</t>
  </si>
  <si>
    <t>Pločnika morata biti urejena na obeh straneh ceste, razen kjer na eni strani ceste ni ne izvorov ne ciljev hoje, ali kjer je prehod čez cesto omogočen kjerkoli.
Vsi objekti in javne površine ob cesti morajo imeti neposreden dostop do pločnika.</t>
  </si>
  <si>
    <t>Čakalna doba na zeleno luč za pešca na semaforiziranih križiščih in prehodih ne sme biti daljša od 60 sekund. 
Semaforji za pešce morajo biti opremljeni z odštevalnimi prikazovalniki časa do konca rdeče luči.</t>
  </si>
  <si>
    <t>Zeleni signal za pešce na semaforiziranih križiščih in prehodih mora trajati vsaj eno sekundo za vsak meter razdalje med robnikoma. 
Semaforji za pešce morajo biti opremljeni z odštevalnimi prikazovalniki časa do konca zelene luči.</t>
  </si>
  <si>
    <t>Križišče ne sme imeti ločenega pasu za desno zavijanje mimo semaforja (bypass lane).</t>
  </si>
  <si>
    <t>Na nesemaforiziranih križiščih in prehodih za pešce mora biti hitrost motornih vozil omejena na največ 30 km/h, uvedeni morajo biti tudi ukrepi za umirjanje prometa.</t>
  </si>
  <si>
    <t>Hitrost motornih vozil mora biti omejena na manj kot 30 km/h</t>
  </si>
  <si>
    <t>Pridobljeno mora biti soglasje za izvedbo eksperimentalne ureditve</t>
  </si>
  <si>
    <t>Na začetku območja mora biti jasno označeno, da gre za eksperimentalno prometno ureditev</t>
  </si>
  <si>
    <t>Soglasje MZI</t>
  </si>
  <si>
    <t xml:space="preserve">Projekt predstavlja celovito kolesarsko povezavo. Celovita povezava je lahko izvedena v več etapah, pri čemer lahko vloženi ukrep predstavlja eno ali več etap. 
Vlagatelj mora izkazati, da nova povezava povezuje izhodišče in cilj poti vsakodnevnih kolesarjev znotraj mesta skladno s smernicami za umeščanje kolesarske infrastrukture v urbanih naseljih.  </t>
  </si>
  <si>
    <t>Dolžina povezave predstavlja kolesarsko traso, ki ni 20% daljša od optimalne dolžine in da daljša trasa nima večjega števila križanj.</t>
  </si>
  <si>
    <t xml:space="preserve">Parkirišče je tehnično načrtovano skladno s Smernicah za umeščanje kolesarske infrastrukture v urbanih območjih. </t>
  </si>
  <si>
    <t xml:space="preserve">Novo parkirišče ima / bo imelo zagotovljen dostop s kolesom. </t>
  </si>
  <si>
    <t xml:space="preserve">Oddaljenost parkirišča od najpogostejšega cilja poti v bližini parkirišča ne presega 80 m. </t>
  </si>
  <si>
    <t xml:space="preserve">Parkirišče za kolesa bo javno in pod enakimi pogoji dostopno vsem uporabnikom. </t>
  </si>
  <si>
    <t>Sistem bo imel vsaj 4 postaje na različnih delih mesta v minimalni oddaljenosti  200 m enega od drugega.</t>
  </si>
  <si>
    <t>Vsaka postaja mora imeti vsaj 6 priklopnih mest.</t>
  </si>
  <si>
    <t>Sistem bo omogočal ažurno (real time) informacijo o številu razpoložljivih koles na posamezni postaji na spletu ali aplikaciji za mobilne telefone.</t>
  </si>
  <si>
    <t>Oddaljenost posamezne postaje ni oddaljena več kot 150 m od virov uporabnikov (izhodišča in cilji potovanj).</t>
  </si>
  <si>
    <r>
      <t xml:space="preserve">Povprečna širina kolesarske povezave glede na optimum po smernicah:
- Vsaj optimum po Smernicah za umeščanje kolesarskih povezav v urbana naselja = 100% možnih točk, 
- Minimalna širina povezave po Navodilih za projektiranje kolesarskih površin = 0 % možnih točk.
</t>
    </r>
    <r>
      <rPr>
        <i/>
        <sz val="11"/>
        <color theme="1"/>
        <rFont val="Calibri"/>
        <family val="2"/>
        <charset val="238"/>
        <scheme val="minor"/>
      </rPr>
      <t>Širina kol. povezave se med obema kriterijema točkuje linearno. Kolesarske povezave na mešanih prometnih površinah se ocenijo z 0 točkami.</t>
    </r>
  </si>
  <si>
    <r>
      <t>Oddaljenost parkirišča za kolesa do vhoda v stavbo cilja potovanja glede na čas parkiranja (Smernice Slika 95)
- maksimalna oddaljenost = 0% možnih točk, 
- oddaljenost do 10m = 100% možnih točk</t>
    </r>
    <r>
      <rPr>
        <i/>
        <sz val="11"/>
        <color theme="1"/>
        <rFont val="Calibri"/>
        <family val="2"/>
        <charset val="238"/>
        <scheme val="minor"/>
      </rPr>
      <t xml:space="preserve">
Oddaljenost med obema kriterijema se točkuje linearno (če je primer maksimalne oddaljenosti parkirišča od vhoda 80 m, je oddaljenost 45 m parkirišča od vhoda točkovana s 50% možnih točk)</t>
    </r>
  </si>
  <si>
    <t>Parkirišče za kolesa je na intermodalnem vozlišču</t>
  </si>
  <si>
    <t>Kolesarnica za kolesa na ali v neposredni bližini postajališča (do 80 m)</t>
  </si>
  <si>
    <t>skupna cena iz popisa del</t>
  </si>
  <si>
    <t>1.1. Postajališče 1 - enostransko</t>
  </si>
  <si>
    <r>
      <t xml:space="preserve">Ob (oz. na) pločniku je predvidena zasaditev z drevesi, ki ne ovira hoje. </t>
    </r>
    <r>
      <rPr>
        <sz val="11"/>
        <color theme="1"/>
        <rFont val="Calibri"/>
        <family val="2"/>
        <charset val="238"/>
        <scheme val="minor"/>
      </rPr>
      <t>V kolikor primerna zasaditev v celoti ali deloma že obstaja, se šteje za izpolnjevanje merila.</t>
    </r>
  </si>
  <si>
    <t>Križišče je v celoti urejeno kot dvignjena ploščad v skladu s TSC 03.800 : 2009, ali semaforizirano križišče na večpasovni cesti, ki se ji zmanjša število prometnih pasov</t>
  </si>
  <si>
    <t>Križišče je SEMAFORIZIRANO</t>
  </si>
  <si>
    <t>vpišite število križišč  v celici B29 in B30</t>
  </si>
  <si>
    <t>vpišite povprečno širino povezave  v celice C21 - C26</t>
  </si>
  <si>
    <t>1.1. Kolesarska pot - novogradnja</t>
  </si>
  <si>
    <t>1.1.Kolesarska steza - novogradnja</t>
  </si>
  <si>
    <t>1.1.Kolesarski pas - novogradnja</t>
  </si>
  <si>
    <t>1.1.Kolesarski pas - zaris na cest</t>
  </si>
  <si>
    <t>1.1.Pas za kolesarje na pločniku - zaris črt</t>
  </si>
  <si>
    <t>1.1.Pas za kolesarje na pločniku - novogradnja</t>
  </si>
  <si>
    <t>1.1.Rekonstrukcija kolesarske poti</t>
  </si>
  <si>
    <t>1.1.Rekonstrukcija kolesarske steze</t>
  </si>
  <si>
    <t>1.1.Rekonstrukcija kolesarskega pasu</t>
  </si>
  <si>
    <t>1.1.Hitra kolesarska pot - novogradnja</t>
  </si>
  <si>
    <t>1.1.Kolesarska ulica - vzpostavitev</t>
  </si>
  <si>
    <t>1.1. Prometni pas, namenjen mešanemu prometu (sharrow) - vzpostavitev</t>
  </si>
  <si>
    <t>1.1. Rekonstrukcija križišč</t>
  </si>
  <si>
    <t>1.1. Prestavitev komunalne infrastrukture</t>
  </si>
  <si>
    <t xml:space="preserve">Šifra </t>
  </si>
  <si>
    <t xml:space="preserve">Naziv </t>
  </si>
  <si>
    <t>Investicije</t>
  </si>
  <si>
    <t>Nakup in gradnja nepremičnin</t>
  </si>
  <si>
    <t xml:space="preserve"> 1.1.1</t>
  </si>
  <si>
    <t>Nakup zgradb</t>
  </si>
  <si>
    <t>1.1.1.1</t>
  </si>
  <si>
    <t>Nakup poslovnih stavb</t>
  </si>
  <si>
    <t xml:space="preserve">  1.1.2</t>
  </si>
  <si>
    <t>Gradnja nepremičnin</t>
  </si>
  <si>
    <t>1.1.2.1</t>
  </si>
  <si>
    <t>Investicijsko vzdrževanje in adaptacije</t>
  </si>
  <si>
    <t>1.1.2.2</t>
  </si>
  <si>
    <t>Obnove</t>
  </si>
  <si>
    <t>1.1.2.3</t>
  </si>
  <si>
    <t>Študija o izvedljivosti projekta</t>
  </si>
  <si>
    <t>1.1.2.4</t>
  </si>
  <si>
    <t>Investicijski nadzor</t>
  </si>
  <si>
    <t>1.1.2.5</t>
  </si>
  <si>
    <t>Investicijski inženiring</t>
  </si>
  <si>
    <t>1.1.2.6</t>
  </si>
  <si>
    <t>Načrt in druga projektna dokumentacija</t>
  </si>
  <si>
    <t>1.1.2.7</t>
  </si>
  <si>
    <t>Plačilo nadomestila za spremembo namembnosti zemljišč</t>
  </si>
  <si>
    <t>1.1.2.8</t>
  </si>
  <si>
    <t>Analize, študije in načrti z informacijskega področja</t>
  </si>
  <si>
    <t>1.1.2.9</t>
  </si>
  <si>
    <t>Plačila drugih storitev in dokumentacije</t>
  </si>
  <si>
    <t>1.1.2.10</t>
  </si>
  <si>
    <t>Priprava zemljišča</t>
  </si>
  <si>
    <t>1.1.2.11</t>
  </si>
  <si>
    <t>Novogradnje</t>
  </si>
  <si>
    <t>1.1.2.12</t>
  </si>
  <si>
    <t>Rekonstrukcije in adaptacije</t>
  </si>
  <si>
    <t xml:space="preserve"> 1.2</t>
  </si>
  <si>
    <t>Nakup nezazidanih zemljišč</t>
  </si>
  <si>
    <t>Nakup zemljišč</t>
  </si>
  <si>
    <t xml:space="preserve"> 1.3</t>
  </si>
  <si>
    <t>Oprema in druga opredmetena osnovna sredstva (oprema)</t>
  </si>
  <si>
    <t>Nakup strojne računalniške opreme</t>
  </si>
  <si>
    <t>Nakup drugega pohištva</t>
  </si>
  <si>
    <t>Nakup laboratorijske opreme</t>
  </si>
  <si>
    <t>Nakup strežnikov in diskovnih sistemov</t>
  </si>
  <si>
    <t>Nakup opreme za tiskanje in razmnoževanje</t>
  </si>
  <si>
    <t>Nakup telekomunikacijske opreme</t>
  </si>
  <si>
    <t>Nakup medicinske opreme in napeljav</t>
  </si>
  <si>
    <t>Nakup hidrometeorološke opreme</t>
  </si>
  <si>
    <t>Nakup aktivne mrežne in komunikacijske opreme</t>
  </si>
  <si>
    <t>Nakup druge opreme in napeljav</t>
  </si>
  <si>
    <t xml:space="preserve"> 1.4</t>
  </si>
  <si>
    <t>Investicije v neopredmetena sredstva</t>
  </si>
  <si>
    <t>Nakup licenčne programske opreme</t>
  </si>
  <si>
    <t>Nakup druge (nelicenčne programske opreme)</t>
  </si>
  <si>
    <t>Nakup neopredmetenih dolgoročnih sredstev-finančni najem</t>
  </si>
  <si>
    <t>Stroški uporabe osnovnih sredstev</t>
  </si>
  <si>
    <t>Amortizacija nepremičnin in opreme</t>
  </si>
  <si>
    <t>Stroški plač in povračil v zvezi z delom</t>
  </si>
  <si>
    <t xml:space="preserve">Stroški plač </t>
  </si>
  <si>
    <t>Stroški plač-prispevki</t>
  </si>
  <si>
    <t>Stroški za službena potovanja</t>
  </si>
  <si>
    <t>Hotelske in restavracijske storitve v državi</t>
  </si>
  <si>
    <t>Stroški prevoza v državi</t>
  </si>
  <si>
    <t>Hotelske in restavracijske storitve v tujini</t>
  </si>
  <si>
    <t>Stroški prevoza v tujini</t>
  </si>
  <si>
    <t>Drugi izdatki za službena potovanja</t>
  </si>
  <si>
    <t>Prispevki delodajalcev za socialno varnost</t>
  </si>
  <si>
    <t>Posredni stroški</t>
  </si>
  <si>
    <t>Stroški električne energije</t>
  </si>
  <si>
    <t>Stroški porabe kuriv in stroški ogrevanja</t>
  </si>
  <si>
    <t>Stroški vode in komunalnih storitev</t>
  </si>
  <si>
    <t>Stroški odvoza smeti</t>
  </si>
  <si>
    <t>Stroški telefona, faksa in elektronske pošte</t>
  </si>
  <si>
    <t>Stroški poštnin in kurirskih storitev</t>
  </si>
  <si>
    <t>Amortizacija osnovnih sredstev</t>
  </si>
  <si>
    <t>Stroški potrošnega materiala</t>
  </si>
  <si>
    <t>Stroški režije in administracije</t>
  </si>
  <si>
    <t>Stroški tekočega vzdrževanja</t>
  </si>
  <si>
    <t>Stroški najema nepremičnine in opreme</t>
  </si>
  <si>
    <t>Zavarovalne premije za objekte in opremo</t>
  </si>
  <si>
    <t>Stroški informiranja in komuniciranja</t>
  </si>
  <si>
    <t>Stroški organizacije in izvedbe konferenc, seminarjev in simpozijev</t>
  </si>
  <si>
    <t>Stroški izdelave ali nadgradnje spletnih strani</t>
  </si>
  <si>
    <t>Stroški oglaševalskih storitev in stroški objav</t>
  </si>
  <si>
    <t>Stroški svetovanja na področju informiranja in komuniciranja</t>
  </si>
  <si>
    <t>Stroški oblikovanja, priprave na tisk, tiska in dostave gradiv</t>
  </si>
  <si>
    <t>Stroški nastopov na sejmih in razstavah</t>
  </si>
  <si>
    <t>Stroški založniških storitev</t>
  </si>
  <si>
    <t>Stroški zaračunljive tiskovine</t>
  </si>
  <si>
    <t>Drugi stroški informiranja in komuniciranja</t>
  </si>
  <si>
    <t>Davek na dodano vrednost</t>
  </si>
  <si>
    <t>Stroški storitev zunanjih izvajalcev</t>
  </si>
  <si>
    <t>Delo po pogodbi o opravljanju storitev</t>
  </si>
  <si>
    <t>Delo po podjemni pogodbi</t>
  </si>
  <si>
    <t>Delo preko študentskega servisa</t>
  </si>
  <si>
    <t>Delo po avtorski pogodbi</t>
  </si>
  <si>
    <t>Drugi stroški storitev zunanjih izvajalcev</t>
  </si>
  <si>
    <t>Poenostavljene oblike nepovratnih sredstev in vračljive podpore</t>
  </si>
  <si>
    <t xml:space="preserve">Pavšalno financiranje, določeno z uporabo odstotka za eno ali več določenih kategorij stroškov </t>
  </si>
  <si>
    <t>Pavšalno financiranje, določeno z uporabo odstotka za eno ali več določenih kategorij stroškov - A</t>
  </si>
  <si>
    <t>Pavšalno financiranje, določeno z uporabo odstotka za eno ali več določenih kategorij stroškov - B</t>
  </si>
  <si>
    <t>Pavšalno financiranje, določeno z uporabo odstotka za eno ali več določenih kategorij stroškov - C</t>
  </si>
  <si>
    <t>Pavšalno financiranje, določeno z uporabo odstotka za eno ali več določenih kategorij stroškov - D</t>
  </si>
  <si>
    <t>Standardne lestvice stroškov na enoto</t>
  </si>
  <si>
    <t>Standardne lestvice stroškov na enoto - A</t>
  </si>
  <si>
    <t>Standardne lestvice stroškov na enoto - B</t>
  </si>
  <si>
    <t>Standardne lestvice stroškov na enoto - C</t>
  </si>
  <si>
    <t>Standardne lestvice stroškov na enoto - D</t>
  </si>
  <si>
    <t xml:space="preserve">Pavšalni zneski, ki ne presegajo 100.000, 00 EUR javnega prispevka </t>
  </si>
  <si>
    <t>Druge specifične vrste stroškov</t>
  </si>
  <si>
    <t>Dodatek za  aktivnost</t>
  </si>
  <si>
    <t>Dodatek za prevoz</t>
  </si>
  <si>
    <t>Strošek prostovoljnega dela</t>
  </si>
  <si>
    <t>Šolnine</t>
  </si>
  <si>
    <t>1.1</t>
  </si>
  <si>
    <t>1.2.1</t>
  </si>
  <si>
    <t>1</t>
  </si>
  <si>
    <t>1.3.1</t>
  </si>
  <si>
    <t>1.3.2</t>
  </si>
  <si>
    <t>1.3.3</t>
  </si>
  <si>
    <t>1.3.4</t>
  </si>
  <si>
    <t>1.3.5</t>
  </si>
  <si>
    <t>1.3.6</t>
  </si>
  <si>
    <t>1.3.7</t>
  </si>
  <si>
    <t>1.3.8</t>
  </si>
  <si>
    <t>1.3.9</t>
  </si>
  <si>
    <t>1.3.10</t>
  </si>
  <si>
    <t>1.4.1</t>
  </si>
  <si>
    <t>1.4.2</t>
  </si>
  <si>
    <t>1.4.3</t>
  </si>
  <si>
    <t>2</t>
  </si>
  <si>
    <t>2.1</t>
  </si>
  <si>
    <t>3</t>
  </si>
  <si>
    <t>3.1</t>
  </si>
  <si>
    <t>3.1.1</t>
  </si>
  <si>
    <t>3.2</t>
  </si>
  <si>
    <t>3.2.1</t>
  </si>
  <si>
    <t>3.2.2</t>
  </si>
  <si>
    <t>3.2.3</t>
  </si>
  <si>
    <t>3.2.4</t>
  </si>
  <si>
    <t>3.2.5</t>
  </si>
  <si>
    <t>3.3</t>
  </si>
  <si>
    <t>4</t>
  </si>
  <si>
    <t>4.1</t>
  </si>
  <si>
    <t>4.2</t>
  </si>
  <si>
    <t>4.3</t>
  </si>
  <si>
    <t>4.4</t>
  </si>
  <si>
    <t>4.5</t>
  </si>
  <si>
    <t>4.6</t>
  </si>
  <si>
    <t>4.7</t>
  </si>
  <si>
    <t>4.8</t>
  </si>
  <si>
    <t>4.9</t>
  </si>
  <si>
    <t>4.10</t>
  </si>
  <si>
    <t>4.11</t>
  </si>
  <si>
    <t>4.12</t>
  </si>
  <si>
    <t>5</t>
  </si>
  <si>
    <t>5.1</t>
  </si>
  <si>
    <t>5.2</t>
  </si>
  <si>
    <t>5.3</t>
  </si>
  <si>
    <t>5.4</t>
  </si>
  <si>
    <t>5.5</t>
  </si>
  <si>
    <t>5.6</t>
  </si>
  <si>
    <t>5.7</t>
  </si>
  <si>
    <t>5.8</t>
  </si>
  <si>
    <t>5.9</t>
  </si>
  <si>
    <t>6</t>
  </si>
  <si>
    <t>6.1</t>
  </si>
  <si>
    <t>7</t>
  </si>
  <si>
    <t>7.1</t>
  </si>
  <si>
    <t>7.2</t>
  </si>
  <si>
    <t>7.3</t>
  </si>
  <si>
    <t>7.4</t>
  </si>
  <si>
    <t>7.5</t>
  </si>
  <si>
    <t>8</t>
  </si>
  <si>
    <t>8.1</t>
  </si>
  <si>
    <t>8.1.1</t>
  </si>
  <si>
    <t>8.1.2</t>
  </si>
  <si>
    <t>8.1.3</t>
  </si>
  <si>
    <t>8.1.4</t>
  </si>
  <si>
    <t>8.2</t>
  </si>
  <si>
    <t>8.2.1</t>
  </si>
  <si>
    <t>8.2.2</t>
  </si>
  <si>
    <t>8.2.3</t>
  </si>
  <si>
    <t>8.2.4</t>
  </si>
  <si>
    <t>8.3</t>
  </si>
  <si>
    <t>9</t>
  </si>
  <si>
    <t>9.1</t>
  </si>
  <si>
    <t>9.2</t>
  </si>
  <si>
    <t>9.3</t>
  </si>
  <si>
    <t>9.4</t>
  </si>
  <si>
    <t>Gradnja pločnikov</t>
  </si>
  <si>
    <t>Skupaj upravičeni stroški do sofinanciranja</t>
  </si>
  <si>
    <t>Neupravičeni stroški, ki presegajo omejitev JR - občina</t>
  </si>
  <si>
    <t>Preko vseh neprednostnih cest (ali celotno križišče kot dvignjena ploščad, ali v primeru semaforiziranega križišča na večpasovni cesti, ki se ji zmanjša število prometnih pasov prehod pločnika na višino ceste z naklonom manj kot 3%)</t>
  </si>
  <si>
    <t>1.1. Rekonstrukcije mestnih ulic v eksperimentalno prometno ureditev po načelu skupnega prometnega prostora</t>
  </si>
  <si>
    <t>vpišite dolžine optimalne trase v celico  B18 in dolžine posameznih odsekov načrtovane trase po vrstah kolesarske povezave v celice B21-B28</t>
  </si>
  <si>
    <t>vpišite dolžino trase, ki izpoljuje pogoj v celico B33</t>
  </si>
  <si>
    <t>vpišite število križišč, ki izpolnjujejo pogoj v celico B32</t>
  </si>
  <si>
    <r>
      <t xml:space="preserve">Neposrednost povezave : 
- najbolj neposredno povezavo med izhodiščem in ciljem (razdalja) = 100% možnih točk, 
- 20 % daljšo razdaljo med izhodiščem in ciljem = 0 %. 
</t>
    </r>
    <r>
      <rPr>
        <i/>
        <sz val="11"/>
        <color theme="1"/>
        <rFont val="Calibri"/>
        <family val="2"/>
        <charset val="238"/>
        <scheme val="minor"/>
      </rPr>
      <t>Vsaka kol. povezava se med obema kriterijema točkuje linearno (10% daljša od najbolj neposredne razdalje je 50% točk).</t>
    </r>
  </si>
  <si>
    <t xml:space="preserve">Št. možnih točk </t>
  </si>
  <si>
    <t>Število križišč z izpolnjevanjem pogoja v celici A40:</t>
  </si>
  <si>
    <t>Število križišč z izpolnjevanjem pogoja v celici A43:</t>
  </si>
  <si>
    <r>
      <rPr>
        <b/>
        <sz val="11"/>
        <color theme="1"/>
        <rFont val="Calibri"/>
        <family val="2"/>
        <charset val="238"/>
        <scheme val="minor"/>
      </rPr>
      <t xml:space="preserve">A46   </t>
    </r>
    <r>
      <rPr>
        <sz val="11"/>
        <color theme="1"/>
        <rFont val="Calibri"/>
        <family val="2"/>
        <charset val="238"/>
        <scheme val="minor"/>
      </rPr>
      <t xml:space="preserve">Kolesarska povezava je od vozišča ločena z zelenico in/ali drevoredom
</t>
    </r>
    <r>
      <rPr>
        <i/>
        <sz val="11"/>
        <color theme="1"/>
        <rFont val="Calibri"/>
        <family val="2"/>
        <charset val="238"/>
        <scheme val="minor"/>
      </rPr>
      <t>% točk se določi glede na dolžino celotne kolesarske povezave v okviru prijavljene operacije</t>
    </r>
  </si>
  <si>
    <r>
      <rPr>
        <b/>
        <sz val="11"/>
        <color theme="1"/>
        <rFont val="Calibri"/>
        <family val="2"/>
        <charset val="238"/>
        <scheme val="minor"/>
      </rPr>
      <t xml:space="preserve">A43    </t>
    </r>
    <r>
      <rPr>
        <sz val="11"/>
        <color theme="1"/>
        <rFont val="Calibri"/>
        <family val="2"/>
        <charset val="238"/>
        <scheme val="minor"/>
      </rPr>
      <t xml:space="preserve">V križiščih na kolesarski povezavi so izvedeni ukrepi prioritizacije kolesarjev (ukrepi umirjanja motoriziranega prometa, cycling box, prednostna zelena luč za kolesarje, sredinski otoki imajo nivojsko vodenje kolesarjev, držala za kolesarje na križiščih, indukcijska zanka ali kolesarjem prilagojena lokacija stikala za skrajšanje intervala zelene luči na prednostni cesti, v krožnih križiščih z omejitvijo 30 km/h je vodenje kolesarja po prometnem pasu, namenjenem mešanemu prometu - sharrow, …)
</t>
    </r>
    <r>
      <rPr>
        <i/>
        <sz val="11"/>
        <color theme="1"/>
        <rFont val="Calibri"/>
        <family val="2"/>
        <charset val="238"/>
        <scheme val="minor"/>
      </rPr>
      <t>% točk se določi glede na delež križišč</t>
    </r>
  </si>
  <si>
    <r>
      <rPr>
        <b/>
        <sz val="11"/>
        <color theme="1"/>
        <rFont val="Calibri"/>
        <family val="2"/>
        <charset val="238"/>
        <scheme val="minor"/>
      </rPr>
      <t xml:space="preserve">A40    </t>
    </r>
    <r>
      <rPr>
        <sz val="11"/>
        <color theme="1"/>
        <rFont val="Calibri"/>
        <family val="2"/>
        <charset val="238"/>
        <scheme val="minor"/>
      </rPr>
      <t xml:space="preserve">Na križanjih povezave z neprednostnimi cestami je predvideno umirjanje motoriziranega prometa (grbina, zožitev prometnega pasu, dodatne talne oznake …) 
</t>
    </r>
    <r>
      <rPr>
        <i/>
        <sz val="11"/>
        <color theme="1"/>
        <rFont val="Calibri"/>
        <family val="2"/>
        <charset val="238"/>
        <scheme val="minor"/>
      </rPr>
      <t>% točk se določi glede na delež križanj</t>
    </r>
  </si>
  <si>
    <t>Dolžina povezave z izpolnjevanjem pogoja v celici A46:</t>
  </si>
  <si>
    <t>1.3 Urbana oprema - vpišite skupen znesek iz popisa del</t>
  </si>
  <si>
    <t>1.1. Ločeno navedite opis posameznega objekta</t>
  </si>
  <si>
    <t>Število postaj, ki izpolnjujejo pogoj v celici B25:</t>
  </si>
  <si>
    <r>
      <rPr>
        <b/>
        <sz val="11"/>
        <color theme="1"/>
        <rFont val="Calibri"/>
        <family val="2"/>
        <charset val="238"/>
        <scheme val="minor"/>
      </rPr>
      <t xml:space="preserve">B25 </t>
    </r>
    <r>
      <rPr>
        <sz val="11"/>
        <color theme="1"/>
        <rFont val="Calibri"/>
        <family val="2"/>
        <charset val="238"/>
        <scheme val="minor"/>
      </rPr>
      <t xml:space="preserve">Postaje javnega sistema izposoje koles so postavljene na največjih generatorjih prometa v mestu (intermodalno vozlišče, središče mesta, nakupovalni centri, večje stanovanjske soseske)
</t>
    </r>
    <r>
      <rPr>
        <i/>
        <sz val="11"/>
        <color theme="1"/>
        <rFont val="Calibri"/>
        <family val="2"/>
        <charset val="238"/>
        <scheme val="minor"/>
      </rPr>
      <t>% točk se določi glede na delež postaj na največjih generatorjih prometa</t>
    </r>
  </si>
  <si>
    <t>1. 3. Urbana oprema</t>
  </si>
  <si>
    <t xml:space="preserve">A) Dodatne zahteve oz. določila glede na Pravilnik o avtobusnih postajališčih:
- 4. člen, (1) točka: vse navedeno velja tudi v primeru, ko gre za avtobusno postajališče ob občinski cesti;
- 4. člen, (2) točka: vsi navedeni elementi so obvezni, razen ločilnega otoka;
- 6. člen, (2) točka: velja le v primeru, da se zagotovi ustrezno umirjanje prometa s pomočjo ločilnega otoka;
- 20. člen, (2) točka: se upošteva, če pa prostor omogoča, se promet kolesarjev vodi za postajališčem;
- 20. člen, (4) točka: dodatno je potrebno zagotoviti vsaj 2 metra varovalne ograje med čakališčem in kolesarsko stezo na vsaki strani postajališča;
- 21. člen, (4) točka: nadstrešnica je obvezni element postajališča, razen, če gre za postajališče, ki ima izključno funkcijo izstopanja (npr. zadnje postajališče na liniji, ki ni hkrati tudi začetno);
- 22. člen: oddaljenost do sosednjega prehoda za pešce je lahko manjša od 150 metrov.
</t>
  </si>
  <si>
    <r>
      <t xml:space="preserve">Povezovanje različnih delov mesta glede na namensko rabo (kriterij): 
1. območja mesta z različno namensko rabo (npr. stanovanjska soseska – poslovno-gospodarske cone – središče mesta – stanovanjska soseska) = 100 % 
2. območja mesta z enako namensko rabo (stanovanjska soseska – stanovanjska soseska, poslovno-gospodarska cona – poslovno-gospodarska cona) = 30 % 
3. ne povezuje različnih območij mesta = 10 % 
</t>
    </r>
    <r>
      <rPr>
        <i/>
        <sz val="11"/>
        <color theme="1"/>
        <rFont val="Calibri"/>
        <family val="2"/>
        <charset val="238"/>
        <scheme val="minor"/>
      </rPr>
      <t>Vsaka kolesarska povezava se točkuje z odstotkom kriterija, v katerega spada.</t>
    </r>
    <r>
      <rPr>
        <sz val="11"/>
        <color theme="1"/>
        <rFont val="Calibri"/>
        <family val="2"/>
        <charset val="238"/>
        <scheme val="minor"/>
      </rPr>
      <t xml:space="preserve">
</t>
    </r>
  </si>
  <si>
    <t xml:space="preserve">Navodila za izpolnjevanje Obrazca 3b: </t>
  </si>
  <si>
    <t xml:space="preserve">1. V obrazcu 3b: Podatki o ukrepu izpolnjujete le celice obarvane s svetlo zeleno barvo. </t>
  </si>
  <si>
    <t>7. V primeru dodatnih vprašanj se obrnite na kontaktni elektronski naslov za javni razpis:   mzi-mobilen.si@gov.si</t>
  </si>
  <si>
    <r>
      <t xml:space="preserve">B19 </t>
    </r>
    <r>
      <rPr>
        <sz val="11"/>
        <color theme="1"/>
        <rFont val="Wingdings"/>
        <charset val="2"/>
      </rPr>
      <t>ê</t>
    </r>
  </si>
  <si>
    <t>Načrtovani strošek</t>
  </si>
  <si>
    <t>Načrtovovani strošek na enoto  (neto)</t>
  </si>
  <si>
    <t xml:space="preserve">Neupravičeni strošek </t>
  </si>
  <si>
    <t xml:space="preserve">Upravičen strošek </t>
  </si>
  <si>
    <t>omejitev sofinanciranja na 50% ukrepa</t>
  </si>
  <si>
    <t xml:space="preserve">Izračun upošteva omejitve iz razpisne dokumentacije za določitev višine upravičenih stroškov ukrepa. </t>
  </si>
  <si>
    <r>
      <rPr>
        <b/>
        <sz val="11"/>
        <color theme="1"/>
        <rFont val="Calibri"/>
        <family val="2"/>
        <charset val="238"/>
        <scheme val="minor"/>
      </rPr>
      <t xml:space="preserve">B26  </t>
    </r>
    <r>
      <rPr>
        <sz val="11"/>
        <color theme="1"/>
        <rFont val="Calibri"/>
        <family val="2"/>
        <charset val="238"/>
        <scheme val="minor"/>
      </rPr>
      <t xml:space="preserve">Med vsemi postajami je zagotovljena neprekinjena kolesarska povezava (ločena kolesarska povezava ali prometni pas, namenjen mešanemu prometu (sharrow ali skupni prometni prostor, omejitev 30 km/h, PLDP pod 1500 motornih vozil / dan))
</t>
    </r>
    <r>
      <rPr>
        <i/>
        <sz val="11"/>
        <color theme="1"/>
        <rFont val="Calibri"/>
        <family val="2"/>
        <charset val="238"/>
        <scheme val="minor"/>
      </rPr>
      <t>% točk se določi glede na delež zagotovljenih povezav med vsemi možnimi povezavami med postajami (primer: 4 postaje je  6 možnih povezav)</t>
    </r>
  </si>
  <si>
    <t>Izračun upravičenih stroškov glede na omejitve javnega razpisa</t>
  </si>
  <si>
    <r>
      <t xml:space="preserve">5. Tabela </t>
    </r>
    <r>
      <rPr>
        <i/>
        <sz val="11"/>
        <rFont val="Calibri"/>
        <family val="2"/>
        <charset val="238"/>
        <scheme val="minor"/>
      </rPr>
      <t xml:space="preserve">Izračun upravičenih stroškov glede na omejitve javnega razpisa </t>
    </r>
    <r>
      <rPr>
        <sz val="11"/>
        <rFont val="Calibri"/>
        <family val="2"/>
        <charset val="238"/>
        <scheme val="minor"/>
      </rPr>
      <t xml:space="preserve">na koncu posameznega zavihka obrazca 3b je podlaga za izračun skupnih upravičenih stroškov operacije (delitev upravičeni/neupravičeni), ki jih morate sešteti v obrazec 3: Opis operacije. </t>
    </r>
  </si>
  <si>
    <t xml:space="preserve">Ostale celice se izračunavajo same. </t>
  </si>
  <si>
    <t xml:space="preserve">2. Za vsak ukrep izpolnite ločen obrazec 3a Opis ukrepa in 3b Podatki o ukrepu. </t>
  </si>
  <si>
    <t xml:space="preserve">4. V obrazec 3b se vpisuje le stroške gradnje po vrstah stroškov, pri katerih obstajajo omejitve najvišjih zneskov upravičenih stroškov do sofinanciranja na enoto. </t>
  </si>
  <si>
    <t xml:space="preserve">6. Stroški 
• 5. Informiranje in komuniciranje, 
• 1.2. Nakup nezazidanih zemljišč in 
• 7. Stroški storitev zunanjih izvajalcev 
se določajo na ravni operacije, zato se vpisujejo v obrazec 3: Opis operacije. Na ravni ukrepa se ti stroški ne vpisujejo. </t>
  </si>
  <si>
    <r>
      <t xml:space="preserve">3. V zavihku </t>
    </r>
    <r>
      <rPr>
        <i/>
        <sz val="11"/>
        <rFont val="Calibri"/>
        <family val="2"/>
        <charset val="238"/>
        <scheme val="minor"/>
      </rPr>
      <t xml:space="preserve">Vrste stroškov OU </t>
    </r>
    <r>
      <rPr>
        <sz val="11"/>
        <rFont val="Calibri"/>
        <family val="2"/>
        <charset val="238"/>
        <scheme val="minor"/>
      </rPr>
      <t>je podrobna razdelitev vrst stroškov, kot jo zahteva nov informacijski sistem eMA OU, in vam je v pomoč za razmejitev upravičenih stroškov ukrepa med posamezne vrste stroškov.</t>
    </r>
  </si>
  <si>
    <t>Na križanjih povezave z neprednostnimi cestami je predvidno nivojsko vodenje kolesarja (dvignjeni plato) oz. so klančine z vzdolžnimi nakloni pod 1:20 ali v primeru kolesarskega pasu neposredno vodenje preko križišča.
Kolesarska povezava se ne dviga in spušča na posameznih uvozih (rodeo-efekt).</t>
  </si>
  <si>
    <t>Minimalno število priklopnih mest na postajo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</si>
</sst>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0"/>
    <numFmt numFmtId="165" formatCode="0.0"/>
    <numFmt numFmtId="166" formatCode="#,##0.0"/>
  </numFmts>
  <fonts count="3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4"/>
      <color theme="1"/>
      <name val="Calibri"/>
      <family val="2"/>
      <charset val="238"/>
      <scheme val="minor"/>
    </font>
    <font>
      <sz val="11"/>
      <color theme="0"/>
      <name val="Calibri"/>
      <family val="2"/>
      <charset val="238"/>
      <scheme val="minor"/>
    </font>
    <font>
      <b/>
      <sz val="12"/>
      <color theme="1"/>
      <name val="Calibri"/>
      <family val="2"/>
      <charset val="238"/>
      <scheme val="minor"/>
    </font>
    <font>
      <sz val="11"/>
      <name val="Calibri"/>
      <family val="2"/>
      <charset val="238"/>
      <scheme val="minor"/>
    </font>
    <font>
      <b/>
      <sz val="10"/>
      <color theme="1"/>
      <name val="Arial"/>
      <family val="2"/>
      <charset val="238"/>
    </font>
    <font>
      <sz val="10"/>
      <color theme="1"/>
      <name val="Arial"/>
      <family val="2"/>
      <charset val="238"/>
    </font>
    <font>
      <b/>
      <sz val="16"/>
      <color theme="1"/>
      <name val="Calibri"/>
      <family val="2"/>
      <charset val="238"/>
      <scheme val="minor"/>
    </font>
    <font>
      <sz val="11"/>
      <color theme="1"/>
      <name val="Calibri"/>
      <family val="2"/>
      <charset val="238"/>
    </font>
    <font>
      <b/>
      <sz val="11"/>
      <color theme="1"/>
      <name val="Calibri"/>
      <family val="2"/>
      <charset val="238"/>
    </font>
    <font>
      <i/>
      <sz val="11"/>
      <color theme="1"/>
      <name val="Calibri"/>
      <family val="2"/>
      <charset val="238"/>
      <scheme val="minor"/>
    </font>
    <font>
      <b/>
      <sz val="9"/>
      <color indexed="81"/>
      <name val="Tahoma"/>
      <family val="2"/>
      <charset val="238"/>
    </font>
    <font>
      <sz val="9"/>
      <color indexed="81"/>
      <name val="Tahoma"/>
      <family val="2"/>
      <charset val="238"/>
    </font>
    <font>
      <strike/>
      <sz val="11"/>
      <color theme="1"/>
      <name val="Calibri"/>
      <family val="2"/>
      <charset val="238"/>
      <scheme val="minor"/>
    </font>
    <font>
      <sz val="8"/>
      <color rgb="FF000000"/>
      <name val="Tahoma"/>
      <family val="2"/>
      <charset val="238"/>
    </font>
    <font>
      <sz val="11"/>
      <color rgb="FFFF0000"/>
      <name val="Calibri"/>
      <family val="2"/>
      <charset val="238"/>
      <scheme val="minor"/>
    </font>
    <font>
      <b/>
      <sz val="11"/>
      <name val="Calibri"/>
      <family val="2"/>
      <charset val="238"/>
      <scheme val="minor"/>
    </font>
    <font>
      <sz val="12"/>
      <name val="Calibri"/>
      <family val="2"/>
      <charset val="238"/>
      <scheme val="minor"/>
    </font>
    <font>
      <sz val="10"/>
      <color theme="1"/>
      <name val="Calibri"/>
      <family val="2"/>
      <charset val="238"/>
      <scheme val="minor"/>
    </font>
    <font>
      <sz val="9"/>
      <color theme="1"/>
      <name val="Calibri"/>
      <family val="2"/>
      <charset val="238"/>
      <scheme val="minor"/>
    </font>
    <font>
      <b/>
      <sz val="11"/>
      <color rgb="FFFF0000"/>
      <name val="Calibri"/>
      <family val="2"/>
      <charset val="238"/>
      <scheme val="minor"/>
    </font>
    <font>
      <b/>
      <sz val="12"/>
      <name val="Calibri"/>
      <family val="2"/>
      <charset val="238"/>
      <scheme val="minor"/>
    </font>
    <font>
      <sz val="11"/>
      <color theme="8" tint="-0.499984740745262"/>
      <name val="Calibri"/>
      <family val="2"/>
      <charset val="238"/>
      <scheme val="minor"/>
    </font>
    <font>
      <b/>
      <sz val="11"/>
      <color theme="8" tint="-0.499984740745262"/>
      <name val="Calibri"/>
      <family val="2"/>
      <charset val="238"/>
      <scheme val="minor"/>
    </font>
    <font>
      <sz val="10"/>
      <color theme="8" tint="-0.499984740745262"/>
      <name val="Arial"/>
      <family val="2"/>
      <charset val="238"/>
    </font>
    <font>
      <b/>
      <sz val="11"/>
      <color rgb="FFFFFFFF"/>
      <name val="Calibri"/>
      <family val="2"/>
      <charset val="238"/>
      <scheme val="minor"/>
    </font>
    <font>
      <sz val="11"/>
      <color rgb="FF000000"/>
      <name val="Calibri"/>
      <family val="2"/>
      <charset val="238"/>
      <scheme val="minor"/>
    </font>
    <font>
      <sz val="10"/>
      <name val="Calibri"/>
      <family val="2"/>
      <charset val="238"/>
      <scheme val="minor"/>
    </font>
    <font>
      <b/>
      <sz val="14"/>
      <color rgb="FF000000"/>
      <name val="Calibri"/>
      <family val="2"/>
      <charset val="238"/>
      <scheme val="minor"/>
    </font>
    <font>
      <sz val="14"/>
      <color theme="1"/>
      <name val="Calibri"/>
      <family val="2"/>
      <charset val="238"/>
      <scheme val="minor"/>
    </font>
    <font>
      <b/>
      <sz val="14"/>
      <name val="Calibri"/>
      <family val="2"/>
      <charset val="238"/>
      <scheme val="minor"/>
    </font>
    <font>
      <sz val="14"/>
      <name val="Calibri"/>
      <family val="2"/>
      <charset val="238"/>
      <scheme val="minor"/>
    </font>
    <font>
      <sz val="11"/>
      <color theme="1"/>
      <name val="Wingdings"/>
      <charset val="2"/>
    </font>
    <font>
      <i/>
      <sz val="11"/>
      <name val="Calibri"/>
      <family val="2"/>
      <charset val="238"/>
      <scheme val="minor"/>
    </font>
  </fonts>
  <fills count="15">
    <fill>
      <patternFill patternType="none"/>
    </fill>
    <fill>
      <patternFill patternType="gray125"/>
    </fill>
    <fill>
      <patternFill patternType="solid">
        <fgColor theme="6"/>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rgb="FF9BBB59"/>
        <bgColor indexed="64"/>
      </patternFill>
    </fill>
    <fill>
      <patternFill patternType="solid">
        <fgColor rgb="FFEAF1DD"/>
        <bgColor indexed="64"/>
      </patternFill>
    </fill>
    <fill>
      <patternFill patternType="solid">
        <fgColor rgb="FFFFFFFF"/>
        <bgColor indexed="64"/>
      </patternFill>
    </fill>
    <fill>
      <patternFill patternType="solid">
        <fgColor theme="6" tint="0.39997558519241921"/>
        <bgColor indexed="64"/>
      </patternFill>
    </fill>
  </fills>
  <borders count="13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medium">
        <color auto="1"/>
      </left>
      <right/>
      <top/>
      <bottom/>
      <diagonal/>
    </border>
    <border>
      <left/>
      <right style="medium">
        <color auto="1"/>
      </right>
      <top/>
      <bottom/>
      <diagonal/>
    </border>
    <border>
      <left/>
      <right/>
      <top/>
      <bottom style="thin">
        <color auto="1"/>
      </bottom>
      <diagonal/>
    </border>
    <border>
      <left/>
      <right/>
      <top style="hair">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top style="hair">
        <color auto="1"/>
      </top>
      <bottom style="medium">
        <color auto="1"/>
      </bottom>
      <diagonal/>
    </border>
    <border>
      <left/>
      <right/>
      <top/>
      <bottom style="medium">
        <color auto="1"/>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top/>
      <bottom style="hair">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style="medium">
        <color auto="1"/>
      </right>
      <top/>
      <bottom style="hair">
        <color auto="1"/>
      </bottom>
      <diagonal/>
    </border>
    <border>
      <left/>
      <right style="medium">
        <color auto="1"/>
      </right>
      <top style="hair">
        <color auto="1"/>
      </top>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auto="1"/>
      </right>
      <top style="thin">
        <color auto="1"/>
      </top>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top style="medium">
        <color auto="1"/>
      </top>
      <bottom style="hair">
        <color auto="1"/>
      </bottom>
      <diagonal/>
    </border>
    <border>
      <left style="medium">
        <color auto="1"/>
      </left>
      <right/>
      <top style="hair">
        <color auto="1"/>
      </top>
      <bottom/>
      <diagonal/>
    </border>
    <border>
      <left/>
      <right/>
      <top style="hair">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medium">
        <color auto="1"/>
      </left>
      <right style="hair">
        <color auto="1"/>
      </right>
      <top/>
      <bottom/>
      <diagonal/>
    </border>
    <border>
      <left style="hair">
        <color auto="1"/>
      </left>
      <right style="hair">
        <color auto="1"/>
      </right>
      <top style="hair">
        <color auto="1"/>
      </top>
      <bottom/>
      <diagonal/>
    </border>
    <border>
      <left/>
      <right style="hair">
        <color auto="1"/>
      </right>
      <top style="medium">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hair">
        <color auto="1"/>
      </right>
      <top style="hair">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rgb="FFC4D79B"/>
      </left>
      <right/>
      <top/>
      <bottom style="medium">
        <color rgb="FFC4D79B"/>
      </bottom>
      <diagonal/>
    </border>
    <border>
      <left/>
      <right/>
      <top/>
      <bottom style="medium">
        <color rgb="FFC4D79B"/>
      </bottom>
      <diagonal/>
    </border>
    <border>
      <left style="medium">
        <color rgb="FFC4D79B"/>
      </left>
      <right/>
      <top style="double">
        <color rgb="FFC4D79B"/>
      </top>
      <bottom style="medium">
        <color rgb="FFC4D79B"/>
      </bottom>
      <diagonal/>
    </border>
    <border>
      <left style="medium">
        <color rgb="FFC4D79B"/>
      </left>
      <right/>
      <top/>
      <bottom/>
      <diagonal/>
    </border>
    <border>
      <left/>
      <right/>
      <top style="double">
        <color rgb="FFC4D79B"/>
      </top>
      <bottom style="medium">
        <color rgb="FFC4D79B"/>
      </bottom>
      <diagonal/>
    </border>
    <border>
      <left style="medium">
        <color rgb="FFC4D79B"/>
      </left>
      <right/>
      <top style="medium">
        <color rgb="FFC4D79B"/>
      </top>
      <bottom/>
      <diagonal/>
    </border>
    <border>
      <left/>
      <right/>
      <top style="medium">
        <color rgb="FFC4D79B"/>
      </top>
      <bottom/>
      <diagonal/>
    </border>
    <border>
      <left style="hair">
        <color auto="1"/>
      </left>
      <right style="hair">
        <color auto="1"/>
      </right>
      <top/>
      <bottom style="thin">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style="medium">
        <color auto="1"/>
      </top>
      <bottom style="hair">
        <color auto="1"/>
      </bottom>
      <diagonal/>
    </border>
    <border>
      <left/>
      <right style="thick">
        <color auto="1"/>
      </right>
      <top style="hair">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top style="hair">
        <color auto="1"/>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style="hair">
        <color auto="1"/>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medium">
        <color auto="1"/>
      </left>
      <right/>
      <top style="medium">
        <color auto="1"/>
      </top>
      <bottom style="thin">
        <color auto="1"/>
      </bottom>
      <diagonal/>
    </border>
    <border>
      <left style="thin">
        <color theme="0"/>
      </left>
      <right style="thin">
        <color theme="0"/>
      </right>
      <top style="thin">
        <color theme="0"/>
      </top>
      <bottom style="thin">
        <color theme="0"/>
      </bottom>
      <diagonal/>
    </border>
  </borders>
  <cellStyleXfs count="4">
    <xf numFmtId="0" fontId="0" fillId="0" borderId="0"/>
    <xf numFmtId="9" fontId="1" fillId="0" borderId="0" applyFont="0" applyFill="0" applyBorder="0" applyAlignment="0" applyProtection="0"/>
    <xf numFmtId="0" fontId="5" fillId="2" borderId="0" applyNumberFormat="0" applyBorder="0" applyAlignment="0" applyProtection="0"/>
    <xf numFmtId="44" fontId="1" fillId="0" borderId="0" applyFont="0" applyFill="0" applyBorder="0" applyAlignment="0" applyProtection="0"/>
  </cellStyleXfs>
  <cellXfs count="688">
    <xf numFmtId="0" fontId="0" fillId="0" borderId="0" xfId="0"/>
    <xf numFmtId="0" fontId="0" fillId="0" borderId="4" xfId="0" applyBorder="1" applyAlignment="1">
      <alignment vertical="center"/>
    </xf>
    <xf numFmtId="0" fontId="0" fillId="0" borderId="0" xfId="0" applyProtection="1">
      <protection hidden="1"/>
    </xf>
    <xf numFmtId="0" fontId="2" fillId="0" borderId="0" xfId="0" applyFont="1" applyProtection="1">
      <protection hidden="1"/>
    </xf>
    <xf numFmtId="0" fontId="3" fillId="0" borderId="0" xfId="0" applyFont="1" applyBorder="1" applyAlignment="1" applyProtection="1">
      <alignment vertical="center"/>
      <protection hidden="1"/>
    </xf>
    <xf numFmtId="0" fontId="3" fillId="0" borderId="0" xfId="0" applyFont="1" applyProtection="1">
      <protection hidden="1"/>
    </xf>
    <xf numFmtId="0" fontId="0" fillId="0" borderId="0" xfId="0" applyAlignment="1" applyProtection="1">
      <alignment vertical="center"/>
      <protection hidden="1"/>
    </xf>
    <xf numFmtId="9" fontId="0" fillId="0" borderId="0" xfId="1" applyFont="1" applyAlignment="1" applyProtection="1">
      <alignment vertical="center"/>
      <protection hidden="1"/>
    </xf>
    <xf numFmtId="0" fontId="0" fillId="0" borderId="0" xfId="0" applyAlignment="1" applyProtection="1">
      <alignment horizontal="right"/>
      <protection hidden="1"/>
    </xf>
    <xf numFmtId="0" fontId="0" fillId="0" borderId="0" xfId="0" applyBorder="1" applyProtection="1">
      <protection hidden="1"/>
    </xf>
    <xf numFmtId="0" fontId="4" fillId="3" borderId="14" xfId="0" applyFont="1" applyFill="1" applyBorder="1" applyAlignment="1">
      <alignment vertical="center"/>
    </xf>
    <xf numFmtId="0" fontId="0" fillId="3" borderId="15" xfId="0" applyFill="1" applyBorder="1"/>
    <xf numFmtId="0" fontId="0" fillId="3" borderId="16" xfId="0" applyFill="1" applyBorder="1"/>
    <xf numFmtId="0" fontId="6" fillId="4" borderId="9" xfId="0" applyFont="1" applyFill="1" applyBorder="1" applyAlignment="1">
      <alignment vertical="center" wrapText="1"/>
    </xf>
    <xf numFmtId="0" fontId="6" fillId="4" borderId="0" xfId="0" applyFont="1" applyFill="1" applyBorder="1" applyAlignment="1">
      <alignment vertical="center"/>
    </xf>
    <xf numFmtId="0" fontId="0" fillId="5" borderId="36" xfId="0" applyFill="1" applyBorder="1" applyAlignment="1" applyProtection="1">
      <alignment vertical="center"/>
      <protection locked="0"/>
    </xf>
    <xf numFmtId="0" fontId="4" fillId="3" borderId="14" xfId="0" applyFont="1" applyFill="1" applyBorder="1" applyAlignment="1">
      <alignment vertical="center" wrapText="1"/>
    </xf>
    <xf numFmtId="0" fontId="0" fillId="3" borderId="15" xfId="0" applyFill="1" applyBorder="1" applyAlignment="1">
      <alignment wrapText="1"/>
    </xf>
    <xf numFmtId="0" fontId="0" fillId="3" borderId="15" xfId="0" applyFill="1" applyBorder="1" applyAlignment="1">
      <alignment horizontal="center" wrapText="1"/>
    </xf>
    <xf numFmtId="0" fontId="0" fillId="3" borderId="16" xfId="0" applyFill="1" applyBorder="1" applyAlignment="1">
      <alignment wrapText="1"/>
    </xf>
    <xf numFmtId="0" fontId="0" fillId="0" borderId="9" xfId="0" applyBorder="1"/>
    <xf numFmtId="0" fontId="0" fillId="0" borderId="0" xfId="0" applyBorder="1"/>
    <xf numFmtId="0" fontId="0" fillId="0" borderId="10" xfId="0" applyBorder="1"/>
    <xf numFmtId="0" fontId="6" fillId="6" borderId="37" xfId="0" applyFont="1" applyFill="1" applyBorder="1" applyAlignment="1">
      <alignment horizontal="left" vertical="center" wrapText="1" indent="4"/>
    </xf>
    <xf numFmtId="0" fontId="0" fillId="6" borderId="38" xfId="0" applyFill="1" applyBorder="1"/>
    <xf numFmtId="0" fontId="0" fillId="6" borderId="39" xfId="0" applyFill="1" applyBorder="1"/>
    <xf numFmtId="0" fontId="0" fillId="4" borderId="40" xfId="0" applyFont="1" applyFill="1" applyBorder="1" applyAlignment="1">
      <alignment vertical="center" wrapText="1"/>
    </xf>
    <xf numFmtId="2" fontId="3" fillId="4" borderId="41" xfId="0" applyNumberFormat="1" applyFont="1" applyFill="1" applyBorder="1" applyAlignment="1">
      <alignment horizontal="right" vertical="center"/>
    </xf>
    <xf numFmtId="0" fontId="2" fillId="0" borderId="33" xfId="0" applyFont="1" applyFill="1" applyBorder="1" applyAlignment="1">
      <alignment horizontal="left" vertical="center" wrapText="1" indent="4"/>
    </xf>
    <xf numFmtId="3" fontId="3" fillId="5" borderId="1" xfId="0" applyNumberFormat="1" applyFont="1" applyFill="1" applyBorder="1" applyAlignment="1" applyProtection="1">
      <alignment vertical="center"/>
      <protection locked="0"/>
    </xf>
    <xf numFmtId="0" fontId="3" fillId="0" borderId="34" xfId="0" applyFont="1" applyBorder="1" applyAlignment="1">
      <alignment vertical="center"/>
    </xf>
    <xf numFmtId="164" fontId="0" fillId="0" borderId="0" xfId="0" applyNumberFormat="1" applyFont="1" applyBorder="1" applyAlignment="1">
      <alignment vertical="center"/>
    </xf>
    <xf numFmtId="0" fontId="7" fillId="4" borderId="3" xfId="2" applyFont="1" applyFill="1" applyBorder="1" applyAlignment="1">
      <alignment vertical="center" wrapText="1"/>
    </xf>
    <xf numFmtId="2" fontId="10" fillId="4" borderId="5" xfId="0" applyNumberFormat="1" applyFont="1" applyFill="1" applyBorder="1" applyAlignment="1">
      <alignment horizontal="right"/>
    </xf>
    <xf numFmtId="0" fontId="0" fillId="0" borderId="0" xfId="0" applyBorder="1" applyAlignment="1">
      <alignment vertical="center"/>
    </xf>
    <xf numFmtId="3" fontId="3" fillId="0" borderId="1"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10" xfId="0" applyFill="1" applyBorder="1"/>
    <xf numFmtId="0" fontId="0" fillId="0" borderId="0" xfId="0" applyFill="1" applyBorder="1"/>
    <xf numFmtId="0" fontId="0" fillId="0" borderId="26" xfId="0" applyFont="1" applyBorder="1" applyAlignment="1">
      <alignment horizontal="right" vertical="center" wrapText="1"/>
    </xf>
    <xf numFmtId="0" fontId="0" fillId="0" borderId="7" xfId="0" applyBorder="1" applyAlignment="1">
      <alignment vertical="center"/>
    </xf>
    <xf numFmtId="1" fontId="0" fillId="0" borderId="8" xfId="1" applyNumberFormat="1" applyFont="1" applyBorder="1" applyAlignment="1">
      <alignment horizontal="right" vertical="center" wrapText="1"/>
    </xf>
    <xf numFmtId="2" fontId="0" fillId="0" borderId="42" xfId="0" applyNumberFormat="1" applyBorder="1" applyAlignment="1">
      <alignment vertical="center"/>
    </xf>
    <xf numFmtId="1" fontId="0" fillId="0" borderId="2" xfId="1" applyNumberFormat="1" applyFont="1" applyBorder="1" applyAlignment="1">
      <alignment horizontal="right" vertical="center" wrapText="1"/>
    </xf>
    <xf numFmtId="2" fontId="0" fillId="0" borderId="36" xfId="0" applyNumberFormat="1" applyBorder="1" applyAlignment="1">
      <alignment vertical="center"/>
    </xf>
    <xf numFmtId="0" fontId="2" fillId="0" borderId="0" xfId="0" applyFont="1" applyFill="1" applyBorder="1" applyAlignment="1">
      <alignment horizontal="left" vertical="center" wrapText="1" indent="4"/>
    </xf>
    <xf numFmtId="0" fontId="2" fillId="0" borderId="0" xfId="0" applyFont="1" applyAlignment="1" applyProtection="1">
      <alignment horizontal="left" vertical="center" indent="1"/>
      <protection hidden="1"/>
    </xf>
    <xf numFmtId="0" fontId="0" fillId="0" borderId="0" xfId="0" applyFont="1" applyProtection="1">
      <protection hidden="1"/>
    </xf>
    <xf numFmtId="0" fontId="4" fillId="3" borderId="14" xfId="0" applyFont="1" applyFill="1" applyBorder="1" applyAlignment="1" applyProtection="1">
      <alignment vertical="center"/>
      <protection hidden="1"/>
    </xf>
    <xf numFmtId="0" fontId="0" fillId="3" borderId="15" xfId="0" applyFill="1" applyBorder="1" applyProtection="1">
      <protection hidden="1"/>
    </xf>
    <xf numFmtId="0" fontId="9" fillId="0" borderId="11"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0" borderId="29" xfId="0" applyFont="1" applyBorder="1" applyAlignment="1" applyProtection="1">
      <alignment horizontal="left" vertical="center" wrapText="1"/>
      <protection hidden="1"/>
    </xf>
    <xf numFmtId="0" fontId="4" fillId="3" borderId="14" xfId="0" applyFont="1" applyFill="1" applyBorder="1" applyAlignment="1" applyProtection="1">
      <alignment vertical="center" wrapText="1"/>
      <protection hidden="1"/>
    </xf>
    <xf numFmtId="0" fontId="0" fillId="3" borderId="15" xfId="0" applyFill="1" applyBorder="1" applyAlignment="1" applyProtection="1">
      <alignment wrapText="1"/>
      <protection hidden="1"/>
    </xf>
    <xf numFmtId="0" fontId="0" fillId="3" borderId="15" xfId="0" applyFill="1" applyBorder="1" applyAlignment="1" applyProtection="1">
      <alignment horizontal="center" wrapText="1"/>
      <protection hidden="1"/>
    </xf>
    <xf numFmtId="0" fontId="0" fillId="0" borderId="9" xfId="0" applyBorder="1" applyProtection="1">
      <protection hidden="1"/>
    </xf>
    <xf numFmtId="0" fontId="6" fillId="6" borderId="37" xfId="0" applyFont="1" applyFill="1" applyBorder="1" applyAlignment="1" applyProtection="1">
      <alignment horizontal="left" vertical="center" wrapText="1" indent="4"/>
      <protection hidden="1"/>
    </xf>
    <xf numFmtId="0" fontId="0" fillId="6" borderId="38" xfId="0" applyFill="1" applyBorder="1" applyProtection="1">
      <protection hidden="1"/>
    </xf>
    <xf numFmtId="0" fontId="0" fillId="6" borderId="39" xfId="0" applyFill="1" applyBorder="1" applyProtection="1">
      <protection hidden="1"/>
    </xf>
    <xf numFmtId="164" fontId="0" fillId="0" borderId="0" xfId="0"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6" fillId="3" borderId="15" xfId="0" applyFont="1" applyFill="1" applyBorder="1" applyAlignment="1" applyProtection="1">
      <alignment vertical="center"/>
      <protection hidden="1"/>
    </xf>
    <xf numFmtId="0" fontId="0" fillId="4" borderId="9" xfId="0" applyFill="1" applyBorder="1" applyAlignment="1" applyProtection="1">
      <alignment vertical="center"/>
      <protection hidden="1"/>
    </xf>
    <xf numFmtId="0" fontId="0" fillId="4" borderId="0" xfId="0" applyFill="1" applyBorder="1" applyProtection="1">
      <protection hidden="1"/>
    </xf>
    <xf numFmtId="0" fontId="3" fillId="4" borderId="0" xfId="0" applyFont="1" applyFill="1" applyBorder="1" applyProtection="1">
      <protection hidden="1"/>
    </xf>
    <xf numFmtId="0" fontId="0" fillId="4" borderId="0" xfId="0" applyFont="1" applyFill="1" applyBorder="1" applyProtection="1">
      <protection hidden="1"/>
    </xf>
    <xf numFmtId="0" fontId="0" fillId="0" borderId="19" xfId="0" applyBorder="1" applyAlignment="1" applyProtection="1">
      <alignment horizontal="center" vertical="center"/>
      <protection hidden="1"/>
    </xf>
    <xf numFmtId="2" fontId="4" fillId="0" borderId="19" xfId="0" applyNumberFormat="1"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0" fontId="11" fillId="0" borderId="0" xfId="0" applyFont="1" applyAlignment="1" applyProtection="1">
      <alignment horizontal="justify" vertical="center"/>
      <protection hidden="1"/>
    </xf>
    <xf numFmtId="2" fontId="0" fillId="0" borderId="0" xfId="0" applyNumberFormat="1" applyAlignment="1" applyProtection="1">
      <alignment vertical="center"/>
      <protection hidden="1"/>
    </xf>
    <xf numFmtId="0" fontId="0" fillId="0" borderId="1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NumberFormat="1" applyProtection="1">
      <protection hidden="1"/>
    </xf>
    <xf numFmtId="0" fontId="16" fillId="0" borderId="0" xfId="0" applyFont="1" applyProtection="1">
      <protection hidden="1"/>
    </xf>
    <xf numFmtId="0" fontId="0" fillId="0" borderId="0" xfId="0" applyProtection="1">
      <protection locked="0" hidden="1"/>
    </xf>
    <xf numFmtId="0" fontId="0" fillId="7" borderId="0" xfId="0" applyFill="1" applyProtection="1">
      <protection locked="0" hidden="1"/>
    </xf>
    <xf numFmtId="9" fontId="0" fillId="0" borderId="0" xfId="1" applyFont="1" applyProtection="1">
      <protection locked="0" hidden="1"/>
    </xf>
    <xf numFmtId="0" fontId="9" fillId="0" borderId="44" xfId="0" applyFont="1" applyBorder="1" applyAlignment="1" applyProtection="1">
      <alignment horizontal="right" vertical="center" wrapText="1"/>
      <protection locked="0" hidden="1"/>
    </xf>
    <xf numFmtId="0" fontId="9" fillId="0" borderId="45" xfId="0" applyFont="1" applyBorder="1" applyAlignment="1" applyProtection="1">
      <alignment horizontal="right" vertical="center" wrapText="1"/>
      <protection locked="0" hidden="1"/>
    </xf>
    <xf numFmtId="0" fontId="3" fillId="0" borderId="43" xfId="0" applyFont="1" applyBorder="1" applyAlignment="1" applyProtection="1">
      <alignment vertical="center"/>
      <protection hidden="1"/>
    </xf>
    <xf numFmtId="0" fontId="9" fillId="0" borderId="0" xfId="0" applyFont="1"/>
    <xf numFmtId="0" fontId="0" fillId="0" borderId="29"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5" xfId="0" applyBorder="1" applyProtection="1">
      <protection hidden="1"/>
    </xf>
    <xf numFmtId="0" fontId="20" fillId="0" borderId="43" xfId="0" applyFont="1" applyBorder="1" applyAlignment="1" applyProtection="1">
      <alignment vertical="center"/>
      <protection hidden="1"/>
    </xf>
    <xf numFmtId="4" fontId="0" fillId="0" borderId="0" xfId="0" applyNumberFormat="1" applyProtection="1">
      <protection locked="0" hidden="1"/>
    </xf>
    <xf numFmtId="0" fontId="0" fillId="4" borderId="13" xfId="0" applyFill="1" applyBorder="1" applyAlignment="1" applyProtection="1">
      <alignment vertical="center"/>
      <protection hidden="1"/>
    </xf>
    <xf numFmtId="0" fontId="2" fillId="4" borderId="14" xfId="0" applyFont="1" applyFill="1" applyBorder="1" applyAlignment="1" applyProtection="1">
      <alignment vertical="center" wrapText="1"/>
      <protection hidden="1"/>
    </xf>
    <xf numFmtId="0" fontId="19" fillId="4" borderId="13" xfId="2" applyFont="1" applyFill="1" applyBorder="1" applyAlignment="1" applyProtection="1">
      <alignment vertical="center" wrapText="1"/>
      <protection hidden="1"/>
    </xf>
    <xf numFmtId="0" fontId="3" fillId="0" borderId="10" xfId="0" applyFont="1" applyBorder="1" applyAlignment="1" applyProtection="1">
      <alignment vertical="center"/>
      <protection hidden="1"/>
    </xf>
    <xf numFmtId="0" fontId="3" fillId="0" borderId="47" xfId="0" applyFont="1" applyBorder="1" applyAlignment="1" applyProtection="1">
      <alignment vertical="center"/>
      <protection hidden="1"/>
    </xf>
    <xf numFmtId="0" fontId="3" fillId="0" borderId="49" xfId="0" applyFont="1" applyBorder="1" applyAlignment="1" applyProtection="1">
      <alignment vertical="center"/>
      <protection hidden="1"/>
    </xf>
    <xf numFmtId="0" fontId="2" fillId="0" borderId="50" xfId="0" applyFont="1" applyFill="1" applyBorder="1" applyAlignment="1" applyProtection="1">
      <alignment horizontal="left" vertical="center" wrapText="1" indent="4"/>
      <protection hidden="1"/>
    </xf>
    <xf numFmtId="3" fontId="3" fillId="5" borderId="51" xfId="0" applyNumberFormat="1" applyFont="1" applyFill="1" applyBorder="1" applyAlignment="1" applyProtection="1">
      <alignment vertical="center"/>
      <protection locked="0"/>
    </xf>
    <xf numFmtId="0" fontId="0" fillId="4" borderId="14" xfId="0" applyFont="1" applyFill="1" applyBorder="1" applyAlignment="1" applyProtection="1">
      <alignment vertical="center" wrapText="1"/>
      <protection hidden="1"/>
    </xf>
    <xf numFmtId="0" fontId="7" fillId="4" borderId="13" xfId="2" applyFont="1" applyFill="1" applyBorder="1" applyAlignment="1" applyProtection="1">
      <alignment vertical="center" wrapText="1"/>
      <protection hidden="1"/>
    </xf>
    <xf numFmtId="0" fontId="6" fillId="4" borderId="20" xfId="0" applyFont="1" applyFill="1" applyBorder="1" applyAlignment="1" applyProtection="1">
      <alignment vertical="center" wrapText="1"/>
      <protection hidden="1"/>
    </xf>
    <xf numFmtId="0" fontId="6" fillId="4" borderId="11" xfId="0" applyFont="1" applyFill="1" applyBorder="1" applyAlignment="1" applyProtection="1">
      <alignment vertical="center"/>
      <protection hidden="1"/>
    </xf>
    <xf numFmtId="0" fontId="6" fillId="6" borderId="40" xfId="0" applyFont="1" applyFill="1" applyBorder="1" applyAlignment="1" applyProtection="1">
      <alignment horizontal="left" vertical="center" wrapText="1" indent="4"/>
      <protection hidden="1"/>
    </xf>
    <xf numFmtId="0" fontId="0" fillId="6" borderId="52" xfId="0" applyFill="1" applyBorder="1" applyProtection="1">
      <protection hidden="1"/>
    </xf>
    <xf numFmtId="0" fontId="0" fillId="6" borderId="41" xfId="0" applyFill="1" applyBorder="1" applyProtection="1">
      <protection hidden="1"/>
    </xf>
    <xf numFmtId="0" fontId="2" fillId="0" borderId="53" xfId="0" applyFont="1" applyFill="1" applyBorder="1" applyAlignment="1" applyProtection="1">
      <alignment horizontal="left" vertical="center" wrapText="1" indent="4"/>
      <protection hidden="1"/>
    </xf>
    <xf numFmtId="3" fontId="3" fillId="5" borderId="54" xfId="0" applyNumberFormat="1" applyFont="1" applyFill="1" applyBorder="1" applyAlignment="1" applyProtection="1">
      <alignment vertical="center"/>
      <protection locked="0"/>
    </xf>
    <xf numFmtId="166" fontId="3" fillId="5" borderId="51" xfId="0" applyNumberFormat="1" applyFont="1" applyFill="1" applyBorder="1" applyAlignment="1" applyProtection="1">
      <alignment vertical="center"/>
      <protection locked="0"/>
    </xf>
    <xf numFmtId="0" fontId="2" fillId="0" borderId="55" xfId="0" applyFont="1" applyFill="1" applyBorder="1" applyAlignment="1" applyProtection="1">
      <alignment horizontal="left" vertical="center" wrapText="1" indent="4"/>
      <protection hidden="1"/>
    </xf>
    <xf numFmtId="3" fontId="3" fillId="5" borderId="56" xfId="0" applyNumberFormat="1" applyFont="1" applyFill="1" applyBorder="1" applyAlignment="1" applyProtection="1">
      <alignment vertical="center"/>
      <protection locked="0"/>
    </xf>
    <xf numFmtId="0" fontId="2" fillId="0" borderId="9" xfId="0" applyFont="1" applyFill="1" applyBorder="1" applyAlignment="1" applyProtection="1">
      <alignment horizontal="left" vertical="center" wrapText="1" indent="4"/>
      <protection hidden="1"/>
    </xf>
    <xf numFmtId="166" fontId="3" fillId="5" borderId="0" xfId="0" applyNumberFormat="1" applyFont="1" applyFill="1" applyBorder="1" applyAlignment="1" applyProtection="1">
      <alignment vertical="center"/>
      <protection locked="0"/>
    </xf>
    <xf numFmtId="166" fontId="3" fillId="5" borderId="54" xfId="0" applyNumberFormat="1" applyFont="1" applyFill="1" applyBorder="1" applyAlignment="1" applyProtection="1">
      <alignment vertical="center"/>
      <protection locked="0"/>
    </xf>
    <xf numFmtId="166" fontId="3" fillId="5" borderId="56" xfId="0" applyNumberFormat="1" applyFont="1" applyFill="1" applyBorder="1" applyAlignment="1" applyProtection="1">
      <alignment vertical="center"/>
      <protection locked="0"/>
    </xf>
    <xf numFmtId="4" fontId="3" fillId="5" borderId="51" xfId="0" applyNumberFormat="1" applyFont="1" applyFill="1" applyBorder="1" applyAlignment="1" applyProtection="1">
      <alignment vertical="center"/>
      <protection locked="0"/>
    </xf>
    <xf numFmtId="0" fontId="0" fillId="4" borderId="20" xfId="0" applyFill="1" applyBorder="1" applyAlignment="1" applyProtection="1">
      <alignment vertical="center"/>
      <protection hidden="1"/>
    </xf>
    <xf numFmtId="0" fontId="0" fillId="4" borderId="11" xfId="0" applyFill="1" applyBorder="1" applyProtection="1">
      <protection hidden="1"/>
    </xf>
    <xf numFmtId="0" fontId="3" fillId="4" borderId="11" xfId="0" applyFont="1" applyFill="1" applyBorder="1" applyProtection="1">
      <protection hidden="1"/>
    </xf>
    <xf numFmtId="0" fontId="0" fillId="4" borderId="11" xfId="0" applyFont="1" applyFill="1" applyBorder="1" applyProtection="1">
      <protection hidden="1"/>
    </xf>
    <xf numFmtId="0" fontId="19" fillId="0" borderId="53" xfId="0" applyFont="1" applyFill="1" applyBorder="1" applyAlignment="1" applyProtection="1">
      <alignment horizontal="left" vertical="center" wrapText="1" indent="4"/>
      <protection hidden="1"/>
    </xf>
    <xf numFmtId="3" fontId="20" fillId="5" borderId="54" xfId="0" applyNumberFormat="1" applyFont="1" applyFill="1" applyBorder="1" applyAlignment="1" applyProtection="1">
      <alignment vertical="center"/>
      <protection locked="0"/>
    </xf>
    <xf numFmtId="0" fontId="0" fillId="0" borderId="26" xfId="0" applyFont="1" applyBorder="1" applyAlignment="1">
      <alignment horizontal="left" vertical="center" wrapText="1"/>
    </xf>
    <xf numFmtId="0" fontId="0" fillId="0" borderId="12" xfId="0" applyFont="1" applyBorder="1" applyAlignment="1">
      <alignment horizontal="left" vertical="center" wrapText="1"/>
    </xf>
    <xf numFmtId="0" fontId="6" fillId="4" borderId="11" xfId="0" applyFont="1" applyFill="1" applyBorder="1" applyAlignment="1">
      <alignment horizontal="left" vertical="center" wrapText="1"/>
    </xf>
    <xf numFmtId="2" fontId="3" fillId="8" borderId="16" xfId="0" applyNumberFormat="1" applyFont="1" applyFill="1" applyBorder="1" applyAlignment="1" applyProtection="1">
      <alignment horizontal="right" vertical="center"/>
      <protection hidden="1"/>
    </xf>
    <xf numFmtId="2" fontId="10" fillId="8" borderId="21" xfId="0" applyNumberFormat="1" applyFont="1" applyFill="1" applyBorder="1" applyAlignment="1" applyProtection="1">
      <alignment horizontal="right"/>
      <protection hidden="1"/>
    </xf>
    <xf numFmtId="0" fontId="2" fillId="0" borderId="0" xfId="0" applyFont="1" applyAlignment="1">
      <alignment vertical="center"/>
    </xf>
    <xf numFmtId="0" fontId="0" fillId="0" borderId="0" xfId="0" applyAlignment="1">
      <alignment vertical="center"/>
    </xf>
    <xf numFmtId="0" fontId="6" fillId="4" borderId="24" xfId="0" applyFont="1" applyFill="1" applyBorder="1" applyAlignment="1">
      <alignment vertical="center" wrapText="1"/>
    </xf>
    <xf numFmtId="0" fontId="6" fillId="4" borderId="25" xfId="0" applyFont="1" applyFill="1" applyBorder="1" applyAlignment="1">
      <alignment horizontal="left" vertical="center" wrapText="1"/>
    </xf>
    <xf numFmtId="0" fontId="6" fillId="4" borderId="25" xfId="0" applyFont="1" applyFill="1" applyBorder="1" applyAlignment="1">
      <alignment vertical="center"/>
    </xf>
    <xf numFmtId="0" fontId="6" fillId="4" borderId="46" xfId="0" applyFont="1" applyFill="1" applyBorder="1" applyAlignment="1">
      <alignment vertical="center"/>
    </xf>
    <xf numFmtId="9" fontId="1" fillId="0" borderId="64" xfId="1" applyFont="1" applyBorder="1" applyAlignment="1">
      <alignment vertical="top" wrapText="1"/>
    </xf>
    <xf numFmtId="9" fontId="0" fillId="0" borderId="1" xfId="1" applyFont="1" applyBorder="1" applyAlignment="1">
      <alignment vertical="top" wrapText="1"/>
    </xf>
    <xf numFmtId="9" fontId="0" fillId="0" borderId="2" xfId="1" applyFont="1" applyBorder="1" applyAlignment="1">
      <alignment vertical="top" wrapText="1"/>
    </xf>
    <xf numFmtId="0" fontId="2" fillId="6" borderId="37" xfId="0" applyFont="1" applyFill="1" applyBorder="1" applyAlignment="1">
      <alignment horizontal="left" vertical="center" wrapText="1" indent="4"/>
    </xf>
    <xf numFmtId="0" fontId="0" fillId="4" borderId="40" xfId="0" applyFont="1" applyFill="1" applyBorder="1" applyAlignment="1">
      <alignment horizontal="right" vertical="center" wrapText="1"/>
    </xf>
    <xf numFmtId="0" fontId="7" fillId="4" borderId="3" xfId="2" applyFont="1" applyFill="1" applyBorder="1" applyAlignment="1">
      <alignment horizontal="right" vertical="center" wrapText="1"/>
    </xf>
    <xf numFmtId="0" fontId="21" fillId="0" borderId="1" xfId="0" applyFont="1" applyBorder="1" applyAlignment="1">
      <alignment horizontal="center" vertical="center" wrapText="1"/>
    </xf>
    <xf numFmtId="0" fontId="21" fillId="0" borderId="34" xfId="0" applyFont="1" applyBorder="1" applyAlignment="1">
      <alignment horizontal="center" vertical="center" wrapText="1"/>
    </xf>
    <xf numFmtId="0" fontId="0" fillId="0" borderId="33" xfId="0" applyFont="1" applyFill="1" applyBorder="1" applyAlignment="1">
      <alignment horizontal="right" vertical="center" wrapText="1" indent="1"/>
    </xf>
    <xf numFmtId="0" fontId="22" fillId="0" borderId="0" xfId="0" applyFont="1" applyBorder="1" applyAlignment="1">
      <alignment horizontal="left" vertical="center" wrapText="1"/>
    </xf>
    <xf numFmtId="2" fontId="0" fillId="0" borderId="34" xfId="0" applyNumberFormat="1" applyFont="1" applyBorder="1" applyAlignment="1">
      <alignment vertical="top"/>
    </xf>
    <xf numFmtId="0" fontId="0" fillId="0" borderId="0" xfId="0" applyFill="1" applyBorder="1" applyAlignment="1">
      <alignment vertical="center"/>
    </xf>
    <xf numFmtId="0" fontId="0" fillId="0" borderId="0" xfId="0" applyFill="1"/>
    <xf numFmtId="0" fontId="0" fillId="0" borderId="61" xfId="0" applyBorder="1"/>
    <xf numFmtId="0" fontId="4" fillId="3" borderId="14" xfId="0" applyFont="1" applyFill="1" applyBorder="1" applyAlignment="1">
      <alignment horizontal="left" vertical="center" wrapText="1"/>
    </xf>
    <xf numFmtId="0" fontId="0" fillId="3" borderId="15" xfId="0" applyFill="1" applyBorder="1" applyAlignment="1">
      <alignment horizontal="left" wrapText="1"/>
    </xf>
    <xf numFmtId="0" fontId="0" fillId="0" borderId="0" xfId="0" applyAlignment="1">
      <alignment wrapText="1"/>
    </xf>
    <xf numFmtId="0" fontId="6" fillId="4" borderId="57" xfId="0" applyFont="1" applyFill="1" applyBorder="1" applyAlignment="1">
      <alignment horizontal="left" vertical="center" wrapText="1"/>
    </xf>
    <xf numFmtId="0" fontId="6" fillId="4" borderId="58" xfId="0" applyFont="1" applyFill="1" applyBorder="1" applyAlignment="1">
      <alignment horizontal="left" vertical="center" wrapText="1"/>
    </xf>
    <xf numFmtId="0" fontId="6" fillId="4" borderId="58" xfId="0" applyFont="1" applyFill="1" applyBorder="1" applyAlignment="1">
      <alignment horizontal="right" vertical="center" wrapText="1"/>
    </xf>
    <xf numFmtId="0" fontId="6" fillId="4" borderId="58" xfId="0" applyFont="1" applyFill="1" applyBorder="1" applyAlignment="1">
      <alignment vertical="center"/>
    </xf>
    <xf numFmtId="2" fontId="6" fillId="4" borderId="48" xfId="0" applyNumberFormat="1" applyFont="1" applyFill="1" applyBorder="1" applyAlignment="1">
      <alignment vertical="center"/>
    </xf>
    <xf numFmtId="0" fontId="2" fillId="0" borderId="0" xfId="0" applyFont="1"/>
    <xf numFmtId="1" fontId="0" fillId="0" borderId="8" xfId="1" applyNumberFormat="1" applyFont="1" applyBorder="1" applyAlignment="1">
      <alignment vertical="center" wrapText="1"/>
    </xf>
    <xf numFmtId="0" fontId="6" fillId="4" borderId="58" xfId="0" applyFont="1" applyFill="1" applyBorder="1" applyAlignment="1">
      <alignment vertical="center" wrapText="1"/>
    </xf>
    <xf numFmtId="1" fontId="6" fillId="4" borderId="58" xfId="0" applyNumberFormat="1" applyFont="1" applyFill="1" applyBorder="1" applyAlignment="1">
      <alignment vertical="center"/>
    </xf>
    <xf numFmtId="0" fontId="0" fillId="0" borderId="0" xfId="0" applyFont="1" applyBorder="1" applyAlignment="1">
      <alignment horizontal="right" vertical="center" wrapText="1"/>
    </xf>
    <xf numFmtId="0" fontId="0" fillId="0" borderId="70" xfId="0" applyBorder="1" applyAlignment="1">
      <alignment vertical="center"/>
    </xf>
    <xf numFmtId="1" fontId="0" fillId="0" borderId="8" xfId="1" applyNumberFormat="1" applyFont="1" applyBorder="1" applyAlignment="1">
      <alignment vertical="center"/>
    </xf>
    <xf numFmtId="0" fontId="0" fillId="0" borderId="73" xfId="0" applyFont="1" applyBorder="1" applyAlignment="1">
      <alignment horizontal="right" vertical="center" wrapText="1"/>
    </xf>
    <xf numFmtId="0" fontId="0" fillId="0" borderId="74" xfId="0" applyBorder="1" applyAlignment="1">
      <alignment vertical="center"/>
    </xf>
    <xf numFmtId="1" fontId="0" fillId="0" borderId="1" xfId="1" applyNumberFormat="1" applyFont="1" applyFill="1" applyBorder="1" applyAlignment="1">
      <alignment horizontal="right" vertical="center" wrapText="1"/>
    </xf>
    <xf numFmtId="2" fontId="0" fillId="0" borderId="34" xfId="0" applyNumberFormat="1" applyBorder="1" applyAlignment="1">
      <alignment vertical="center"/>
    </xf>
    <xf numFmtId="0" fontId="0" fillId="0" borderId="75" xfId="0" applyFont="1" applyBorder="1" applyAlignment="1">
      <alignment horizontal="right" vertical="center" wrapText="1"/>
    </xf>
    <xf numFmtId="0" fontId="0" fillId="0" borderId="26" xfId="0" applyBorder="1" applyAlignment="1">
      <alignment vertical="center"/>
    </xf>
    <xf numFmtId="1" fontId="0" fillId="0" borderId="1" xfId="1" applyNumberFormat="1" applyFont="1" applyBorder="1" applyAlignment="1">
      <alignment vertical="center"/>
    </xf>
    <xf numFmtId="0" fontId="0" fillId="0" borderId="51" xfId="0" applyFont="1" applyBorder="1" applyAlignment="1">
      <alignment horizontal="right" vertical="center" wrapText="1"/>
    </xf>
    <xf numFmtId="1" fontId="0" fillId="0" borderId="2" xfId="1" applyNumberFormat="1" applyFont="1" applyBorder="1" applyAlignment="1">
      <alignment vertical="center"/>
    </xf>
    <xf numFmtId="9" fontId="0" fillId="0" borderId="0" xfId="1" applyFont="1" applyAlignment="1">
      <alignment vertical="center"/>
    </xf>
    <xf numFmtId="0" fontId="23" fillId="0" borderId="0" xfId="0" applyFont="1"/>
    <xf numFmtId="0" fontId="0" fillId="0" borderId="33" xfId="0" applyBorder="1" applyAlignment="1">
      <alignment vertical="center"/>
    </xf>
    <xf numFmtId="0" fontId="0" fillId="0" borderId="1" xfId="0" applyBorder="1" applyAlignment="1">
      <alignment horizontal="center" vertical="center"/>
    </xf>
    <xf numFmtId="4"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4" fontId="0" fillId="0" borderId="34" xfId="0" applyNumberFormat="1" applyBorder="1" applyAlignment="1">
      <alignment horizontal="right" vertical="center"/>
    </xf>
    <xf numFmtId="4" fontId="0" fillId="0" borderId="1" xfId="1" applyNumberFormat="1" applyFont="1" applyFill="1" applyBorder="1" applyAlignment="1">
      <alignment horizontal="right" vertical="center"/>
    </xf>
    <xf numFmtId="0" fontId="0" fillId="0" borderId="33" xfId="0" applyBorder="1" applyAlignment="1">
      <alignment vertical="center" wrapText="1"/>
    </xf>
    <xf numFmtId="0" fontId="0" fillId="0" borderId="33" xfId="0" applyFill="1" applyBorder="1" applyAlignment="1">
      <alignment vertical="center"/>
    </xf>
    <xf numFmtId="0" fontId="6" fillId="9" borderId="77" xfId="0" applyFont="1" applyFill="1" applyBorder="1" applyAlignment="1">
      <alignment vertical="center"/>
    </xf>
    <xf numFmtId="0" fontId="6" fillId="9" borderId="71" xfId="0" applyFont="1" applyFill="1" applyBorder="1" applyAlignment="1">
      <alignment horizontal="center" vertical="center"/>
    </xf>
    <xf numFmtId="4" fontId="0" fillId="0" borderId="1" xfId="0" applyNumberFormat="1" applyBorder="1" applyAlignment="1">
      <alignment vertical="center"/>
    </xf>
    <xf numFmtId="4" fontId="0" fillId="0" borderId="1" xfId="1" applyNumberFormat="1" applyFont="1" applyBorder="1" applyAlignment="1">
      <alignment vertical="center"/>
    </xf>
    <xf numFmtId="4" fontId="0" fillId="0" borderId="34" xfId="0" applyNumberFormat="1" applyBorder="1" applyAlignment="1">
      <alignment vertical="center"/>
    </xf>
    <xf numFmtId="4" fontId="6" fillId="9" borderId="71" xfId="0" applyNumberFormat="1" applyFont="1" applyFill="1" applyBorder="1" applyAlignment="1">
      <alignment vertical="center"/>
    </xf>
    <xf numFmtId="4" fontId="6" fillId="9" borderId="72"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 fontId="4" fillId="3" borderId="36" xfId="0" applyNumberFormat="1" applyFont="1" applyFill="1" applyBorder="1" applyAlignment="1">
      <alignment vertical="center"/>
    </xf>
    <xf numFmtId="0" fontId="11" fillId="0" borderId="0" xfId="0" applyFont="1" applyAlignment="1">
      <alignment horizontal="justify" vertical="center"/>
    </xf>
    <xf numFmtId="2" fontId="0" fillId="0" borderId="0" xfId="0" applyNumberFormat="1" applyAlignment="1">
      <alignment vertical="center"/>
    </xf>
    <xf numFmtId="0" fontId="0" fillId="0" borderId="0" xfId="0" applyAlignment="1">
      <alignment horizontal="center" vertical="center"/>
    </xf>
    <xf numFmtId="0" fontId="2" fillId="0" borderId="0" xfId="0" applyFont="1" applyFill="1" applyBorder="1" applyAlignment="1">
      <alignment horizontal="right" vertical="center"/>
    </xf>
    <xf numFmtId="0" fontId="2" fillId="0" borderId="0" xfId="0" applyFont="1" applyAlignment="1">
      <alignment horizontal="center"/>
    </xf>
    <xf numFmtId="0" fontId="0" fillId="0" borderId="0" xfId="0" applyFont="1" applyAlignment="1">
      <alignment horizontal="right"/>
    </xf>
    <xf numFmtId="165" fontId="0" fillId="0" borderId="0" xfId="0" applyNumberFormat="1"/>
    <xf numFmtId="0" fontId="4" fillId="10" borderId="0" xfId="0" applyFont="1" applyFill="1" applyAlignment="1">
      <alignment vertical="center"/>
    </xf>
    <xf numFmtId="0" fontId="0" fillId="10" borderId="0" xfId="0" applyFill="1" applyAlignment="1">
      <alignment horizontal="right" wrapText="1"/>
    </xf>
    <xf numFmtId="0" fontId="0" fillId="10" borderId="0" xfId="0" applyFill="1"/>
    <xf numFmtId="2" fontId="7" fillId="0" borderId="0" xfId="0" applyNumberFormat="1" applyFont="1" applyFill="1"/>
    <xf numFmtId="2" fontId="19" fillId="0" borderId="0" xfId="0" applyNumberFormat="1" applyFont="1" applyFill="1"/>
    <xf numFmtId="2" fontId="0" fillId="0" borderId="0" xfId="0" applyNumberFormat="1"/>
    <xf numFmtId="0" fontId="0" fillId="0" borderId="0" xfId="0" applyFont="1" applyAlignment="1">
      <alignment horizontal="left"/>
    </xf>
    <xf numFmtId="0" fontId="6" fillId="4" borderId="11" xfId="0" applyFont="1" applyFill="1" applyBorder="1" applyAlignment="1">
      <alignment vertical="center"/>
    </xf>
    <xf numFmtId="0" fontId="6" fillId="4" borderId="30" xfId="0" applyFont="1" applyFill="1" applyBorder="1" applyAlignment="1">
      <alignment vertical="center"/>
    </xf>
    <xf numFmtId="9" fontId="0" fillId="0" borderId="8" xfId="1" applyFont="1" applyBorder="1" applyAlignment="1">
      <alignment vertical="center" wrapText="1"/>
    </xf>
    <xf numFmtId="9" fontId="0" fillId="0" borderId="1" xfId="1" applyFont="1" applyBorder="1" applyAlignment="1">
      <alignment vertical="center" wrapText="1"/>
    </xf>
    <xf numFmtId="9" fontId="0" fillId="0" borderId="2" xfId="1" applyFont="1" applyBorder="1" applyAlignment="1">
      <alignment vertical="center" wrapText="1"/>
    </xf>
    <xf numFmtId="0" fontId="3" fillId="0" borderId="0" xfId="0" applyFont="1" applyBorder="1" applyAlignment="1">
      <alignment vertical="center"/>
    </xf>
    <xf numFmtId="0" fontId="7" fillId="0" borderId="0" xfId="2" applyFont="1" applyFill="1" applyBorder="1" applyAlignment="1">
      <alignment vertical="center" wrapText="1"/>
    </xf>
    <xf numFmtId="2" fontId="10" fillId="0" borderId="10" xfId="0" applyNumberFormat="1" applyFont="1" applyFill="1" applyBorder="1" applyAlignment="1">
      <alignment horizontal="right"/>
    </xf>
    <xf numFmtId="0" fontId="6" fillId="4" borderId="55" xfId="0" applyFont="1" applyFill="1" applyBorder="1" applyAlignment="1">
      <alignment vertical="center" wrapText="1"/>
    </xf>
    <xf numFmtId="0" fontId="6" fillId="4" borderId="56" xfId="0" applyFont="1" applyFill="1" applyBorder="1" applyAlignment="1">
      <alignment vertical="center" wrapText="1"/>
    </xf>
    <xf numFmtId="0" fontId="6" fillId="4" borderId="56" xfId="0" applyFont="1" applyFill="1" applyBorder="1" applyAlignment="1">
      <alignment horizontal="left" vertical="center" wrapText="1"/>
    </xf>
    <xf numFmtId="0" fontId="6" fillId="4" borderId="56" xfId="0" applyFont="1" applyFill="1" applyBorder="1" applyAlignment="1">
      <alignment horizontal="right" vertical="center" wrapText="1"/>
    </xf>
    <xf numFmtId="0" fontId="6" fillId="4" borderId="56" xfId="0" applyFont="1" applyFill="1" applyBorder="1" applyAlignment="1">
      <alignment vertical="center"/>
    </xf>
    <xf numFmtId="2" fontId="6" fillId="4" borderId="47" xfId="0" applyNumberFormat="1" applyFont="1" applyFill="1" applyBorder="1" applyAlignment="1">
      <alignment vertical="center"/>
    </xf>
    <xf numFmtId="0" fontId="0" fillId="0" borderId="82" xfId="0" applyBorder="1" applyAlignment="1">
      <alignment vertical="center"/>
    </xf>
    <xf numFmtId="1" fontId="0" fillId="0" borderId="78" xfId="1" applyNumberFormat="1" applyFont="1" applyBorder="1" applyAlignment="1">
      <alignment vertical="center"/>
    </xf>
    <xf numFmtId="2" fontId="0" fillId="0" borderId="83" xfId="0" applyNumberFormat="1" applyBorder="1" applyAlignment="1">
      <alignment vertical="center"/>
    </xf>
    <xf numFmtId="0" fontId="6" fillId="4" borderId="22" xfId="0" applyFont="1" applyFill="1" applyBorder="1" applyAlignment="1">
      <alignment vertical="center" wrapText="1"/>
    </xf>
    <xf numFmtId="0" fontId="6" fillId="4" borderId="19" xfId="0" applyFont="1" applyFill="1" applyBorder="1" applyAlignment="1">
      <alignment vertical="center" wrapText="1"/>
    </xf>
    <xf numFmtId="1" fontId="6" fillId="4" borderId="19" xfId="0" applyNumberFormat="1" applyFont="1" applyFill="1" applyBorder="1" applyAlignment="1">
      <alignment vertical="center"/>
    </xf>
    <xf numFmtId="2" fontId="6" fillId="4" borderId="23" xfId="0" applyNumberFormat="1" applyFont="1" applyFill="1" applyBorder="1" applyAlignment="1">
      <alignment vertical="center"/>
    </xf>
    <xf numFmtId="0" fontId="3" fillId="0" borderId="0" xfId="0" applyFont="1"/>
    <xf numFmtId="0" fontId="6" fillId="4" borderId="0" xfId="0" applyFont="1" applyFill="1" applyBorder="1" applyAlignment="1">
      <alignment horizontal="left" vertical="center" wrapText="1"/>
    </xf>
    <xf numFmtId="9" fontId="0" fillId="0" borderId="64" xfId="1" applyFont="1" applyBorder="1" applyAlignment="1">
      <alignment vertical="center" wrapText="1"/>
    </xf>
    <xf numFmtId="0" fontId="0" fillId="5" borderId="32" xfId="0" applyFill="1" applyBorder="1" applyAlignment="1" applyProtection="1">
      <alignment vertical="center" wrapText="1"/>
      <protection locked="0"/>
    </xf>
    <xf numFmtId="0" fontId="0" fillId="5" borderId="34" xfId="0" applyFill="1" applyBorder="1" applyAlignment="1" applyProtection="1">
      <alignment vertical="center" wrapText="1"/>
      <protection locked="0"/>
    </xf>
    <xf numFmtId="0" fontId="0" fillId="5" borderId="36" xfId="0" applyFill="1" applyBorder="1" applyAlignment="1" applyProtection="1">
      <alignment vertical="center" wrapText="1"/>
      <protection locked="0"/>
    </xf>
    <xf numFmtId="0" fontId="3" fillId="0" borderId="0" xfId="0" applyFont="1" applyFill="1" applyBorder="1" applyAlignment="1">
      <alignment vertical="center"/>
    </xf>
    <xf numFmtId="44" fontId="4" fillId="0" borderId="0" xfId="3" applyFont="1" applyFill="1" applyBorder="1" applyAlignment="1">
      <alignment horizontal="center" vertical="center"/>
    </xf>
    <xf numFmtId="0" fontId="0" fillId="0" borderId="0" xfId="0" applyProtection="1">
      <protection locked="0"/>
    </xf>
    <xf numFmtId="0" fontId="23" fillId="10" borderId="0" xfId="0" applyFont="1" applyFill="1"/>
    <xf numFmtId="4" fontId="0" fillId="0" borderId="0" xfId="0" applyNumberFormat="1"/>
    <xf numFmtId="0" fontId="6" fillId="0" borderId="0" xfId="0" applyFont="1" applyFill="1" applyBorder="1" applyAlignment="1">
      <alignment vertical="center"/>
    </xf>
    <xf numFmtId="0" fontId="6" fillId="0" borderId="0" xfId="0" applyFont="1" applyFill="1" applyBorder="1" applyAlignment="1"/>
    <xf numFmtId="4" fontId="6" fillId="0" borderId="0" xfId="0" applyNumberFormat="1" applyFont="1" applyFill="1" applyBorder="1" applyAlignment="1">
      <alignment vertical="center"/>
    </xf>
    <xf numFmtId="0" fontId="0" fillId="0" borderId="11" xfId="0" applyBorder="1" applyAlignment="1" applyProtection="1">
      <alignment horizontal="left" vertical="center"/>
      <protection locked="0"/>
    </xf>
    <xf numFmtId="0" fontId="23" fillId="10" borderId="0" xfId="0" applyFont="1" applyFill="1" applyAlignment="1">
      <alignment horizontal="right"/>
    </xf>
    <xf numFmtId="0" fontId="3" fillId="5" borderId="1" xfId="0" applyFont="1" applyFill="1" applyBorder="1" applyProtection="1">
      <protection locked="0"/>
    </xf>
    <xf numFmtId="2" fontId="0" fillId="5" borderId="34" xfId="0" applyNumberFormat="1" applyFont="1" applyFill="1" applyBorder="1" applyAlignment="1" applyProtection="1">
      <alignment vertical="top"/>
      <protection locked="0"/>
    </xf>
    <xf numFmtId="0" fontId="6" fillId="5" borderId="1"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0" fillId="5" borderId="26" xfId="0" applyFont="1" applyFill="1" applyBorder="1" applyAlignment="1" applyProtection="1">
      <alignment horizontal="right" vertical="center" wrapText="1"/>
      <protection locked="0"/>
    </xf>
    <xf numFmtId="0" fontId="0" fillId="5" borderId="75" xfId="0" applyFont="1" applyFill="1" applyBorder="1" applyAlignment="1" applyProtection="1">
      <alignment horizontal="right" vertical="center" wrapText="1"/>
      <protection locked="0"/>
    </xf>
    <xf numFmtId="0" fontId="0" fillId="5" borderId="76" xfId="0" applyFont="1" applyFill="1" applyBorder="1" applyAlignment="1" applyProtection="1">
      <alignment horizontal="right" vertical="center" wrapText="1"/>
      <protection locked="0"/>
    </xf>
    <xf numFmtId="0" fontId="0" fillId="5" borderId="1" xfId="0" applyFill="1" applyBorder="1" applyAlignment="1" applyProtection="1">
      <alignment horizontal="center" vertical="center"/>
      <protection locked="0"/>
    </xf>
    <xf numFmtId="4" fontId="0" fillId="5" borderId="1" xfId="0" applyNumberFormat="1" applyFill="1" applyBorder="1" applyAlignment="1" applyProtection="1">
      <alignment horizontal="right" vertical="center"/>
      <protection locked="0"/>
    </xf>
    <xf numFmtId="0" fontId="0" fillId="5" borderId="33" xfId="0" applyFill="1" applyBorder="1" applyAlignment="1" applyProtection="1">
      <alignment vertical="center"/>
      <protection locked="0"/>
    </xf>
    <xf numFmtId="4" fontId="0" fillId="5" borderId="1" xfId="0" applyNumberFormat="1" applyFill="1" applyBorder="1" applyAlignment="1" applyProtection="1">
      <alignment vertical="center"/>
      <protection locked="0"/>
    </xf>
    <xf numFmtId="0" fontId="0" fillId="5" borderId="42" xfId="0" applyFill="1" applyBorder="1" applyAlignment="1" applyProtection="1">
      <alignment vertical="center"/>
      <protection locked="0"/>
    </xf>
    <xf numFmtId="0" fontId="0" fillId="5" borderId="34" xfId="0" applyFill="1" applyBorder="1" applyAlignment="1" applyProtection="1">
      <alignment vertical="center"/>
      <protection locked="0"/>
    </xf>
    <xf numFmtId="0" fontId="0" fillId="5" borderId="54" xfId="0" applyFont="1" applyFill="1" applyBorder="1" applyAlignment="1" applyProtection="1">
      <alignment horizontal="right" vertical="center" wrapText="1"/>
      <protection locked="0"/>
    </xf>
    <xf numFmtId="0" fontId="0" fillId="5" borderId="51" xfId="0" applyFont="1" applyFill="1" applyBorder="1" applyAlignment="1" applyProtection="1">
      <alignment horizontal="right" vertical="center" wrapText="1"/>
      <protection locked="0"/>
    </xf>
    <xf numFmtId="0" fontId="0" fillId="5" borderId="12" xfId="0" applyFont="1" applyFill="1" applyBorder="1" applyAlignment="1" applyProtection="1">
      <alignment horizontal="right" vertical="center" wrapText="1"/>
      <protection locked="0"/>
    </xf>
    <xf numFmtId="0" fontId="7" fillId="5" borderId="33" xfId="0" applyFont="1" applyFill="1" applyBorder="1" applyAlignment="1" applyProtection="1">
      <alignment vertical="center" wrapText="1"/>
      <protection locked="0"/>
    </xf>
    <xf numFmtId="0" fontId="7" fillId="5" borderId="33" xfId="0" applyFont="1" applyFill="1" applyBorder="1" applyAlignment="1" applyProtection="1">
      <alignment vertical="center"/>
      <protection locked="0"/>
    </xf>
    <xf numFmtId="0" fontId="0" fillId="5" borderId="33" xfId="0" applyFill="1" applyBorder="1" applyAlignment="1" applyProtection="1">
      <alignment vertical="center" wrapText="1"/>
      <protection locked="0"/>
    </xf>
    <xf numFmtId="0" fontId="2" fillId="5" borderId="31" xfId="0" applyFont="1" applyFill="1" applyBorder="1" applyAlignment="1" applyProtection="1">
      <alignment horizontal="left" vertical="center" wrapText="1" indent="4"/>
    </xf>
    <xf numFmtId="0" fontId="2" fillId="5" borderId="33" xfId="0" applyFont="1" applyFill="1" applyBorder="1" applyAlignment="1" applyProtection="1">
      <alignment horizontal="left" vertical="center" wrapText="1" indent="4"/>
    </xf>
    <xf numFmtId="0" fontId="8" fillId="5" borderId="35" xfId="0" applyFont="1" applyFill="1" applyBorder="1" applyAlignment="1" applyProtection="1">
      <alignment horizontal="left" vertical="center" indent="4"/>
    </xf>
    <xf numFmtId="0" fontId="2" fillId="5" borderId="35" xfId="0" applyFont="1" applyFill="1" applyBorder="1" applyAlignment="1" applyProtection="1">
      <alignment horizontal="left" vertical="center" wrapText="1" indent="4"/>
    </xf>
    <xf numFmtId="0" fontId="0" fillId="0" borderId="11" xfId="0"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0" fillId="5" borderId="35" xfId="0" applyFill="1" applyBorder="1" applyAlignment="1" applyProtection="1">
      <alignment vertical="center"/>
      <protection locked="0"/>
    </xf>
    <xf numFmtId="4" fontId="0" fillId="5" borderId="2" xfId="0" applyNumberFormat="1" applyFill="1" applyBorder="1" applyAlignment="1" applyProtection="1">
      <alignment horizontal="right" vertical="center"/>
      <protection locked="0"/>
    </xf>
    <xf numFmtId="4" fontId="0" fillId="0" borderId="2" xfId="0" applyNumberFormat="1" applyBorder="1" applyAlignment="1">
      <alignment horizontal="right" vertical="center"/>
    </xf>
    <xf numFmtId="4" fontId="0" fillId="0" borderId="2" xfId="1" applyNumberFormat="1" applyFont="1" applyBorder="1" applyAlignment="1">
      <alignment horizontal="right" vertical="center"/>
    </xf>
    <xf numFmtId="4" fontId="0" fillId="0" borderId="36" xfId="0" applyNumberFormat="1" applyBorder="1" applyAlignment="1">
      <alignment horizontal="right" vertical="center"/>
    </xf>
    <xf numFmtId="4" fontId="0" fillId="5" borderId="78" xfId="0" applyNumberFormat="1" applyFill="1" applyBorder="1" applyAlignment="1" applyProtection="1">
      <alignment horizontal="right" vertical="center"/>
      <protection locked="0"/>
    </xf>
    <xf numFmtId="4" fontId="0" fillId="0" borderId="78" xfId="0" applyNumberFormat="1" applyBorder="1" applyAlignment="1">
      <alignment horizontal="right" vertical="center"/>
    </xf>
    <xf numFmtId="4" fontId="0" fillId="0" borderId="78" xfId="1" applyNumberFormat="1" applyFont="1" applyBorder="1" applyAlignment="1">
      <alignment horizontal="right" vertical="center"/>
    </xf>
    <xf numFmtId="4" fontId="0" fillId="0" borderId="83" xfId="0" applyNumberFormat="1" applyBorder="1" applyAlignment="1">
      <alignment horizontal="right" vertical="center"/>
    </xf>
    <xf numFmtId="0" fontId="6" fillId="4" borderId="31" xfId="0" applyFont="1" applyFill="1" applyBorder="1" applyAlignment="1">
      <alignment vertical="center" wrapText="1"/>
    </xf>
    <xf numFmtId="0" fontId="6" fillId="4" borderId="64" xfId="0" applyFont="1" applyFill="1" applyBorder="1" applyAlignment="1">
      <alignment horizontal="center" vertical="center" wrapText="1"/>
    </xf>
    <xf numFmtId="4" fontId="6" fillId="4" borderId="64" xfId="0" applyNumberFormat="1" applyFont="1" applyFill="1" applyBorder="1" applyAlignment="1">
      <alignment horizontal="right" vertical="center" wrapText="1"/>
    </xf>
    <xf numFmtId="4" fontId="6" fillId="4" borderId="32" xfId="0" applyNumberFormat="1" applyFont="1" applyFill="1" applyBorder="1" applyAlignment="1">
      <alignment horizontal="right" vertical="center" wrapText="1"/>
    </xf>
    <xf numFmtId="0" fontId="0" fillId="0" borderId="68" xfId="0" applyBorder="1" applyAlignment="1">
      <alignment vertical="center"/>
    </xf>
    <xf numFmtId="0" fontId="6" fillId="4" borderId="84" xfId="0" applyFont="1" applyFill="1" applyBorder="1" applyAlignment="1">
      <alignment vertical="center" wrapText="1"/>
    </xf>
    <xf numFmtId="0" fontId="6" fillId="4" borderId="8" xfId="0" applyFont="1" applyFill="1" applyBorder="1" applyAlignment="1">
      <alignment horizontal="center" vertical="center" wrapText="1"/>
    </xf>
    <xf numFmtId="4" fontId="6" fillId="4" borderId="8" xfId="0" applyNumberFormat="1" applyFont="1" applyFill="1" applyBorder="1" applyAlignment="1">
      <alignment horizontal="right" vertical="center" wrapText="1"/>
    </xf>
    <xf numFmtId="4" fontId="6" fillId="4" borderId="42" xfId="0" applyNumberFormat="1" applyFont="1" applyFill="1" applyBorder="1" applyAlignment="1">
      <alignment horizontal="right" vertical="center" wrapText="1"/>
    </xf>
    <xf numFmtId="4" fontId="24" fillId="4" borderId="64" xfId="0" applyNumberFormat="1" applyFont="1" applyFill="1" applyBorder="1" applyAlignment="1">
      <alignment horizontal="right" vertical="center"/>
    </xf>
    <xf numFmtId="4" fontId="6" fillId="4" borderId="32" xfId="0" applyNumberFormat="1" applyFont="1" applyFill="1" applyBorder="1" applyAlignment="1">
      <alignment horizontal="right" vertical="center"/>
    </xf>
    <xf numFmtId="0" fontId="0" fillId="0" borderId="85" xfId="0" applyFill="1" applyBorder="1" applyAlignment="1">
      <alignment vertical="center"/>
    </xf>
    <xf numFmtId="4" fontId="0" fillId="5" borderId="86" xfId="0" applyNumberFormat="1" applyFill="1" applyBorder="1" applyAlignment="1" applyProtection="1">
      <alignment horizontal="right" vertical="center"/>
      <protection locked="0"/>
    </xf>
    <xf numFmtId="4" fontId="0" fillId="0" borderId="86" xfId="0" applyNumberFormat="1" applyBorder="1" applyAlignment="1">
      <alignment horizontal="right" vertical="center"/>
    </xf>
    <xf numFmtId="4" fontId="0" fillId="0" borderId="86" xfId="1" applyNumberFormat="1" applyFont="1" applyBorder="1" applyAlignment="1">
      <alignment horizontal="right" vertical="center"/>
    </xf>
    <xf numFmtId="4" fontId="0" fillId="0" borderId="87" xfId="0" applyNumberFormat="1" applyBorder="1" applyAlignment="1">
      <alignment horizontal="right" vertical="center"/>
    </xf>
    <xf numFmtId="4" fontId="0" fillId="0" borderId="38" xfId="0" applyNumberFormat="1" applyBorder="1" applyAlignment="1">
      <alignment horizontal="right" vertical="center"/>
    </xf>
    <xf numFmtId="4" fontId="0" fillId="0" borderId="39" xfId="0" applyNumberFormat="1" applyBorder="1" applyAlignment="1">
      <alignment horizontal="right" vertical="center"/>
    </xf>
    <xf numFmtId="0" fontId="0" fillId="0" borderId="15" xfId="0" applyFill="1" applyBorder="1" applyAlignment="1" applyProtection="1">
      <alignment vertical="center"/>
      <protection locked="0"/>
    </xf>
    <xf numFmtId="0" fontId="0" fillId="0" borderId="15" xfId="0" applyFill="1" applyBorder="1" applyAlignment="1">
      <alignment horizontal="center"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0" borderId="16"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4" fillId="0" borderId="10" xfId="0" applyFont="1" applyFill="1" applyBorder="1" applyAlignment="1">
      <alignment horizontal="center" vertical="center"/>
    </xf>
    <xf numFmtId="4" fontId="2" fillId="0" borderId="79" xfId="0" applyNumberFormat="1" applyFont="1" applyFill="1" applyBorder="1" applyAlignment="1" applyProtection="1">
      <alignment horizontal="right" vertical="center"/>
      <protection locked="0"/>
    </xf>
    <xf numFmtId="4" fontId="2" fillId="0" borderId="66" xfId="0" applyNumberFormat="1" applyFont="1" applyFill="1" applyBorder="1" applyAlignment="1" applyProtection="1">
      <alignment horizontal="right" vertical="center"/>
      <protection locked="0"/>
    </xf>
    <xf numFmtId="4" fontId="2" fillId="0" borderId="67" xfId="0" applyNumberFormat="1" applyFont="1" applyFill="1" applyBorder="1" applyAlignment="1" applyProtection="1">
      <alignment horizontal="right" vertical="center"/>
      <protection locked="0"/>
    </xf>
    <xf numFmtId="0" fontId="0" fillId="0" borderId="11"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2" fontId="0" fillId="0" borderId="34" xfId="0" applyNumberFormat="1" applyBorder="1" applyAlignment="1">
      <alignment horizontal="right" vertical="center"/>
    </xf>
    <xf numFmtId="2" fontId="0" fillId="0" borderId="42" xfId="0" applyNumberFormat="1" applyBorder="1" applyAlignment="1">
      <alignment horizontal="right" vertical="center"/>
    </xf>
    <xf numFmtId="2" fontId="0" fillId="0" borderId="72" xfId="0" applyNumberFormat="1" applyBorder="1" applyAlignment="1">
      <alignment horizontal="right" vertical="center"/>
    </xf>
    <xf numFmtId="1" fontId="0" fillId="0" borderId="1" xfId="1" applyNumberFormat="1" applyFont="1" applyBorder="1" applyAlignment="1">
      <alignment horizontal="right" vertical="center"/>
    </xf>
    <xf numFmtId="0" fontId="10" fillId="0" borderId="0" xfId="0" applyFont="1" applyFill="1" applyBorder="1" applyAlignment="1">
      <alignment vertical="center"/>
    </xf>
    <xf numFmtId="0" fontId="0" fillId="0" borderId="85" xfId="0" applyBorder="1" applyAlignment="1">
      <alignment vertical="center" wrapText="1"/>
    </xf>
    <xf numFmtId="4" fontId="0" fillId="5" borderId="78" xfId="0" applyNumberFormat="1" applyFill="1" applyBorder="1" applyAlignment="1" applyProtection="1">
      <alignment vertical="center"/>
      <protection locked="0"/>
    </xf>
    <xf numFmtId="4" fontId="0" fillId="0" borderId="78" xfId="0" applyNumberFormat="1" applyBorder="1" applyAlignment="1">
      <alignment vertical="center"/>
    </xf>
    <xf numFmtId="4" fontId="0" fillId="0" borderId="78" xfId="1" applyNumberFormat="1" applyFont="1" applyBorder="1" applyAlignment="1">
      <alignment vertical="center"/>
    </xf>
    <xf numFmtId="4" fontId="0" fillId="0" borderId="83" xfId="0" applyNumberFormat="1" applyBorder="1" applyAlignment="1">
      <alignment vertical="center"/>
    </xf>
    <xf numFmtId="4" fontId="6" fillId="4" borderId="8" xfId="0" applyNumberFormat="1" applyFont="1" applyFill="1" applyBorder="1" applyAlignment="1">
      <alignment horizontal="left" vertical="center" wrapText="1"/>
    </xf>
    <xf numFmtId="4" fontId="6" fillId="4" borderId="64" xfId="0" applyNumberFormat="1" applyFont="1" applyFill="1" applyBorder="1" applyAlignment="1">
      <alignment horizontal="left" vertical="center" wrapText="1"/>
    </xf>
    <xf numFmtId="4" fontId="0" fillId="5" borderId="86" xfId="0" applyNumberFormat="1" applyFill="1" applyBorder="1" applyAlignment="1" applyProtection="1">
      <alignment vertical="center"/>
      <protection locked="0"/>
    </xf>
    <xf numFmtId="4" fontId="0" fillId="0" borderId="86" xfId="0" applyNumberFormat="1" applyBorder="1" applyAlignment="1">
      <alignment vertical="center"/>
    </xf>
    <xf numFmtId="4" fontId="0" fillId="0" borderId="86" xfId="1" applyNumberFormat="1" applyFont="1" applyBorder="1" applyAlignment="1">
      <alignment vertical="center"/>
    </xf>
    <xf numFmtId="4" fontId="0" fillId="0" borderId="87" xfId="0" applyNumberFormat="1" applyBorder="1" applyAlignment="1">
      <alignment vertical="center"/>
    </xf>
    <xf numFmtId="0" fontId="6" fillId="6" borderId="91" xfId="0" applyFont="1" applyFill="1" applyBorder="1" applyAlignment="1">
      <alignment vertical="center" wrapText="1"/>
    </xf>
    <xf numFmtId="0" fontId="6" fillId="6" borderId="92" xfId="0" applyFont="1" applyFill="1" applyBorder="1" applyAlignment="1">
      <alignment horizontal="center" vertical="center" wrapText="1"/>
    </xf>
    <xf numFmtId="0" fontId="6" fillId="6" borderId="93" xfId="0" applyFont="1" applyFill="1" applyBorder="1" applyAlignment="1">
      <alignment horizontal="center" vertical="center" wrapText="1"/>
    </xf>
    <xf numFmtId="4" fontId="6" fillId="4" borderId="32" xfId="0" applyNumberFormat="1" applyFont="1" applyFill="1" applyBorder="1" applyAlignment="1">
      <alignment vertical="center"/>
    </xf>
    <xf numFmtId="4" fontId="6" fillId="4" borderId="42" xfId="0" applyNumberFormat="1" applyFont="1" applyFill="1" applyBorder="1" applyAlignment="1">
      <alignment horizontal="right" vertical="center"/>
    </xf>
    <xf numFmtId="0" fontId="0" fillId="0" borderId="85" xfId="0" applyBorder="1" applyAlignment="1">
      <alignment vertical="center"/>
    </xf>
    <xf numFmtId="0" fontId="0" fillId="0" borderId="25"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2" fontId="0" fillId="0" borderId="0" xfId="0" applyNumberFormat="1" applyProtection="1">
      <protection locked="0" hidden="1"/>
    </xf>
    <xf numFmtId="166" fontId="3" fillId="5" borderId="58" xfId="0" applyNumberFormat="1" applyFont="1" applyFill="1" applyBorder="1" applyAlignment="1" applyProtection="1">
      <alignment vertical="center"/>
      <protection locked="0"/>
    </xf>
    <xf numFmtId="0" fontId="25" fillId="0" borderId="0" xfId="0" applyFont="1" applyProtection="1">
      <protection hidden="1"/>
    </xf>
    <xf numFmtId="0" fontId="26" fillId="0" borderId="0" xfId="0" applyFont="1" applyProtection="1">
      <protection hidden="1"/>
    </xf>
    <xf numFmtId="0" fontId="27" fillId="0" borderId="0" xfId="0" applyFont="1"/>
    <xf numFmtId="0" fontId="25" fillId="0" borderId="0" xfId="0" applyFont="1" applyAlignment="1" applyProtection="1">
      <alignment horizontal="right"/>
      <protection hidden="1"/>
    </xf>
    <xf numFmtId="0" fontId="0" fillId="0" borderId="0" xfId="0" quotePrefix="1" applyBorder="1" applyProtection="1">
      <protection hidden="1"/>
    </xf>
    <xf numFmtId="0" fontId="2" fillId="0" borderId="3" xfId="0" applyFont="1" applyFill="1" applyBorder="1" applyAlignment="1" applyProtection="1">
      <alignment horizontal="left" vertical="center" wrapText="1" indent="4"/>
      <protection hidden="1"/>
    </xf>
    <xf numFmtId="166" fontId="3" fillId="5" borderId="12" xfId="0" applyNumberFormat="1" applyFont="1" applyFill="1" applyBorder="1" applyAlignment="1" applyProtection="1">
      <alignment vertical="center"/>
      <protection locked="0"/>
    </xf>
    <xf numFmtId="0" fontId="3" fillId="0" borderId="5" xfId="0" applyFont="1" applyBorder="1" applyAlignment="1" applyProtection="1">
      <alignment vertical="center"/>
      <protection hidden="1"/>
    </xf>
    <xf numFmtId="3" fontId="3" fillId="5" borderId="12" xfId="0" applyNumberFormat="1" applyFont="1" applyFill="1" applyBorder="1" applyAlignment="1" applyProtection="1">
      <alignment vertical="center"/>
      <protection locked="0"/>
    </xf>
    <xf numFmtId="0" fontId="29" fillId="12" borderId="95" xfId="0" applyFont="1" applyFill="1" applyBorder="1" applyAlignment="1">
      <alignment vertical="center"/>
    </xf>
    <xf numFmtId="49" fontId="0" fillId="0" borderId="0" xfId="0" applyNumberFormat="1"/>
    <xf numFmtId="49" fontId="29" fillId="12" borderId="94" xfId="0" applyNumberFormat="1" applyFont="1" applyFill="1" applyBorder="1" applyAlignment="1">
      <alignment vertical="center"/>
    </xf>
    <xf numFmtId="49" fontId="21" fillId="0" borderId="0" xfId="0" applyNumberFormat="1" applyFont="1" applyAlignment="1">
      <alignment vertical="center"/>
    </xf>
    <xf numFmtId="49" fontId="29" fillId="14" borderId="94" xfId="0" applyNumberFormat="1" applyFont="1" applyFill="1" applyBorder="1" applyAlignment="1">
      <alignment vertical="center"/>
    </xf>
    <xf numFmtId="0" fontId="29" fillId="14" borderId="95" xfId="0" applyFont="1" applyFill="1" applyBorder="1" applyAlignment="1">
      <alignment vertical="center"/>
    </xf>
    <xf numFmtId="49" fontId="29" fillId="12" borderId="97" xfId="0" applyNumberFormat="1" applyFont="1" applyFill="1" applyBorder="1" applyAlignment="1">
      <alignment vertical="center"/>
    </xf>
    <xf numFmtId="0" fontId="29" fillId="12" borderId="0" xfId="0" applyFont="1" applyFill="1" applyBorder="1" applyAlignment="1">
      <alignment vertical="center"/>
    </xf>
    <xf numFmtId="49" fontId="28" fillId="11" borderId="99" xfId="0" applyNumberFormat="1" applyFont="1" applyFill="1" applyBorder="1" applyAlignment="1">
      <alignment vertical="center"/>
    </xf>
    <xf numFmtId="0" fontId="28" fillId="11" borderId="100" xfId="0" applyFont="1" applyFill="1" applyBorder="1" applyAlignment="1">
      <alignment vertical="center"/>
    </xf>
    <xf numFmtId="0" fontId="0" fillId="0" borderId="33" xfId="0" applyFill="1" applyBorder="1" applyAlignment="1" applyProtection="1">
      <alignment vertical="center"/>
      <protection locked="0"/>
    </xf>
    <xf numFmtId="4" fontId="0" fillId="5" borderId="101" xfId="0" applyNumberFormat="1" applyFill="1" applyBorder="1" applyAlignment="1" applyProtection="1">
      <alignment horizontal="right" vertical="center"/>
      <protection locked="0"/>
    </xf>
    <xf numFmtId="4" fontId="0" fillId="0" borderId="101" xfId="0" applyNumberFormat="1" applyBorder="1" applyAlignment="1">
      <alignment horizontal="right" vertical="center"/>
    </xf>
    <xf numFmtId="4" fontId="0" fillId="0" borderId="102" xfId="1" applyNumberFormat="1" applyFont="1" applyBorder="1" applyAlignment="1">
      <alignment horizontal="right" vertical="center"/>
    </xf>
    <xf numFmtId="4" fontId="0" fillId="0" borderId="103" xfId="0" applyNumberFormat="1" applyBorder="1" applyAlignment="1">
      <alignment horizontal="right" vertical="center"/>
    </xf>
    <xf numFmtId="0" fontId="6" fillId="3" borderId="14" xfId="0" applyFont="1" applyFill="1" applyBorder="1" applyAlignment="1" applyProtection="1">
      <alignment vertical="center" wrapText="1"/>
      <protection hidden="1"/>
    </xf>
    <xf numFmtId="0" fontId="3" fillId="3" borderId="15" xfId="0" applyFont="1" applyFill="1" applyBorder="1" applyAlignment="1" applyProtection="1">
      <alignment wrapText="1"/>
      <protection hidden="1"/>
    </xf>
    <xf numFmtId="0" fontId="3" fillId="0" borderId="0" xfId="0" applyFont="1" applyProtection="1">
      <protection locked="0" hidden="1"/>
    </xf>
    <xf numFmtId="0" fontId="6" fillId="3" borderId="15" xfId="0" applyFont="1" applyFill="1" applyBorder="1" applyAlignment="1" applyProtection="1">
      <alignment horizontal="center" vertical="center"/>
      <protection hidden="1"/>
    </xf>
    <xf numFmtId="0" fontId="0" fillId="0" borderId="0" xfId="0" applyAlignment="1">
      <alignment horizontal="right"/>
    </xf>
    <xf numFmtId="4" fontId="3" fillId="0" borderId="106" xfId="0" applyNumberFormat="1" applyFont="1" applyBorder="1"/>
    <xf numFmtId="0" fontId="0" fillId="0" borderId="10" xfId="0" applyFont="1" applyFill="1" applyBorder="1" applyAlignment="1" applyProtection="1">
      <alignment vertical="center" wrapText="1"/>
      <protection hidden="1"/>
    </xf>
    <xf numFmtId="0" fontId="7" fillId="0" borderId="10" xfId="2" applyFont="1" applyFill="1" applyBorder="1" applyAlignment="1" applyProtection="1">
      <alignment vertical="center" wrapText="1"/>
      <protection hidden="1"/>
    </xf>
    <xf numFmtId="0" fontId="0" fillId="0" borderId="85" xfId="0" applyFill="1" applyBorder="1" applyAlignment="1" applyProtection="1">
      <alignment vertical="center"/>
      <protection locked="0"/>
    </xf>
    <xf numFmtId="0" fontId="24" fillId="4" borderId="84" xfId="0" applyFont="1" applyFill="1" applyBorder="1" applyAlignment="1">
      <alignment vertical="center" wrapText="1"/>
    </xf>
    <xf numFmtId="4" fontId="30" fillId="4" borderId="8" xfId="0" applyNumberFormat="1" applyFont="1" applyFill="1" applyBorder="1" applyAlignment="1">
      <alignment horizontal="right" vertical="center"/>
    </xf>
    <xf numFmtId="0" fontId="6" fillId="4" borderId="62" xfId="0" applyFont="1" applyFill="1" applyBorder="1" applyAlignment="1">
      <alignment vertical="center" wrapText="1"/>
    </xf>
    <xf numFmtId="0" fontId="6" fillId="4" borderId="63" xfId="0" applyFont="1" applyFill="1" applyBorder="1" applyAlignment="1">
      <alignment vertical="center" wrapText="1"/>
    </xf>
    <xf numFmtId="0" fontId="0" fillId="0" borderId="33" xfId="0" applyFill="1" applyBorder="1" applyAlignment="1">
      <alignment vertical="center" wrapText="1"/>
    </xf>
    <xf numFmtId="49" fontId="31" fillId="0" borderId="96" xfId="0" applyNumberFormat="1" applyFont="1" applyBorder="1" applyAlignment="1">
      <alignment vertical="center"/>
    </xf>
    <xf numFmtId="0" fontId="31" fillId="0" borderId="98" xfId="0" applyFont="1" applyBorder="1" applyAlignment="1">
      <alignment vertical="center"/>
    </xf>
    <xf numFmtId="49" fontId="32" fillId="0" borderId="0" xfId="0" applyNumberFormat="1" applyFont="1"/>
    <xf numFmtId="49" fontId="31" fillId="0" borderId="94" xfId="0" applyNumberFormat="1" applyFont="1" applyBorder="1" applyAlignment="1">
      <alignment vertical="center"/>
    </xf>
    <xf numFmtId="0" fontId="31" fillId="0" borderId="95" xfId="0" applyFont="1" applyBorder="1" applyAlignment="1">
      <alignment vertical="center"/>
    </xf>
    <xf numFmtId="49" fontId="31" fillId="13" borderId="96" xfId="0" applyNumberFormat="1" applyFont="1" applyFill="1" applyBorder="1" applyAlignment="1">
      <alignment vertical="center"/>
    </xf>
    <xf numFmtId="0" fontId="31" fillId="13" borderId="98" xfId="0" applyFont="1" applyFill="1" applyBorder="1" applyAlignment="1">
      <alignment vertical="center"/>
    </xf>
    <xf numFmtId="0" fontId="24" fillId="4" borderId="31" xfId="0" applyFont="1" applyFill="1" applyBorder="1" applyAlignment="1">
      <alignment vertical="center" wrapText="1"/>
    </xf>
    <xf numFmtId="0" fontId="7" fillId="0" borderId="33" xfId="0" applyFont="1" applyFill="1" applyBorder="1" applyAlignment="1">
      <alignment vertical="center" wrapText="1"/>
    </xf>
    <xf numFmtId="4" fontId="7" fillId="5" borderId="1" xfId="0" applyNumberFormat="1" applyFont="1" applyFill="1" applyBorder="1" applyAlignment="1" applyProtection="1">
      <alignment horizontal="right" vertical="center"/>
      <protection locked="0"/>
    </xf>
    <xf numFmtId="4" fontId="7" fillId="0" borderId="1" xfId="0" applyNumberFormat="1" applyFont="1" applyBorder="1" applyAlignment="1">
      <alignment horizontal="right" vertical="center"/>
    </xf>
    <xf numFmtId="4" fontId="7" fillId="0" borderId="1" xfId="1" applyNumberFormat="1" applyFont="1" applyBorder="1" applyAlignment="1">
      <alignment horizontal="right" vertical="center"/>
    </xf>
    <xf numFmtId="4" fontId="7" fillId="0" borderId="34" xfId="0" applyNumberFormat="1" applyFont="1" applyBorder="1" applyAlignment="1">
      <alignment horizontal="right" vertical="center"/>
    </xf>
    <xf numFmtId="0" fontId="7" fillId="0" borderId="33" xfId="0" applyFont="1" applyFill="1" applyBorder="1" applyAlignment="1" applyProtection="1">
      <alignment vertical="center"/>
      <protection locked="0"/>
    </xf>
    <xf numFmtId="0" fontId="7" fillId="0" borderId="33" xfId="0" applyFont="1" applyFill="1" applyBorder="1" applyAlignment="1">
      <alignment vertical="center"/>
    </xf>
    <xf numFmtId="1" fontId="7" fillId="0" borderId="71" xfId="1" applyNumberFormat="1" applyFont="1" applyFill="1" applyBorder="1" applyAlignment="1">
      <alignment horizontal="right" vertical="center" wrapText="1"/>
    </xf>
    <xf numFmtId="0" fontId="21" fillId="0" borderId="0" xfId="0" applyFont="1" applyBorder="1" applyAlignment="1">
      <alignment horizontal="right" vertical="center" wrapText="1"/>
    </xf>
    <xf numFmtId="0" fontId="2" fillId="0" borderId="35" xfId="0" applyFont="1" applyFill="1" applyBorder="1" applyAlignment="1">
      <alignment horizontal="left" vertical="center" wrapText="1" indent="4"/>
    </xf>
    <xf numFmtId="3" fontId="3" fillId="5" borderId="2" xfId="0" applyNumberFormat="1" applyFont="1" applyFill="1" applyBorder="1" applyAlignment="1" applyProtection="1">
      <alignment vertical="center"/>
      <protection locked="0"/>
    </xf>
    <xf numFmtId="0" fontId="3" fillId="0" borderId="36" xfId="0" applyFont="1" applyBorder="1" applyAlignment="1">
      <alignment vertical="center"/>
    </xf>
    <xf numFmtId="16" fontId="0" fillId="5" borderId="85" xfId="0" applyNumberFormat="1" applyFill="1" applyBorder="1" applyAlignment="1" applyProtection="1">
      <alignment vertical="center"/>
      <protection locked="0"/>
    </xf>
    <xf numFmtId="3" fontId="0" fillId="0" borderId="1" xfId="0" applyNumberForma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 fontId="2" fillId="0" borderId="37" xfId="0" applyNumberFormat="1" applyFont="1" applyFill="1" applyBorder="1" applyAlignment="1" applyProtection="1">
      <alignment horizontal="right" vertical="center"/>
      <protection locked="0"/>
    </xf>
    <xf numFmtId="4" fontId="2" fillId="0" borderId="33" xfId="0" applyNumberFormat="1" applyFont="1" applyFill="1" applyBorder="1" applyAlignment="1" applyProtection="1">
      <alignment horizontal="right" vertical="center"/>
      <protection locked="0"/>
    </xf>
    <xf numFmtId="4" fontId="2" fillId="0" borderId="35" xfId="0" applyNumberFormat="1" applyFont="1" applyFill="1" applyBorder="1" applyAlignment="1" applyProtection="1">
      <alignment horizontal="right" vertical="center"/>
      <protection locked="0"/>
    </xf>
    <xf numFmtId="0" fontId="7" fillId="0" borderId="0" xfId="0" applyFont="1" applyFill="1" applyBorder="1"/>
    <xf numFmtId="9" fontId="0" fillId="0" borderId="64" xfId="1" applyFont="1" applyBorder="1" applyAlignment="1">
      <alignment vertical="top" wrapText="1"/>
    </xf>
    <xf numFmtId="0" fontId="4" fillId="3" borderId="107" xfId="0" applyFont="1" applyFill="1" applyBorder="1" applyAlignment="1">
      <alignment vertical="center" wrapText="1"/>
    </xf>
    <xf numFmtId="0" fontId="0" fillId="3" borderId="108" xfId="0" applyFill="1" applyBorder="1" applyAlignment="1">
      <alignment wrapText="1"/>
    </xf>
    <xf numFmtId="0" fontId="0" fillId="3" borderId="108" xfId="0" applyFill="1" applyBorder="1" applyAlignment="1">
      <alignment horizontal="center" wrapText="1"/>
    </xf>
    <xf numFmtId="0" fontId="0" fillId="3" borderId="109" xfId="0" applyFill="1" applyBorder="1" applyAlignment="1">
      <alignment wrapText="1"/>
    </xf>
    <xf numFmtId="0" fontId="0" fillId="0" borderId="110" xfId="0" applyBorder="1"/>
    <xf numFmtId="0" fontId="0" fillId="0" borderId="111" xfId="0" applyBorder="1"/>
    <xf numFmtId="0" fontId="24" fillId="0" borderId="110" xfId="0" applyFont="1" applyFill="1" applyBorder="1" applyAlignment="1">
      <alignment horizontal="left" vertical="center" wrapText="1" indent="4"/>
    </xf>
    <xf numFmtId="2" fontId="3" fillId="4" borderId="112" xfId="0" applyNumberFormat="1" applyFont="1" applyFill="1" applyBorder="1" applyAlignment="1">
      <alignment horizontal="right" vertical="center"/>
    </xf>
    <xf numFmtId="0" fontId="24" fillId="0" borderId="110" xfId="0" applyFont="1" applyFill="1" applyBorder="1" applyAlignment="1">
      <alignment horizontal="right" vertical="center" wrapText="1" indent="4"/>
    </xf>
    <xf numFmtId="2" fontId="10" fillId="4" borderId="113" xfId="0" applyNumberFormat="1" applyFont="1" applyFill="1" applyBorder="1" applyAlignment="1">
      <alignment horizontal="right"/>
    </xf>
    <xf numFmtId="0" fontId="4" fillId="3" borderId="114" xfId="0" applyFont="1" applyFill="1" applyBorder="1" applyAlignment="1">
      <alignment horizontal="left" vertical="center" wrapText="1"/>
    </xf>
    <xf numFmtId="0" fontId="0" fillId="3" borderId="115" xfId="0" applyFill="1" applyBorder="1" applyAlignment="1">
      <alignment wrapText="1"/>
    </xf>
    <xf numFmtId="2" fontId="0" fillId="0" borderId="117" xfId="0" applyNumberFormat="1" applyBorder="1" applyAlignment="1">
      <alignment vertical="center"/>
    </xf>
    <xf numFmtId="0" fontId="0" fillId="5" borderId="121" xfId="0" applyFont="1" applyFill="1" applyBorder="1" applyAlignment="1" applyProtection="1">
      <alignment horizontal="right" vertical="center" wrapText="1"/>
      <protection locked="0"/>
    </xf>
    <xf numFmtId="0" fontId="0" fillId="0" borderId="122" xfId="0" applyBorder="1" applyAlignment="1">
      <alignment vertical="center"/>
    </xf>
    <xf numFmtId="1" fontId="0" fillId="0" borderId="123" xfId="1" applyNumberFormat="1" applyFont="1" applyBorder="1" applyAlignment="1">
      <alignment horizontal="right" vertical="center" wrapText="1"/>
    </xf>
    <xf numFmtId="2" fontId="0" fillId="0" borderId="124" xfId="0" applyNumberFormat="1" applyBorder="1" applyAlignment="1">
      <alignment vertical="center"/>
    </xf>
    <xf numFmtId="0" fontId="4" fillId="3" borderId="107" xfId="0" applyFont="1" applyFill="1" applyBorder="1" applyAlignment="1">
      <alignment vertical="center"/>
    </xf>
    <xf numFmtId="0" fontId="0" fillId="3" borderId="108" xfId="0" applyFill="1" applyBorder="1"/>
    <xf numFmtId="0" fontId="0" fillId="3" borderId="109" xfId="0" applyFill="1" applyBorder="1"/>
    <xf numFmtId="0" fontId="6" fillId="4" borderId="110" xfId="0" applyFont="1" applyFill="1" applyBorder="1" applyAlignment="1">
      <alignment vertical="center" wrapText="1"/>
    </xf>
    <xf numFmtId="0" fontId="6" fillId="4" borderId="111" xfId="0" applyFont="1" applyFill="1" applyBorder="1" applyAlignment="1">
      <alignment vertical="center"/>
    </xf>
    <xf numFmtId="0" fontId="0" fillId="5" borderId="126" xfId="0" applyFill="1" applyBorder="1" applyAlignment="1" applyProtection="1">
      <alignment vertical="center"/>
      <protection locked="0"/>
    </xf>
    <xf numFmtId="9" fontId="1" fillId="0" borderId="123" xfId="1" applyFont="1" applyBorder="1" applyAlignment="1">
      <alignment vertical="top" wrapText="1"/>
    </xf>
    <xf numFmtId="0" fontId="0" fillId="5" borderId="124" xfId="0" applyFill="1" applyBorder="1" applyAlignment="1" applyProtection="1">
      <alignment vertical="center"/>
      <protection locked="0"/>
    </xf>
    <xf numFmtId="49" fontId="7" fillId="0" borderId="0" xfId="0" applyNumberFormat="1" applyFont="1" applyFill="1" applyBorder="1"/>
    <xf numFmtId="49" fontId="33" fillId="0" borderId="0" xfId="0" applyNumberFormat="1" applyFont="1" applyFill="1" applyBorder="1" applyAlignment="1">
      <alignment vertical="center"/>
    </xf>
    <xf numFmtId="0" fontId="33" fillId="0" borderId="0" xfId="0" applyFont="1" applyFill="1" applyBorder="1" applyAlignment="1">
      <alignment vertical="center"/>
    </xf>
    <xf numFmtId="49" fontId="34" fillId="0" borderId="0" xfId="0" applyNumberFormat="1" applyFont="1" applyFill="1" applyBorder="1"/>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49" fontId="30" fillId="0" borderId="0" xfId="0" applyNumberFormat="1" applyFont="1" applyFill="1" applyBorder="1" applyAlignment="1">
      <alignment vertical="center"/>
    </xf>
    <xf numFmtId="49" fontId="29" fillId="4" borderId="94" xfId="0" applyNumberFormat="1" applyFont="1" applyFill="1" applyBorder="1" applyAlignment="1">
      <alignment vertical="center"/>
    </xf>
    <xf numFmtId="0" fontId="29" fillId="4" borderId="95" xfId="0" applyFont="1" applyFill="1" applyBorder="1" applyAlignment="1">
      <alignment vertical="center"/>
    </xf>
    <xf numFmtId="49" fontId="29" fillId="4" borderId="97" xfId="0" applyNumberFormat="1" applyFont="1" applyFill="1" applyBorder="1" applyAlignment="1">
      <alignment vertical="center"/>
    </xf>
    <xf numFmtId="0" fontId="29" fillId="4" borderId="0" xfId="0" applyFont="1" applyFill="1" applyBorder="1" applyAlignment="1">
      <alignment vertical="center"/>
    </xf>
    <xf numFmtId="0" fontId="9" fillId="0" borderId="19" xfId="0" applyFont="1" applyBorder="1" applyAlignment="1" applyProtection="1">
      <alignment horizontal="left" vertical="center" wrapText="1"/>
      <protection hidden="1"/>
    </xf>
    <xf numFmtId="0" fontId="9" fillId="0" borderId="29" xfId="0" applyFont="1" applyBorder="1" applyAlignment="1" applyProtection="1">
      <alignment horizontal="left" vertical="center" wrapText="1"/>
      <protection hidden="1"/>
    </xf>
    <xf numFmtId="0" fontId="0" fillId="0" borderId="25"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49" fontId="7" fillId="0" borderId="0" xfId="0" applyNumberFormat="1" applyFont="1" applyFill="1" applyBorder="1" applyAlignment="1"/>
    <xf numFmtId="49" fontId="7" fillId="0" borderId="0" xfId="0" applyNumberFormat="1" applyFont="1" applyFill="1" applyBorder="1" applyAlignment="1">
      <alignment vertical="center"/>
    </xf>
    <xf numFmtId="0" fontId="18" fillId="0" borderId="0" xfId="0" applyFont="1" applyProtection="1">
      <protection locked="0" hidden="1"/>
    </xf>
    <xf numFmtId="0" fontId="2" fillId="5" borderId="20" xfId="0" applyFont="1" applyFill="1" applyBorder="1" applyAlignment="1" applyProtection="1">
      <alignment horizontal="left" vertical="center" wrapText="1" indent="4"/>
      <protection locked="0"/>
    </xf>
    <xf numFmtId="0" fontId="2" fillId="5" borderId="22" xfId="0" applyFont="1" applyFill="1" applyBorder="1" applyAlignment="1" applyProtection="1">
      <alignment horizontal="left" vertical="center" wrapText="1" indent="4"/>
      <protection locked="0"/>
    </xf>
    <xf numFmtId="0" fontId="2" fillId="5" borderId="28" xfId="0" applyFont="1" applyFill="1" applyBorder="1" applyAlignment="1" applyProtection="1">
      <alignment horizontal="left" vertical="center" wrapText="1" indent="4"/>
      <protection locked="0"/>
    </xf>
    <xf numFmtId="0" fontId="2" fillId="5" borderId="22" xfId="0" applyFont="1" applyFill="1" applyBorder="1" applyAlignment="1" applyProtection="1">
      <alignment horizontal="left" vertical="center" wrapText="1" indent="1"/>
      <protection locked="0"/>
    </xf>
    <xf numFmtId="0" fontId="2" fillId="5" borderId="9" xfId="0" applyFont="1" applyFill="1" applyBorder="1" applyAlignment="1" applyProtection="1">
      <alignment horizontal="left" vertical="center" wrapText="1" indent="1"/>
      <protection locked="0"/>
    </xf>
    <xf numFmtId="0" fontId="2" fillId="5" borderId="24" xfId="0" applyFont="1" applyFill="1" applyBorder="1" applyAlignment="1" applyProtection="1">
      <alignment horizontal="left" vertical="center" wrapText="1" indent="1"/>
      <protection locked="0"/>
    </xf>
    <xf numFmtId="0" fontId="2" fillId="5" borderId="24" xfId="0" applyFont="1" applyFill="1" applyBorder="1" applyAlignment="1" applyProtection="1">
      <alignment horizontal="left" vertical="center" wrapText="1" indent="4"/>
      <protection locked="0"/>
    </xf>
    <xf numFmtId="0" fontId="19" fillId="0" borderId="3" xfId="0" applyFont="1" applyFill="1" applyBorder="1" applyAlignment="1" applyProtection="1">
      <alignment horizontal="left" vertical="center" wrapText="1" indent="4"/>
      <protection hidden="1"/>
    </xf>
    <xf numFmtId="3" fontId="20" fillId="5" borderId="12" xfId="0" applyNumberFormat="1" applyFont="1" applyFill="1" applyBorder="1" applyAlignment="1" applyProtection="1">
      <alignment vertical="center"/>
      <protection locked="0"/>
    </xf>
    <xf numFmtId="0" fontId="20" fillId="0" borderId="5" xfId="0" applyFont="1" applyBorder="1" applyAlignment="1" applyProtection="1">
      <alignment vertical="center"/>
      <protection hidden="1"/>
    </xf>
    <xf numFmtId="0" fontId="23" fillId="10" borderId="0" xfId="0" applyFont="1" applyFill="1" applyProtection="1">
      <protection locked="0"/>
    </xf>
    <xf numFmtId="44" fontId="0" fillId="0" borderId="0" xfId="3" applyFont="1" applyProtection="1">
      <protection locked="0"/>
    </xf>
    <xf numFmtId="165" fontId="0" fillId="0" borderId="0" xfId="0" applyNumberFormat="1" applyProtection="1">
      <protection locked="0"/>
    </xf>
    <xf numFmtId="2" fontId="7" fillId="0" borderId="0" xfId="0" applyNumberFormat="1" applyFont="1" applyFill="1" applyProtection="1">
      <protection locked="0"/>
    </xf>
    <xf numFmtId="2" fontId="19" fillId="0" borderId="0" xfId="0" applyNumberFormat="1" applyFont="1" applyFill="1" applyProtection="1">
      <protection locked="0"/>
    </xf>
    <xf numFmtId="2" fontId="0" fillId="0" borderId="0" xfId="0" applyNumberFormat="1" applyProtection="1">
      <protection locked="0"/>
    </xf>
    <xf numFmtId="0" fontId="8" fillId="5" borderId="35" xfId="0" applyFont="1" applyFill="1" applyBorder="1" applyAlignment="1" applyProtection="1">
      <alignment horizontal="left" vertical="center" wrapText="1" indent="4"/>
    </xf>
    <xf numFmtId="0" fontId="23" fillId="10" borderId="0" xfId="0" applyFont="1" applyFill="1" applyAlignment="1" applyProtection="1">
      <alignment horizontal="right"/>
      <protection locked="0"/>
    </xf>
    <xf numFmtId="4" fontId="0" fillId="0" borderId="0" xfId="0" applyNumberFormat="1" applyProtection="1">
      <protection locked="0"/>
    </xf>
    <xf numFmtId="0" fontId="2" fillId="5" borderId="125" xfId="0" applyFont="1" applyFill="1" applyBorder="1" applyAlignment="1" applyProtection="1">
      <alignment horizontal="left" vertical="center" wrapText="1" indent="4"/>
    </xf>
    <xf numFmtId="0" fontId="2" fillId="5" borderId="127" xfId="0" applyFont="1" applyFill="1" applyBorder="1" applyAlignment="1" applyProtection="1">
      <alignment horizontal="left" vertical="center" wrapText="1" indent="4"/>
    </xf>
    <xf numFmtId="0" fontId="0" fillId="0" borderId="33" xfId="0" applyFill="1" applyBorder="1" applyAlignment="1" applyProtection="1">
      <alignment vertical="center" wrapText="1"/>
    </xf>
    <xf numFmtId="0" fontId="4" fillId="3" borderId="130" xfId="0" applyFont="1" applyFill="1" applyBorder="1" applyAlignment="1" applyProtection="1">
      <alignment vertical="center"/>
      <protection hidden="1"/>
    </xf>
    <xf numFmtId="0" fontId="0" fillId="3" borderId="59" xfId="0" applyFill="1" applyBorder="1" applyProtection="1">
      <protection hidden="1"/>
    </xf>
    <xf numFmtId="0" fontId="6" fillId="4" borderId="22" xfId="0" applyFont="1" applyFill="1" applyBorder="1" applyAlignment="1" applyProtection="1">
      <alignment vertical="center" wrapText="1"/>
      <protection hidden="1"/>
    </xf>
    <xf numFmtId="0" fontId="6" fillId="4" borderId="19" xfId="0" applyFont="1" applyFill="1" applyBorder="1" applyAlignment="1" applyProtection="1">
      <alignment horizontal="left" vertical="center" wrapText="1"/>
      <protection hidden="1"/>
    </xf>
    <xf numFmtId="0" fontId="6" fillId="4" borderId="19" xfId="0" applyFont="1" applyFill="1" applyBorder="1" applyAlignment="1" applyProtection="1">
      <alignment vertical="center"/>
      <protection hidden="1"/>
    </xf>
    <xf numFmtId="0" fontId="4" fillId="3" borderId="130" xfId="0" applyFont="1" applyFill="1" applyBorder="1" applyAlignment="1" applyProtection="1">
      <alignment vertical="center" wrapText="1"/>
      <protection hidden="1"/>
    </xf>
    <xf numFmtId="0" fontId="0" fillId="3" borderId="59" xfId="0" applyFill="1" applyBorder="1" applyAlignment="1" applyProtection="1">
      <alignment wrapText="1"/>
      <protection hidden="1"/>
    </xf>
    <xf numFmtId="0" fontId="0" fillId="4" borderId="22" xfId="0" applyFill="1" applyBorder="1" applyAlignment="1" applyProtection="1">
      <alignment vertical="center"/>
      <protection hidden="1"/>
    </xf>
    <xf numFmtId="0" fontId="0" fillId="4" borderId="19" xfId="0" applyFill="1" applyBorder="1" applyProtection="1">
      <protection hidden="1"/>
    </xf>
    <xf numFmtId="0" fontId="3" fillId="4" borderId="19" xfId="0" applyFont="1" applyFill="1" applyBorder="1" applyProtection="1">
      <protection hidden="1"/>
    </xf>
    <xf numFmtId="0" fontId="0" fillId="4" borderId="19" xfId="0" applyFont="1" applyFill="1" applyBorder="1" applyProtection="1">
      <protection hidden="1"/>
    </xf>
    <xf numFmtId="0" fontId="0" fillId="3" borderId="59" xfId="0" applyFill="1" applyBorder="1" applyAlignment="1" applyProtection="1">
      <alignment horizontal="center" wrapText="1"/>
      <protection hidden="1"/>
    </xf>
    <xf numFmtId="0" fontId="0" fillId="0" borderId="22" xfId="0" applyBorder="1" applyProtection="1">
      <protection hidden="1"/>
    </xf>
    <xf numFmtId="0" fontId="0" fillId="0" borderId="19" xfId="0" applyBorder="1" applyProtection="1">
      <protection hidden="1"/>
    </xf>
    <xf numFmtId="0" fontId="4" fillId="3" borderId="22" xfId="0" applyFont="1" applyFill="1" applyBorder="1" applyAlignment="1" applyProtection="1">
      <alignment vertical="center" wrapText="1"/>
      <protection hidden="1"/>
    </xf>
    <xf numFmtId="0" fontId="0" fillId="3" borderId="19" xfId="0" applyFill="1" applyBorder="1" applyAlignment="1" applyProtection="1">
      <alignment wrapText="1"/>
      <protection hidden="1"/>
    </xf>
    <xf numFmtId="0" fontId="6" fillId="3" borderId="19" xfId="0" applyFont="1" applyFill="1" applyBorder="1" applyAlignment="1" applyProtection="1">
      <alignment vertical="center"/>
      <protection hidden="1"/>
    </xf>
    <xf numFmtId="0" fontId="2" fillId="5" borderId="84" xfId="0" applyFont="1" applyFill="1" applyBorder="1" applyAlignment="1" applyProtection="1">
      <alignment horizontal="left" vertical="center" wrapText="1" indent="4"/>
    </xf>
    <xf numFmtId="0" fontId="6" fillId="4" borderId="20" xfId="0" applyFont="1" applyFill="1" applyBorder="1" applyAlignment="1">
      <alignment vertical="center" wrapText="1"/>
    </xf>
    <xf numFmtId="0" fontId="0" fillId="6" borderId="38" xfId="0" applyFill="1" applyBorder="1" applyAlignment="1">
      <alignment horizontal="center" vertical="center"/>
    </xf>
    <xf numFmtId="4" fontId="6" fillId="4" borderId="64" xfId="0" applyNumberFormat="1" applyFont="1" applyFill="1" applyBorder="1" applyAlignment="1">
      <alignment vertical="center" wrapText="1"/>
    </xf>
    <xf numFmtId="4" fontId="6" fillId="4" borderId="8" xfId="0" applyNumberFormat="1" applyFont="1" applyFill="1" applyBorder="1" applyAlignment="1">
      <alignment vertical="center" wrapText="1"/>
    </xf>
    <xf numFmtId="4" fontId="0" fillId="5" borderId="2" xfId="0" applyNumberFormat="1" applyFill="1" applyBorder="1" applyAlignment="1" applyProtection="1">
      <alignment vertical="center"/>
      <protection locked="0"/>
    </xf>
    <xf numFmtId="0" fontId="6" fillId="4" borderId="10" xfId="0" applyFont="1" applyFill="1" applyBorder="1" applyAlignment="1">
      <alignment horizontal="left" vertical="center"/>
    </xf>
    <xf numFmtId="0" fontId="0" fillId="5" borderId="32" xfId="0" applyFill="1" applyBorder="1" applyAlignment="1" applyProtection="1">
      <alignment horizontal="left" vertical="center" wrapText="1"/>
      <protection locked="0"/>
    </xf>
    <xf numFmtId="0" fontId="0" fillId="5" borderId="34" xfId="0" applyFill="1" applyBorder="1" applyAlignment="1" applyProtection="1">
      <alignment horizontal="left" vertical="center" wrapText="1"/>
      <protection locked="0"/>
    </xf>
    <xf numFmtId="0" fontId="0" fillId="5" borderId="36" xfId="0" applyFill="1" applyBorder="1" applyAlignment="1" applyProtection="1">
      <alignment horizontal="left" vertical="center" wrapText="1"/>
      <protection locked="0"/>
    </xf>
    <xf numFmtId="0" fontId="23" fillId="0" borderId="0" xfId="0" applyFont="1" applyAlignment="1">
      <alignment vertical="center"/>
    </xf>
    <xf numFmtId="49" fontId="7" fillId="0" borderId="131" xfId="0" applyNumberFormat="1" applyFont="1" applyFill="1" applyBorder="1"/>
    <xf numFmtId="49" fontId="19" fillId="0" borderId="131" xfId="0" applyNumberFormat="1" applyFont="1" applyFill="1" applyBorder="1" applyAlignment="1">
      <alignment vertical="center"/>
    </xf>
    <xf numFmtId="0" fontId="33" fillId="0" borderId="131" xfId="0" applyFont="1" applyFill="1" applyBorder="1" applyAlignment="1">
      <alignment vertical="center"/>
    </xf>
    <xf numFmtId="49" fontId="34" fillId="0" borderId="131" xfId="0" applyNumberFormat="1" applyFont="1" applyFill="1" applyBorder="1"/>
    <xf numFmtId="49" fontId="7" fillId="0" borderId="131" xfId="0" applyNumberFormat="1" applyFont="1" applyFill="1" applyBorder="1" applyAlignment="1">
      <alignment vertical="center"/>
    </xf>
    <xf numFmtId="0" fontId="7" fillId="0" borderId="131" xfId="0" applyFont="1" applyFill="1" applyBorder="1" applyAlignment="1">
      <alignment vertical="center"/>
    </xf>
    <xf numFmtId="49" fontId="7" fillId="5" borderId="131" xfId="0" applyNumberFormat="1" applyFont="1" applyFill="1" applyBorder="1" applyAlignment="1">
      <alignment vertical="center"/>
    </xf>
    <xf numFmtId="49" fontId="7" fillId="0" borderId="131" xfId="0" applyNumberFormat="1" applyFont="1" applyFill="1" applyBorder="1" applyAlignment="1"/>
    <xf numFmtId="49" fontId="7" fillId="0" borderId="131" xfId="0" applyNumberFormat="1" applyFont="1" applyFill="1" applyBorder="1" applyAlignment="1">
      <alignment vertical="center" wrapText="1"/>
    </xf>
    <xf numFmtId="49" fontId="7" fillId="0" borderId="131" xfId="0" applyNumberFormat="1" applyFont="1" applyFill="1" applyBorder="1" applyAlignment="1">
      <alignment horizontal="left" vertical="center"/>
    </xf>
    <xf numFmtId="0" fontId="0" fillId="5" borderId="11" xfId="0" applyFill="1" applyBorder="1" applyAlignment="1" applyProtection="1">
      <alignment horizontal="left" vertical="center"/>
      <protection locked="0"/>
    </xf>
    <xf numFmtId="0" fontId="0" fillId="5" borderId="19" xfId="0" applyFill="1" applyBorder="1" applyAlignment="1" applyProtection="1">
      <alignment horizontal="left" vertical="center"/>
      <protection locked="0"/>
    </xf>
    <xf numFmtId="0" fontId="6" fillId="4" borderId="11" xfId="0" applyFont="1" applyFill="1" applyBorder="1" applyAlignment="1" applyProtection="1">
      <alignment horizontal="left" vertical="center" wrapText="1"/>
      <protection hidden="1"/>
    </xf>
    <xf numFmtId="0" fontId="6" fillId="4" borderId="11" xfId="0" applyFont="1" applyFill="1" applyBorder="1" applyAlignment="1" applyProtection="1">
      <alignment horizontal="left" vertical="center"/>
      <protection hidden="1"/>
    </xf>
    <xf numFmtId="0" fontId="6" fillId="4" borderId="30" xfId="0" applyFont="1" applyFill="1" applyBorder="1" applyAlignment="1" applyProtection="1">
      <alignment horizontal="left" vertical="center"/>
      <protection hidden="1"/>
    </xf>
    <xf numFmtId="0" fontId="0" fillId="3" borderId="15" xfId="0" applyFill="1" applyBorder="1" applyAlignment="1" applyProtection="1">
      <alignment horizontal="center"/>
      <protection hidden="1"/>
    </xf>
    <xf numFmtId="0" fontId="0" fillId="3" borderId="16" xfId="0" applyFill="1" applyBorder="1" applyAlignment="1" applyProtection="1">
      <alignment horizontal="center"/>
      <protection hidden="1"/>
    </xf>
    <xf numFmtId="0" fontId="9" fillId="0" borderId="11" xfId="0" applyFont="1" applyBorder="1" applyAlignment="1" applyProtection="1">
      <alignment horizontal="left" vertical="center" wrapText="1"/>
      <protection hidden="1"/>
    </xf>
    <xf numFmtId="0" fontId="4" fillId="3" borderId="12" xfId="0" applyFont="1" applyFill="1" applyBorder="1" applyAlignment="1">
      <alignment horizontal="right" vertical="center" indent="1"/>
    </xf>
    <xf numFmtId="0" fontId="4" fillId="3" borderId="67" xfId="0" applyFont="1" applyFill="1" applyBorder="1" applyAlignment="1">
      <alignment horizontal="right" vertical="center" indent="1"/>
    </xf>
    <xf numFmtId="0" fontId="0" fillId="5" borderId="0" xfId="0" applyFont="1" applyFill="1" applyBorder="1" applyAlignment="1" applyProtection="1">
      <alignment horizontal="left" vertical="center" wrapText="1" indent="4"/>
      <protection locked="0"/>
    </xf>
    <xf numFmtId="0" fontId="0" fillId="5" borderId="11" xfId="0" applyFont="1" applyFill="1" applyBorder="1" applyAlignment="1" applyProtection="1">
      <alignment horizontal="left" vertical="center" wrapText="1" indent="4"/>
      <protection locked="0"/>
    </xf>
    <xf numFmtId="0" fontId="4" fillId="0" borderId="25"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0" fillId="5" borderId="25" xfId="0" applyFont="1" applyFill="1" applyBorder="1" applyAlignment="1" applyProtection="1">
      <alignment horizontal="left" vertical="center" wrapText="1" indent="4"/>
      <protection locked="0"/>
    </xf>
    <xf numFmtId="0" fontId="2" fillId="5" borderId="22" xfId="0" applyFont="1" applyFill="1" applyBorder="1" applyAlignment="1" applyProtection="1">
      <alignment horizontal="left" vertical="center" wrapText="1" indent="4"/>
      <protection locked="0"/>
    </xf>
    <xf numFmtId="0" fontId="2" fillId="5" borderId="19" xfId="0" applyFont="1" applyFill="1" applyBorder="1" applyAlignment="1" applyProtection="1">
      <alignment horizontal="left" vertical="center" wrapText="1" indent="4"/>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0" fillId="10" borderId="0" xfId="0" applyFill="1" applyAlignment="1">
      <alignment horizontal="left" wrapText="1"/>
    </xf>
    <xf numFmtId="0" fontId="12" fillId="0" borderId="0" xfId="0" applyFont="1" applyAlignment="1">
      <alignment horizontal="left" vertical="center" wrapText="1"/>
    </xf>
    <xf numFmtId="0" fontId="9" fillId="0" borderId="19" xfId="0" applyFont="1" applyBorder="1" applyAlignment="1" applyProtection="1">
      <alignment horizontal="left" vertical="center" wrapText="1"/>
      <protection hidden="1"/>
    </xf>
    <xf numFmtId="0" fontId="9" fillId="0" borderId="29" xfId="0" applyFont="1" applyBorder="1" applyAlignment="1" applyProtection="1">
      <alignment horizontal="left" vertical="center" wrapText="1"/>
      <protection hidden="1"/>
    </xf>
    <xf numFmtId="0" fontId="2" fillId="5" borderId="13" xfId="0" applyFont="1" applyFill="1" applyBorder="1" applyAlignment="1" applyProtection="1">
      <alignment horizontal="left" vertical="center" wrapText="1" indent="4"/>
      <protection locked="0"/>
    </xf>
    <xf numFmtId="0" fontId="2" fillId="5" borderId="18" xfId="0" applyFont="1" applyFill="1" applyBorder="1" applyAlignment="1" applyProtection="1">
      <alignment horizontal="left" vertical="center" wrapText="1" indent="4"/>
      <protection locked="0"/>
    </xf>
    <xf numFmtId="0" fontId="0" fillId="0" borderId="25"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11" xfId="0" applyFont="1" applyBorder="1" applyAlignment="1" applyProtection="1">
      <alignment horizontal="center" vertical="center"/>
      <protection hidden="1"/>
    </xf>
    <xf numFmtId="0" fontId="2" fillId="5" borderId="24" xfId="0" applyFont="1" applyFill="1" applyBorder="1" applyAlignment="1" applyProtection="1">
      <alignment horizontal="left" vertical="center" wrapText="1" indent="1"/>
      <protection locked="0"/>
    </xf>
    <xf numFmtId="0" fontId="2" fillId="5" borderId="9" xfId="0" applyFont="1" applyFill="1" applyBorder="1" applyAlignment="1" applyProtection="1">
      <alignment horizontal="left" vertical="center" wrapText="1" indent="1"/>
      <protection locked="0"/>
    </xf>
    <xf numFmtId="0" fontId="2" fillId="5" borderId="20" xfId="0" applyFont="1" applyFill="1" applyBorder="1" applyAlignment="1" applyProtection="1">
      <alignment horizontal="left" vertical="center" wrapText="1" indent="1"/>
      <protection locked="0"/>
    </xf>
    <xf numFmtId="0" fontId="0" fillId="0" borderId="89" xfId="0" applyBorder="1" applyAlignment="1">
      <alignment horizontal="center" vertical="center"/>
    </xf>
    <xf numFmtId="0" fontId="0" fillId="0" borderId="90" xfId="0" applyBorder="1" applyAlignment="1">
      <alignment horizontal="center" vertical="center"/>
    </xf>
    <xf numFmtId="0" fontId="3" fillId="0" borderId="104" xfId="0" applyFont="1" applyFill="1" applyBorder="1" applyAlignment="1">
      <alignment horizontal="right" vertical="center" indent="1"/>
    </xf>
    <xf numFmtId="0" fontId="3" fillId="0" borderId="61" xfId="0" applyFont="1" applyFill="1" applyBorder="1" applyAlignment="1">
      <alignment horizontal="right" vertical="center" indent="1"/>
    </xf>
    <xf numFmtId="0" fontId="3" fillId="0" borderId="105" xfId="0" applyFont="1" applyFill="1" applyBorder="1" applyAlignment="1">
      <alignment horizontal="right" vertical="center" inden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0" fillId="0" borderId="88" xfId="0" applyBorder="1" applyAlignment="1">
      <alignment horizontal="center" vertical="center"/>
    </xf>
    <xf numFmtId="0" fontId="0" fillId="5" borderId="19" xfId="0" applyFill="1" applyBorder="1" applyAlignment="1" applyProtection="1">
      <alignment horizontal="left"/>
      <protection locked="0"/>
    </xf>
    <xf numFmtId="0" fontId="0" fillId="5" borderId="23" xfId="0" applyFill="1" applyBorder="1" applyAlignment="1" applyProtection="1">
      <alignment horizontal="left"/>
      <protection locked="0"/>
    </xf>
    <xf numFmtId="0" fontId="0" fillId="4" borderId="30" xfId="0" applyFill="1" applyBorder="1" applyAlignment="1" applyProtection="1">
      <alignment horizontal="left"/>
      <protection hidden="1"/>
    </xf>
    <xf numFmtId="0" fontId="6" fillId="3" borderId="15" xfId="0" applyFont="1" applyFill="1" applyBorder="1" applyAlignment="1" applyProtection="1">
      <alignment horizontal="left" vertical="center"/>
      <protection hidden="1"/>
    </xf>
    <xf numFmtId="0" fontId="6" fillId="3" borderId="16" xfId="0" applyFont="1" applyFill="1" applyBorder="1" applyAlignment="1" applyProtection="1">
      <alignment horizontal="left" vertical="center"/>
      <protection hidden="1"/>
    </xf>
    <xf numFmtId="0" fontId="0" fillId="5" borderId="29" xfId="0" applyFill="1" applyBorder="1" applyAlignment="1" applyProtection="1">
      <alignment horizontal="left"/>
      <protection locked="0"/>
    </xf>
    <xf numFmtId="0" fontId="0" fillId="5" borderId="27" xfId="0" applyFill="1" applyBorder="1" applyAlignment="1" applyProtection="1">
      <alignment horizontal="left"/>
      <protection locked="0"/>
    </xf>
    <xf numFmtId="0" fontId="0" fillId="3" borderId="15" xfId="0" applyFill="1" applyBorder="1" applyAlignment="1" applyProtection="1">
      <alignment horizontal="center" wrapText="1"/>
      <protection hidden="1"/>
    </xf>
    <xf numFmtId="0" fontId="0" fillId="3" borderId="16" xfId="0" applyFill="1" applyBorder="1" applyAlignment="1" applyProtection="1">
      <alignment horizontal="center" wrapText="1"/>
      <protection hidden="1"/>
    </xf>
    <xf numFmtId="0" fontId="0" fillId="5" borderId="29" xfId="0"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0" fillId="5" borderId="23" xfId="0" applyFill="1" applyBorder="1" applyAlignment="1" applyProtection="1">
      <alignment horizontal="left" vertical="center"/>
      <protection locked="0"/>
    </xf>
    <xf numFmtId="0" fontId="2" fillId="4" borderId="14" xfId="0" applyFont="1" applyFill="1" applyBorder="1" applyAlignment="1" applyProtection="1">
      <alignment vertical="center" wrapText="1"/>
      <protection hidden="1"/>
    </xf>
    <xf numFmtId="0" fontId="2" fillId="4" borderId="16" xfId="0" applyFont="1" applyFill="1" applyBorder="1" applyAlignment="1" applyProtection="1">
      <alignment vertical="center" wrapText="1"/>
      <protection hidden="1"/>
    </xf>
    <xf numFmtId="0" fontId="2" fillId="4" borderId="9" xfId="0" applyFont="1" applyFill="1" applyBorder="1" applyAlignment="1" applyProtection="1">
      <alignment vertical="center" wrapText="1"/>
      <protection hidden="1"/>
    </xf>
    <xf numFmtId="0" fontId="2" fillId="4" borderId="10" xfId="0" applyFont="1" applyFill="1" applyBorder="1" applyAlignment="1" applyProtection="1">
      <alignment vertical="center" wrapText="1"/>
      <protection hidden="1"/>
    </xf>
    <xf numFmtId="0" fontId="6" fillId="6" borderId="14" xfId="0" applyFont="1" applyFill="1" applyBorder="1" applyAlignment="1" applyProtection="1">
      <alignment horizontal="left" vertical="center" wrapText="1"/>
      <protection hidden="1"/>
    </xf>
    <xf numFmtId="0" fontId="6" fillId="6" borderId="16" xfId="0" applyFont="1" applyFill="1" applyBorder="1" applyAlignment="1" applyProtection="1">
      <alignment horizontal="left" vertical="center" wrapText="1"/>
      <protection hidden="1"/>
    </xf>
    <xf numFmtId="0" fontId="6" fillId="6" borderId="13" xfId="0" applyFont="1" applyFill="1" applyBorder="1" applyAlignment="1" applyProtection="1">
      <alignment horizontal="left" vertical="center" wrapText="1"/>
      <protection hidden="1"/>
    </xf>
    <xf numFmtId="0" fontId="6" fillId="6" borderId="21" xfId="0" applyFont="1" applyFill="1" applyBorder="1" applyAlignment="1" applyProtection="1">
      <alignment horizontal="left" vertical="center" wrapText="1"/>
      <protection hidden="1"/>
    </xf>
    <xf numFmtId="10" fontId="10" fillId="8" borderId="10" xfId="1" applyNumberFormat="1" applyFont="1" applyFill="1" applyBorder="1" applyAlignment="1" applyProtection="1">
      <alignment horizontal="right" vertical="center"/>
      <protection hidden="1"/>
    </xf>
    <xf numFmtId="10" fontId="10" fillId="8" borderId="21" xfId="1" applyNumberFormat="1" applyFont="1" applyFill="1" applyBorder="1" applyAlignment="1" applyProtection="1">
      <alignment horizontal="right" vertical="center"/>
      <protection hidden="1"/>
    </xf>
    <xf numFmtId="0" fontId="0" fillId="5" borderId="25" xfId="0" applyFill="1" applyBorder="1" applyAlignment="1" applyProtection="1">
      <alignment horizontal="left" vertical="center" wrapText="1" indent="4"/>
      <protection locked="0"/>
    </xf>
    <xf numFmtId="0" fontId="12" fillId="0" borderId="0" xfId="0" applyFont="1" applyAlignment="1" applyProtection="1">
      <alignment horizontal="left" vertical="center" wrapText="1"/>
      <protection hidden="1"/>
    </xf>
    <xf numFmtId="0" fontId="0" fillId="0" borderId="11" xfId="0" applyBorder="1" applyAlignment="1" applyProtection="1">
      <alignment horizontal="center" vertical="center"/>
      <protection hidden="1"/>
    </xf>
    <xf numFmtId="0" fontId="0" fillId="5" borderId="0" xfId="0" applyFill="1" applyBorder="1" applyAlignment="1" applyProtection="1">
      <alignment horizontal="left" vertical="center" wrapText="1" indent="4"/>
      <protection locked="0"/>
    </xf>
    <xf numFmtId="0" fontId="2" fillId="5" borderId="28" xfId="0" applyFont="1" applyFill="1" applyBorder="1" applyAlignment="1" applyProtection="1">
      <alignment horizontal="left" vertical="center" wrapText="1" indent="4"/>
      <protection locked="0"/>
    </xf>
    <xf numFmtId="0" fontId="2" fillId="5" borderId="29" xfId="0" applyFont="1" applyFill="1" applyBorder="1" applyAlignment="1" applyProtection="1">
      <alignment horizontal="left" vertical="center" wrapText="1" indent="4"/>
      <protection locked="0"/>
    </xf>
    <xf numFmtId="0" fontId="4" fillId="3" borderId="12" xfId="0" applyFont="1" applyFill="1" applyBorder="1" applyAlignment="1">
      <alignment horizontal="right" vertical="center"/>
    </xf>
    <xf numFmtId="0" fontId="4" fillId="3" borderId="67" xfId="0" applyFont="1" applyFill="1" applyBorder="1" applyAlignment="1">
      <alignment horizontal="right" vertical="center"/>
    </xf>
    <xf numFmtId="0" fontId="3" fillId="0" borderId="104"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105" xfId="0" applyFont="1" applyFill="1" applyBorder="1" applyAlignment="1">
      <alignment horizontal="right" vertical="center"/>
    </xf>
    <xf numFmtId="0" fontId="0" fillId="5" borderId="19" xfId="0" applyFill="1" applyBorder="1" applyAlignment="1" applyProtection="1">
      <alignment vertical="center"/>
      <protection locked="0"/>
    </xf>
    <xf numFmtId="0" fontId="0" fillId="5" borderId="23" xfId="0" applyFill="1" applyBorder="1" applyAlignment="1" applyProtection="1">
      <alignment vertical="center"/>
      <protection locked="0"/>
    </xf>
    <xf numFmtId="0" fontId="0" fillId="5" borderId="29" xfId="0" applyFill="1" applyBorder="1" applyAlignment="1" applyProtection="1">
      <alignment vertical="center"/>
      <protection locked="0"/>
    </xf>
    <xf numFmtId="0" fontId="0" fillId="5" borderId="27" xfId="0" applyFill="1" applyBorder="1" applyAlignment="1" applyProtection="1">
      <alignment vertical="center"/>
      <protection locked="0"/>
    </xf>
    <xf numFmtId="0" fontId="0" fillId="5" borderId="11" xfId="0" applyFill="1" applyBorder="1" applyAlignment="1" applyProtection="1">
      <alignment vertical="center"/>
      <protection locked="0"/>
    </xf>
    <xf numFmtId="0" fontId="0" fillId="5" borderId="30" xfId="0" applyFill="1" applyBorder="1" applyAlignment="1" applyProtection="1">
      <alignment vertical="center"/>
      <protection locked="0"/>
    </xf>
    <xf numFmtId="0" fontId="0" fillId="3" borderId="0" xfId="0" applyFill="1" applyBorder="1" applyAlignment="1" applyProtection="1">
      <alignment wrapText="1"/>
      <protection hidden="1"/>
    </xf>
    <xf numFmtId="0" fontId="0" fillId="0" borderId="0" xfId="0" applyBorder="1" applyProtection="1">
      <protection hidden="1"/>
    </xf>
    <xf numFmtId="0" fontId="0" fillId="5" borderId="25" xfId="0" applyFill="1" applyBorder="1" applyAlignment="1" applyProtection="1">
      <alignment vertical="center"/>
      <protection locked="0"/>
    </xf>
    <xf numFmtId="0" fontId="0" fillId="5" borderId="46" xfId="0" applyFill="1" applyBorder="1" applyAlignment="1" applyProtection="1">
      <alignment vertical="center"/>
      <protection locked="0"/>
    </xf>
    <xf numFmtId="0" fontId="0" fillId="5" borderId="10" xfId="0" applyFill="1" applyBorder="1" applyAlignment="1" applyProtection="1">
      <alignment vertical="center"/>
      <protection locked="0"/>
    </xf>
    <xf numFmtId="0" fontId="6" fillId="3" borderId="15" xfId="0" applyFont="1" applyFill="1" applyBorder="1" applyAlignment="1" applyProtection="1">
      <alignment vertical="center"/>
      <protection hidden="1"/>
    </xf>
    <xf numFmtId="0" fontId="6" fillId="3" borderId="16" xfId="0" applyFont="1" applyFill="1" applyBorder="1" applyAlignment="1" applyProtection="1">
      <alignment vertical="center"/>
      <protection hidden="1"/>
    </xf>
    <xf numFmtId="0" fontId="0" fillId="4" borderId="11" xfId="0" applyFill="1" applyBorder="1" applyProtection="1">
      <protection hidden="1"/>
    </xf>
    <xf numFmtId="0" fontId="0" fillId="4" borderId="30" xfId="0" applyFill="1" applyBorder="1" applyProtection="1">
      <protection hidden="1"/>
    </xf>
    <xf numFmtId="0" fontId="0" fillId="3" borderId="15" xfId="0" applyFill="1" applyBorder="1" applyProtection="1">
      <protection hidden="1"/>
    </xf>
    <xf numFmtId="0" fontId="0" fillId="3" borderId="16" xfId="0" applyFill="1" applyBorder="1" applyProtection="1">
      <protection hidden="1"/>
    </xf>
    <xf numFmtId="0" fontId="6" fillId="4" borderId="11" xfId="0" applyFont="1" applyFill="1" applyBorder="1" applyAlignment="1" applyProtection="1">
      <alignment vertical="center"/>
      <protection hidden="1"/>
    </xf>
    <xf numFmtId="0" fontId="6" fillId="4" borderId="30" xfId="0" applyFont="1" applyFill="1" applyBorder="1" applyAlignment="1" applyProtection="1">
      <alignment vertical="center"/>
      <protection hidden="1"/>
    </xf>
    <xf numFmtId="0" fontId="0" fillId="0" borderId="19" xfId="0" applyFont="1" applyBorder="1" applyAlignment="1" applyProtection="1">
      <alignment horizontal="center" vertical="center"/>
      <protection hidden="1"/>
    </xf>
    <xf numFmtId="4" fontId="30" fillId="4" borderId="62" xfId="0" applyNumberFormat="1" applyFont="1" applyFill="1" applyBorder="1" applyAlignment="1">
      <alignment horizontal="right" vertical="center"/>
    </xf>
    <xf numFmtId="4" fontId="30" fillId="4" borderId="58" xfId="0" applyNumberFormat="1" applyFont="1" applyFill="1" applyBorder="1" applyAlignment="1">
      <alignment horizontal="right" vertical="center"/>
    </xf>
    <xf numFmtId="4" fontId="30" fillId="4" borderId="63" xfId="0" applyNumberFormat="1" applyFont="1" applyFill="1" applyBorder="1" applyAlignment="1">
      <alignment horizontal="right" vertical="center"/>
    </xf>
    <xf numFmtId="0" fontId="2" fillId="0" borderId="24" xfId="0" applyFont="1" applyFill="1" applyBorder="1" applyAlignment="1" applyProtection="1">
      <alignment horizontal="left" vertical="center" wrapText="1" indent="1"/>
      <protection hidden="1"/>
    </xf>
    <xf numFmtId="0" fontId="2" fillId="0" borderId="25" xfId="0" applyFont="1" applyFill="1" applyBorder="1" applyAlignment="1" applyProtection="1">
      <alignment horizontal="left" vertical="center" wrapText="1" indent="1"/>
      <protection hidden="1"/>
    </xf>
    <xf numFmtId="0" fontId="4" fillId="0" borderId="19" xfId="0" applyFont="1" applyBorder="1" applyAlignment="1" applyProtection="1">
      <alignment horizontal="center" vertical="center"/>
      <protection hidden="1"/>
    </xf>
    <xf numFmtId="0" fontId="0" fillId="5" borderId="51" xfId="0" applyFont="1" applyFill="1" applyBorder="1" applyAlignment="1" applyProtection="1">
      <alignment horizontal="left" vertical="center" wrapText="1" indent="4"/>
      <protection locked="0"/>
    </xf>
    <xf numFmtId="0" fontId="0" fillId="5" borderId="56" xfId="0" applyFont="1" applyFill="1" applyBorder="1" applyAlignment="1" applyProtection="1">
      <alignment horizontal="left" vertical="center" wrapText="1" indent="4"/>
      <protection locked="0"/>
    </xf>
    <xf numFmtId="0" fontId="2" fillId="5" borderId="20" xfId="0" applyFont="1" applyFill="1" applyBorder="1" applyAlignment="1" applyProtection="1">
      <alignment horizontal="left" vertical="center" wrapText="1" indent="4"/>
      <protection locked="0"/>
    </xf>
    <xf numFmtId="0" fontId="2" fillId="5" borderId="11" xfId="0" applyFont="1" applyFill="1" applyBorder="1" applyAlignment="1" applyProtection="1">
      <alignment horizontal="left" vertical="center" wrapText="1" indent="4"/>
      <protection locked="0"/>
    </xf>
    <xf numFmtId="0" fontId="0" fillId="5" borderId="58" xfId="0" applyFont="1" applyFill="1" applyBorder="1" applyAlignment="1" applyProtection="1">
      <alignment horizontal="left" vertical="center" wrapText="1" indent="4"/>
      <protection locked="0"/>
    </xf>
    <xf numFmtId="0" fontId="6" fillId="4" borderId="19" xfId="0" applyFont="1" applyFill="1" applyBorder="1" applyAlignment="1" applyProtection="1">
      <alignment horizontal="left" vertical="center" wrapText="1"/>
      <protection hidden="1"/>
    </xf>
    <xf numFmtId="0" fontId="2" fillId="5" borderId="22" xfId="0" applyFont="1" applyFill="1" applyBorder="1" applyAlignment="1" applyProtection="1">
      <alignment horizontal="left" vertical="center" wrapText="1" indent="1"/>
      <protection locked="0"/>
    </xf>
    <xf numFmtId="0" fontId="0" fillId="0" borderId="25" xfId="0" applyFill="1" applyBorder="1" applyAlignment="1" applyProtection="1">
      <alignment vertical="center"/>
      <protection locked="0"/>
    </xf>
    <xf numFmtId="0" fontId="0" fillId="0" borderId="46" xfId="0" applyFill="1" applyBorder="1" applyAlignment="1" applyProtection="1">
      <alignment vertical="center"/>
      <protection locked="0"/>
    </xf>
    <xf numFmtId="0" fontId="0" fillId="4" borderId="19" xfId="0" applyFill="1" applyBorder="1" applyAlignment="1" applyProtection="1">
      <alignment vertical="center"/>
      <protection hidden="1"/>
    </xf>
    <xf numFmtId="0" fontId="0" fillId="4" borderId="23" xfId="0" applyFill="1" applyBorder="1" applyAlignment="1" applyProtection="1">
      <alignment vertical="center"/>
      <protection hidden="1"/>
    </xf>
    <xf numFmtId="0" fontId="6" fillId="3" borderId="19" xfId="0" applyFont="1" applyFill="1" applyBorder="1" applyAlignment="1" applyProtection="1">
      <alignment vertical="center"/>
      <protection hidden="1"/>
    </xf>
    <xf numFmtId="0" fontId="6" fillId="3" borderId="23" xfId="0" applyFont="1" applyFill="1" applyBorder="1" applyAlignment="1" applyProtection="1">
      <alignment vertical="center"/>
      <protection hidden="1"/>
    </xf>
    <xf numFmtId="0" fontId="0" fillId="0" borderId="23" xfId="0" applyBorder="1" applyAlignment="1" applyProtection="1">
      <alignment horizontal="center"/>
      <protection hidden="1"/>
    </xf>
    <xf numFmtId="0" fontId="0" fillId="3" borderId="5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6" fillId="4" borderId="23" xfId="0" applyFont="1" applyFill="1" applyBorder="1" applyAlignment="1" applyProtection="1">
      <alignment vertical="center"/>
      <protection hidden="1"/>
    </xf>
    <xf numFmtId="0" fontId="0" fillId="3" borderId="59" xfId="0" applyFill="1" applyBorder="1" applyAlignment="1" applyProtection="1">
      <alignment horizontal="center"/>
      <protection hidden="1"/>
    </xf>
    <xf numFmtId="0" fontId="0" fillId="3" borderId="60" xfId="0" applyFill="1" applyBorder="1" applyAlignment="1" applyProtection="1">
      <alignment horizontal="center"/>
      <protection hidden="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6" fillId="4" borderId="19" xfId="0" applyFont="1" applyFill="1" applyBorder="1" applyAlignment="1" applyProtection="1">
      <alignment vertical="center"/>
      <protection hidden="1"/>
    </xf>
    <xf numFmtId="0" fontId="0" fillId="0" borderId="50" xfId="0" applyFont="1" applyBorder="1" applyAlignment="1">
      <alignment horizontal="left" vertical="center" wrapText="1"/>
    </xf>
    <xf numFmtId="0" fontId="0" fillId="0" borderId="51" xfId="0" applyFont="1" applyBorder="1" applyAlignment="1">
      <alignment horizontal="left" vertical="center" wrapText="1"/>
    </xf>
    <xf numFmtId="0" fontId="0" fillId="0" borderId="3" xfId="0" applyFont="1" applyBorder="1" applyAlignment="1">
      <alignment horizontal="left" vertical="center" wrapText="1"/>
    </xf>
    <xf numFmtId="0" fontId="0" fillId="0" borderId="12" xfId="0" applyFont="1" applyBorder="1" applyAlignment="1">
      <alignment horizontal="left" vertical="center" wrapText="1"/>
    </xf>
    <xf numFmtId="0" fontId="6" fillId="4" borderId="57" xfId="0" applyFont="1" applyFill="1" applyBorder="1" applyAlignment="1">
      <alignment horizontal="left" vertical="center" wrapText="1"/>
    </xf>
    <xf numFmtId="0" fontId="6" fillId="4" borderId="58" xfId="0" applyFont="1" applyFill="1" applyBorder="1" applyAlignment="1">
      <alignment horizontal="left" vertical="center" wrapText="1"/>
    </xf>
    <xf numFmtId="0" fontId="6" fillId="4" borderId="63" xfId="0" applyFont="1" applyFill="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0" fillId="0" borderId="65" xfId="0" applyFont="1" applyBorder="1" applyAlignment="1">
      <alignment horizontal="left" vertical="top" wrapText="1"/>
    </xf>
    <xf numFmtId="0" fontId="0" fillId="0" borderId="51" xfId="0" applyFont="1" applyBorder="1" applyAlignment="1">
      <alignment horizontal="left" vertical="top" wrapText="1"/>
    </xf>
    <xf numFmtId="0" fontId="0" fillId="0" borderId="66" xfId="0" applyFont="1" applyBorder="1" applyAlignment="1">
      <alignment horizontal="left" vertical="top" wrapText="1"/>
    </xf>
    <xf numFmtId="0" fontId="0" fillId="0" borderId="17" xfId="0" applyFont="1" applyBorder="1" applyAlignment="1">
      <alignment horizontal="left" vertical="top" wrapText="1"/>
    </xf>
    <xf numFmtId="0" fontId="0" fillId="0" borderId="12" xfId="0" applyFont="1" applyBorder="1" applyAlignment="1">
      <alignment horizontal="left" vertical="top" wrapText="1"/>
    </xf>
    <xf numFmtId="0" fontId="0" fillId="0" borderId="67" xfId="0" applyFont="1" applyBorder="1" applyAlignment="1">
      <alignment horizontal="left" vertical="top" wrapText="1"/>
    </xf>
    <xf numFmtId="0" fontId="22" fillId="0" borderId="9" xfId="0" applyFont="1" applyBorder="1" applyAlignment="1">
      <alignment horizontal="left" vertical="center" wrapText="1"/>
    </xf>
    <xf numFmtId="0" fontId="0" fillId="0" borderId="62" xfId="0" applyFont="1" applyBorder="1" applyAlignment="1">
      <alignment horizontal="left" vertical="top" wrapText="1"/>
    </xf>
    <xf numFmtId="0" fontId="0" fillId="0" borderId="58" xfId="0" applyFont="1" applyBorder="1" applyAlignment="1">
      <alignment horizontal="left" vertical="top" wrapText="1"/>
    </xf>
    <xf numFmtId="0" fontId="0" fillId="0" borderId="63" xfId="0" applyFont="1" applyBorder="1" applyAlignment="1">
      <alignment horizontal="left" vertical="top" wrapText="1"/>
    </xf>
    <xf numFmtId="0" fontId="6" fillId="4" borderId="25" xfId="0" applyFont="1" applyFill="1" applyBorder="1" applyAlignment="1">
      <alignment horizontal="left" vertical="center" wrapText="1"/>
    </xf>
    <xf numFmtId="0" fontId="0" fillId="0" borderId="17" xfId="0" applyBorder="1" applyAlignment="1">
      <alignment horizontal="center" vertical="center"/>
    </xf>
    <xf numFmtId="0" fontId="0" fillId="0" borderId="67" xfId="0"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50" xfId="0" applyFont="1" applyBorder="1" applyAlignment="1">
      <alignment vertical="center" wrapText="1"/>
    </xf>
    <xf numFmtId="0" fontId="0" fillId="0" borderId="51" xfId="0" applyFont="1" applyBorder="1" applyAlignment="1">
      <alignment vertical="center" wrapText="1"/>
    </xf>
    <xf numFmtId="0" fontId="0" fillId="0" borderId="3" xfId="0" applyFont="1" applyBorder="1" applyAlignment="1">
      <alignment vertical="center" wrapText="1"/>
    </xf>
    <xf numFmtId="0" fontId="0" fillId="0" borderId="12" xfId="0" applyFont="1" applyBorder="1" applyAlignment="1">
      <alignment vertical="center" wrapText="1"/>
    </xf>
    <xf numFmtId="0" fontId="0" fillId="0" borderId="55" xfId="0" applyFont="1" applyBorder="1" applyAlignment="1">
      <alignment vertical="center" wrapText="1"/>
    </xf>
    <xf numFmtId="0" fontId="0" fillId="0" borderId="56" xfId="0" applyFont="1" applyBorder="1" applyAlignment="1">
      <alignment vertical="center" wrapText="1"/>
    </xf>
    <xf numFmtId="0" fontId="6" fillId="4" borderId="11" xfId="0" applyFont="1" applyFill="1" applyBorder="1" applyAlignment="1">
      <alignment horizontal="left" vertical="center" wrapText="1"/>
    </xf>
    <xf numFmtId="0" fontId="0" fillId="0" borderId="80" xfId="0" applyFont="1" applyBorder="1" applyAlignment="1">
      <alignment horizontal="left" vertical="center" wrapText="1"/>
    </xf>
    <xf numFmtId="0" fontId="0" fillId="0" borderId="26" xfId="0" applyFont="1" applyBorder="1" applyAlignment="1">
      <alignment horizontal="left" vertical="center" wrapText="1"/>
    </xf>
    <xf numFmtId="0" fontId="0" fillId="0" borderId="81" xfId="0" applyFont="1" applyBorder="1" applyAlignment="1">
      <alignment horizontal="left" vertical="center" wrapText="1"/>
    </xf>
    <xf numFmtId="0" fontId="0" fillId="0" borderId="65" xfId="0" applyFont="1" applyBorder="1" applyAlignment="1">
      <alignment horizontal="left" vertical="center" wrapText="1"/>
    </xf>
    <xf numFmtId="0" fontId="0" fillId="0" borderId="66" xfId="0" applyFont="1" applyBorder="1" applyAlignment="1">
      <alignment horizontal="left" vertical="center" wrapText="1"/>
    </xf>
    <xf numFmtId="0" fontId="0" fillId="0" borderId="17" xfId="0" applyFont="1" applyBorder="1" applyAlignment="1">
      <alignment horizontal="left" vertical="center" wrapText="1"/>
    </xf>
    <xf numFmtId="0" fontId="0" fillId="0" borderId="67" xfId="0" applyFont="1" applyBorder="1" applyAlignment="1">
      <alignment horizontal="left" vertical="center" wrapText="1"/>
    </xf>
    <xf numFmtId="0" fontId="6" fillId="4" borderId="6" xfId="0" applyFont="1" applyFill="1" applyBorder="1" applyAlignment="1">
      <alignment horizontal="left" vertical="center" wrapText="1"/>
    </xf>
    <xf numFmtId="0" fontId="6" fillId="4" borderId="81" xfId="0" applyFont="1" applyFill="1" applyBorder="1" applyAlignment="1">
      <alignment horizontal="left" vertical="center" wrapText="1"/>
    </xf>
    <xf numFmtId="0" fontId="4" fillId="3" borderId="3" xfId="0" applyFont="1" applyFill="1" applyBorder="1" applyAlignment="1">
      <alignment horizontal="right" vertical="center"/>
    </xf>
    <xf numFmtId="0" fontId="0" fillId="0" borderId="6" xfId="0" applyFont="1" applyBorder="1" applyAlignment="1">
      <alignment horizontal="left" vertical="center" wrapText="1"/>
    </xf>
    <xf numFmtId="0" fontId="0" fillId="0" borderId="11" xfId="0" applyBorder="1" applyAlignment="1" applyProtection="1">
      <alignment horizontal="left" vertical="center"/>
      <protection locked="0"/>
    </xf>
    <xf numFmtId="0" fontId="0" fillId="0" borderId="118" xfId="0" applyFont="1" applyBorder="1" applyAlignment="1">
      <alignment horizontal="left" vertical="center" wrapText="1"/>
    </xf>
    <xf numFmtId="0" fontId="0" fillId="0" borderId="119" xfId="0" applyFont="1" applyBorder="1" applyAlignment="1">
      <alignment horizontal="left" vertical="center" wrapText="1"/>
    </xf>
    <xf numFmtId="0" fontId="0" fillId="0" borderId="120" xfId="0" applyFont="1" applyBorder="1" applyAlignment="1">
      <alignment horizontal="left" vertical="center" wrapText="1"/>
    </xf>
    <xf numFmtId="0" fontId="21" fillId="0" borderId="128" xfId="0" applyFont="1" applyBorder="1" applyAlignment="1">
      <alignment horizontal="left" vertical="top" wrapText="1"/>
    </xf>
    <xf numFmtId="0" fontId="21" fillId="0" borderId="120" xfId="0" applyFont="1" applyBorder="1" applyAlignment="1">
      <alignment horizontal="left" vertical="top" wrapText="1"/>
    </xf>
    <xf numFmtId="0" fontId="21" fillId="0" borderId="129" xfId="0" applyFont="1" applyBorder="1" applyAlignment="1">
      <alignment horizontal="left" vertical="top" wrapText="1"/>
    </xf>
    <xf numFmtId="44" fontId="33" fillId="0" borderId="0" xfId="3" applyFont="1" applyFill="1" applyBorder="1" applyAlignment="1">
      <alignment horizontal="center" vertical="center"/>
    </xf>
    <xf numFmtId="0" fontId="0" fillId="0" borderId="116" xfId="0" applyFont="1" applyBorder="1" applyAlignment="1">
      <alignment horizontal="left" vertical="center"/>
    </xf>
    <xf numFmtId="0" fontId="0" fillId="0" borderId="26" xfId="0" applyFont="1" applyBorder="1" applyAlignment="1">
      <alignment horizontal="left" vertical="center"/>
    </xf>
    <xf numFmtId="0" fontId="21" fillId="0" borderId="62" xfId="0" applyFont="1" applyBorder="1" applyAlignment="1">
      <alignment horizontal="left" vertical="top" wrapText="1"/>
    </xf>
    <xf numFmtId="0" fontId="21" fillId="0" borderId="58" xfId="0" applyFont="1" applyBorder="1" applyAlignment="1">
      <alignment horizontal="left" vertical="top" wrapText="1"/>
    </xf>
    <xf numFmtId="0" fontId="21" fillId="0" borderId="63" xfId="0" applyFont="1" applyBorder="1" applyAlignment="1">
      <alignment horizontal="left" vertical="top" wrapText="1"/>
    </xf>
    <xf numFmtId="0" fontId="3" fillId="4" borderId="11" xfId="0" applyFont="1" applyFill="1" applyBorder="1" applyAlignment="1">
      <alignment horizontal="left" vertical="center" wrapText="1"/>
    </xf>
  </cellXfs>
  <cellStyles count="4">
    <cellStyle name="Navadno" xfId="0" builtinId="0"/>
    <cellStyle name="Odstotek" xfId="1" builtinId="5"/>
    <cellStyle name="Poudarek3" xfId="2" builtinId="37"/>
    <cellStyle name="Valuta" xfId="3" builtinId="4"/>
  </cellStyles>
  <dxfs count="44">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5" tint="0.79998168889431442"/>
        </patternFill>
      </fill>
    </dxf>
    <dxf>
      <font>
        <b/>
        <i val="0"/>
        <color rgb="FFFF0000"/>
      </font>
      <fill>
        <patternFill>
          <bgColor theme="5" tint="0.79998168889431442"/>
        </patternFill>
      </fill>
      <border>
        <left style="thin">
          <color rgb="FFFF0000"/>
        </left>
        <right style="thin">
          <color rgb="FFFF0000"/>
        </right>
        <top style="thin">
          <color rgb="FFFF0000"/>
        </top>
        <bottom style="thin">
          <color rgb="FFFF0000"/>
        </bottom>
        <vertical/>
        <horizontal/>
      </border>
    </dxf>
    <dxf>
      <font>
        <b/>
        <i val="0"/>
        <color rgb="FF006100"/>
      </font>
      <fill>
        <patternFill>
          <bgColor rgb="FFC6EF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b/>
        <i val="0"/>
        <color theme="0"/>
      </font>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theme="5"/>
      </font>
      <fill>
        <patternFill>
          <bgColor theme="5" tint="0.59996337778862885"/>
        </patternFill>
      </fill>
    </dxf>
    <dxf>
      <font>
        <color theme="5"/>
      </font>
      <fill>
        <patternFill>
          <bgColor theme="5" tint="0.59996337778862885"/>
        </patternFill>
      </fill>
    </dxf>
    <dxf>
      <font>
        <color theme="5"/>
      </font>
    </dxf>
    <dxf>
      <font>
        <color theme="5"/>
      </font>
      <fill>
        <patternFill>
          <bgColor theme="5" tint="0.59996337778862885"/>
        </patternFill>
      </fill>
    </dxf>
    <dxf>
      <font>
        <color theme="5"/>
      </font>
    </dxf>
    <dxf>
      <font>
        <color theme="5"/>
      </font>
      <fill>
        <patternFill>
          <bgColor theme="5" tint="0.59996337778862885"/>
        </patternFill>
      </fill>
    </dxf>
    <dxf>
      <fill>
        <patternFill>
          <bgColor theme="5" tint="0.59996337778862885"/>
        </patternFill>
      </fill>
    </dxf>
    <dxf>
      <fill>
        <patternFill patternType="solid">
          <bgColor theme="6" tint="0.59996337778862885"/>
        </patternFill>
      </fill>
      <border>
        <left style="thin">
          <color theme="5"/>
        </left>
        <right style="thin">
          <color theme="5"/>
        </right>
        <top style="thin">
          <color theme="5"/>
        </top>
        <bottom style="thin">
          <color theme="5"/>
        </bottom>
        <vertical/>
        <horizontal/>
      </border>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5"/>
      </font>
      <fill>
        <patternFill>
          <bgColor theme="5" tint="0.59996337778862885"/>
        </patternFill>
      </fill>
    </dxf>
    <dxf>
      <font>
        <color theme="5"/>
      </font>
    </dxf>
    <dxf>
      <font>
        <color theme="5"/>
      </font>
      <fill>
        <patternFill>
          <bgColor theme="5" tint="0.59996337778862885"/>
        </patternFill>
      </fill>
    </dxf>
  </dxfs>
  <tableStyles count="0" defaultTableStyle="TableStyleMedium2" defaultPivotStyle="PivotStyleLight16"/>
  <colors>
    <mruColors>
      <color rgb="FF006100"/>
      <color rgb="FFC6EFCE"/>
      <color rgb="FFC6ED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J$17" lockText="1" noThreeD="1"/>
</file>

<file path=xl/ctrlProps/ctrlProp10.xml><?xml version="1.0" encoding="utf-8"?>
<formControlPr xmlns="http://schemas.microsoft.com/office/spreadsheetml/2009/9/main" objectType="CheckBox" fmlaLink="$J$28" lockText="1" noThreeD="1"/>
</file>

<file path=xl/ctrlProps/ctrlProp11.xml><?xml version="1.0" encoding="utf-8"?>
<formControlPr xmlns="http://schemas.microsoft.com/office/spreadsheetml/2009/9/main" objectType="Radio" firstButton="1" fmlaLink="$J$2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CheckBox" fmlaLink="$J$33" lockText="1" noThreeD="1"/>
</file>

<file path=xl/ctrlProps/ctrlProp16.xml><?xml version="1.0" encoding="utf-8"?>
<formControlPr xmlns="http://schemas.microsoft.com/office/spreadsheetml/2009/9/main" objectType="CheckBox" fmlaLink="$J$34" lockText="1" noThreeD="1"/>
</file>

<file path=xl/ctrlProps/ctrlProp17.xml><?xml version="1.0" encoding="utf-8"?>
<formControlPr xmlns="http://schemas.microsoft.com/office/spreadsheetml/2009/9/main" objectType="CheckBox" fmlaLink="$J$35" lockText="1" noThreeD="1"/>
</file>

<file path=xl/ctrlProps/ctrlProp18.xml><?xml version="1.0" encoding="utf-8"?>
<formControlPr xmlns="http://schemas.microsoft.com/office/spreadsheetml/2009/9/main" objectType="CheckBox" fmlaLink="$J$36" lockText="1" noThreeD="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CheckBox" fmlaLink="$J$16" lockText="1" noThreeD="1"/>
</file>

<file path=xl/ctrlProps/ctrlProp20.xml><?xml version="1.0" encoding="utf-8"?>
<formControlPr xmlns="http://schemas.microsoft.com/office/spreadsheetml/2009/9/main" objectType="GBox"/>
</file>

<file path=xl/ctrlProps/ctrlProp21.xml><?xml version="1.0" encoding="utf-8"?>
<formControlPr xmlns="http://schemas.microsoft.com/office/spreadsheetml/2009/9/main" objectType="CheckBox" fmlaLink="$J$34" lockText="1" noThreeD="1"/>
</file>

<file path=xl/ctrlProps/ctrlProp22.xml><?xml version="1.0" encoding="utf-8"?>
<formControlPr xmlns="http://schemas.microsoft.com/office/spreadsheetml/2009/9/main" objectType="CheckBox" fmlaLink="$J$30" lockText="1" noThreeD="1"/>
</file>

<file path=xl/ctrlProps/ctrlProp23.xml><?xml version="1.0" encoding="utf-8"?>
<formControlPr xmlns="http://schemas.microsoft.com/office/spreadsheetml/2009/9/main" objectType="CheckBox" fmlaLink="$J$29" lockText="1" noThreeD="1"/>
</file>

<file path=xl/ctrlProps/ctrlProp24.xml><?xml version="1.0" encoding="utf-8"?>
<formControlPr xmlns="http://schemas.microsoft.com/office/spreadsheetml/2009/9/main" objectType="CheckBox" fmlaLink="$J$28" lockText="1" noThreeD="1"/>
</file>

<file path=xl/ctrlProps/ctrlProp25.xml><?xml version="1.0" encoding="utf-8"?>
<formControlPr xmlns="http://schemas.microsoft.com/office/spreadsheetml/2009/9/main" objectType="Radio" firstButton="1" fmlaLink="$J$4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J$50" lockText="1" noThreeD="1"/>
</file>

<file path=xl/ctrlProps/ctrlProp3.xml><?xml version="1.0" encoding="utf-8"?>
<formControlPr xmlns="http://schemas.microsoft.com/office/spreadsheetml/2009/9/main" objectType="CheckBox" fmlaLink="$J$15" lockText="1" noThreeD="1"/>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CheckBox" fmlaLink="$J$31" lockText="1" noThreeD="1"/>
</file>

<file path=xl/ctrlProps/ctrlProp32.xml><?xml version="1.0" encoding="utf-8"?>
<formControlPr xmlns="http://schemas.microsoft.com/office/spreadsheetml/2009/9/main" objectType="CheckBox" fmlaLink="$J$32" lockText="1" noThreeD="1"/>
</file>

<file path=xl/ctrlProps/ctrlProp33.xml><?xml version="1.0" encoding="utf-8"?>
<formControlPr xmlns="http://schemas.microsoft.com/office/spreadsheetml/2009/9/main" objectType="CheckBox" fmlaLink="$J$33" lockText="1" noThreeD="1"/>
</file>

<file path=xl/ctrlProps/ctrlProp34.xml><?xml version="1.0" encoding="utf-8"?>
<formControlPr xmlns="http://schemas.microsoft.com/office/spreadsheetml/2009/9/main" objectType="Radio" checked="Checked" firstButton="1" fmlaLink="$K$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J$46"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file>

<file path=xl/ctrlProps/ctrlProp4.xml><?xml version="1.0" encoding="utf-8"?>
<formControlPr xmlns="http://schemas.microsoft.com/office/spreadsheetml/2009/9/main" objectType="CheckBox" fmlaLink="$J$14"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CheckBox" fmlaLink="$J$49" lockText="1" noThreeD="1"/>
</file>

<file path=xl/ctrlProps/ctrlProp42.xml><?xml version="1.0" encoding="utf-8"?>
<formControlPr xmlns="http://schemas.microsoft.com/office/spreadsheetml/2009/9/main" objectType="CheckBox" fmlaLink="$J$23"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J$18" lockText="1" noThreeD="1"/>
</file>

<file path=xl/ctrlProps/ctrlProp45.xml><?xml version="1.0" encoding="utf-8"?>
<formControlPr xmlns="http://schemas.microsoft.com/office/spreadsheetml/2009/9/main" objectType="CheckBox" fmlaLink="$J$17" lockText="1" noThreeD="1"/>
</file>

<file path=xl/ctrlProps/ctrlProp46.xml><?xml version="1.0" encoding="utf-8"?>
<formControlPr xmlns="http://schemas.microsoft.com/office/spreadsheetml/2009/9/main" objectType="Radio" firstButton="1" fmlaLink="$J$3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J$23" lockText="1" noThreeD="1"/>
</file>

<file path=xl/ctrlProps/ctrlProp50.xml><?xml version="1.0" encoding="utf-8"?>
<formControlPr xmlns="http://schemas.microsoft.com/office/spreadsheetml/2009/9/main" objectType="CheckBox" fmlaLink="$J$35" lockText="1" noThreeD="1"/>
</file>

<file path=xl/ctrlProps/ctrlProp51.xml><?xml version="1.0" encoding="utf-8"?>
<formControlPr xmlns="http://schemas.microsoft.com/office/spreadsheetml/2009/9/main" objectType="CheckBox" fmlaLink="$J$36" lockText="1" noThreeD="1"/>
</file>

<file path=xl/ctrlProps/ctrlProp52.xml><?xml version="1.0" encoding="utf-8"?>
<formControlPr xmlns="http://schemas.microsoft.com/office/spreadsheetml/2009/9/main" objectType="GBox"/>
</file>

<file path=xl/ctrlProps/ctrlProp53.xml><?xml version="1.0" encoding="utf-8"?>
<formControlPr xmlns="http://schemas.microsoft.com/office/spreadsheetml/2009/9/main" objectType="CheckBox" fmlaLink="$J$20" lockText="1" noThreeD="1"/>
</file>

<file path=xl/ctrlProps/ctrlProp54.xml><?xml version="1.0" encoding="utf-8"?>
<formControlPr xmlns="http://schemas.microsoft.com/office/spreadsheetml/2009/9/main" objectType="CheckBox" fmlaLink="$J$21" lockText="1" noThreeD="1"/>
</file>

<file path=xl/ctrlProps/ctrlProp55.xml><?xml version="1.0" encoding="utf-8"?>
<formControlPr xmlns="http://schemas.microsoft.com/office/spreadsheetml/2009/9/main" objectType="CheckBox" fmlaLink="$J$22" lockText="1" noThreeD="1"/>
</file>

<file path=xl/ctrlProps/ctrlProp56.xml><?xml version="1.0" encoding="utf-8"?>
<formControlPr xmlns="http://schemas.microsoft.com/office/spreadsheetml/2009/9/main" objectType="Radio" checked="Checked" firstButton="1" fmlaLink="$K$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fmlaLink="$J$17" lockText="1" noThreeD="1"/>
</file>

<file path=xl/ctrlProps/ctrlProp59.xml><?xml version="1.0" encoding="utf-8"?>
<formControlPr xmlns="http://schemas.microsoft.com/office/spreadsheetml/2009/9/main" objectType="CheckBox" fmlaLink="$J$16"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J$15" lockText="1" noThreeD="1"/>
</file>

<file path=xl/ctrlProps/ctrlProp61.xml><?xml version="1.0" encoding="utf-8"?>
<formControlPr xmlns="http://schemas.microsoft.com/office/spreadsheetml/2009/9/main" objectType="CheckBox" fmlaLink="$J$28" lockText="1" noThreeD="1"/>
</file>

<file path=xl/ctrlProps/ctrlProp62.xml><?xml version="1.0" encoding="utf-8"?>
<formControlPr xmlns="http://schemas.microsoft.com/office/spreadsheetml/2009/9/main" objectType="CheckBox" fmlaLink="$J$27" lockText="1" noThreeD="1"/>
</file>

<file path=xl/ctrlProps/ctrlProp63.xml><?xml version="1.0" encoding="utf-8"?>
<formControlPr xmlns="http://schemas.microsoft.com/office/spreadsheetml/2009/9/main" objectType="CheckBox" fmlaLink="$J$26" lockText="1" noThreeD="1"/>
</file>

<file path=xl/ctrlProps/ctrlProp64.xml><?xml version="1.0" encoding="utf-8"?>
<formControlPr xmlns="http://schemas.microsoft.com/office/spreadsheetml/2009/9/main" objectType="CheckBox" fmlaLink="$J$25" lockText="1" noThreeD="1"/>
</file>

<file path=xl/ctrlProps/ctrlProp65.xml><?xml version="1.0" encoding="utf-8"?>
<formControlPr xmlns="http://schemas.microsoft.com/office/spreadsheetml/2009/9/main" objectType="CheckBox" fmlaLink="$J$24"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H$12" lockText="1" noThreeD="1"/>
</file>

<file path=xl/ctrlProps/ctrlProp68.xml><?xml version="1.0" encoding="utf-8"?>
<formControlPr xmlns="http://schemas.microsoft.com/office/spreadsheetml/2009/9/main" objectType="CheckBox" fmlaLink="$H$10" lockText="1" noThreeD="1"/>
</file>

<file path=xl/ctrlProps/ctrlProp69.xml><?xml version="1.0" encoding="utf-8"?>
<formControlPr xmlns="http://schemas.microsoft.com/office/spreadsheetml/2009/9/main" objectType="CheckBox" fmlaLink="$H$1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H$11" lockText="1" noThreeD="1"/>
</file>

<file path=xl/ctrlProps/ctrlProp71.xml><?xml version="1.0" encoding="utf-8"?>
<formControlPr xmlns="http://schemas.microsoft.com/office/spreadsheetml/2009/9/main" objectType="CheckBox" fmlaLink="$H$10" lockText="1" noThreeD="1"/>
</file>

<file path=xl/ctrlProps/ctrlProp72.xml><?xml version="1.0" encoding="utf-8"?>
<formControlPr xmlns="http://schemas.microsoft.com/office/spreadsheetml/2009/9/main" objectType="CheckBox" fmlaLink="$H$12" lockText="1" noThreeD="1"/>
</file>

<file path=xl/ctrlProps/ctrlProp73.xml><?xml version="1.0" encoding="utf-8"?>
<formControlPr xmlns="http://schemas.microsoft.com/office/spreadsheetml/2009/9/main" objectType="CheckBox" fmlaLink="$H$13" lockText="1" noThreeD="1"/>
</file>

<file path=xl/ctrlProps/ctrlProp74.xml><?xml version="1.0" encoding="utf-8"?>
<formControlPr xmlns="http://schemas.microsoft.com/office/spreadsheetml/2009/9/main" objectType="CheckBox" fmlaLink="$H$13" lockText="1" noThreeD="1"/>
</file>

<file path=xl/ctrlProps/ctrlProp75.xml><?xml version="1.0" encoding="utf-8"?>
<formControlPr xmlns="http://schemas.microsoft.com/office/spreadsheetml/2009/9/main" objectType="CheckBox" fmlaLink="$H$12" lockText="1" noThreeD="1"/>
</file>

<file path=xl/ctrlProps/ctrlProp76.xml><?xml version="1.0" encoding="utf-8"?>
<formControlPr xmlns="http://schemas.microsoft.com/office/spreadsheetml/2009/9/main" objectType="CheckBox" fmlaLink="$H$11" lockText="1" noThreeD="1"/>
</file>

<file path=xl/ctrlProps/ctrlProp77.xml><?xml version="1.0" encoding="utf-8"?>
<formControlPr xmlns="http://schemas.microsoft.com/office/spreadsheetml/2009/9/main" objectType="CheckBox" fmlaLink="$H$10" lockText="1" noThreeD="1"/>
</file>

<file path=xl/ctrlProps/ctrlProp78.xml><?xml version="1.0" encoding="utf-8"?>
<formControlPr xmlns="http://schemas.microsoft.com/office/spreadsheetml/2009/9/main" objectType="CheckBox" fmlaLink="$H$10" lockText="1" noThreeD="1"/>
</file>

<file path=xl/ctrlProps/ctrlProp79.xml><?xml version="1.0" encoding="utf-8"?>
<formControlPr xmlns="http://schemas.microsoft.com/office/spreadsheetml/2009/9/main" objectType="CheckBox" fmlaLink="$H$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16</xdr:row>
          <xdr:rowOff>361950</xdr:rowOff>
        </xdr:from>
        <xdr:to>
          <xdr:col>2</xdr:col>
          <xdr:colOff>342900</xdr:colOff>
          <xdr:row>16</xdr:row>
          <xdr:rowOff>609600</xdr:rowOff>
        </xdr:to>
        <xdr:sp macro="" textlink="">
          <xdr:nvSpPr>
            <xdr:cNvPr id="19478" name="Check Box 22" hidden="1">
              <a:extLst>
                <a:ext uri="{63B3BB69-23CF-44E3-9099-C40C66FF867C}">
                  <a14:compatExt spid="_x0000_s19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323850</xdr:rowOff>
        </xdr:from>
        <xdr:to>
          <xdr:col>2</xdr:col>
          <xdr:colOff>342900</xdr:colOff>
          <xdr:row>15</xdr:row>
          <xdr:rowOff>514350</xdr:rowOff>
        </xdr:to>
        <xdr:sp macro="" textlink="">
          <xdr:nvSpPr>
            <xdr:cNvPr id="19479" name="Check Box 23" hidden="1">
              <a:extLst>
                <a:ext uri="{63B3BB69-23CF-44E3-9099-C40C66FF867C}">
                  <a14:compatExt spid="_x0000_s19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257175</xdr:rowOff>
        </xdr:from>
        <xdr:to>
          <xdr:col>2</xdr:col>
          <xdr:colOff>352425</xdr:colOff>
          <xdr:row>14</xdr:row>
          <xdr:rowOff>619125</xdr:rowOff>
        </xdr:to>
        <xdr:sp macro="" textlink="">
          <xdr:nvSpPr>
            <xdr:cNvPr id="19480" name="Check Box 24" hidden="1">
              <a:extLst>
                <a:ext uri="{63B3BB69-23CF-44E3-9099-C40C66FF867C}">
                  <a14:compatExt spid="_x0000_s19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304800</xdr:rowOff>
        </xdr:from>
        <xdr:to>
          <xdr:col>2</xdr:col>
          <xdr:colOff>361950</xdr:colOff>
          <xdr:row>13</xdr:row>
          <xdr:rowOff>504825</xdr:rowOff>
        </xdr:to>
        <xdr:sp macro="" textlink="">
          <xdr:nvSpPr>
            <xdr:cNvPr id="19481" name="Check Box 25" hidden="1">
              <a:extLst>
                <a:ext uri="{63B3BB69-23CF-44E3-9099-C40C66FF867C}">
                  <a14:compatExt spid="_x0000_s19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1019175</xdr:colOff>
          <xdr:row>22</xdr:row>
          <xdr:rowOff>523875</xdr:rowOff>
        </xdr:to>
        <xdr:sp macro="" textlink="">
          <xdr:nvSpPr>
            <xdr:cNvPr id="19494" name="Option Button 38" hidden="1">
              <a:extLst>
                <a:ext uri="{63B3BB69-23CF-44E3-9099-C40C66FF867C}">
                  <a14:compatExt spid="_x0000_s19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133350</xdr:rowOff>
        </xdr:from>
        <xdr:to>
          <xdr:col>3</xdr:col>
          <xdr:colOff>1019175</xdr:colOff>
          <xdr:row>23</xdr:row>
          <xdr:rowOff>333375</xdr:rowOff>
        </xdr:to>
        <xdr:sp macro="" textlink="">
          <xdr:nvSpPr>
            <xdr:cNvPr id="19495" name="Option Button 39" hidden="1">
              <a:extLst>
                <a:ext uri="{63B3BB69-23CF-44E3-9099-C40C66FF867C}">
                  <a14:compatExt spid="_x0000_s19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161925</xdr:rowOff>
        </xdr:from>
        <xdr:to>
          <xdr:col>3</xdr:col>
          <xdr:colOff>1019175</xdr:colOff>
          <xdr:row>24</xdr:row>
          <xdr:rowOff>361950</xdr:rowOff>
        </xdr:to>
        <xdr:sp macro="" textlink="">
          <xdr:nvSpPr>
            <xdr:cNvPr id="19496" name="Option Button 40" hidden="1">
              <a:extLst>
                <a:ext uri="{63B3BB69-23CF-44E3-9099-C40C66FF867C}">
                  <a14:compatExt spid="_x0000_s19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171450</xdr:rowOff>
        </xdr:from>
        <xdr:to>
          <xdr:col>3</xdr:col>
          <xdr:colOff>1019175</xdr:colOff>
          <xdr:row>25</xdr:row>
          <xdr:rowOff>371475</xdr:rowOff>
        </xdr:to>
        <xdr:sp macro="" textlink="">
          <xdr:nvSpPr>
            <xdr:cNvPr id="19497" name="Option Button 41" hidden="1">
              <a:extLst>
                <a:ext uri="{63B3BB69-23CF-44E3-9099-C40C66FF867C}">
                  <a14:compatExt spid="_x0000_s19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66675</xdr:rowOff>
        </xdr:from>
        <xdr:to>
          <xdr:col>3</xdr:col>
          <xdr:colOff>1019175</xdr:colOff>
          <xdr:row>26</xdr:row>
          <xdr:rowOff>266700</xdr:rowOff>
        </xdr:to>
        <xdr:sp macro="" textlink="">
          <xdr:nvSpPr>
            <xdr:cNvPr id="19498" name="Option Button 42" hidden="1">
              <a:extLst>
                <a:ext uri="{63B3BB69-23CF-44E3-9099-C40C66FF867C}">
                  <a14:compatExt spid="_x0000_s19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314325</xdr:rowOff>
        </xdr:from>
        <xdr:to>
          <xdr:col>3</xdr:col>
          <xdr:colOff>971550</xdr:colOff>
          <xdr:row>27</xdr:row>
          <xdr:rowOff>523875</xdr:rowOff>
        </xdr:to>
        <xdr:sp macro="" textlink="">
          <xdr:nvSpPr>
            <xdr:cNvPr id="19507" name="Check Box 51" hidden="1">
              <a:extLst>
                <a:ext uri="{63B3BB69-23CF-44E3-9099-C40C66FF867C}">
                  <a14:compatExt spid="_x0000_s19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171450</xdr:rowOff>
        </xdr:from>
        <xdr:to>
          <xdr:col>3</xdr:col>
          <xdr:colOff>1057275</xdr:colOff>
          <xdr:row>28</xdr:row>
          <xdr:rowOff>381000</xdr:rowOff>
        </xdr:to>
        <xdr:sp macro="" textlink="">
          <xdr:nvSpPr>
            <xdr:cNvPr id="19508" name="Option Button 52" hidden="1">
              <a:extLst>
                <a:ext uri="{63B3BB69-23CF-44E3-9099-C40C66FF867C}">
                  <a14:compatExt spid="_x0000_s19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285750</xdr:rowOff>
        </xdr:from>
        <xdr:to>
          <xdr:col>3</xdr:col>
          <xdr:colOff>1057275</xdr:colOff>
          <xdr:row>29</xdr:row>
          <xdr:rowOff>495300</xdr:rowOff>
        </xdr:to>
        <xdr:sp macro="" textlink="">
          <xdr:nvSpPr>
            <xdr:cNvPr id="19509" name="Option Button 53" hidden="1">
              <a:extLst>
                <a:ext uri="{63B3BB69-23CF-44E3-9099-C40C66FF867C}">
                  <a14:compatExt spid="_x0000_s19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30</xdr:row>
          <xdr:rowOff>76200</xdr:rowOff>
        </xdr:from>
        <xdr:to>
          <xdr:col>3</xdr:col>
          <xdr:colOff>1057275</xdr:colOff>
          <xdr:row>31</xdr:row>
          <xdr:rowOff>19050</xdr:rowOff>
        </xdr:to>
        <xdr:sp macro="" textlink="">
          <xdr:nvSpPr>
            <xdr:cNvPr id="19510" name="Option Button 54" hidden="1">
              <a:extLst>
                <a:ext uri="{63B3BB69-23CF-44E3-9099-C40C66FF867C}">
                  <a14:compatExt spid="_x0000_s19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57150</xdr:rowOff>
        </xdr:from>
        <xdr:to>
          <xdr:col>3</xdr:col>
          <xdr:colOff>1057275</xdr:colOff>
          <xdr:row>31</xdr:row>
          <xdr:rowOff>276225</xdr:rowOff>
        </xdr:to>
        <xdr:sp macro="" textlink="">
          <xdr:nvSpPr>
            <xdr:cNvPr id="19511" name="Option Button 55" hidden="1">
              <a:extLst>
                <a:ext uri="{63B3BB69-23CF-44E3-9099-C40C66FF867C}">
                  <a14:compatExt spid="_x0000_s19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85725</xdr:rowOff>
        </xdr:from>
        <xdr:to>
          <xdr:col>2</xdr:col>
          <xdr:colOff>933450</xdr:colOff>
          <xdr:row>32</xdr:row>
          <xdr:rowOff>295275</xdr:rowOff>
        </xdr:to>
        <xdr:sp macro="" textlink="">
          <xdr:nvSpPr>
            <xdr:cNvPr id="19515" name="Check Box 59" hidden="1">
              <a:extLst>
                <a:ext uri="{63B3BB69-23CF-44E3-9099-C40C66FF867C}">
                  <a14:compatExt spid="_x0000_s19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66675</xdr:rowOff>
        </xdr:from>
        <xdr:to>
          <xdr:col>2</xdr:col>
          <xdr:colOff>933450</xdr:colOff>
          <xdr:row>33</xdr:row>
          <xdr:rowOff>276225</xdr:rowOff>
        </xdr:to>
        <xdr:sp macro="" textlink="">
          <xdr:nvSpPr>
            <xdr:cNvPr id="19516" name="Check Box 60" hidden="1">
              <a:extLst>
                <a:ext uri="{63B3BB69-23CF-44E3-9099-C40C66FF867C}">
                  <a14:compatExt spid="_x0000_s19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66675</xdr:rowOff>
        </xdr:from>
        <xdr:to>
          <xdr:col>2</xdr:col>
          <xdr:colOff>933450</xdr:colOff>
          <xdr:row>34</xdr:row>
          <xdr:rowOff>276225</xdr:rowOff>
        </xdr:to>
        <xdr:sp macro="" textlink="">
          <xdr:nvSpPr>
            <xdr:cNvPr id="19517" name="Check Box 61" hidden="1">
              <a:extLst>
                <a:ext uri="{63B3BB69-23CF-44E3-9099-C40C66FF867C}">
                  <a14:compatExt spid="_x0000_s19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66675</xdr:rowOff>
        </xdr:from>
        <xdr:to>
          <xdr:col>2</xdr:col>
          <xdr:colOff>933450</xdr:colOff>
          <xdr:row>35</xdr:row>
          <xdr:rowOff>276225</xdr:rowOff>
        </xdr:to>
        <xdr:sp macro="" textlink="">
          <xdr:nvSpPr>
            <xdr:cNvPr id="19518" name="Check Box 62" hidden="1">
              <a:extLst>
                <a:ext uri="{63B3BB69-23CF-44E3-9099-C40C66FF867C}">
                  <a14:compatExt spid="_x0000_s19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19050</xdr:rowOff>
        </xdr:from>
        <xdr:to>
          <xdr:col>5</xdr:col>
          <xdr:colOff>9525</xdr:colOff>
          <xdr:row>27</xdr:row>
          <xdr:rowOff>9525</xdr:rowOff>
        </xdr:to>
        <xdr:sp macro="" textlink="">
          <xdr:nvSpPr>
            <xdr:cNvPr id="19519" name="Group Box 63" hidden="1">
              <a:extLst>
                <a:ext uri="{63B3BB69-23CF-44E3-9099-C40C66FF867C}">
                  <a14:compatExt spid="_x0000_s19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3886200</xdr:colOff>
          <xdr:row>28</xdr:row>
          <xdr:rowOff>0</xdr:rowOff>
        </xdr:from>
        <xdr:to>
          <xdr:col>5</xdr:col>
          <xdr:colOff>0</xdr:colOff>
          <xdr:row>32</xdr:row>
          <xdr:rowOff>0</xdr:rowOff>
        </xdr:to>
        <xdr:sp macro="" textlink="">
          <xdr:nvSpPr>
            <xdr:cNvPr id="19520" name="Group Box 64" hidden="1">
              <a:extLst>
                <a:ext uri="{63B3BB69-23CF-44E3-9099-C40C66FF867C}">
                  <a14:compatExt spid="_x0000_s1952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33</xdr:row>
          <xdr:rowOff>209550</xdr:rowOff>
        </xdr:from>
        <xdr:to>
          <xdr:col>2</xdr:col>
          <xdr:colOff>342900</xdr:colOff>
          <xdr:row>33</xdr:row>
          <xdr:rowOff>457200</xdr:rowOff>
        </xdr:to>
        <xdr:sp macro="" textlink="">
          <xdr:nvSpPr>
            <xdr:cNvPr id="33793" name="Check Box 1" hidden="1">
              <a:extLst>
                <a:ext uri="{63B3BB69-23CF-44E3-9099-C40C66FF867C}">
                  <a14:compatExt spid="_x0000_s33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219075</xdr:rowOff>
        </xdr:from>
        <xdr:to>
          <xdr:col>2</xdr:col>
          <xdr:colOff>342900</xdr:colOff>
          <xdr:row>29</xdr:row>
          <xdr:rowOff>419100</xdr:rowOff>
        </xdr:to>
        <xdr:sp macro="" textlink="">
          <xdr:nvSpPr>
            <xdr:cNvPr id="33794" name="Check Box 2" hidden="1">
              <a:extLst>
                <a:ext uri="{63B3BB69-23CF-44E3-9099-C40C66FF867C}">
                  <a14:compatExt spid="_x0000_s33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95250</xdr:rowOff>
        </xdr:from>
        <xdr:to>
          <xdr:col>2</xdr:col>
          <xdr:colOff>342900</xdr:colOff>
          <xdr:row>28</xdr:row>
          <xdr:rowOff>457200</xdr:rowOff>
        </xdr:to>
        <xdr:sp macro="" textlink="">
          <xdr:nvSpPr>
            <xdr:cNvPr id="33795" name="Check Box 3"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152400</xdr:rowOff>
        </xdr:from>
        <xdr:to>
          <xdr:col>2</xdr:col>
          <xdr:colOff>361950</xdr:colOff>
          <xdr:row>27</xdr:row>
          <xdr:rowOff>342900</xdr:rowOff>
        </xdr:to>
        <xdr:sp macro="" textlink="">
          <xdr:nvSpPr>
            <xdr:cNvPr id="33796" name="Check Box 4" hidden="1">
              <a:extLst>
                <a:ext uri="{63B3BB69-23CF-44E3-9099-C40C66FF867C}">
                  <a14:compatExt spid="_x0000_s33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171450</xdr:rowOff>
        </xdr:from>
        <xdr:to>
          <xdr:col>3</xdr:col>
          <xdr:colOff>1019175</xdr:colOff>
          <xdr:row>40</xdr:row>
          <xdr:rowOff>381000</xdr:rowOff>
        </xdr:to>
        <xdr:sp macro="" textlink="">
          <xdr:nvSpPr>
            <xdr:cNvPr id="33797" name="Option Button 5" hidden="1">
              <a:extLst>
                <a:ext uri="{63B3BB69-23CF-44E3-9099-C40C66FF867C}">
                  <a14:compatExt spid="_x0000_s33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57150</xdr:rowOff>
        </xdr:from>
        <xdr:to>
          <xdr:col>3</xdr:col>
          <xdr:colOff>1019175</xdr:colOff>
          <xdr:row>41</xdr:row>
          <xdr:rowOff>257175</xdr:rowOff>
        </xdr:to>
        <xdr:sp macro="" textlink="">
          <xdr:nvSpPr>
            <xdr:cNvPr id="33798" name="Option Button 6" hidden="1">
              <a:extLst>
                <a:ext uri="{63B3BB69-23CF-44E3-9099-C40C66FF867C}">
                  <a14:compatExt spid="_x0000_s33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76200</xdr:rowOff>
        </xdr:from>
        <xdr:to>
          <xdr:col>3</xdr:col>
          <xdr:colOff>1019175</xdr:colOff>
          <xdr:row>42</xdr:row>
          <xdr:rowOff>276225</xdr:rowOff>
        </xdr:to>
        <xdr:sp macro="" textlink="">
          <xdr:nvSpPr>
            <xdr:cNvPr id="33799" name="Option Button 7" hidden="1">
              <a:extLst>
                <a:ext uri="{63B3BB69-23CF-44E3-9099-C40C66FF867C}">
                  <a14:compatExt spid="_x0000_s33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57150</xdr:rowOff>
        </xdr:from>
        <xdr:to>
          <xdr:col>3</xdr:col>
          <xdr:colOff>1019175</xdr:colOff>
          <xdr:row>43</xdr:row>
          <xdr:rowOff>266700</xdr:rowOff>
        </xdr:to>
        <xdr:sp macro="" textlink="">
          <xdr:nvSpPr>
            <xdr:cNvPr id="33800" name="Option Button 8" hidden="1">
              <a:extLst>
                <a:ext uri="{63B3BB69-23CF-44E3-9099-C40C66FF867C}">
                  <a14:compatExt spid="_x0000_s33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38100</xdr:rowOff>
        </xdr:from>
        <xdr:to>
          <xdr:col>2</xdr:col>
          <xdr:colOff>933450</xdr:colOff>
          <xdr:row>49</xdr:row>
          <xdr:rowOff>247650</xdr:rowOff>
        </xdr:to>
        <xdr:sp macro="" textlink="">
          <xdr:nvSpPr>
            <xdr:cNvPr id="33802" name="Check Box 10" hidden="1">
              <a:extLst>
                <a:ext uri="{63B3BB69-23CF-44E3-9099-C40C66FF867C}">
                  <a14:compatExt spid="_x0000_s33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5</xdr:col>
          <xdr:colOff>123825</xdr:colOff>
          <xdr:row>44</xdr:row>
          <xdr:rowOff>428625</xdr:rowOff>
        </xdr:to>
        <xdr:sp macro="" textlink="">
          <xdr:nvSpPr>
            <xdr:cNvPr id="33803" name="Group Box 11" hidden="1">
              <a:extLst>
                <a:ext uri="{63B3BB69-23CF-44E3-9099-C40C66FF867C}">
                  <a14:compatExt spid="_x0000_s33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180975</xdr:rowOff>
        </xdr:from>
        <xdr:to>
          <xdr:col>2</xdr:col>
          <xdr:colOff>342900</xdr:colOff>
          <xdr:row>30</xdr:row>
          <xdr:rowOff>371475</xdr:rowOff>
        </xdr:to>
        <xdr:sp macro="" textlink="">
          <xdr:nvSpPr>
            <xdr:cNvPr id="33804" name="Check Box 12" hidden="1">
              <a:extLst>
                <a:ext uri="{63B3BB69-23CF-44E3-9099-C40C66FF867C}">
                  <a14:compatExt spid="_x0000_s33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180975</xdr:rowOff>
        </xdr:from>
        <xdr:to>
          <xdr:col>2</xdr:col>
          <xdr:colOff>342900</xdr:colOff>
          <xdr:row>31</xdr:row>
          <xdr:rowOff>371475</xdr:rowOff>
        </xdr:to>
        <xdr:sp macro="" textlink="">
          <xdr:nvSpPr>
            <xdr:cNvPr id="33805" name="Check Box 13" hidden="1">
              <a:extLst>
                <a:ext uri="{63B3BB69-23CF-44E3-9099-C40C66FF867C}">
                  <a14:compatExt spid="_x0000_s33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180975</xdr:rowOff>
        </xdr:from>
        <xdr:to>
          <xdr:col>2</xdr:col>
          <xdr:colOff>342900</xdr:colOff>
          <xdr:row>32</xdr:row>
          <xdr:rowOff>371475</xdr:rowOff>
        </xdr:to>
        <xdr:sp macro="" textlink="">
          <xdr:nvSpPr>
            <xdr:cNvPr id="33806" name="Check Box 14" hidden="1">
              <a:extLst>
                <a:ext uri="{63B3BB69-23CF-44E3-9099-C40C66FF867C}">
                  <a14:compatExt spid="_x0000_s33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xdr:rowOff>
        </xdr:from>
        <xdr:to>
          <xdr:col>3</xdr:col>
          <xdr:colOff>1057275</xdr:colOff>
          <xdr:row>8</xdr:row>
          <xdr:rowOff>0</xdr:rowOff>
        </xdr:to>
        <xdr:sp macro="" textlink="">
          <xdr:nvSpPr>
            <xdr:cNvPr id="33807" name="Option Button 15" hidden="1">
              <a:extLst>
                <a:ext uri="{63B3BB69-23CF-44E3-9099-C40C66FF867C}">
                  <a14:compatExt spid="_x0000_s338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7</xdr:row>
          <xdr:rowOff>9525</xdr:rowOff>
        </xdr:from>
        <xdr:to>
          <xdr:col>3</xdr:col>
          <xdr:colOff>1981200</xdr:colOff>
          <xdr:row>8</xdr:row>
          <xdr:rowOff>0</xdr:rowOff>
        </xdr:to>
        <xdr:sp macro="" textlink="">
          <xdr:nvSpPr>
            <xdr:cNvPr id="33808" name="Option Button 16" hidden="1">
              <a:extLst>
                <a:ext uri="{63B3BB69-23CF-44E3-9099-C40C66FF867C}">
                  <a14:compatExt spid="_x0000_s338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180975</xdr:rowOff>
        </xdr:from>
        <xdr:to>
          <xdr:col>3</xdr:col>
          <xdr:colOff>1019175</xdr:colOff>
          <xdr:row>45</xdr:row>
          <xdr:rowOff>390525</xdr:rowOff>
        </xdr:to>
        <xdr:sp macro="" textlink="">
          <xdr:nvSpPr>
            <xdr:cNvPr id="33809" name="Option Button 17" hidden="1">
              <a:extLst>
                <a:ext uri="{63B3BB69-23CF-44E3-9099-C40C66FF867C}">
                  <a14:compatExt spid="_x0000_s33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66675</xdr:rowOff>
        </xdr:from>
        <xdr:to>
          <xdr:col>3</xdr:col>
          <xdr:colOff>1019175</xdr:colOff>
          <xdr:row>46</xdr:row>
          <xdr:rowOff>257175</xdr:rowOff>
        </xdr:to>
        <xdr:sp macro="" textlink="">
          <xdr:nvSpPr>
            <xdr:cNvPr id="33810" name="Option Button 18" hidden="1">
              <a:extLst>
                <a:ext uri="{63B3BB69-23CF-44E3-9099-C40C66FF867C}">
                  <a14:compatExt spid="_x0000_s33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47</xdr:row>
          <xdr:rowOff>76200</xdr:rowOff>
        </xdr:from>
        <xdr:to>
          <xdr:col>3</xdr:col>
          <xdr:colOff>1019175</xdr:colOff>
          <xdr:row>47</xdr:row>
          <xdr:rowOff>276225</xdr:rowOff>
        </xdr:to>
        <xdr:sp macro="" textlink="">
          <xdr:nvSpPr>
            <xdr:cNvPr id="33811" name="Option Button 19" hidden="1">
              <a:extLst>
                <a:ext uri="{63B3BB69-23CF-44E3-9099-C40C66FF867C}">
                  <a14:compatExt spid="_x0000_s33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5</xdr:col>
          <xdr:colOff>133350</xdr:colOff>
          <xdr:row>48</xdr:row>
          <xdr:rowOff>0</xdr:rowOff>
        </xdr:to>
        <xdr:sp macro="" textlink="">
          <xdr:nvSpPr>
            <xdr:cNvPr id="33813" name="Group Box 21" hidden="1">
              <a:extLst>
                <a:ext uri="{63B3BB69-23CF-44E3-9099-C40C66FF867C}">
                  <a14:compatExt spid="_x0000_s33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85725</xdr:rowOff>
        </xdr:from>
        <xdr:to>
          <xdr:col>3</xdr:col>
          <xdr:colOff>1019175</xdr:colOff>
          <xdr:row>44</xdr:row>
          <xdr:rowOff>295275</xdr:rowOff>
        </xdr:to>
        <xdr:sp macro="" textlink="">
          <xdr:nvSpPr>
            <xdr:cNvPr id="33819" name="Option Button 27" hidden="1">
              <a:extLst>
                <a:ext uri="{63B3BB69-23CF-44E3-9099-C40C66FF867C}">
                  <a14:compatExt spid="_x0000_s33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48</xdr:row>
          <xdr:rowOff>276225</xdr:rowOff>
        </xdr:from>
        <xdr:to>
          <xdr:col>3</xdr:col>
          <xdr:colOff>971550</xdr:colOff>
          <xdr:row>48</xdr:row>
          <xdr:rowOff>485775</xdr:rowOff>
        </xdr:to>
        <xdr:sp macro="" textlink="">
          <xdr:nvSpPr>
            <xdr:cNvPr id="33822" name="Check Box 30" hidden="1">
              <a:extLst>
                <a:ext uri="{63B3BB69-23CF-44E3-9099-C40C66FF867C}">
                  <a14:compatExt spid="_x0000_s3382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22</xdr:row>
          <xdr:rowOff>361950</xdr:rowOff>
        </xdr:from>
        <xdr:to>
          <xdr:col>2</xdr:col>
          <xdr:colOff>333375</xdr:colOff>
          <xdr:row>22</xdr:row>
          <xdr:rowOff>609600</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333375</xdr:rowOff>
        </xdr:from>
        <xdr:to>
          <xdr:col>2</xdr:col>
          <xdr:colOff>333375</xdr:colOff>
          <xdr:row>18</xdr:row>
          <xdr:rowOff>523875</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257175</xdr:rowOff>
        </xdr:from>
        <xdr:to>
          <xdr:col>2</xdr:col>
          <xdr:colOff>342900</xdr:colOff>
          <xdr:row>17</xdr:row>
          <xdr:rowOff>619125</xdr:rowOff>
        </xdr:to>
        <xdr:sp macro="" textlink="">
          <xdr:nvSpPr>
            <xdr:cNvPr id="26627" name="Check Box 3"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314325</xdr:rowOff>
        </xdr:from>
        <xdr:to>
          <xdr:col>2</xdr:col>
          <xdr:colOff>352425</xdr:colOff>
          <xdr:row>16</xdr:row>
          <xdr:rowOff>514350</xdr:rowOff>
        </xdr:to>
        <xdr:sp macro="" textlink="">
          <xdr:nvSpPr>
            <xdr:cNvPr id="26628" name="Check Box 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161925</xdr:rowOff>
        </xdr:from>
        <xdr:to>
          <xdr:col>3</xdr:col>
          <xdr:colOff>1009650</xdr:colOff>
          <xdr:row>30</xdr:row>
          <xdr:rowOff>371475</xdr:rowOff>
        </xdr:to>
        <xdr:sp macro="" textlink="">
          <xdr:nvSpPr>
            <xdr:cNvPr id="26629" name="Option Button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31</xdr:row>
          <xdr:rowOff>19050</xdr:rowOff>
        </xdr:from>
        <xdr:to>
          <xdr:col>3</xdr:col>
          <xdr:colOff>1009650</xdr:colOff>
          <xdr:row>31</xdr:row>
          <xdr:rowOff>219075</xdr:rowOff>
        </xdr:to>
        <xdr:sp macro="" textlink="">
          <xdr:nvSpPr>
            <xdr:cNvPr id="26630" name="Option Button 6"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47625</xdr:rowOff>
        </xdr:from>
        <xdr:to>
          <xdr:col>3</xdr:col>
          <xdr:colOff>1009650</xdr:colOff>
          <xdr:row>32</xdr:row>
          <xdr:rowOff>247650</xdr:rowOff>
        </xdr:to>
        <xdr:sp macro="" textlink="">
          <xdr:nvSpPr>
            <xdr:cNvPr id="26631" name="Option Button 7" hidden="1">
              <a:extLst>
                <a:ext uri="{63B3BB69-23CF-44E3-9099-C40C66FF867C}">
                  <a14:compatExt spid="_x0000_s2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33</xdr:row>
          <xdr:rowOff>47625</xdr:rowOff>
        </xdr:from>
        <xdr:to>
          <xdr:col>3</xdr:col>
          <xdr:colOff>1009650</xdr:colOff>
          <xdr:row>33</xdr:row>
          <xdr:rowOff>247650</xdr:rowOff>
        </xdr:to>
        <xdr:sp macro="" textlink="">
          <xdr:nvSpPr>
            <xdr:cNvPr id="26632" name="Option Button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38100</xdr:rowOff>
        </xdr:from>
        <xdr:to>
          <xdr:col>2</xdr:col>
          <xdr:colOff>923925</xdr:colOff>
          <xdr:row>34</xdr:row>
          <xdr:rowOff>247650</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38100</xdr:rowOff>
        </xdr:from>
        <xdr:to>
          <xdr:col>2</xdr:col>
          <xdr:colOff>923925</xdr:colOff>
          <xdr:row>35</xdr:row>
          <xdr:rowOff>247650</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3886200</xdr:colOff>
          <xdr:row>30</xdr:row>
          <xdr:rowOff>0</xdr:rowOff>
        </xdr:from>
        <xdr:to>
          <xdr:col>4</xdr:col>
          <xdr:colOff>1076325</xdr:colOff>
          <xdr:row>33</xdr:row>
          <xdr:rowOff>352425</xdr:rowOff>
        </xdr:to>
        <xdr:sp macro="" textlink="">
          <xdr:nvSpPr>
            <xdr:cNvPr id="26643" name="Group Box 19" hidden="1">
              <a:extLst>
                <a:ext uri="{63B3BB69-23CF-44E3-9099-C40C66FF867C}">
                  <a14:compatExt spid="_x0000_s2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333375</xdr:rowOff>
        </xdr:from>
        <xdr:to>
          <xdr:col>2</xdr:col>
          <xdr:colOff>333375</xdr:colOff>
          <xdr:row>19</xdr:row>
          <xdr:rowOff>523875</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333375</xdr:rowOff>
        </xdr:from>
        <xdr:to>
          <xdr:col>2</xdr:col>
          <xdr:colOff>333375</xdr:colOff>
          <xdr:row>20</xdr:row>
          <xdr:rowOff>523875</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333375</xdr:rowOff>
        </xdr:from>
        <xdr:to>
          <xdr:col>2</xdr:col>
          <xdr:colOff>333375</xdr:colOff>
          <xdr:row>21</xdr:row>
          <xdr:rowOff>523875</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3914775</xdr:colOff>
          <xdr:row>7</xdr:row>
          <xdr:rowOff>0</xdr:rowOff>
        </xdr:from>
        <xdr:to>
          <xdr:col>3</xdr:col>
          <xdr:colOff>1047750</xdr:colOff>
          <xdr:row>8</xdr:row>
          <xdr:rowOff>0</xdr:rowOff>
        </xdr:to>
        <xdr:sp macro="" textlink="">
          <xdr:nvSpPr>
            <xdr:cNvPr id="26648" name="Option Button 24" hidden="1">
              <a:extLst>
                <a:ext uri="{63B3BB69-23CF-44E3-9099-C40C66FF867C}">
                  <a14:compatExt spid="_x0000_s266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7</xdr:row>
          <xdr:rowOff>0</xdr:rowOff>
        </xdr:from>
        <xdr:to>
          <xdr:col>3</xdr:col>
          <xdr:colOff>1971675</xdr:colOff>
          <xdr:row>8</xdr:row>
          <xdr:rowOff>0</xdr:rowOff>
        </xdr:to>
        <xdr:sp macro="" textlink="">
          <xdr:nvSpPr>
            <xdr:cNvPr id="26649" name="Option Button 25" hidden="1">
              <a:extLst>
                <a:ext uri="{63B3BB69-23CF-44E3-9099-C40C66FF867C}">
                  <a14:compatExt spid="_x0000_s26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16</xdr:row>
          <xdr:rowOff>295275</xdr:rowOff>
        </xdr:from>
        <xdr:to>
          <xdr:col>2</xdr:col>
          <xdr:colOff>342900</xdr:colOff>
          <xdr:row>16</xdr:row>
          <xdr:rowOff>485775</xdr:rowOff>
        </xdr:to>
        <xdr:sp macro="" textlink="">
          <xdr:nvSpPr>
            <xdr:cNvPr id="40962" name="Check Box 2" hidden="1">
              <a:extLst>
                <a:ext uri="{63B3BB69-23CF-44E3-9099-C40C66FF867C}">
                  <a14:compatExt spid="_x0000_s40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38100</xdr:rowOff>
        </xdr:from>
        <xdr:to>
          <xdr:col>2</xdr:col>
          <xdr:colOff>352425</xdr:colOff>
          <xdr:row>15</xdr:row>
          <xdr:rowOff>400050</xdr:rowOff>
        </xdr:to>
        <xdr:sp macro="" textlink="">
          <xdr:nvSpPr>
            <xdr:cNvPr id="40963" name="Check Box 3" hidden="1">
              <a:extLst>
                <a:ext uri="{63B3BB69-23CF-44E3-9099-C40C66FF867C}">
                  <a14:compatExt spid="_x0000_s40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295275</xdr:rowOff>
        </xdr:from>
        <xdr:to>
          <xdr:col>2</xdr:col>
          <xdr:colOff>361950</xdr:colOff>
          <xdr:row>14</xdr:row>
          <xdr:rowOff>495300</xdr:rowOff>
        </xdr:to>
        <xdr:sp macro="" textlink="">
          <xdr:nvSpPr>
            <xdr:cNvPr id="40964" name="Check Box 4" hidden="1">
              <a:extLst>
                <a:ext uri="{63B3BB69-23CF-44E3-9099-C40C66FF867C}">
                  <a14:compatExt spid="_x0000_s40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57150</xdr:rowOff>
        </xdr:from>
        <xdr:to>
          <xdr:col>2</xdr:col>
          <xdr:colOff>933450</xdr:colOff>
          <xdr:row>27</xdr:row>
          <xdr:rowOff>266700</xdr:rowOff>
        </xdr:to>
        <xdr:sp macro="" textlink="">
          <xdr:nvSpPr>
            <xdr:cNvPr id="40969" name="Check Box 9" hidden="1">
              <a:extLst>
                <a:ext uri="{63B3BB69-23CF-44E3-9099-C40C66FF867C}">
                  <a14:compatExt spid="_x0000_s40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57150</xdr:rowOff>
        </xdr:from>
        <xdr:to>
          <xdr:col>2</xdr:col>
          <xdr:colOff>933450</xdr:colOff>
          <xdr:row>26</xdr:row>
          <xdr:rowOff>266700</xdr:rowOff>
        </xdr:to>
        <xdr:sp macro="" textlink="">
          <xdr:nvSpPr>
            <xdr:cNvPr id="40985" name="Check Box 25" hidden="1">
              <a:extLst>
                <a:ext uri="{63B3BB69-23CF-44E3-9099-C40C66FF867C}">
                  <a14:compatExt spid="_x0000_s40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57150</xdr:rowOff>
        </xdr:from>
        <xdr:to>
          <xdr:col>2</xdr:col>
          <xdr:colOff>933450</xdr:colOff>
          <xdr:row>25</xdr:row>
          <xdr:rowOff>266700</xdr:rowOff>
        </xdr:to>
        <xdr:sp macro="" textlink="">
          <xdr:nvSpPr>
            <xdr:cNvPr id="40986" name="Check Box 26" hidden="1">
              <a:extLst>
                <a:ext uri="{63B3BB69-23CF-44E3-9099-C40C66FF867C}">
                  <a14:compatExt spid="_x0000_s40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57150</xdr:rowOff>
        </xdr:from>
        <xdr:to>
          <xdr:col>2</xdr:col>
          <xdr:colOff>933450</xdr:colOff>
          <xdr:row>24</xdr:row>
          <xdr:rowOff>266700</xdr:rowOff>
        </xdr:to>
        <xdr:sp macro="" textlink="">
          <xdr:nvSpPr>
            <xdr:cNvPr id="40987" name="Check Box 27" hidden="1">
              <a:extLst>
                <a:ext uri="{63B3BB69-23CF-44E3-9099-C40C66FF867C}">
                  <a14:compatExt spid="_x0000_s40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57150</xdr:rowOff>
        </xdr:from>
        <xdr:to>
          <xdr:col>2</xdr:col>
          <xdr:colOff>933450</xdr:colOff>
          <xdr:row>23</xdr:row>
          <xdr:rowOff>266700</xdr:rowOff>
        </xdr:to>
        <xdr:sp macro="" textlink="">
          <xdr:nvSpPr>
            <xdr:cNvPr id="40988" name="Check Box 28" hidden="1">
              <a:extLst>
                <a:ext uri="{63B3BB69-23CF-44E3-9099-C40C66FF867C}">
                  <a14:compatExt spid="_x0000_s40988"/>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95250</xdr:rowOff>
        </xdr:from>
        <xdr:to>
          <xdr:col>0</xdr:col>
          <xdr:colOff>352425</xdr:colOff>
          <xdr:row>29</xdr:row>
          <xdr:rowOff>95250</xdr:rowOff>
        </xdr:to>
        <xdr:sp macro="" textlink="">
          <xdr:nvSpPr>
            <xdr:cNvPr id="49167" name="Check Box 15" hidden="1">
              <a:extLst>
                <a:ext uri="{63B3BB69-23CF-44E3-9099-C40C66FF867C}">
                  <a14:compatExt spid="_x0000_s49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228600</xdr:rowOff>
        </xdr:from>
        <xdr:to>
          <xdr:col>0</xdr:col>
          <xdr:colOff>438150</xdr:colOff>
          <xdr:row>11</xdr:row>
          <xdr:rowOff>600075</xdr:rowOff>
        </xdr:to>
        <xdr:sp macro="" textlink="">
          <xdr:nvSpPr>
            <xdr:cNvPr id="49168" name="Check Box 16" hidden="1">
              <a:extLst>
                <a:ext uri="{63B3BB69-23CF-44E3-9099-C40C66FF867C}">
                  <a14:compatExt spid="_x0000_s49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xdr:row>
          <xdr:rowOff>361950</xdr:rowOff>
        </xdr:from>
        <xdr:to>
          <xdr:col>0</xdr:col>
          <xdr:colOff>428625</xdr:colOff>
          <xdr:row>9</xdr:row>
          <xdr:rowOff>866775</xdr:rowOff>
        </xdr:to>
        <xdr:sp macro="" textlink="">
          <xdr:nvSpPr>
            <xdr:cNvPr id="49170" name="Check Box 18" hidden="1">
              <a:extLst>
                <a:ext uri="{63B3BB69-23CF-44E3-9099-C40C66FF867C}">
                  <a14:compatExt spid="_x0000_s49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19050</xdr:rowOff>
        </xdr:from>
        <xdr:to>
          <xdr:col>0</xdr:col>
          <xdr:colOff>428625</xdr:colOff>
          <xdr:row>11</xdr:row>
          <xdr:rowOff>19050</xdr:rowOff>
        </xdr:to>
        <xdr:sp macro="" textlink="">
          <xdr:nvSpPr>
            <xdr:cNvPr id="49171" name="Check Box 19" hidden="1">
              <a:extLst>
                <a:ext uri="{63B3BB69-23CF-44E3-9099-C40C66FF867C}">
                  <a14:compatExt spid="_x0000_s4917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19050</xdr:rowOff>
        </xdr:from>
        <xdr:to>
          <xdr:col>0</xdr:col>
          <xdr:colOff>428625</xdr:colOff>
          <xdr:row>10</xdr:row>
          <xdr:rowOff>371475</xdr:rowOff>
        </xdr:to>
        <xdr:sp macro="" textlink="">
          <xdr:nvSpPr>
            <xdr:cNvPr id="50179" name="Check Box 3" hidden="1">
              <a:extLst>
                <a:ext uri="{63B3BB69-23CF-44E3-9099-C40C66FF867C}">
                  <a14:compatExt spid="_x0000_s50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9525</xdr:rowOff>
        </xdr:from>
        <xdr:to>
          <xdr:col>0</xdr:col>
          <xdr:colOff>428625</xdr:colOff>
          <xdr:row>9</xdr:row>
          <xdr:rowOff>361950</xdr:rowOff>
        </xdr:to>
        <xdr:sp macro="" textlink="">
          <xdr:nvSpPr>
            <xdr:cNvPr id="50189" name="Check Box 13" hidden="1">
              <a:extLst>
                <a:ext uri="{63B3BB69-23CF-44E3-9099-C40C66FF867C}">
                  <a14:compatExt spid="_x0000_s50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xdr:row>
          <xdr:rowOff>19050</xdr:rowOff>
        </xdr:from>
        <xdr:to>
          <xdr:col>0</xdr:col>
          <xdr:colOff>428625</xdr:colOff>
          <xdr:row>11</xdr:row>
          <xdr:rowOff>371475</xdr:rowOff>
        </xdr:to>
        <xdr:sp macro="" textlink="">
          <xdr:nvSpPr>
            <xdr:cNvPr id="50190" name="Check Box 14" hidden="1">
              <a:extLst>
                <a:ext uri="{63B3BB69-23CF-44E3-9099-C40C66FF867C}">
                  <a14:compatExt spid="_x0000_s50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0</xdr:col>
          <xdr:colOff>428625</xdr:colOff>
          <xdr:row>12</xdr:row>
          <xdr:rowOff>381000</xdr:rowOff>
        </xdr:to>
        <xdr:sp macro="" textlink="">
          <xdr:nvSpPr>
            <xdr:cNvPr id="50191" name="Check Box 15" hidden="1">
              <a:extLst>
                <a:ext uri="{63B3BB69-23CF-44E3-9099-C40C66FF867C}">
                  <a14:compatExt spid="_x0000_s5019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133350</xdr:rowOff>
        </xdr:from>
        <xdr:to>
          <xdr:col>0</xdr:col>
          <xdr:colOff>361950</xdr:colOff>
          <xdr:row>12</xdr:row>
          <xdr:rowOff>466725</xdr:rowOff>
        </xdr:to>
        <xdr:sp macro="" textlink="">
          <xdr:nvSpPr>
            <xdr:cNvPr id="51207" name="Check Box 7" hidden="1">
              <a:extLst>
                <a:ext uri="{63B3BB69-23CF-44E3-9099-C40C66FF867C}">
                  <a14:compatExt spid="_x0000_s5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19050</xdr:rowOff>
        </xdr:from>
        <xdr:to>
          <xdr:col>0</xdr:col>
          <xdr:colOff>361950</xdr:colOff>
          <xdr:row>11</xdr:row>
          <xdr:rowOff>352425</xdr:rowOff>
        </xdr:to>
        <xdr:sp macro="" textlink="">
          <xdr:nvSpPr>
            <xdr:cNvPr id="51208" name="Check Box 8" hidden="1">
              <a:extLst>
                <a:ext uri="{63B3BB69-23CF-44E3-9099-C40C66FF867C}">
                  <a14:compatExt spid="_x0000_s5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19050</xdr:rowOff>
        </xdr:from>
        <xdr:to>
          <xdr:col>0</xdr:col>
          <xdr:colOff>361950</xdr:colOff>
          <xdr:row>10</xdr:row>
          <xdr:rowOff>352425</xdr:rowOff>
        </xdr:to>
        <xdr:sp macro="" textlink="">
          <xdr:nvSpPr>
            <xdr:cNvPr id="51209" name="Check Box 9" hidden="1">
              <a:extLst>
                <a:ext uri="{63B3BB69-23CF-44E3-9099-C40C66FF867C}">
                  <a14:compatExt spid="_x0000_s5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19050</xdr:rowOff>
        </xdr:from>
        <xdr:to>
          <xdr:col>0</xdr:col>
          <xdr:colOff>361950</xdr:colOff>
          <xdr:row>9</xdr:row>
          <xdr:rowOff>352425</xdr:rowOff>
        </xdr:to>
        <xdr:sp macro="" textlink="">
          <xdr:nvSpPr>
            <xdr:cNvPr id="51210" name="Check Box 10" hidden="1">
              <a:extLst>
                <a:ext uri="{63B3BB69-23CF-44E3-9099-C40C66FF867C}">
                  <a14:compatExt spid="_x0000_s51210"/>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9</xdr:row>
          <xdr:rowOff>962025</xdr:rowOff>
        </xdr:from>
        <xdr:to>
          <xdr:col>0</xdr:col>
          <xdr:colOff>333375</xdr:colOff>
          <xdr:row>9</xdr:row>
          <xdr:rowOff>1295400</xdr:rowOff>
        </xdr:to>
        <xdr:sp macro="" textlink="">
          <xdr:nvSpPr>
            <xdr:cNvPr id="52248" name="Check Box 24" hidden="1">
              <a:extLst>
                <a:ext uri="{63B3BB69-23CF-44E3-9099-C40C66FF867C}">
                  <a14:compatExt spid="_x0000_s5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1628775</xdr:rowOff>
        </xdr:from>
        <xdr:to>
          <xdr:col>0</xdr:col>
          <xdr:colOff>333375</xdr:colOff>
          <xdr:row>10</xdr:row>
          <xdr:rowOff>1962150</xdr:rowOff>
        </xdr:to>
        <xdr:sp macro="" textlink="">
          <xdr:nvSpPr>
            <xdr:cNvPr id="52249" name="Check Box 25" hidden="1">
              <a:extLst>
                <a:ext uri="{63B3BB69-23CF-44E3-9099-C40C66FF867C}">
                  <a14:compatExt spid="_x0000_s522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vmlDrawing" Target="../drawings/vmlDrawing17.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3.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omments" Target="../comments2.xml"/><Relationship Id="rId3" Type="http://schemas.openxmlformats.org/officeDocument/2006/relationships/vmlDrawing" Target="../drawings/vmlDrawing5.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vmlDrawing" Target="../drawings/vmlDrawing6.v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7.vml"/><Relationship Id="rId21" Type="http://schemas.openxmlformats.org/officeDocument/2006/relationships/comments" Target="../comments3.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vmlDrawing" Target="../drawings/vmlDrawing8.v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omments" Target="../comments4.xml"/><Relationship Id="rId3" Type="http://schemas.openxmlformats.org/officeDocument/2006/relationships/vmlDrawing" Target="../drawings/vmlDrawing9.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vmlDrawing" Target="../drawings/vmlDrawing10.vml"/><Relationship Id="rId9" Type="http://schemas.openxmlformats.org/officeDocument/2006/relationships/ctrlProp" Target="../ctrlProps/ctrlProp6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11.vml"/><Relationship Id="rId7" Type="http://schemas.openxmlformats.org/officeDocument/2006/relationships/ctrlProp" Target="../ctrlProps/ctrlProp6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vmlDrawing" Target="../drawings/vmlDrawing12.vml"/><Relationship Id="rId9" Type="http://schemas.openxmlformats.org/officeDocument/2006/relationships/comments" Target="../comments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3.xml"/><Relationship Id="rId3" Type="http://schemas.openxmlformats.org/officeDocument/2006/relationships/vmlDrawing" Target="../drawings/vmlDrawing13.vml"/><Relationship Id="rId7" Type="http://schemas.openxmlformats.org/officeDocument/2006/relationships/ctrlProp" Target="../ctrlProps/ctrlProp72.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vmlDrawing" Target="../drawings/vmlDrawing14.vml"/><Relationship Id="rId9"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15.vml"/><Relationship Id="rId7" Type="http://schemas.openxmlformats.org/officeDocument/2006/relationships/ctrlProp" Target="../ctrlProps/ctrlProp77.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76.xml"/><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97"/>
  <sheetViews>
    <sheetView view="pageBreakPreview" zoomScale="115" zoomScaleNormal="100" zoomScaleSheetLayoutView="115" workbookViewId="0">
      <selection activeCell="A14" sqref="A14:F14"/>
    </sheetView>
  </sheetViews>
  <sheetFormatPr defaultRowHeight="15" x14ac:dyDescent="0.25"/>
  <cols>
    <col min="1" max="1" width="27.42578125" style="428" customWidth="1"/>
    <col min="2" max="2" width="24.42578125" style="428" customWidth="1"/>
    <col min="3" max="5" width="9.140625" style="428"/>
    <col min="6" max="6" width="21.28515625" style="428" customWidth="1"/>
    <col min="7" max="16384" width="9.140625" style="428"/>
  </cols>
  <sheetData>
    <row r="1" spans="1:7" x14ac:dyDescent="0.25">
      <c r="A1" s="498"/>
      <c r="B1" s="498"/>
      <c r="C1" s="498"/>
      <c r="D1" s="498"/>
      <c r="E1" s="498"/>
      <c r="F1" s="498"/>
    </row>
    <row r="2" spans="1:7" x14ac:dyDescent="0.25">
      <c r="A2" s="499"/>
      <c r="B2" s="499"/>
      <c r="C2" s="498"/>
      <c r="D2" s="498"/>
      <c r="E2" s="498"/>
      <c r="F2" s="498"/>
    </row>
    <row r="3" spans="1:7" s="431" customFormat="1" ht="18.75" x14ac:dyDescent="0.3">
      <c r="A3" s="499" t="s">
        <v>564</v>
      </c>
      <c r="B3" s="500"/>
      <c r="C3" s="501"/>
      <c r="D3" s="501"/>
      <c r="E3" s="501"/>
      <c r="F3" s="501"/>
    </row>
    <row r="4" spans="1:7" x14ac:dyDescent="0.25">
      <c r="A4" s="502"/>
      <c r="B4" s="503"/>
      <c r="C4" s="498"/>
      <c r="D4" s="498"/>
      <c r="E4" s="498"/>
      <c r="F4" s="498"/>
    </row>
    <row r="5" spans="1:7" x14ac:dyDescent="0.25">
      <c r="A5" s="507" t="s">
        <v>565</v>
      </c>
      <c r="B5" s="507"/>
      <c r="C5" s="507"/>
      <c r="D5" s="507"/>
      <c r="E5" s="507"/>
      <c r="F5" s="504"/>
      <c r="G5" s="446"/>
    </row>
    <row r="6" spans="1:7" x14ac:dyDescent="0.25">
      <c r="A6" s="502" t="s">
        <v>577</v>
      </c>
      <c r="B6" s="503"/>
      <c r="C6" s="505"/>
      <c r="D6" s="502"/>
      <c r="E6" s="502"/>
      <c r="F6" s="502"/>
      <c r="G6" s="445"/>
    </row>
    <row r="7" spans="1:7" x14ac:dyDescent="0.25">
      <c r="A7" s="502"/>
      <c r="B7" s="503"/>
      <c r="C7" s="505"/>
      <c r="D7" s="502"/>
      <c r="E7" s="502"/>
      <c r="F7" s="505"/>
      <c r="G7" s="445"/>
    </row>
    <row r="8" spans="1:7" x14ac:dyDescent="0.25">
      <c r="A8" s="506" t="s">
        <v>578</v>
      </c>
      <c r="B8" s="506"/>
      <c r="C8" s="506"/>
      <c r="D8" s="506"/>
      <c r="E8" s="506"/>
      <c r="F8" s="506"/>
      <c r="G8" s="445"/>
    </row>
    <row r="9" spans="1:7" x14ac:dyDescent="0.25">
      <c r="A9" s="502"/>
      <c r="B9" s="503"/>
      <c r="C9" s="505"/>
      <c r="D9" s="505"/>
      <c r="E9" s="505"/>
      <c r="F9" s="505"/>
      <c r="G9" s="445"/>
    </row>
    <row r="10" spans="1:7" ht="39" customHeight="1" x14ac:dyDescent="0.25">
      <c r="A10" s="506" t="s">
        <v>581</v>
      </c>
      <c r="B10" s="506"/>
      <c r="C10" s="506"/>
      <c r="D10" s="506"/>
      <c r="E10" s="506"/>
      <c r="F10" s="506"/>
      <c r="G10" s="445"/>
    </row>
    <row r="11" spans="1:7" x14ac:dyDescent="0.25">
      <c r="A11" s="502"/>
      <c r="B11" s="503"/>
      <c r="C11" s="505"/>
      <c r="D11" s="505"/>
      <c r="E11" s="505"/>
      <c r="F11" s="505"/>
      <c r="G11" s="445"/>
    </row>
    <row r="12" spans="1:7" ht="31.5" customHeight="1" x14ac:dyDescent="0.25">
      <c r="A12" s="506" t="s">
        <v>579</v>
      </c>
      <c r="B12" s="506"/>
      <c r="C12" s="506"/>
      <c r="D12" s="506"/>
      <c r="E12" s="506"/>
      <c r="F12" s="506"/>
      <c r="G12" s="445"/>
    </row>
    <row r="13" spans="1:7" x14ac:dyDescent="0.25">
      <c r="A13" s="506"/>
      <c r="B13" s="506"/>
      <c r="C13" s="506"/>
      <c r="D13" s="506"/>
      <c r="E13" s="506"/>
      <c r="F13" s="505"/>
      <c r="G13" s="445"/>
    </row>
    <row r="14" spans="1:7" ht="47.25" customHeight="1" x14ac:dyDescent="0.25">
      <c r="A14" s="506" t="s">
        <v>576</v>
      </c>
      <c r="B14" s="506"/>
      <c r="C14" s="506"/>
      <c r="D14" s="506"/>
      <c r="E14" s="506"/>
      <c r="F14" s="506"/>
      <c r="G14" s="445"/>
    </row>
    <row r="15" spans="1:7" x14ac:dyDescent="0.25">
      <c r="A15" s="502"/>
      <c r="B15" s="503"/>
      <c r="C15" s="505"/>
      <c r="D15" s="505"/>
      <c r="E15" s="505"/>
      <c r="F15" s="505"/>
      <c r="G15" s="445"/>
    </row>
    <row r="16" spans="1:7" ht="95.25" customHeight="1" x14ac:dyDescent="0.25">
      <c r="A16" s="506" t="s">
        <v>580</v>
      </c>
      <c r="B16" s="506"/>
      <c r="C16" s="506"/>
      <c r="D16" s="506"/>
      <c r="E16" s="506"/>
      <c r="F16" s="506"/>
      <c r="G16" s="445"/>
    </row>
    <row r="17" spans="1:7" x14ac:dyDescent="0.25">
      <c r="A17" s="502"/>
      <c r="B17" s="503"/>
      <c r="C17" s="498"/>
      <c r="D17" s="498"/>
      <c r="E17" s="498"/>
      <c r="F17" s="498"/>
    </row>
    <row r="18" spans="1:7" ht="33" customHeight="1" x14ac:dyDescent="0.25">
      <c r="A18" s="506" t="s">
        <v>566</v>
      </c>
      <c r="B18" s="506"/>
      <c r="C18" s="506"/>
      <c r="D18" s="506"/>
      <c r="E18" s="506"/>
      <c r="F18" s="506"/>
    </row>
    <row r="19" spans="1:7" x14ac:dyDescent="0.25">
      <c r="A19" s="502"/>
      <c r="B19" s="503"/>
      <c r="C19" s="498"/>
      <c r="D19" s="498"/>
      <c r="E19" s="498"/>
      <c r="F19" s="498"/>
    </row>
    <row r="20" spans="1:7" x14ac:dyDescent="0.25">
      <c r="A20" s="502"/>
      <c r="B20" s="503"/>
      <c r="C20" s="498"/>
      <c r="D20" s="498"/>
      <c r="E20" s="498"/>
      <c r="F20" s="498"/>
    </row>
    <row r="21" spans="1:7" x14ac:dyDescent="0.25">
      <c r="A21" s="502"/>
      <c r="B21" s="503"/>
      <c r="C21" s="498"/>
      <c r="D21" s="498"/>
      <c r="E21" s="498"/>
      <c r="F21" s="498"/>
    </row>
    <row r="22" spans="1:7" x14ac:dyDescent="0.25">
      <c r="A22" s="502"/>
      <c r="B22" s="503"/>
      <c r="C22" s="498"/>
      <c r="D22" s="498"/>
      <c r="E22" s="498"/>
      <c r="F22" s="498"/>
    </row>
    <row r="23" spans="1:7" x14ac:dyDescent="0.25">
      <c r="A23" s="502"/>
      <c r="B23" s="503"/>
      <c r="C23" s="498"/>
      <c r="D23" s="498"/>
      <c r="E23" s="498"/>
      <c r="F23" s="498"/>
    </row>
    <row r="24" spans="1:7" x14ac:dyDescent="0.25">
      <c r="A24" s="502"/>
      <c r="B24" s="503"/>
      <c r="C24" s="498"/>
      <c r="D24" s="498"/>
      <c r="E24" s="498"/>
      <c r="F24" s="498"/>
    </row>
    <row r="25" spans="1:7" x14ac:dyDescent="0.25">
      <c r="A25" s="502"/>
      <c r="B25" s="503"/>
      <c r="C25" s="498"/>
      <c r="D25" s="498"/>
      <c r="E25" s="498"/>
      <c r="F25" s="498"/>
    </row>
    <row r="26" spans="1:7" x14ac:dyDescent="0.25">
      <c r="A26" s="502"/>
      <c r="B26" s="503"/>
      <c r="C26" s="498"/>
      <c r="D26" s="498"/>
      <c r="E26" s="498"/>
      <c r="F26" s="498"/>
    </row>
    <row r="27" spans="1:7" x14ac:dyDescent="0.25">
      <c r="A27" s="432"/>
      <c r="B27" s="433"/>
    </row>
    <row r="28" spans="1:7" x14ac:dyDescent="0.25">
      <c r="A28" s="432"/>
      <c r="B28" s="433"/>
    </row>
    <row r="29" spans="1:7" x14ac:dyDescent="0.25">
      <c r="A29" s="432"/>
      <c r="B29" s="433"/>
    </row>
    <row r="30" spans="1:7" x14ac:dyDescent="0.25">
      <c r="A30" s="432"/>
      <c r="B30" s="433"/>
      <c r="G30" s="432"/>
    </row>
    <row r="31" spans="1:7" x14ac:dyDescent="0.25">
      <c r="A31" s="432"/>
      <c r="B31" s="433"/>
    </row>
    <row r="32" spans="1:7" x14ac:dyDescent="0.25">
      <c r="A32" s="432"/>
      <c r="B32" s="433"/>
    </row>
    <row r="33" spans="1:2" x14ac:dyDescent="0.25">
      <c r="A33" s="432"/>
      <c r="B33" s="433"/>
    </row>
    <row r="34" spans="1:2" x14ac:dyDescent="0.25">
      <c r="A34" s="432"/>
      <c r="B34" s="433"/>
    </row>
    <row r="35" spans="1:2" x14ac:dyDescent="0.25">
      <c r="A35" s="432"/>
      <c r="B35" s="433"/>
    </row>
    <row r="36" spans="1:2" x14ac:dyDescent="0.25">
      <c r="A36" s="432"/>
      <c r="B36" s="433"/>
    </row>
    <row r="37" spans="1:2" s="431" customFormat="1" ht="18.75" x14ac:dyDescent="0.3">
      <c r="A37" s="429"/>
      <c r="B37" s="430"/>
    </row>
    <row r="38" spans="1:2" x14ac:dyDescent="0.25">
      <c r="A38" s="432"/>
      <c r="B38" s="433"/>
    </row>
    <row r="39" spans="1:2" s="431" customFormat="1" ht="18.75" x14ac:dyDescent="0.3">
      <c r="A39" s="429"/>
      <c r="B39" s="430"/>
    </row>
    <row r="40" spans="1:2" x14ac:dyDescent="0.25">
      <c r="A40" s="432"/>
      <c r="B40" s="433"/>
    </row>
    <row r="41" spans="1:2" x14ac:dyDescent="0.25">
      <c r="A41" s="432"/>
      <c r="B41" s="433"/>
    </row>
    <row r="42" spans="1:2" x14ac:dyDescent="0.25">
      <c r="A42" s="432"/>
      <c r="B42" s="433"/>
    </row>
    <row r="43" spans="1:2" x14ac:dyDescent="0.25">
      <c r="A43" s="432"/>
      <c r="B43" s="433"/>
    </row>
    <row r="44" spans="1:2" x14ac:dyDescent="0.25">
      <c r="A44" s="432"/>
      <c r="B44" s="433"/>
    </row>
    <row r="45" spans="1:2" x14ac:dyDescent="0.25">
      <c r="A45" s="432"/>
      <c r="B45" s="433"/>
    </row>
    <row r="46" spans="1:2" x14ac:dyDescent="0.25">
      <c r="A46" s="432"/>
      <c r="B46" s="433"/>
    </row>
    <row r="47" spans="1:2" x14ac:dyDescent="0.25">
      <c r="A47" s="432"/>
      <c r="B47" s="433"/>
    </row>
    <row r="48" spans="1:2" x14ac:dyDescent="0.25">
      <c r="A48" s="432"/>
      <c r="B48" s="433"/>
    </row>
    <row r="49" spans="1:2" s="431" customFormat="1" ht="18.75" x14ac:dyDescent="0.3">
      <c r="A49" s="429"/>
      <c r="B49" s="430"/>
    </row>
    <row r="50" spans="1:2" x14ac:dyDescent="0.25">
      <c r="A50" s="432"/>
      <c r="B50" s="433"/>
    </row>
    <row r="51" spans="1:2" x14ac:dyDescent="0.25">
      <c r="A51" s="432"/>
      <c r="B51" s="433"/>
    </row>
    <row r="52" spans="1:2" x14ac:dyDescent="0.25">
      <c r="A52" s="432"/>
      <c r="B52" s="433"/>
    </row>
    <row r="53" spans="1:2" x14ac:dyDescent="0.25">
      <c r="A53" s="432"/>
      <c r="B53" s="433"/>
    </row>
    <row r="54" spans="1:2" x14ac:dyDescent="0.25">
      <c r="A54" s="432"/>
      <c r="B54" s="433"/>
    </row>
    <row r="55" spans="1:2" x14ac:dyDescent="0.25">
      <c r="A55" s="432"/>
      <c r="B55" s="433"/>
    </row>
    <row r="56" spans="1:2" x14ac:dyDescent="0.25">
      <c r="A56" s="432"/>
      <c r="B56" s="433"/>
    </row>
    <row r="57" spans="1:2" x14ac:dyDescent="0.25">
      <c r="A57" s="432"/>
      <c r="B57" s="433"/>
    </row>
    <row r="58" spans="1:2" x14ac:dyDescent="0.25">
      <c r="A58" s="432"/>
      <c r="B58" s="433"/>
    </row>
    <row r="59" spans="1:2" x14ac:dyDescent="0.25">
      <c r="A59" s="432"/>
      <c r="B59" s="433"/>
    </row>
    <row r="60" spans="1:2" x14ac:dyDescent="0.25">
      <c r="A60" s="432"/>
      <c r="B60" s="433"/>
    </row>
    <row r="61" spans="1:2" x14ac:dyDescent="0.25">
      <c r="A61" s="432"/>
      <c r="B61" s="433"/>
    </row>
    <row r="62" spans="1:2" s="431" customFormat="1" ht="18.75" x14ac:dyDescent="0.3">
      <c r="A62" s="429"/>
      <c r="B62" s="430"/>
    </row>
    <row r="63" spans="1:2" x14ac:dyDescent="0.25">
      <c r="A63" s="432"/>
      <c r="B63" s="433"/>
    </row>
    <row r="64" spans="1:2" x14ac:dyDescent="0.25">
      <c r="A64" s="432"/>
      <c r="B64" s="433"/>
    </row>
    <row r="65" spans="1:2" x14ac:dyDescent="0.25">
      <c r="A65" s="432"/>
      <c r="B65" s="433"/>
    </row>
    <row r="66" spans="1:2" x14ac:dyDescent="0.25">
      <c r="A66" s="432"/>
      <c r="B66" s="433"/>
    </row>
    <row r="67" spans="1:2" x14ac:dyDescent="0.25">
      <c r="A67" s="432"/>
      <c r="B67" s="433"/>
    </row>
    <row r="68" spans="1:2" x14ac:dyDescent="0.25">
      <c r="A68" s="432"/>
      <c r="B68" s="433"/>
    </row>
    <row r="69" spans="1:2" x14ac:dyDescent="0.25">
      <c r="A69" s="432"/>
      <c r="B69" s="433"/>
    </row>
    <row r="70" spans="1:2" x14ac:dyDescent="0.25">
      <c r="A70" s="432"/>
      <c r="B70" s="433"/>
    </row>
    <row r="71" spans="1:2" x14ac:dyDescent="0.25">
      <c r="A71" s="432"/>
      <c r="B71" s="433"/>
    </row>
    <row r="72" spans="1:2" s="431" customFormat="1" ht="18.75" x14ac:dyDescent="0.3">
      <c r="A72" s="429"/>
      <c r="B72" s="430"/>
    </row>
    <row r="73" spans="1:2" x14ac:dyDescent="0.25">
      <c r="A73" s="432"/>
      <c r="B73" s="433"/>
    </row>
    <row r="74" spans="1:2" s="431" customFormat="1" ht="18.75" x14ac:dyDescent="0.3">
      <c r="A74" s="429"/>
      <c r="B74" s="430"/>
    </row>
    <row r="75" spans="1:2" x14ac:dyDescent="0.25">
      <c r="A75" s="432"/>
      <c r="B75" s="433"/>
    </row>
    <row r="76" spans="1:2" x14ac:dyDescent="0.25">
      <c r="A76" s="432"/>
      <c r="B76" s="433"/>
    </row>
    <row r="77" spans="1:2" x14ac:dyDescent="0.25">
      <c r="A77" s="432"/>
      <c r="B77" s="433"/>
    </row>
    <row r="78" spans="1:2" x14ac:dyDescent="0.25">
      <c r="A78" s="432"/>
      <c r="B78" s="433"/>
    </row>
    <row r="79" spans="1:2" x14ac:dyDescent="0.25">
      <c r="A79" s="432"/>
      <c r="B79" s="433"/>
    </row>
    <row r="80" spans="1:2" s="431" customFormat="1" ht="18.75" x14ac:dyDescent="0.3">
      <c r="A80" s="429"/>
      <c r="B80" s="430"/>
    </row>
    <row r="81" spans="1:2" x14ac:dyDescent="0.25">
      <c r="A81" s="432"/>
      <c r="B81" s="433"/>
    </row>
    <row r="82" spans="1:2" x14ac:dyDescent="0.25">
      <c r="A82" s="432"/>
      <c r="B82" s="433"/>
    </row>
    <row r="83" spans="1:2" x14ac:dyDescent="0.25">
      <c r="A83" s="432"/>
      <c r="B83" s="433"/>
    </row>
    <row r="84" spans="1:2" x14ac:dyDescent="0.25">
      <c r="A84" s="432"/>
      <c r="B84" s="433"/>
    </row>
    <row r="85" spans="1:2" x14ac:dyDescent="0.25">
      <c r="A85" s="432"/>
      <c r="B85" s="433"/>
    </row>
    <row r="86" spans="1:2" x14ac:dyDescent="0.25">
      <c r="A86" s="432"/>
      <c r="B86" s="433"/>
    </row>
    <row r="87" spans="1:2" x14ac:dyDescent="0.25">
      <c r="A87" s="432"/>
      <c r="B87" s="433"/>
    </row>
    <row r="88" spans="1:2" x14ac:dyDescent="0.25">
      <c r="A88" s="432"/>
      <c r="B88" s="433"/>
    </row>
    <row r="89" spans="1:2" x14ac:dyDescent="0.25">
      <c r="A89" s="432"/>
      <c r="B89" s="433"/>
    </row>
    <row r="90" spans="1:2" x14ac:dyDescent="0.25">
      <c r="A90" s="432"/>
      <c r="B90" s="433"/>
    </row>
    <row r="91" spans="1:2" x14ac:dyDescent="0.25">
      <c r="A91" s="432"/>
      <c r="B91" s="433"/>
    </row>
    <row r="92" spans="1:2" s="431" customFormat="1" ht="18.75" x14ac:dyDescent="0.3">
      <c r="A92" s="429"/>
      <c r="B92" s="430"/>
    </row>
    <row r="93" spans="1:2" x14ac:dyDescent="0.25">
      <c r="A93" s="432"/>
      <c r="B93" s="433"/>
    </row>
    <row r="94" spans="1:2" x14ac:dyDescent="0.25">
      <c r="A94" s="432"/>
      <c r="B94" s="433"/>
    </row>
    <row r="95" spans="1:2" x14ac:dyDescent="0.25">
      <c r="A95" s="432"/>
      <c r="B95" s="433"/>
    </row>
    <row r="96" spans="1:2" x14ac:dyDescent="0.25">
      <c r="A96" s="432"/>
      <c r="B96" s="433"/>
    </row>
    <row r="97" spans="1:2" x14ac:dyDescent="0.25">
      <c r="A97" s="434"/>
      <c r="B97" s="401"/>
    </row>
  </sheetData>
  <sheetProtection sheet="1" objects="1" scenarios="1"/>
  <mergeCells count="8">
    <mergeCell ref="A18:F18"/>
    <mergeCell ref="A5:E5"/>
    <mergeCell ref="A8:F8"/>
    <mergeCell ref="A13:E13"/>
    <mergeCell ref="A16:F16"/>
    <mergeCell ref="A14:F14"/>
    <mergeCell ref="A12:F12"/>
    <mergeCell ref="A10:F10"/>
  </mergeCells>
  <pageMargins left="0.7" right="0.7" top="0.75" bottom="0.75" header="0.3" footer="0.3"/>
  <pageSetup paperSize="9" scale="86" fitToHeight="0" orientation="portrait" r:id="rId1"/>
  <headerFooter>
    <oddHeader>&amp;L&amp;G&amp;C&amp;G&amp;RObrazec 3b: Podatki o ukrepu; 
&amp;A</oddHeader>
    <oddFooter>&amp;C&amp;8
»Javni razpis za sofinanciranje ukrepov trajnostne mobilnosti (oznaka JR-TM 1/2017) v okviru OP-EKP 2014 - 2020«</oddFooter>
  </headerFooter>
  <rowBreaks count="1" manualBreakCount="1">
    <brk id="61" max="16383"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70"/>
  <sheetViews>
    <sheetView view="pageBreakPreview" zoomScale="85" zoomScaleNormal="100" zoomScaleSheetLayoutView="85" workbookViewId="0"/>
  </sheetViews>
  <sheetFormatPr defaultRowHeight="15" x14ac:dyDescent="0.25"/>
  <cols>
    <col min="1" max="1" width="44" customWidth="1"/>
    <col min="2" max="2" width="18.28515625" customWidth="1"/>
    <col min="3" max="3" width="21.5703125" customWidth="1"/>
    <col min="4" max="4" width="21.140625" customWidth="1"/>
    <col min="5" max="5" width="15.7109375" customWidth="1"/>
    <col min="6" max="6" width="20.7109375" customWidth="1"/>
    <col min="7" max="7" width="22.7109375" customWidth="1"/>
    <col min="8" max="8" width="9.140625" hidden="1" customWidth="1"/>
    <col min="9" max="9" width="9.140625" customWidth="1"/>
  </cols>
  <sheetData>
    <row r="1" spans="1:9" ht="12" customHeight="1" x14ac:dyDescent="0.25">
      <c r="H1" s="237"/>
      <c r="I1" s="237"/>
    </row>
    <row r="2" spans="1:9" s="131" customFormat="1" ht="21.95" customHeight="1" x14ac:dyDescent="0.25">
      <c r="A2" s="130" t="s">
        <v>5</v>
      </c>
      <c r="B2" s="508"/>
      <c r="C2" s="508"/>
      <c r="D2" s="508"/>
      <c r="E2" s="508"/>
      <c r="F2" s="508"/>
      <c r="H2" s="269"/>
      <c r="I2" s="269"/>
    </row>
    <row r="3" spans="1:9" s="131" customFormat="1" ht="21.95" customHeight="1" x14ac:dyDescent="0.25">
      <c r="A3" s="130" t="s">
        <v>6</v>
      </c>
      <c r="B3" s="509"/>
      <c r="C3" s="509"/>
      <c r="D3" s="509"/>
      <c r="E3" s="509"/>
      <c r="F3" s="509"/>
      <c r="H3" s="269"/>
      <c r="I3" s="269"/>
    </row>
    <row r="4" spans="1:9" s="131" customFormat="1" ht="21.95" customHeight="1" x14ac:dyDescent="0.25">
      <c r="A4" s="130" t="s">
        <v>7</v>
      </c>
      <c r="B4" s="509"/>
      <c r="C4" s="509"/>
      <c r="D4" s="509"/>
      <c r="E4" s="509"/>
      <c r="F4" s="509"/>
      <c r="H4" s="269"/>
      <c r="I4" s="269"/>
    </row>
    <row r="5" spans="1:9" s="131" customFormat="1" ht="21.95" customHeight="1" x14ac:dyDescent="0.25">
      <c r="A5" s="130" t="s">
        <v>8</v>
      </c>
      <c r="B5" s="509"/>
      <c r="C5" s="509"/>
      <c r="D5" s="509"/>
      <c r="E5" s="509"/>
      <c r="F5" s="509"/>
      <c r="H5" s="269"/>
      <c r="I5" s="269"/>
    </row>
    <row r="6" spans="1:9" x14ac:dyDescent="0.25">
      <c r="H6" s="237"/>
      <c r="I6" s="237"/>
    </row>
    <row r="7" spans="1:9" ht="6.75" customHeight="1" thickBot="1" x14ac:dyDescent="0.3">
      <c r="H7" s="237"/>
      <c r="I7" s="237"/>
    </row>
    <row r="8" spans="1:9" ht="19.5" thickTop="1" x14ac:dyDescent="0.25">
      <c r="A8" s="420" t="s">
        <v>9</v>
      </c>
      <c r="B8" s="421"/>
      <c r="C8" s="421"/>
      <c r="D8" s="421"/>
      <c r="E8" s="421"/>
      <c r="F8" s="421"/>
      <c r="G8" s="422"/>
      <c r="H8" s="237"/>
      <c r="I8" s="237"/>
    </row>
    <row r="9" spans="1:9" ht="50.25" customHeight="1" x14ac:dyDescent="0.25">
      <c r="A9" s="423" t="s">
        <v>9</v>
      </c>
      <c r="B9" s="687" t="s">
        <v>233</v>
      </c>
      <c r="C9" s="687"/>
      <c r="D9" s="687"/>
      <c r="E9" s="687"/>
      <c r="F9" s="14" t="s">
        <v>10</v>
      </c>
      <c r="G9" s="424" t="s">
        <v>11</v>
      </c>
      <c r="H9" s="237"/>
      <c r="I9" s="237"/>
    </row>
    <row r="10" spans="1:9" ht="172.5" customHeight="1" x14ac:dyDescent="0.25">
      <c r="A10" s="467" t="s">
        <v>234</v>
      </c>
      <c r="B10" s="684" t="s">
        <v>562</v>
      </c>
      <c r="C10" s="685"/>
      <c r="D10" s="685"/>
      <c r="E10" s="686"/>
      <c r="F10" s="402" t="s">
        <v>143</v>
      </c>
      <c r="G10" s="425"/>
      <c r="H10" s="237" t="b">
        <v>0</v>
      </c>
      <c r="I10" s="237"/>
    </row>
    <row r="11" spans="1:9" ht="286.5" customHeight="1" thickBot="1" x14ac:dyDescent="0.3">
      <c r="A11" s="468" t="s">
        <v>235</v>
      </c>
      <c r="B11" s="678" t="s">
        <v>236</v>
      </c>
      <c r="C11" s="679"/>
      <c r="D11" s="679"/>
      <c r="E11" s="680"/>
      <c r="F11" s="426" t="s">
        <v>143</v>
      </c>
      <c r="G11" s="427"/>
      <c r="H11" s="237" t="b">
        <v>0</v>
      </c>
      <c r="I11" s="237"/>
    </row>
    <row r="12" spans="1:9" ht="16.5" thickTop="1" thickBot="1" x14ac:dyDescent="0.3">
      <c r="H12" s="237"/>
      <c r="I12" s="237"/>
    </row>
    <row r="13" spans="1:9" ht="19.5" thickTop="1" x14ac:dyDescent="0.25">
      <c r="A13" s="403" t="s">
        <v>19</v>
      </c>
      <c r="B13" s="404"/>
      <c r="C13" s="404"/>
      <c r="D13" s="404"/>
      <c r="E13" s="405"/>
      <c r="F13" s="404"/>
      <c r="G13" s="406"/>
      <c r="H13" s="237"/>
      <c r="I13" s="237"/>
    </row>
    <row r="14" spans="1:9" ht="15.75" thickBot="1" x14ac:dyDescent="0.3">
      <c r="A14" s="407"/>
      <c r="B14" s="21"/>
      <c r="C14" s="21"/>
      <c r="D14" s="21"/>
      <c r="E14" s="21"/>
      <c r="F14" s="21"/>
      <c r="G14" s="408"/>
      <c r="H14" s="237"/>
      <c r="I14" s="237"/>
    </row>
    <row r="15" spans="1:9" ht="20.25" customHeight="1" x14ac:dyDescent="0.25">
      <c r="A15" s="409"/>
      <c r="B15" s="401"/>
      <c r="C15" s="401"/>
      <c r="D15" s="39"/>
      <c r="E15" s="21"/>
      <c r="F15" s="26" t="s">
        <v>2</v>
      </c>
      <c r="G15" s="410">
        <f>SUM(E19:E37)</f>
        <v>100</v>
      </c>
      <c r="H15" s="237"/>
      <c r="I15" s="237"/>
    </row>
    <row r="16" spans="1:9" ht="24.75" customHeight="1" thickBot="1" x14ac:dyDescent="0.4">
      <c r="A16" s="411"/>
      <c r="B16" s="681"/>
      <c r="C16" s="681"/>
      <c r="D16" s="236"/>
      <c r="E16" s="31"/>
      <c r="F16" s="32" t="s">
        <v>3</v>
      </c>
      <c r="G16" s="412">
        <f>SUM(G19:G37)</f>
        <v>0</v>
      </c>
      <c r="H16" s="237"/>
      <c r="I16" s="237"/>
    </row>
    <row r="17" spans="1:9" ht="12.75" customHeight="1" thickBot="1" x14ac:dyDescent="0.3">
      <c r="A17" s="407"/>
      <c r="B17" s="21"/>
      <c r="C17" s="21"/>
      <c r="D17" s="21"/>
      <c r="E17" s="21"/>
      <c r="F17" s="21"/>
      <c r="G17" s="408"/>
      <c r="H17" s="237"/>
      <c r="I17" s="237"/>
    </row>
    <row r="18" spans="1:9" s="152" customFormat="1" ht="30" x14ac:dyDescent="0.25">
      <c r="A18" s="413" t="s">
        <v>1</v>
      </c>
      <c r="B18" s="151"/>
      <c r="C18" s="151"/>
      <c r="D18" s="17"/>
      <c r="E18" s="18" t="s">
        <v>25</v>
      </c>
      <c r="F18" s="17" t="s">
        <v>4</v>
      </c>
      <c r="G18" s="414" t="s">
        <v>0</v>
      </c>
      <c r="H18" s="270"/>
      <c r="I18" s="270"/>
    </row>
    <row r="19" spans="1:9" ht="18" customHeight="1" x14ac:dyDescent="0.25">
      <c r="A19" s="682" t="s">
        <v>237</v>
      </c>
      <c r="B19" s="683"/>
      <c r="C19" s="683"/>
      <c r="D19" s="249" t="s">
        <v>215</v>
      </c>
      <c r="E19" s="41">
        <v>10</v>
      </c>
      <c r="F19" s="42">
        <f>IF(D19="da",100,0)</f>
        <v>0</v>
      </c>
      <c r="G19" s="415">
        <f>E19*F19/100</f>
        <v>0</v>
      </c>
      <c r="H19" s="237"/>
      <c r="I19" s="237"/>
    </row>
    <row r="20" spans="1:9" ht="18" customHeight="1" x14ac:dyDescent="0.25">
      <c r="A20" s="675" t="s">
        <v>238</v>
      </c>
      <c r="B20" s="633"/>
      <c r="C20" s="633"/>
      <c r="D20" s="249" t="s">
        <v>215</v>
      </c>
      <c r="E20" s="41">
        <v>5</v>
      </c>
      <c r="F20" s="42">
        <f t="shared" ref="F20:F37" si="0">IF(D20="da",100,0)</f>
        <v>0</v>
      </c>
      <c r="G20" s="415">
        <f t="shared" ref="G20:G37" si="1">E20*F20/100</f>
        <v>0</v>
      </c>
      <c r="H20" s="237"/>
      <c r="I20" s="237"/>
    </row>
    <row r="21" spans="1:9" ht="18" customHeight="1" x14ac:dyDescent="0.25">
      <c r="A21" s="675" t="s">
        <v>239</v>
      </c>
      <c r="B21" s="633"/>
      <c r="C21" s="633"/>
      <c r="D21" s="249" t="s">
        <v>215</v>
      </c>
      <c r="E21" s="41">
        <v>5</v>
      </c>
      <c r="F21" s="42">
        <f t="shared" si="0"/>
        <v>0</v>
      </c>
      <c r="G21" s="415">
        <f t="shared" si="1"/>
        <v>0</v>
      </c>
      <c r="H21" s="237"/>
      <c r="I21" s="237"/>
    </row>
    <row r="22" spans="1:9" ht="18" customHeight="1" x14ac:dyDescent="0.25">
      <c r="A22" s="675" t="s">
        <v>240</v>
      </c>
      <c r="B22" s="633"/>
      <c r="C22" s="633"/>
      <c r="D22" s="249" t="s">
        <v>215</v>
      </c>
      <c r="E22" s="41">
        <v>5</v>
      </c>
      <c r="F22" s="42">
        <f t="shared" si="0"/>
        <v>0</v>
      </c>
      <c r="G22" s="415">
        <f t="shared" si="1"/>
        <v>0</v>
      </c>
      <c r="H22" s="237"/>
      <c r="I22" s="237"/>
    </row>
    <row r="23" spans="1:9" ht="18" customHeight="1" x14ac:dyDescent="0.25">
      <c r="A23" s="675" t="s">
        <v>241</v>
      </c>
      <c r="B23" s="633"/>
      <c r="C23" s="633"/>
      <c r="D23" s="249" t="s">
        <v>215</v>
      </c>
      <c r="E23" s="41">
        <v>5</v>
      </c>
      <c r="F23" s="42">
        <f t="shared" si="0"/>
        <v>0</v>
      </c>
      <c r="G23" s="415">
        <f t="shared" si="1"/>
        <v>0</v>
      </c>
      <c r="H23" s="237"/>
      <c r="I23" s="237"/>
    </row>
    <row r="24" spans="1:9" ht="18" customHeight="1" x14ac:dyDescent="0.25">
      <c r="A24" s="675" t="s">
        <v>242</v>
      </c>
      <c r="B24" s="633"/>
      <c r="C24" s="633"/>
      <c r="D24" s="249" t="s">
        <v>215</v>
      </c>
      <c r="E24" s="41">
        <v>5</v>
      </c>
      <c r="F24" s="42">
        <f t="shared" si="0"/>
        <v>0</v>
      </c>
      <c r="G24" s="415">
        <f t="shared" si="1"/>
        <v>0</v>
      </c>
      <c r="H24" s="237"/>
      <c r="I24" s="237"/>
    </row>
    <row r="25" spans="1:9" ht="18" customHeight="1" x14ac:dyDescent="0.25">
      <c r="A25" s="675" t="s">
        <v>243</v>
      </c>
      <c r="B25" s="633"/>
      <c r="C25" s="633"/>
      <c r="D25" s="249" t="s">
        <v>215</v>
      </c>
      <c r="E25" s="41">
        <v>5</v>
      </c>
      <c r="F25" s="42">
        <f t="shared" si="0"/>
        <v>0</v>
      </c>
      <c r="G25" s="415">
        <f t="shared" si="1"/>
        <v>0</v>
      </c>
      <c r="H25" s="237"/>
      <c r="I25" s="237"/>
    </row>
    <row r="26" spans="1:9" ht="18" customHeight="1" x14ac:dyDescent="0.25">
      <c r="A26" s="675" t="s">
        <v>244</v>
      </c>
      <c r="B26" s="633"/>
      <c r="C26" s="633"/>
      <c r="D26" s="249" t="s">
        <v>215</v>
      </c>
      <c r="E26" s="41">
        <v>5</v>
      </c>
      <c r="F26" s="42">
        <f t="shared" si="0"/>
        <v>0</v>
      </c>
      <c r="G26" s="415">
        <f t="shared" si="1"/>
        <v>0</v>
      </c>
      <c r="H26" s="237"/>
      <c r="I26" s="237"/>
    </row>
    <row r="27" spans="1:9" ht="18" customHeight="1" x14ac:dyDescent="0.25">
      <c r="A27" s="675" t="s">
        <v>245</v>
      </c>
      <c r="B27" s="633"/>
      <c r="C27" s="633"/>
      <c r="D27" s="249" t="s">
        <v>215</v>
      </c>
      <c r="E27" s="41">
        <v>5</v>
      </c>
      <c r="F27" s="42">
        <f t="shared" si="0"/>
        <v>0</v>
      </c>
      <c r="G27" s="415">
        <f t="shared" si="1"/>
        <v>0</v>
      </c>
      <c r="H27" s="237"/>
      <c r="I27" s="237"/>
    </row>
    <row r="28" spans="1:9" ht="18" customHeight="1" x14ac:dyDescent="0.25">
      <c r="A28" s="675" t="s">
        <v>246</v>
      </c>
      <c r="B28" s="633"/>
      <c r="C28" s="633"/>
      <c r="D28" s="249" t="s">
        <v>215</v>
      </c>
      <c r="E28" s="41">
        <v>5</v>
      </c>
      <c r="F28" s="42">
        <f t="shared" si="0"/>
        <v>0</v>
      </c>
      <c r="G28" s="415">
        <f t="shared" si="1"/>
        <v>0</v>
      </c>
      <c r="H28" s="237"/>
      <c r="I28" s="237"/>
    </row>
    <row r="29" spans="1:9" ht="33.75" customHeight="1" x14ac:dyDescent="0.25">
      <c r="A29" s="675" t="s">
        <v>247</v>
      </c>
      <c r="B29" s="633"/>
      <c r="C29" s="633"/>
      <c r="D29" s="249" t="s">
        <v>215</v>
      </c>
      <c r="E29" s="41">
        <v>5</v>
      </c>
      <c r="F29" s="42">
        <f t="shared" si="0"/>
        <v>0</v>
      </c>
      <c r="G29" s="415">
        <f t="shared" si="1"/>
        <v>0</v>
      </c>
      <c r="H29" s="237"/>
      <c r="I29" s="237"/>
    </row>
    <row r="30" spans="1:9" ht="18" customHeight="1" x14ac:dyDescent="0.25">
      <c r="A30" s="675" t="s">
        <v>248</v>
      </c>
      <c r="B30" s="633"/>
      <c r="C30" s="633"/>
      <c r="D30" s="249" t="s">
        <v>215</v>
      </c>
      <c r="E30" s="41">
        <v>5</v>
      </c>
      <c r="F30" s="42">
        <f t="shared" si="0"/>
        <v>0</v>
      </c>
      <c r="G30" s="415">
        <f t="shared" si="1"/>
        <v>0</v>
      </c>
      <c r="H30" s="237"/>
      <c r="I30" s="237"/>
    </row>
    <row r="31" spans="1:9" ht="18" customHeight="1" x14ac:dyDescent="0.25">
      <c r="A31" s="675" t="s">
        <v>330</v>
      </c>
      <c r="B31" s="633"/>
      <c r="C31" s="633"/>
      <c r="D31" s="249" t="s">
        <v>215</v>
      </c>
      <c r="E31" s="41">
        <v>5</v>
      </c>
      <c r="F31" s="42">
        <f t="shared" si="0"/>
        <v>0</v>
      </c>
      <c r="G31" s="415">
        <f t="shared" si="1"/>
        <v>0</v>
      </c>
      <c r="H31" s="237"/>
      <c r="I31" s="237"/>
    </row>
    <row r="32" spans="1:9" ht="18" customHeight="1" x14ac:dyDescent="0.25">
      <c r="A32" s="675" t="s">
        <v>249</v>
      </c>
      <c r="B32" s="633"/>
      <c r="C32" s="633"/>
      <c r="D32" s="249" t="s">
        <v>215</v>
      </c>
      <c r="E32" s="41">
        <v>5</v>
      </c>
      <c r="F32" s="42">
        <f t="shared" si="0"/>
        <v>0</v>
      </c>
      <c r="G32" s="415">
        <f t="shared" si="1"/>
        <v>0</v>
      </c>
      <c r="H32" s="237"/>
      <c r="I32" s="237"/>
    </row>
    <row r="33" spans="1:9" ht="18" customHeight="1" x14ac:dyDescent="0.25">
      <c r="A33" s="675" t="s">
        <v>250</v>
      </c>
      <c r="B33" s="633"/>
      <c r="C33" s="633"/>
      <c r="D33" s="249" t="s">
        <v>215</v>
      </c>
      <c r="E33" s="41">
        <v>5</v>
      </c>
      <c r="F33" s="42">
        <f t="shared" si="0"/>
        <v>0</v>
      </c>
      <c r="G33" s="415">
        <f t="shared" si="1"/>
        <v>0</v>
      </c>
      <c r="H33" s="237"/>
      <c r="I33" s="237"/>
    </row>
    <row r="34" spans="1:9" ht="18" customHeight="1" x14ac:dyDescent="0.25">
      <c r="A34" s="675" t="s">
        <v>251</v>
      </c>
      <c r="B34" s="633"/>
      <c r="C34" s="633"/>
      <c r="D34" s="249" t="s">
        <v>215</v>
      </c>
      <c r="E34" s="41">
        <v>5</v>
      </c>
      <c r="F34" s="42">
        <f t="shared" si="0"/>
        <v>0</v>
      </c>
      <c r="G34" s="415">
        <f t="shared" si="1"/>
        <v>0</v>
      </c>
      <c r="H34" s="237"/>
      <c r="I34" s="237"/>
    </row>
    <row r="35" spans="1:9" ht="18" customHeight="1" x14ac:dyDescent="0.25">
      <c r="A35" s="675" t="s">
        <v>252</v>
      </c>
      <c r="B35" s="633"/>
      <c r="C35" s="633"/>
      <c r="D35" s="249" t="s">
        <v>215</v>
      </c>
      <c r="E35" s="41">
        <v>5</v>
      </c>
      <c r="F35" s="42">
        <f t="shared" si="0"/>
        <v>0</v>
      </c>
      <c r="G35" s="415">
        <f t="shared" si="1"/>
        <v>0</v>
      </c>
      <c r="H35" s="237"/>
      <c r="I35" s="237"/>
    </row>
    <row r="36" spans="1:9" ht="18" customHeight="1" x14ac:dyDescent="0.25">
      <c r="A36" s="675" t="s">
        <v>253</v>
      </c>
      <c r="B36" s="633"/>
      <c r="C36" s="633"/>
      <c r="D36" s="249" t="s">
        <v>215</v>
      </c>
      <c r="E36" s="41">
        <v>5</v>
      </c>
      <c r="F36" s="42">
        <f t="shared" si="0"/>
        <v>0</v>
      </c>
      <c r="G36" s="415">
        <f t="shared" si="1"/>
        <v>0</v>
      </c>
      <c r="H36" s="237"/>
      <c r="I36" s="237"/>
    </row>
    <row r="37" spans="1:9" ht="40.5" customHeight="1" thickBot="1" x14ac:dyDescent="0.3">
      <c r="A37" s="676" t="s">
        <v>254</v>
      </c>
      <c r="B37" s="677"/>
      <c r="C37" s="677"/>
      <c r="D37" s="416" t="s">
        <v>215</v>
      </c>
      <c r="E37" s="417">
        <v>5</v>
      </c>
      <c r="F37" s="418">
        <f t="shared" si="0"/>
        <v>0</v>
      </c>
      <c r="G37" s="419">
        <f t="shared" si="1"/>
        <v>0</v>
      </c>
      <c r="H37" s="237"/>
      <c r="I37" s="237"/>
    </row>
    <row r="38" spans="1:9" ht="15.75" thickTop="1" x14ac:dyDescent="0.25">
      <c r="D38" s="131"/>
      <c r="E38" s="174"/>
      <c r="F38" s="131"/>
      <c r="H38" s="237"/>
      <c r="I38" s="237"/>
    </row>
    <row r="39" spans="1:9" ht="21" x14ac:dyDescent="0.25">
      <c r="A39" s="314" t="s">
        <v>575</v>
      </c>
      <c r="D39" s="131"/>
      <c r="E39" s="174"/>
      <c r="F39" s="131"/>
      <c r="H39" s="237"/>
      <c r="I39" s="237"/>
    </row>
    <row r="40" spans="1:9" ht="24" customHeight="1" thickBot="1" x14ac:dyDescent="0.3">
      <c r="A40" s="497" t="s">
        <v>573</v>
      </c>
      <c r="D40" s="131"/>
      <c r="E40" s="174"/>
      <c r="F40" s="131"/>
      <c r="H40" s="237"/>
      <c r="I40" s="237"/>
    </row>
    <row r="41" spans="1:9" ht="47.25" customHeight="1" x14ac:dyDescent="0.25">
      <c r="A41" s="326" t="s">
        <v>265</v>
      </c>
      <c r="B41" s="327" t="s">
        <v>172</v>
      </c>
      <c r="C41" s="327" t="s">
        <v>173</v>
      </c>
      <c r="D41" s="327" t="s">
        <v>569</v>
      </c>
      <c r="E41" s="327" t="s">
        <v>568</v>
      </c>
      <c r="F41" s="327" t="s">
        <v>571</v>
      </c>
      <c r="G41" s="328" t="s">
        <v>570</v>
      </c>
      <c r="H41" s="237"/>
      <c r="I41" s="237"/>
    </row>
    <row r="42" spans="1:9" ht="20.100000000000001" customHeight="1" x14ac:dyDescent="0.25">
      <c r="A42" s="280" t="s">
        <v>261</v>
      </c>
      <c r="B42" s="281"/>
      <c r="C42" s="281"/>
      <c r="D42" s="321"/>
      <c r="E42" s="282">
        <f>SUM(E43:E44)</f>
        <v>0</v>
      </c>
      <c r="F42" s="282">
        <f>SUM(F43:F44)</f>
        <v>0</v>
      </c>
      <c r="G42" s="329">
        <f>SUM(G43:G44)</f>
        <v>0</v>
      </c>
      <c r="H42" s="237"/>
      <c r="I42" s="237"/>
    </row>
    <row r="43" spans="1:9" x14ac:dyDescent="0.25">
      <c r="A43" s="469" t="s">
        <v>332</v>
      </c>
      <c r="B43" s="177" t="s">
        <v>22</v>
      </c>
      <c r="C43" s="252"/>
      <c r="D43" s="255"/>
      <c r="E43" s="186">
        <f>C43*D43</f>
        <v>0</v>
      </c>
      <c r="F43" s="187">
        <f>IF(E43&gt;(C43*B67),(C43*B67),E43)</f>
        <v>0</v>
      </c>
      <c r="G43" s="188">
        <f>E43-F43</f>
        <v>0</v>
      </c>
      <c r="H43" s="237"/>
      <c r="I43" s="237"/>
    </row>
    <row r="44" spans="1:9" x14ac:dyDescent="0.25">
      <c r="A44" s="469" t="s">
        <v>304</v>
      </c>
      <c r="B44" s="177" t="s">
        <v>22</v>
      </c>
      <c r="C44" s="252"/>
      <c r="D44" s="255"/>
      <c r="E44" s="186">
        <f>C44*D44</f>
        <v>0</v>
      </c>
      <c r="F44" s="187">
        <f>IF(E44&gt;(C44*B68),(C44*B68),E44)</f>
        <v>0</v>
      </c>
      <c r="G44" s="188">
        <f>E44-F44</f>
        <v>0</v>
      </c>
      <c r="H44" s="237"/>
      <c r="I44" s="237"/>
    </row>
    <row r="45" spans="1:9" ht="24.95" customHeight="1" thickBot="1" x14ac:dyDescent="0.3">
      <c r="A45" s="184" t="s">
        <v>184</v>
      </c>
      <c r="B45" s="185"/>
      <c r="C45" s="185"/>
      <c r="D45" s="189"/>
      <c r="E45" s="189">
        <f>SUM(E43:E44)</f>
        <v>0</v>
      </c>
      <c r="F45" s="189">
        <f>SUM(F43:F44)</f>
        <v>0</v>
      </c>
      <c r="G45" s="190">
        <f>SUM(G43:G44)</f>
        <v>0</v>
      </c>
      <c r="H45" s="237"/>
      <c r="I45" s="237"/>
    </row>
    <row r="46" spans="1:9" ht="24.95" customHeight="1" x14ac:dyDescent="0.25">
      <c r="A46" s="298"/>
      <c r="B46" s="299"/>
      <c r="C46" s="396"/>
      <c r="D46" s="398" t="s">
        <v>266</v>
      </c>
      <c r="E46" s="296">
        <f>SUM(E43:E44)</f>
        <v>0</v>
      </c>
      <c r="F46" s="296">
        <f>SUM(F43:F44)</f>
        <v>0</v>
      </c>
      <c r="G46" s="297">
        <f>SUM(G43:G44)</f>
        <v>0</v>
      </c>
      <c r="H46" s="237"/>
      <c r="I46" s="237"/>
    </row>
    <row r="47" spans="1:9" ht="24.95" customHeight="1" x14ac:dyDescent="0.25">
      <c r="A47" s="300"/>
      <c r="B47" s="301"/>
      <c r="C47" s="397"/>
      <c r="D47" s="399" t="s">
        <v>267</v>
      </c>
      <c r="E47" s="178">
        <v>0</v>
      </c>
      <c r="F47" s="178">
        <v>0</v>
      </c>
      <c r="G47" s="180">
        <v>0</v>
      </c>
      <c r="H47" s="237"/>
      <c r="I47" s="237"/>
    </row>
    <row r="48" spans="1:9" ht="24.95" customHeight="1" thickBot="1" x14ac:dyDescent="0.3">
      <c r="A48" s="300"/>
      <c r="B48" s="301"/>
      <c r="C48" s="397"/>
      <c r="D48" s="400" t="s">
        <v>268</v>
      </c>
      <c r="E48" s="273">
        <v>0</v>
      </c>
      <c r="F48" s="273">
        <v>0</v>
      </c>
      <c r="G48" s="275">
        <v>0</v>
      </c>
      <c r="H48" s="237"/>
      <c r="I48" s="237"/>
    </row>
    <row r="49" spans="1:9" ht="24.95" customHeight="1" thickBot="1" x14ac:dyDescent="0.3">
      <c r="A49" s="147"/>
      <c r="B49" s="39"/>
      <c r="C49" s="39"/>
      <c r="D49" s="672" t="s">
        <v>542</v>
      </c>
      <c r="E49" s="579"/>
      <c r="F49" s="580"/>
      <c r="G49" s="193">
        <f>SUM(F43:F44)</f>
        <v>0</v>
      </c>
      <c r="H49" s="237"/>
      <c r="I49" s="237"/>
    </row>
    <row r="50" spans="1:9" ht="24.95" customHeight="1" thickBot="1" x14ac:dyDescent="0.3">
      <c r="A50" s="147"/>
      <c r="B50" s="39"/>
      <c r="C50" s="39"/>
      <c r="D50" s="581" t="s">
        <v>543</v>
      </c>
      <c r="E50" s="582"/>
      <c r="F50" s="583"/>
      <c r="G50" s="365">
        <f>SUM(G43:G44)</f>
        <v>0</v>
      </c>
      <c r="H50" s="237"/>
      <c r="I50" s="237"/>
    </row>
    <row r="51" spans="1:9" x14ac:dyDescent="0.25">
      <c r="A51" s="194" t="s">
        <v>13</v>
      </c>
      <c r="D51" s="131"/>
      <c r="E51" s="131"/>
      <c r="F51" s="131"/>
    </row>
    <row r="52" spans="1:9" ht="15" customHeight="1" x14ac:dyDescent="0.25">
      <c r="A52" s="531" t="s">
        <v>14</v>
      </c>
      <c r="B52" s="531"/>
      <c r="C52" s="531"/>
      <c r="D52" s="531"/>
      <c r="E52" s="531"/>
      <c r="F52" s="531"/>
    </row>
    <row r="53" spans="1:9" ht="15" customHeight="1" x14ac:dyDescent="0.25">
      <c r="A53" s="240"/>
      <c r="B53" s="241"/>
      <c r="C53" s="242"/>
      <c r="D53" s="242"/>
      <c r="E53" s="242"/>
      <c r="F53" s="242"/>
      <c r="G53" s="242"/>
    </row>
    <row r="54" spans="1:9" x14ac:dyDescent="0.25">
      <c r="A54" s="237" t="s">
        <v>260</v>
      </c>
      <c r="F54" s="131"/>
    </row>
    <row r="55" spans="1:9" x14ac:dyDescent="0.25">
      <c r="A55" s="237"/>
      <c r="C55" t="s">
        <v>15</v>
      </c>
      <c r="D55" s="674"/>
      <c r="E55" s="674"/>
      <c r="F55" s="674"/>
    </row>
    <row r="56" spans="1:9" x14ac:dyDescent="0.25">
      <c r="A56" s="237" t="s">
        <v>259</v>
      </c>
      <c r="B56" t="s">
        <v>16</v>
      </c>
      <c r="F56" s="196"/>
    </row>
    <row r="57" spans="1:9" x14ac:dyDescent="0.25">
      <c r="F57" s="131"/>
    </row>
    <row r="58" spans="1:9" x14ac:dyDescent="0.25">
      <c r="F58" s="131"/>
    </row>
    <row r="59" spans="1:9" x14ac:dyDescent="0.25">
      <c r="F59" s="131"/>
    </row>
    <row r="60" spans="1:9" x14ac:dyDescent="0.25">
      <c r="D60" s="131"/>
      <c r="E60" s="131"/>
      <c r="F60" s="131"/>
    </row>
    <row r="61" spans="1:9" hidden="1" x14ac:dyDescent="0.25">
      <c r="D61" s="131"/>
      <c r="E61" s="131"/>
      <c r="F61" s="131"/>
    </row>
    <row r="62" spans="1:9" hidden="1" x14ac:dyDescent="0.25">
      <c r="D62" s="131"/>
      <c r="E62" s="131"/>
      <c r="F62" s="131"/>
    </row>
    <row r="63" spans="1:9" hidden="1" x14ac:dyDescent="0.25">
      <c r="A63" s="237" t="s">
        <v>166</v>
      </c>
      <c r="D63" s="131"/>
      <c r="E63" s="131"/>
      <c r="F63" s="131"/>
    </row>
    <row r="64" spans="1:9" hidden="1" x14ac:dyDescent="0.25">
      <c r="A64" s="237" t="s">
        <v>215</v>
      </c>
      <c r="D64" s="131"/>
      <c r="E64" s="131"/>
      <c r="F64" s="131"/>
    </row>
    <row r="65" spans="1:6" hidden="1" x14ac:dyDescent="0.25">
      <c r="D65" s="131"/>
      <c r="E65" s="131"/>
      <c r="F65" s="131"/>
    </row>
    <row r="66" spans="1:6" hidden="1" x14ac:dyDescent="0.25">
      <c r="A66" s="238" t="s">
        <v>255</v>
      </c>
      <c r="B66" s="465" t="s">
        <v>256</v>
      </c>
      <c r="C66" s="244"/>
      <c r="D66" s="131"/>
      <c r="E66" s="131"/>
      <c r="F66" s="131"/>
    </row>
    <row r="67" spans="1:6" hidden="1" x14ac:dyDescent="0.25">
      <c r="A67" t="s">
        <v>257</v>
      </c>
      <c r="B67" s="466">
        <v>50000</v>
      </c>
      <c r="C67" s="239"/>
      <c r="D67" s="131"/>
      <c r="E67" s="131"/>
      <c r="F67" s="131"/>
    </row>
    <row r="68" spans="1:6" hidden="1" x14ac:dyDescent="0.25">
      <c r="A68" t="s">
        <v>258</v>
      </c>
      <c r="B68" s="466">
        <v>100000</v>
      </c>
      <c r="C68" s="239"/>
      <c r="D68" s="131"/>
      <c r="E68" s="131"/>
      <c r="F68" s="131"/>
    </row>
    <row r="69" spans="1:6" hidden="1" x14ac:dyDescent="0.25"/>
    <row r="70" spans="1:6" hidden="1" x14ac:dyDescent="0.25"/>
  </sheetData>
  <sheetProtection sheet="1" objects="1" scenarios="1"/>
  <mergeCells count="31">
    <mergeCell ref="B10:E10"/>
    <mergeCell ref="B2:F2"/>
    <mergeCell ref="B3:F3"/>
    <mergeCell ref="B4:F4"/>
    <mergeCell ref="B5:F5"/>
    <mergeCell ref="B9:E9"/>
    <mergeCell ref="A28:C28"/>
    <mergeCell ref="B11:E11"/>
    <mergeCell ref="B16:C16"/>
    <mergeCell ref="A19:C19"/>
    <mergeCell ref="A20:C20"/>
    <mergeCell ref="A21:C21"/>
    <mergeCell ref="A22:C22"/>
    <mergeCell ref="A23:C23"/>
    <mergeCell ref="A24:C24"/>
    <mergeCell ref="A25:C25"/>
    <mergeCell ref="A26:C26"/>
    <mergeCell ref="A27:C27"/>
    <mergeCell ref="D55:F55"/>
    <mergeCell ref="D49:F49"/>
    <mergeCell ref="D50:F50"/>
    <mergeCell ref="A29:C29"/>
    <mergeCell ref="A30:C30"/>
    <mergeCell ref="A31:C31"/>
    <mergeCell ref="A32:C32"/>
    <mergeCell ref="A33:C33"/>
    <mergeCell ref="A34:C34"/>
    <mergeCell ref="A35:C35"/>
    <mergeCell ref="A36:C36"/>
    <mergeCell ref="A37:C37"/>
    <mergeCell ref="A52:F52"/>
  </mergeCells>
  <conditionalFormatting sqref="F19:F37">
    <cfRule type="cellIs" dxfId="3" priority="8" operator="equal">
      <formula>"Operacija ne izpolnjuje pogojev"</formula>
    </cfRule>
    <cfRule type="cellIs" dxfId="2" priority="9" operator="equal">
      <formula>"Operacija ne izpolnjujem pogojev"</formula>
    </cfRule>
  </conditionalFormatting>
  <conditionalFormatting sqref="F53">
    <cfRule type="cellIs" dxfId="1" priority="5" operator="greaterThan">
      <formula>#REF!</formula>
    </cfRule>
  </conditionalFormatting>
  <conditionalFormatting sqref="A10:A11">
    <cfRule type="expression" dxfId="0" priority="1">
      <formula>$H10=TRUE</formula>
    </cfRule>
  </conditionalFormatting>
  <dataValidations count="1">
    <dataValidation type="list" allowBlank="1" showInputMessage="1" showErrorMessage="1" sqref="D19:D37">
      <formula1>$A$63:$A$65</formula1>
    </dataValidation>
  </dataValidations>
  <pageMargins left="0.25" right="0.25" top="0.75" bottom="0.75" header="0.3" footer="0.3"/>
  <pageSetup paperSize="9" scale="60" fitToHeight="0" orientation="portrait" r:id="rId1"/>
  <headerFooter>
    <oddHeader>&amp;L&amp;G&amp;C&amp;G&amp;RObrazec 3b: Podatki o ukrepu</oddHeader>
    <oddFooter>&amp;C»Javni razpis za sofinanciranje ukrepov trajnostne mobilnosti (oznaka JR-TM 1/2017) v okviru OP-EKP 2014 - 2020«&amp;R&amp;A</oddFooter>
  </headerFooter>
  <rowBreaks count="1" manualBreakCount="1">
    <brk id="3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248" r:id="rId5" name="Check Box 24">
              <controlPr defaultSize="0" autoFill="0" autoLine="0" autoPict="0">
                <anchor moveWithCells="1">
                  <from>
                    <xdr:col>0</xdr:col>
                    <xdr:colOff>28575</xdr:colOff>
                    <xdr:row>9</xdr:row>
                    <xdr:rowOff>962025</xdr:rowOff>
                  </from>
                  <to>
                    <xdr:col>0</xdr:col>
                    <xdr:colOff>333375</xdr:colOff>
                    <xdr:row>9</xdr:row>
                    <xdr:rowOff>1295400</xdr:rowOff>
                  </to>
                </anchor>
              </controlPr>
            </control>
          </mc:Choice>
        </mc:AlternateContent>
        <mc:AlternateContent xmlns:mc="http://schemas.openxmlformats.org/markup-compatibility/2006">
          <mc:Choice Requires="x14">
            <control shapeId="52249" r:id="rId6" name="Check Box 25">
              <controlPr defaultSize="0" autoFill="0" autoLine="0" autoPict="0">
                <anchor moveWithCells="1">
                  <from>
                    <xdr:col>0</xdr:col>
                    <xdr:colOff>28575</xdr:colOff>
                    <xdr:row>10</xdr:row>
                    <xdr:rowOff>1628775</xdr:rowOff>
                  </from>
                  <to>
                    <xdr:col>0</xdr:col>
                    <xdr:colOff>333375</xdr:colOff>
                    <xdr:row>10</xdr:row>
                    <xdr:rowOff>1962150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97"/>
  <sheetViews>
    <sheetView view="pageBreakPreview" topLeftCell="A61" zoomScale="85" zoomScaleNormal="100" zoomScaleSheetLayoutView="85" workbookViewId="0"/>
  </sheetViews>
  <sheetFormatPr defaultRowHeight="15" x14ac:dyDescent="0.25"/>
  <cols>
    <col min="1" max="1" width="12.140625" style="346" customWidth="1"/>
    <col min="2" max="2" width="104.42578125" style="346" customWidth="1"/>
    <col min="3" max="16384" width="9.140625" style="346"/>
  </cols>
  <sheetData>
    <row r="1" spans="1:2" ht="15.75" thickBot="1" x14ac:dyDescent="0.3"/>
    <row r="2" spans="1:2" ht="15.75" thickBot="1" x14ac:dyDescent="0.3">
      <c r="A2" s="353" t="s">
        <v>352</v>
      </c>
      <c r="B2" s="354" t="s">
        <v>353</v>
      </c>
    </row>
    <row r="3" spans="1:2" s="376" customFormat="1" ht="20.25" thickTop="1" thickBot="1" x14ac:dyDescent="0.35">
      <c r="A3" s="374" t="s">
        <v>467</v>
      </c>
      <c r="B3" s="375" t="s">
        <v>354</v>
      </c>
    </row>
    <row r="4" spans="1:2" ht="15.75" thickBot="1" x14ac:dyDescent="0.3">
      <c r="A4" s="349" t="s">
        <v>465</v>
      </c>
      <c r="B4" s="350" t="s">
        <v>355</v>
      </c>
    </row>
    <row r="5" spans="1:2" ht="15.75" thickBot="1" x14ac:dyDescent="0.3">
      <c r="A5" s="347" t="s">
        <v>356</v>
      </c>
      <c r="B5" s="345" t="s">
        <v>357</v>
      </c>
    </row>
    <row r="6" spans="1:2" ht="15.75" thickBot="1" x14ac:dyDescent="0.3">
      <c r="A6" s="347" t="s">
        <v>358</v>
      </c>
      <c r="B6" s="345" t="s">
        <v>359</v>
      </c>
    </row>
    <row r="7" spans="1:2" ht="15.75" thickBot="1" x14ac:dyDescent="0.3">
      <c r="A7" s="347" t="s">
        <v>360</v>
      </c>
      <c r="B7" s="345" t="s">
        <v>361</v>
      </c>
    </row>
    <row r="8" spans="1:2" ht="15.75" thickBot="1" x14ac:dyDescent="0.3">
      <c r="A8" s="347" t="s">
        <v>362</v>
      </c>
      <c r="B8" s="345" t="s">
        <v>363</v>
      </c>
    </row>
    <row r="9" spans="1:2" ht="15.75" thickBot="1" x14ac:dyDescent="0.3">
      <c r="A9" s="347" t="s">
        <v>364</v>
      </c>
      <c r="B9" s="345" t="s">
        <v>365</v>
      </c>
    </row>
    <row r="10" spans="1:2" ht="15.75" thickBot="1" x14ac:dyDescent="0.3">
      <c r="A10" s="347" t="s">
        <v>366</v>
      </c>
      <c r="B10" s="345" t="s">
        <v>367</v>
      </c>
    </row>
    <row r="11" spans="1:2" ht="15.75" thickBot="1" x14ac:dyDescent="0.3">
      <c r="A11" s="347" t="s">
        <v>368</v>
      </c>
      <c r="B11" s="345" t="s">
        <v>369</v>
      </c>
    </row>
    <row r="12" spans="1:2" ht="15.75" thickBot="1" x14ac:dyDescent="0.3">
      <c r="A12" s="347" t="s">
        <v>370</v>
      </c>
      <c r="B12" s="345" t="s">
        <v>371</v>
      </c>
    </row>
    <row r="13" spans="1:2" ht="15.75" thickBot="1" x14ac:dyDescent="0.3">
      <c r="A13" s="347" t="s">
        <v>372</v>
      </c>
      <c r="B13" s="345" t="s">
        <v>373</v>
      </c>
    </row>
    <row r="14" spans="1:2" ht="15.75" thickBot="1" x14ac:dyDescent="0.3">
      <c r="A14" s="347" t="s">
        <v>374</v>
      </c>
      <c r="B14" s="345" t="s">
        <v>375</v>
      </c>
    </row>
    <row r="15" spans="1:2" ht="15.75" thickBot="1" x14ac:dyDescent="0.3">
      <c r="A15" s="347" t="s">
        <v>376</v>
      </c>
      <c r="B15" s="345" t="s">
        <v>377</v>
      </c>
    </row>
    <row r="16" spans="1:2" ht="15.75" thickBot="1" x14ac:dyDescent="0.3">
      <c r="A16" s="347" t="s">
        <v>378</v>
      </c>
      <c r="B16" s="345" t="s">
        <v>379</v>
      </c>
    </row>
    <row r="17" spans="1:2" ht="15.75" thickBot="1" x14ac:dyDescent="0.3">
      <c r="A17" s="347" t="s">
        <v>380</v>
      </c>
      <c r="B17" s="345" t="s">
        <v>381</v>
      </c>
    </row>
    <row r="18" spans="1:2" ht="15.75" thickBot="1" x14ac:dyDescent="0.3">
      <c r="A18" s="347" t="s">
        <v>382</v>
      </c>
      <c r="B18" s="345" t="s">
        <v>383</v>
      </c>
    </row>
    <row r="19" spans="1:2" ht="15.75" thickBot="1" x14ac:dyDescent="0.3">
      <c r="A19" s="347" t="s">
        <v>384</v>
      </c>
      <c r="B19" s="345" t="s">
        <v>385</v>
      </c>
    </row>
    <row r="20" spans="1:2" ht="15.75" thickBot="1" x14ac:dyDescent="0.3">
      <c r="A20" s="349" t="s">
        <v>386</v>
      </c>
      <c r="B20" s="350" t="s">
        <v>387</v>
      </c>
    </row>
    <row r="21" spans="1:2" ht="15.75" thickBot="1" x14ac:dyDescent="0.3">
      <c r="A21" s="347" t="s">
        <v>466</v>
      </c>
      <c r="B21" s="345" t="s">
        <v>388</v>
      </c>
    </row>
    <row r="22" spans="1:2" ht="15.75" thickBot="1" x14ac:dyDescent="0.3">
      <c r="A22" s="349" t="s">
        <v>389</v>
      </c>
      <c r="B22" s="350" t="s">
        <v>390</v>
      </c>
    </row>
    <row r="23" spans="1:2" ht="15.75" thickBot="1" x14ac:dyDescent="0.3">
      <c r="A23" s="347" t="s">
        <v>468</v>
      </c>
      <c r="B23" s="345" t="s">
        <v>391</v>
      </c>
    </row>
    <row r="24" spans="1:2" ht="15.75" thickBot="1" x14ac:dyDescent="0.3">
      <c r="A24" s="347" t="s">
        <v>469</v>
      </c>
      <c r="B24" s="345" t="s">
        <v>392</v>
      </c>
    </row>
    <row r="25" spans="1:2" ht="15.75" thickBot="1" x14ac:dyDescent="0.3">
      <c r="A25" s="347" t="s">
        <v>470</v>
      </c>
      <c r="B25" s="345" t="s">
        <v>393</v>
      </c>
    </row>
    <row r="26" spans="1:2" ht="15.75" thickBot="1" x14ac:dyDescent="0.3">
      <c r="A26" s="347" t="s">
        <v>471</v>
      </c>
      <c r="B26" s="345" t="s">
        <v>394</v>
      </c>
    </row>
    <row r="27" spans="1:2" ht="15.75" thickBot="1" x14ac:dyDescent="0.3">
      <c r="A27" s="347" t="s">
        <v>472</v>
      </c>
      <c r="B27" s="345" t="s">
        <v>395</v>
      </c>
    </row>
    <row r="28" spans="1:2" ht="15.75" thickBot="1" x14ac:dyDescent="0.3">
      <c r="A28" s="347" t="s">
        <v>473</v>
      </c>
      <c r="B28" s="345" t="s">
        <v>396</v>
      </c>
    </row>
    <row r="29" spans="1:2" ht="15.75" thickBot="1" x14ac:dyDescent="0.3">
      <c r="A29" s="347" t="s">
        <v>474</v>
      </c>
      <c r="B29" s="345" t="s">
        <v>397</v>
      </c>
    </row>
    <row r="30" spans="1:2" ht="15.75" thickBot="1" x14ac:dyDescent="0.3">
      <c r="A30" s="347" t="s">
        <v>475</v>
      </c>
      <c r="B30" s="345" t="s">
        <v>398</v>
      </c>
    </row>
    <row r="31" spans="1:2" ht="15.75" thickBot="1" x14ac:dyDescent="0.3">
      <c r="A31" s="347" t="s">
        <v>476</v>
      </c>
      <c r="B31" s="345" t="s">
        <v>399</v>
      </c>
    </row>
    <row r="32" spans="1:2" ht="15.75" thickBot="1" x14ac:dyDescent="0.3">
      <c r="A32" s="347" t="s">
        <v>477</v>
      </c>
      <c r="B32" s="345" t="s">
        <v>400</v>
      </c>
    </row>
    <row r="33" spans="1:2" ht="15.75" thickBot="1" x14ac:dyDescent="0.3">
      <c r="A33" s="349" t="s">
        <v>401</v>
      </c>
      <c r="B33" s="350" t="s">
        <v>402</v>
      </c>
    </row>
    <row r="34" spans="1:2" ht="15.75" thickBot="1" x14ac:dyDescent="0.3">
      <c r="A34" s="347" t="s">
        <v>478</v>
      </c>
      <c r="B34" s="345" t="s">
        <v>403</v>
      </c>
    </row>
    <row r="35" spans="1:2" ht="15.75" thickBot="1" x14ac:dyDescent="0.3">
      <c r="A35" s="347" t="s">
        <v>479</v>
      </c>
      <c r="B35" s="345" t="s">
        <v>404</v>
      </c>
    </row>
    <row r="36" spans="1:2" ht="15.75" thickBot="1" x14ac:dyDescent="0.3">
      <c r="A36" s="351" t="s">
        <v>480</v>
      </c>
      <c r="B36" s="352" t="s">
        <v>405</v>
      </c>
    </row>
    <row r="37" spans="1:2" s="376" customFormat="1" ht="20.25" thickTop="1" thickBot="1" x14ac:dyDescent="0.35">
      <c r="A37" s="374" t="s">
        <v>481</v>
      </c>
      <c r="B37" s="375" t="s">
        <v>406</v>
      </c>
    </row>
    <row r="38" spans="1:2" ht="15.75" thickBot="1" x14ac:dyDescent="0.3">
      <c r="A38" s="437" t="s">
        <v>482</v>
      </c>
      <c r="B38" s="438" t="s">
        <v>407</v>
      </c>
    </row>
    <row r="39" spans="1:2" s="376" customFormat="1" ht="20.25" thickTop="1" thickBot="1" x14ac:dyDescent="0.35">
      <c r="A39" s="374" t="s">
        <v>483</v>
      </c>
      <c r="B39" s="375" t="s">
        <v>408</v>
      </c>
    </row>
    <row r="40" spans="1:2" ht="15.75" thickBot="1" x14ac:dyDescent="0.3">
      <c r="A40" s="435" t="s">
        <v>484</v>
      </c>
      <c r="B40" s="436" t="s">
        <v>409</v>
      </c>
    </row>
    <row r="41" spans="1:2" ht="15.75" thickBot="1" x14ac:dyDescent="0.3">
      <c r="A41" s="435" t="s">
        <v>485</v>
      </c>
      <c r="B41" s="436" t="s">
        <v>410</v>
      </c>
    </row>
    <row r="42" spans="1:2" ht="15.75" thickBot="1" x14ac:dyDescent="0.3">
      <c r="A42" s="435" t="s">
        <v>486</v>
      </c>
      <c r="B42" s="436" t="s">
        <v>411</v>
      </c>
    </row>
    <row r="43" spans="1:2" ht="15.75" thickBot="1" x14ac:dyDescent="0.3">
      <c r="A43" s="435" t="s">
        <v>487</v>
      </c>
      <c r="B43" s="436" t="s">
        <v>412</v>
      </c>
    </row>
    <row r="44" spans="1:2" ht="15.75" thickBot="1" x14ac:dyDescent="0.3">
      <c r="A44" s="435" t="s">
        <v>488</v>
      </c>
      <c r="B44" s="436" t="s">
        <v>413</v>
      </c>
    </row>
    <row r="45" spans="1:2" ht="15.75" thickBot="1" x14ac:dyDescent="0.3">
      <c r="A45" s="435" t="s">
        <v>489</v>
      </c>
      <c r="B45" s="436" t="s">
        <v>414</v>
      </c>
    </row>
    <row r="46" spans="1:2" ht="15.75" thickBot="1" x14ac:dyDescent="0.3">
      <c r="A46" s="435" t="s">
        <v>490</v>
      </c>
      <c r="B46" s="436" t="s">
        <v>415</v>
      </c>
    </row>
    <row r="47" spans="1:2" ht="15.75" thickBot="1" x14ac:dyDescent="0.3">
      <c r="A47" s="435" t="s">
        <v>491</v>
      </c>
      <c r="B47" s="436" t="s">
        <v>416</v>
      </c>
    </row>
    <row r="48" spans="1:2" ht="15.75" thickBot="1" x14ac:dyDescent="0.3">
      <c r="A48" s="437" t="s">
        <v>492</v>
      </c>
      <c r="B48" s="438" t="s">
        <v>417</v>
      </c>
    </row>
    <row r="49" spans="1:2" s="376" customFormat="1" ht="20.25" thickTop="1" thickBot="1" x14ac:dyDescent="0.35">
      <c r="A49" s="374" t="s">
        <v>493</v>
      </c>
      <c r="B49" s="375" t="s">
        <v>418</v>
      </c>
    </row>
    <row r="50" spans="1:2" ht="15.75" thickBot="1" x14ac:dyDescent="0.3">
      <c r="A50" s="435" t="s">
        <v>494</v>
      </c>
      <c r="B50" s="436" t="s">
        <v>419</v>
      </c>
    </row>
    <row r="51" spans="1:2" ht="15.75" thickBot="1" x14ac:dyDescent="0.3">
      <c r="A51" s="435" t="s">
        <v>495</v>
      </c>
      <c r="B51" s="436" t="s">
        <v>420</v>
      </c>
    </row>
    <row r="52" spans="1:2" ht="15.75" thickBot="1" x14ac:dyDescent="0.3">
      <c r="A52" s="435" t="s">
        <v>496</v>
      </c>
      <c r="B52" s="436" t="s">
        <v>421</v>
      </c>
    </row>
    <row r="53" spans="1:2" ht="15.75" thickBot="1" x14ac:dyDescent="0.3">
      <c r="A53" s="435" t="s">
        <v>497</v>
      </c>
      <c r="B53" s="436" t="s">
        <v>422</v>
      </c>
    </row>
    <row r="54" spans="1:2" ht="15.75" thickBot="1" x14ac:dyDescent="0.3">
      <c r="A54" s="435" t="s">
        <v>498</v>
      </c>
      <c r="B54" s="436" t="s">
        <v>423</v>
      </c>
    </row>
    <row r="55" spans="1:2" ht="15.75" thickBot="1" x14ac:dyDescent="0.3">
      <c r="A55" s="435" t="s">
        <v>499</v>
      </c>
      <c r="B55" s="436" t="s">
        <v>424</v>
      </c>
    </row>
    <row r="56" spans="1:2" ht="15.75" thickBot="1" x14ac:dyDescent="0.3">
      <c r="A56" s="435" t="s">
        <v>500</v>
      </c>
      <c r="B56" s="436" t="s">
        <v>425</v>
      </c>
    </row>
    <row r="57" spans="1:2" ht="15.75" thickBot="1" x14ac:dyDescent="0.3">
      <c r="A57" s="435" t="s">
        <v>501</v>
      </c>
      <c r="B57" s="436" t="s">
        <v>426</v>
      </c>
    </row>
    <row r="58" spans="1:2" ht="15.75" thickBot="1" x14ac:dyDescent="0.3">
      <c r="A58" s="435" t="s">
        <v>502</v>
      </c>
      <c r="B58" s="436" t="s">
        <v>427</v>
      </c>
    </row>
    <row r="59" spans="1:2" ht="15.75" thickBot="1" x14ac:dyDescent="0.3">
      <c r="A59" s="435" t="s">
        <v>503</v>
      </c>
      <c r="B59" s="436" t="s">
        <v>428</v>
      </c>
    </row>
    <row r="60" spans="1:2" ht="15.75" thickBot="1" x14ac:dyDescent="0.3">
      <c r="A60" s="435" t="s">
        <v>504</v>
      </c>
      <c r="B60" s="436" t="s">
        <v>429</v>
      </c>
    </row>
    <row r="61" spans="1:2" ht="15.75" thickBot="1" x14ac:dyDescent="0.3">
      <c r="A61" s="435" t="s">
        <v>505</v>
      </c>
      <c r="B61" s="436" t="s">
        <v>430</v>
      </c>
    </row>
    <row r="62" spans="1:2" s="376" customFormat="1" ht="19.5" thickBot="1" x14ac:dyDescent="0.35">
      <c r="A62" s="377" t="s">
        <v>506</v>
      </c>
      <c r="B62" s="378" t="s">
        <v>431</v>
      </c>
    </row>
    <row r="63" spans="1:2" ht="15.75" thickBot="1" x14ac:dyDescent="0.3">
      <c r="A63" s="347" t="s">
        <v>507</v>
      </c>
      <c r="B63" s="345" t="s">
        <v>432</v>
      </c>
    </row>
    <row r="64" spans="1:2" ht="15.75" thickBot="1" x14ac:dyDescent="0.3">
      <c r="A64" s="347" t="s">
        <v>508</v>
      </c>
      <c r="B64" s="345" t="s">
        <v>433</v>
      </c>
    </row>
    <row r="65" spans="1:2" ht="15.75" thickBot="1" x14ac:dyDescent="0.3">
      <c r="A65" s="347" t="s">
        <v>509</v>
      </c>
      <c r="B65" s="345" t="s">
        <v>434</v>
      </c>
    </row>
    <row r="66" spans="1:2" ht="15.75" thickBot="1" x14ac:dyDescent="0.3">
      <c r="A66" s="347" t="s">
        <v>510</v>
      </c>
      <c r="B66" s="345" t="s">
        <v>435</v>
      </c>
    </row>
    <row r="67" spans="1:2" ht="15.75" thickBot="1" x14ac:dyDescent="0.3">
      <c r="A67" s="347" t="s">
        <v>511</v>
      </c>
      <c r="B67" s="345" t="s">
        <v>436</v>
      </c>
    </row>
    <row r="68" spans="1:2" ht="15.75" thickBot="1" x14ac:dyDescent="0.3">
      <c r="A68" s="347" t="s">
        <v>512</v>
      </c>
      <c r="B68" s="345" t="s">
        <v>437</v>
      </c>
    </row>
    <row r="69" spans="1:2" ht="15.75" thickBot="1" x14ac:dyDescent="0.3">
      <c r="A69" s="347" t="s">
        <v>513</v>
      </c>
      <c r="B69" s="345" t="s">
        <v>438</v>
      </c>
    </row>
    <row r="70" spans="1:2" ht="15.75" thickBot="1" x14ac:dyDescent="0.3">
      <c r="A70" s="347" t="s">
        <v>514</v>
      </c>
      <c r="B70" s="345" t="s">
        <v>439</v>
      </c>
    </row>
    <row r="71" spans="1:2" ht="15.75" thickBot="1" x14ac:dyDescent="0.3">
      <c r="A71" s="351" t="s">
        <v>515</v>
      </c>
      <c r="B71" s="352" t="s">
        <v>440</v>
      </c>
    </row>
    <row r="72" spans="1:2" s="376" customFormat="1" ht="20.25" thickTop="1" thickBot="1" x14ac:dyDescent="0.35">
      <c r="A72" s="374" t="s">
        <v>516</v>
      </c>
      <c r="B72" s="375" t="s">
        <v>441</v>
      </c>
    </row>
    <row r="73" spans="1:2" ht="15.75" thickBot="1" x14ac:dyDescent="0.3">
      <c r="A73" s="437" t="s">
        <v>517</v>
      </c>
      <c r="B73" s="438" t="s">
        <v>441</v>
      </c>
    </row>
    <row r="74" spans="1:2" s="376" customFormat="1" ht="20.25" thickTop="1" thickBot="1" x14ac:dyDescent="0.35">
      <c r="A74" s="374" t="s">
        <v>518</v>
      </c>
      <c r="B74" s="375" t="s">
        <v>442</v>
      </c>
    </row>
    <row r="75" spans="1:2" ht="15.75" thickBot="1" x14ac:dyDescent="0.3">
      <c r="A75" s="347" t="s">
        <v>519</v>
      </c>
      <c r="B75" s="345" t="s">
        <v>443</v>
      </c>
    </row>
    <row r="76" spans="1:2" ht="15.75" thickBot="1" x14ac:dyDescent="0.3">
      <c r="A76" s="347" t="s">
        <v>520</v>
      </c>
      <c r="B76" s="345" t="s">
        <v>444</v>
      </c>
    </row>
    <row r="77" spans="1:2" ht="15.75" thickBot="1" x14ac:dyDescent="0.3">
      <c r="A77" s="347" t="s">
        <v>521</v>
      </c>
      <c r="B77" s="345" t="s">
        <v>445</v>
      </c>
    </row>
    <row r="78" spans="1:2" ht="15.75" thickBot="1" x14ac:dyDescent="0.3">
      <c r="A78" s="347" t="s">
        <v>522</v>
      </c>
      <c r="B78" s="345" t="s">
        <v>446</v>
      </c>
    </row>
    <row r="79" spans="1:2" ht="15.75" thickBot="1" x14ac:dyDescent="0.3">
      <c r="A79" s="351" t="s">
        <v>523</v>
      </c>
      <c r="B79" s="352" t="s">
        <v>447</v>
      </c>
    </row>
    <row r="80" spans="1:2" s="376" customFormat="1" ht="20.25" thickTop="1" thickBot="1" x14ac:dyDescent="0.35">
      <c r="A80" s="379" t="s">
        <v>524</v>
      </c>
      <c r="B80" s="380" t="s">
        <v>448</v>
      </c>
    </row>
    <row r="81" spans="1:2" ht="15.75" thickBot="1" x14ac:dyDescent="0.3">
      <c r="A81" s="435" t="s">
        <v>525</v>
      </c>
      <c r="B81" s="436" t="s">
        <v>449</v>
      </c>
    </row>
    <row r="82" spans="1:2" ht="15.75" thickBot="1" x14ac:dyDescent="0.3">
      <c r="A82" s="435" t="s">
        <v>526</v>
      </c>
      <c r="B82" s="436" t="s">
        <v>450</v>
      </c>
    </row>
    <row r="83" spans="1:2" ht="15.75" thickBot="1" x14ac:dyDescent="0.3">
      <c r="A83" s="435" t="s">
        <v>527</v>
      </c>
      <c r="B83" s="436" t="s">
        <v>451</v>
      </c>
    </row>
    <row r="84" spans="1:2" ht="15.75" thickBot="1" x14ac:dyDescent="0.3">
      <c r="A84" s="435" t="s">
        <v>528</v>
      </c>
      <c r="B84" s="436" t="s">
        <v>452</v>
      </c>
    </row>
    <row r="85" spans="1:2" ht="15.75" thickBot="1" x14ac:dyDescent="0.3">
      <c r="A85" s="435" t="s">
        <v>529</v>
      </c>
      <c r="B85" s="436" t="s">
        <v>453</v>
      </c>
    </row>
    <row r="86" spans="1:2" ht="15.75" thickBot="1" x14ac:dyDescent="0.3">
      <c r="A86" s="435" t="s">
        <v>530</v>
      </c>
      <c r="B86" s="436" t="s">
        <v>454</v>
      </c>
    </row>
    <row r="87" spans="1:2" ht="15.75" thickBot="1" x14ac:dyDescent="0.3">
      <c r="A87" s="435" t="s">
        <v>531</v>
      </c>
      <c r="B87" s="436" t="s">
        <v>455</v>
      </c>
    </row>
    <row r="88" spans="1:2" ht="15.75" thickBot="1" x14ac:dyDescent="0.3">
      <c r="A88" s="435" t="s">
        <v>532</v>
      </c>
      <c r="B88" s="436" t="s">
        <v>456</v>
      </c>
    </row>
    <row r="89" spans="1:2" ht="15.75" thickBot="1" x14ac:dyDescent="0.3">
      <c r="A89" s="435" t="s">
        <v>533</v>
      </c>
      <c r="B89" s="436" t="s">
        <v>457</v>
      </c>
    </row>
    <row r="90" spans="1:2" ht="15.75" thickBot="1" x14ac:dyDescent="0.3">
      <c r="A90" s="435" t="s">
        <v>534</v>
      </c>
      <c r="B90" s="436" t="s">
        <v>458</v>
      </c>
    </row>
    <row r="91" spans="1:2" ht="15.75" thickBot="1" x14ac:dyDescent="0.3">
      <c r="A91" s="437" t="s">
        <v>535</v>
      </c>
      <c r="B91" s="438" t="s">
        <v>459</v>
      </c>
    </row>
    <row r="92" spans="1:2" s="376" customFormat="1" ht="20.25" thickTop="1" thickBot="1" x14ac:dyDescent="0.35">
      <c r="A92" s="374" t="s">
        <v>536</v>
      </c>
      <c r="B92" s="375" t="s">
        <v>460</v>
      </c>
    </row>
    <row r="93" spans="1:2" ht="15.75" thickBot="1" x14ac:dyDescent="0.3">
      <c r="A93" s="435" t="s">
        <v>537</v>
      </c>
      <c r="B93" s="436" t="s">
        <v>461</v>
      </c>
    </row>
    <row r="94" spans="1:2" ht="15.75" thickBot="1" x14ac:dyDescent="0.3">
      <c r="A94" s="435" t="s">
        <v>538</v>
      </c>
      <c r="B94" s="436" t="s">
        <v>462</v>
      </c>
    </row>
    <row r="95" spans="1:2" ht="15.75" thickBot="1" x14ac:dyDescent="0.3">
      <c r="A95" s="435" t="s">
        <v>539</v>
      </c>
      <c r="B95" s="436" t="s">
        <v>463</v>
      </c>
    </row>
    <row r="96" spans="1:2" ht="15.75" thickBot="1" x14ac:dyDescent="0.3">
      <c r="A96" s="435" t="s">
        <v>540</v>
      </c>
      <c r="B96" s="436" t="s">
        <v>464</v>
      </c>
    </row>
    <row r="97" spans="1:2" x14ac:dyDescent="0.25">
      <c r="A97" s="348"/>
      <c r="B97"/>
    </row>
  </sheetData>
  <sheetProtection sheet="1" objects="1" scenarios="1"/>
  <pageMargins left="0.7" right="0.7" top="0.75" bottom="0.75" header="0.3" footer="0.3"/>
  <pageSetup paperSize="9" scale="75" fitToHeight="0" orientation="portrait" r:id="rId1"/>
  <headerFooter>
    <oddHeader>&amp;L&amp;G&amp;C&amp;G&amp;RObrazec 3b: Podatki o ukrepu; 
&amp;A</oddHeader>
    <oddFooter>&amp;C
»Javni razpis za sofinanciranje ukrepov trajnostne mobilnosti (oznaka JR-TM 1/2017) v okviru OP-EKP 2014 - 2020«</oddFooter>
  </headerFooter>
  <rowBreaks count="1" manualBreakCount="1">
    <brk id="61" max="16383"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3" tint="0.39997558519241921"/>
    <pageSetUpPr fitToPage="1"/>
  </sheetPr>
  <dimension ref="A1:K99"/>
  <sheetViews>
    <sheetView view="pageBreakPreview" topLeftCell="C1" zoomScale="85" zoomScaleNormal="70" zoomScaleSheetLayoutView="85" zoomScalePageLayoutView="70" workbookViewId="0">
      <selection activeCell="C1" sqref="C1"/>
    </sheetView>
  </sheetViews>
  <sheetFormatPr defaultRowHeight="15" x14ac:dyDescent="0.25"/>
  <cols>
    <col min="1" max="1" width="9.140625" style="2" hidden="1" customWidth="1"/>
    <col min="2" max="2" width="9.42578125" style="2" hidden="1" customWidth="1"/>
    <col min="3" max="3" width="58.85546875" style="2" customWidth="1"/>
    <col min="4" max="4" width="30.42578125" style="2" customWidth="1"/>
    <col min="5" max="5" width="16.28515625" style="2" customWidth="1"/>
    <col min="6" max="6" width="15.5703125" style="2" customWidth="1"/>
    <col min="7" max="7" width="15.7109375" style="2" customWidth="1"/>
    <col min="8" max="8" width="20.7109375" style="2" customWidth="1"/>
    <col min="9" max="9" width="22.7109375" style="8" customWidth="1"/>
    <col min="10" max="10" width="9.140625" style="81" hidden="1" customWidth="1"/>
    <col min="11" max="11" width="11" style="81" hidden="1" customWidth="1"/>
    <col min="12" max="14" width="0" style="2" hidden="1" customWidth="1"/>
    <col min="15" max="16384" width="9.140625" style="2"/>
  </cols>
  <sheetData>
    <row r="1" spans="1:11" x14ac:dyDescent="0.25">
      <c r="A1" s="2" t="s">
        <v>12</v>
      </c>
      <c r="C1" s="6"/>
      <c r="D1" s="6"/>
      <c r="K1" s="2"/>
    </row>
    <row r="2" spans="1:11" ht="19.5" customHeight="1" x14ac:dyDescent="0.25">
      <c r="A2" s="2" t="s">
        <v>18</v>
      </c>
      <c r="C2" s="47" t="s">
        <v>5</v>
      </c>
      <c r="D2" s="508"/>
      <c r="E2" s="508"/>
      <c r="F2" s="508"/>
      <c r="G2" s="508"/>
      <c r="H2" s="508"/>
      <c r="K2" s="2"/>
    </row>
    <row r="3" spans="1:11" ht="19.5" customHeight="1" x14ac:dyDescent="0.25">
      <c r="A3" s="2" t="s">
        <v>71</v>
      </c>
      <c r="C3" s="47" t="s">
        <v>6</v>
      </c>
      <c r="D3" s="509"/>
      <c r="E3" s="509"/>
      <c r="F3" s="509"/>
      <c r="G3" s="509"/>
      <c r="H3" s="509"/>
      <c r="K3" s="2"/>
    </row>
    <row r="4" spans="1:11" ht="19.5" customHeight="1" x14ac:dyDescent="0.25">
      <c r="C4" s="47" t="s">
        <v>7</v>
      </c>
      <c r="D4" s="509"/>
      <c r="E4" s="509"/>
      <c r="F4" s="509"/>
      <c r="G4" s="509"/>
      <c r="H4" s="509"/>
      <c r="K4" s="2"/>
    </row>
    <row r="5" spans="1:11" ht="19.5" customHeight="1" x14ac:dyDescent="0.25">
      <c r="C5" s="47" t="s">
        <v>8</v>
      </c>
      <c r="D5" s="509"/>
      <c r="E5" s="509"/>
      <c r="F5" s="509"/>
      <c r="G5" s="509"/>
      <c r="H5" s="509"/>
      <c r="K5" s="2"/>
    </row>
    <row r="6" spans="1:11" ht="16.5" thickBot="1" x14ac:dyDescent="0.3">
      <c r="E6" s="5"/>
      <c r="F6" s="48"/>
      <c r="K6" s="2"/>
    </row>
    <row r="7" spans="1:11" ht="34.5" customHeight="1" x14ac:dyDescent="0.25">
      <c r="C7" s="58" t="s">
        <v>83</v>
      </c>
      <c r="D7" s="59"/>
      <c r="E7" s="60"/>
      <c r="F7" s="9"/>
      <c r="G7" s="366"/>
      <c r="H7" s="102" t="s">
        <v>2</v>
      </c>
      <c r="I7" s="128">
        <v>100</v>
      </c>
      <c r="J7" s="8"/>
    </row>
    <row r="8" spans="1:11" ht="18" customHeight="1" thickBot="1" x14ac:dyDescent="0.4">
      <c r="C8" s="100" t="s">
        <v>56</v>
      </c>
      <c r="D8" s="101"/>
      <c r="E8" s="99" t="s">
        <v>17</v>
      </c>
      <c r="F8" s="61"/>
      <c r="G8" s="367"/>
      <c r="H8" s="103" t="s">
        <v>73</v>
      </c>
      <c r="I8" s="129">
        <f>IFERROR(SUM(G23:G36),"")</f>
        <v>0</v>
      </c>
      <c r="J8" s="8"/>
    </row>
    <row r="9" spans="1:11" ht="18" customHeight="1" x14ac:dyDescent="0.25">
      <c r="C9" s="100" t="s">
        <v>270</v>
      </c>
      <c r="D9" s="118"/>
      <c r="E9" s="99" t="s">
        <v>17</v>
      </c>
      <c r="F9" s="61"/>
      <c r="G9" s="62"/>
      <c r="H9" s="91"/>
      <c r="K9" s="2"/>
    </row>
    <row r="10" spans="1:11" ht="18" customHeight="1" thickBot="1" x14ac:dyDescent="0.3">
      <c r="C10" s="341" t="s">
        <v>55</v>
      </c>
      <c r="D10" s="344"/>
      <c r="E10" s="343" t="s">
        <v>17</v>
      </c>
      <c r="F10" s="61"/>
      <c r="G10" s="62"/>
      <c r="H10" s="9"/>
      <c r="K10" s="2"/>
    </row>
    <row r="11" spans="1:11" ht="15.75" customHeight="1" thickBot="1" x14ac:dyDescent="0.3">
      <c r="E11" s="5"/>
      <c r="F11" s="48"/>
      <c r="K11" s="2"/>
    </row>
    <row r="12" spans="1:11" ht="18.75" x14ac:dyDescent="0.25">
      <c r="C12" s="49" t="s">
        <v>9</v>
      </c>
      <c r="D12" s="50"/>
      <c r="E12" s="50"/>
      <c r="F12" s="50"/>
      <c r="G12" s="50"/>
      <c r="H12" s="513"/>
      <c r="I12" s="514"/>
      <c r="K12" s="2"/>
    </row>
    <row r="13" spans="1:11" ht="18.75" customHeight="1" x14ac:dyDescent="0.25">
      <c r="C13" s="104" t="s">
        <v>541</v>
      </c>
      <c r="D13" s="510" t="s">
        <v>33</v>
      </c>
      <c r="E13" s="510"/>
      <c r="F13" s="510"/>
      <c r="G13" s="105" t="s">
        <v>10</v>
      </c>
      <c r="H13" s="511" t="s">
        <v>11</v>
      </c>
      <c r="I13" s="512"/>
      <c r="K13" s="2"/>
    </row>
    <row r="14" spans="1:11" ht="71.25" customHeight="1" x14ac:dyDescent="0.25">
      <c r="C14" s="448" t="s">
        <v>28</v>
      </c>
      <c r="D14" s="515" t="s">
        <v>305</v>
      </c>
      <c r="E14" s="515"/>
      <c r="F14" s="515"/>
      <c r="G14" s="51" t="s">
        <v>32</v>
      </c>
      <c r="H14" s="509"/>
      <c r="I14" s="562"/>
      <c r="J14" s="82" t="b">
        <v>0</v>
      </c>
      <c r="K14" s="2"/>
    </row>
    <row r="15" spans="1:11" ht="77.25" customHeight="1" x14ac:dyDescent="0.25">
      <c r="C15" s="449" t="s">
        <v>29</v>
      </c>
      <c r="D15" s="532" t="s">
        <v>306</v>
      </c>
      <c r="E15" s="532"/>
      <c r="F15" s="532"/>
      <c r="G15" s="52" t="s">
        <v>32</v>
      </c>
      <c r="H15" s="509"/>
      <c r="I15" s="562"/>
      <c r="J15" s="82" t="b">
        <v>0</v>
      </c>
      <c r="K15" s="2"/>
    </row>
    <row r="16" spans="1:11" ht="70.5" customHeight="1" x14ac:dyDescent="0.25">
      <c r="C16" s="449" t="s">
        <v>30</v>
      </c>
      <c r="D16" s="532" t="s">
        <v>307</v>
      </c>
      <c r="E16" s="532"/>
      <c r="F16" s="532"/>
      <c r="G16" s="52" t="s">
        <v>32</v>
      </c>
      <c r="H16" s="509"/>
      <c r="I16" s="562"/>
      <c r="J16" s="82" t="b">
        <v>0</v>
      </c>
      <c r="K16" s="2"/>
    </row>
    <row r="17" spans="3:11" ht="78" customHeight="1" thickBot="1" x14ac:dyDescent="0.3">
      <c r="C17" s="450" t="s">
        <v>31</v>
      </c>
      <c r="D17" s="533" t="s">
        <v>308</v>
      </c>
      <c r="E17" s="533"/>
      <c r="F17" s="533"/>
      <c r="G17" s="53" t="s">
        <v>32</v>
      </c>
      <c r="H17" s="560"/>
      <c r="I17" s="561"/>
      <c r="J17" s="82" t="b">
        <v>0</v>
      </c>
    </row>
    <row r="19" spans="3:11" ht="15.75" thickBot="1" x14ac:dyDescent="0.3"/>
    <row r="20" spans="3:11" ht="19.5" thickBot="1" x14ac:dyDescent="0.3">
      <c r="C20" s="54" t="s">
        <v>19</v>
      </c>
      <c r="D20" s="55"/>
      <c r="E20" s="55"/>
      <c r="F20" s="56"/>
      <c r="G20" s="55"/>
      <c r="H20" s="558"/>
      <c r="I20" s="559"/>
    </row>
    <row r="21" spans="3:11" s="5" customFormat="1" ht="15.75" x14ac:dyDescent="0.25">
      <c r="C21" s="360" t="s">
        <v>1</v>
      </c>
      <c r="D21" s="361"/>
      <c r="E21" s="361"/>
      <c r="F21" s="363" t="s">
        <v>70</v>
      </c>
      <c r="G21" s="363" t="s">
        <v>73</v>
      </c>
      <c r="H21" s="554" t="s">
        <v>11</v>
      </c>
      <c r="I21" s="555"/>
      <c r="J21" s="362"/>
      <c r="K21" s="362"/>
    </row>
    <row r="22" spans="3:11" ht="23.25" customHeight="1" x14ac:dyDescent="0.25">
      <c r="C22" s="64" t="s">
        <v>72</v>
      </c>
      <c r="D22" s="65"/>
      <c r="E22" s="66"/>
      <c r="F22" s="67"/>
      <c r="G22" s="65"/>
      <c r="H22" s="553"/>
      <c r="I22" s="553"/>
    </row>
    <row r="23" spans="3:11" ht="66" customHeight="1" x14ac:dyDescent="0.25">
      <c r="C23" s="539" t="s">
        <v>53</v>
      </c>
      <c r="D23" s="523" t="s">
        <v>48</v>
      </c>
      <c r="E23" s="523"/>
      <c r="F23" s="536" t="s">
        <v>75</v>
      </c>
      <c r="G23" s="520">
        <f>VLOOKUP(J23,B69:D73,3)</f>
        <v>0</v>
      </c>
      <c r="H23" s="551"/>
      <c r="I23" s="552"/>
      <c r="J23" s="81">
        <v>5</v>
      </c>
    </row>
    <row r="24" spans="3:11" ht="36" customHeight="1" x14ac:dyDescent="0.25">
      <c r="C24" s="540"/>
      <c r="D24" s="518" t="s">
        <v>49</v>
      </c>
      <c r="E24" s="518"/>
      <c r="F24" s="537"/>
      <c r="G24" s="521"/>
      <c r="H24" s="551"/>
      <c r="I24" s="552"/>
    </row>
    <row r="25" spans="3:11" ht="36" customHeight="1" x14ac:dyDescent="0.25">
      <c r="C25" s="540"/>
      <c r="D25" s="518" t="s">
        <v>50</v>
      </c>
      <c r="E25" s="518"/>
      <c r="F25" s="537"/>
      <c r="G25" s="521"/>
      <c r="H25" s="551"/>
      <c r="I25" s="552"/>
    </row>
    <row r="26" spans="3:11" ht="36" customHeight="1" x14ac:dyDescent="0.25">
      <c r="C26" s="540"/>
      <c r="D26" s="518" t="s">
        <v>51</v>
      </c>
      <c r="E26" s="518"/>
      <c r="F26" s="537"/>
      <c r="G26" s="521"/>
      <c r="H26" s="551"/>
      <c r="I26" s="552"/>
    </row>
    <row r="27" spans="3:11" ht="27" customHeight="1" x14ac:dyDescent="0.25">
      <c r="C27" s="541"/>
      <c r="D27" s="519" t="s">
        <v>52</v>
      </c>
      <c r="E27" s="519"/>
      <c r="F27" s="538"/>
      <c r="G27" s="522"/>
      <c r="H27" s="551"/>
      <c r="I27" s="552"/>
    </row>
    <row r="28" spans="3:11" ht="71.25" customHeight="1" x14ac:dyDescent="0.25">
      <c r="C28" s="451" t="s">
        <v>54</v>
      </c>
      <c r="D28" s="525" t="s">
        <v>58</v>
      </c>
      <c r="E28" s="525"/>
      <c r="F28" s="68" t="s">
        <v>74</v>
      </c>
      <c r="G28" s="69" t="str">
        <f>IFERROR(IF(D10/D8&gt;0.5,30,30*D10/(0.5*D8)),"")</f>
        <v/>
      </c>
      <c r="H28" s="551"/>
      <c r="I28" s="552"/>
      <c r="J28" s="81" t="b">
        <v>0</v>
      </c>
      <c r="K28" s="83" t="e">
        <f>D10/D8</f>
        <v>#DIV/0!</v>
      </c>
    </row>
    <row r="29" spans="3:11" ht="42" customHeight="1" x14ac:dyDescent="0.25">
      <c r="C29" s="539" t="s">
        <v>57</v>
      </c>
      <c r="D29" s="523" t="s">
        <v>66</v>
      </c>
      <c r="E29" s="523"/>
      <c r="F29" s="536" t="s">
        <v>75</v>
      </c>
      <c r="G29" s="520">
        <f>VLOOKUP(J29,B76:D79,3)</f>
        <v>0</v>
      </c>
      <c r="H29" s="551"/>
      <c r="I29" s="552"/>
      <c r="J29" s="81">
        <v>4</v>
      </c>
    </row>
    <row r="30" spans="3:11" ht="54.75" customHeight="1" x14ac:dyDescent="0.25">
      <c r="C30" s="540"/>
      <c r="D30" s="518" t="s">
        <v>65</v>
      </c>
      <c r="E30" s="518"/>
      <c r="F30" s="537"/>
      <c r="G30" s="521"/>
      <c r="H30" s="551"/>
      <c r="I30" s="552"/>
    </row>
    <row r="31" spans="3:11" ht="21" customHeight="1" x14ac:dyDescent="0.25">
      <c r="C31" s="540"/>
      <c r="D31" s="518" t="s">
        <v>64</v>
      </c>
      <c r="E31" s="518"/>
      <c r="F31" s="537"/>
      <c r="G31" s="521"/>
      <c r="H31" s="551"/>
      <c r="I31" s="552"/>
    </row>
    <row r="32" spans="3:11" ht="24" customHeight="1" thickBot="1" x14ac:dyDescent="0.3">
      <c r="C32" s="541"/>
      <c r="D32" s="519" t="s">
        <v>63</v>
      </c>
      <c r="E32" s="519"/>
      <c r="F32" s="538"/>
      <c r="G32" s="522"/>
      <c r="H32" s="551"/>
      <c r="I32" s="552"/>
    </row>
    <row r="33" spans="2:11" ht="25.5" customHeight="1" thickBot="1" x14ac:dyDescent="0.3">
      <c r="C33" s="524" t="s">
        <v>67</v>
      </c>
      <c r="D33" s="525"/>
      <c r="E33" s="525"/>
      <c r="F33" s="70">
        <v>5</v>
      </c>
      <c r="G33" s="71">
        <f>IF(J33=TRUE,K33,0)</f>
        <v>0</v>
      </c>
      <c r="H33" s="551"/>
      <c r="I33" s="552"/>
      <c r="J33" s="81" t="b">
        <v>0</v>
      </c>
      <c r="K33" s="84">
        <v>5</v>
      </c>
    </row>
    <row r="34" spans="2:11" ht="29.25" customHeight="1" thickBot="1" x14ac:dyDescent="0.3">
      <c r="C34" s="524" t="s">
        <v>333</v>
      </c>
      <c r="D34" s="525"/>
      <c r="E34" s="525"/>
      <c r="F34" s="70">
        <v>10</v>
      </c>
      <c r="G34" s="71">
        <f>IF(J34=TRUE,K34,0)</f>
        <v>0</v>
      </c>
      <c r="H34" s="551"/>
      <c r="I34" s="552"/>
      <c r="J34" s="81" t="b">
        <v>0</v>
      </c>
      <c r="K34" s="85">
        <v>10</v>
      </c>
    </row>
    <row r="35" spans="2:11" ht="25.5" customHeight="1" thickBot="1" x14ac:dyDescent="0.3">
      <c r="C35" s="524" t="s">
        <v>68</v>
      </c>
      <c r="D35" s="525"/>
      <c r="E35" s="525"/>
      <c r="F35" s="70">
        <v>5</v>
      </c>
      <c r="G35" s="71">
        <f>IF(J35=TRUE,K35,0)</f>
        <v>0</v>
      </c>
      <c r="H35" s="551"/>
      <c r="I35" s="552"/>
      <c r="J35" s="81" t="b">
        <v>0</v>
      </c>
      <c r="K35" s="85">
        <v>5</v>
      </c>
    </row>
    <row r="36" spans="2:11" ht="25.5" customHeight="1" thickBot="1" x14ac:dyDescent="0.3">
      <c r="C36" s="534" t="s">
        <v>69</v>
      </c>
      <c r="D36" s="535"/>
      <c r="E36" s="535"/>
      <c r="F36" s="72">
        <v>10</v>
      </c>
      <c r="G36" s="73">
        <f>IF(J36=TRUE,K36,0)</f>
        <v>0</v>
      </c>
      <c r="H36" s="556"/>
      <c r="I36" s="557"/>
      <c r="J36" s="81" t="b">
        <v>0</v>
      </c>
      <c r="K36" s="85">
        <v>10</v>
      </c>
    </row>
    <row r="37" spans="2:11" ht="15.75" x14ac:dyDescent="0.25">
      <c r="B37" s="5"/>
      <c r="C37" s="4"/>
      <c r="D37" s="4"/>
      <c r="E37" s="4"/>
      <c r="H37" s="74"/>
    </row>
    <row r="38" spans="2:11" ht="21" x14ac:dyDescent="0.25">
      <c r="B38" s="5"/>
      <c r="C38" s="314" t="s">
        <v>575</v>
      </c>
      <c r="D38"/>
      <c r="E38"/>
      <c r="F38" s="131"/>
      <c r="G38" s="174"/>
      <c r="H38" s="131"/>
      <c r="I38"/>
    </row>
    <row r="39" spans="2:11" ht="16.5" thickBot="1" x14ac:dyDescent="0.3">
      <c r="B39" s="5"/>
      <c r="C39" s="497" t="s">
        <v>573</v>
      </c>
      <c r="D39"/>
      <c r="E39"/>
      <c r="F39" s="131"/>
      <c r="G39" s="174"/>
      <c r="H39" s="131"/>
      <c r="I39"/>
    </row>
    <row r="40" spans="2:11" ht="47.25" x14ac:dyDescent="0.25">
      <c r="B40" s="5"/>
      <c r="C40" s="326" t="s">
        <v>265</v>
      </c>
      <c r="D40" s="327" t="s">
        <v>172</v>
      </c>
      <c r="E40" s="327" t="s">
        <v>173</v>
      </c>
      <c r="F40" s="327" t="s">
        <v>569</v>
      </c>
      <c r="G40" s="327" t="s">
        <v>568</v>
      </c>
      <c r="H40" s="327" t="s">
        <v>571</v>
      </c>
      <c r="I40" s="328" t="s">
        <v>570</v>
      </c>
    </row>
    <row r="41" spans="2:11" ht="15.75" x14ac:dyDescent="0.25">
      <c r="B41" s="5"/>
      <c r="C41" s="280" t="s">
        <v>261</v>
      </c>
      <c r="D41" s="528"/>
      <c r="E41" s="529"/>
      <c r="F41" s="282"/>
      <c r="G41" s="282">
        <f>SUM(G42:G44)</f>
        <v>0</v>
      </c>
      <c r="H41" s="282">
        <f>SUM(H42:H44)</f>
        <v>0</v>
      </c>
      <c r="I41" s="290">
        <f>SUM(I42:I44)</f>
        <v>0</v>
      </c>
    </row>
    <row r="42" spans="2:11" ht="15.75" x14ac:dyDescent="0.25">
      <c r="B42" s="5"/>
      <c r="C42" s="183" t="s">
        <v>279</v>
      </c>
      <c r="D42" s="177" t="s">
        <v>175</v>
      </c>
      <c r="E42" s="252"/>
      <c r="F42" s="253"/>
      <c r="G42" s="178">
        <f>E42*F42</f>
        <v>0</v>
      </c>
      <c r="H42" s="179">
        <f>IF(F42&gt;E86,E42*E86,G42)</f>
        <v>0</v>
      </c>
      <c r="I42" s="180">
        <f>G42-H42</f>
        <v>0</v>
      </c>
    </row>
    <row r="43" spans="2:11" ht="15.75" x14ac:dyDescent="0.25">
      <c r="B43" s="5"/>
      <c r="C43" s="355" t="s">
        <v>286</v>
      </c>
      <c r="D43" s="526" t="s">
        <v>331</v>
      </c>
      <c r="E43" s="527"/>
      <c r="F43" s="253"/>
      <c r="G43" s="178">
        <f>F43</f>
        <v>0</v>
      </c>
      <c r="H43" s="179">
        <f>G43</f>
        <v>0</v>
      </c>
      <c r="I43" s="180">
        <f>G43-H43</f>
        <v>0</v>
      </c>
    </row>
    <row r="44" spans="2:11" ht="15.75" x14ac:dyDescent="0.25">
      <c r="B44" s="5"/>
      <c r="C44" s="291" t="s">
        <v>277</v>
      </c>
      <c r="D44" s="542" t="s">
        <v>331</v>
      </c>
      <c r="E44" s="543"/>
      <c r="F44" s="292"/>
      <c r="G44" s="293">
        <f>F44</f>
        <v>0</v>
      </c>
      <c r="H44" s="294">
        <f>G44</f>
        <v>0</v>
      </c>
      <c r="I44" s="295">
        <f>G44-H44</f>
        <v>0</v>
      </c>
    </row>
    <row r="45" spans="2:11" ht="15.75" x14ac:dyDescent="0.25">
      <c r="B45" s="5"/>
      <c r="C45" s="280" t="s">
        <v>274</v>
      </c>
      <c r="D45" s="371"/>
      <c r="E45" s="372"/>
      <c r="F45" s="370" t="s">
        <v>572</v>
      </c>
      <c r="G45" s="282">
        <f>SUM(G46:G49)</f>
        <v>1E-4</v>
      </c>
      <c r="H45" s="282">
        <f>IF(SUM(G46:G49)&gt;SUM(H42:H44,H51:H53),SUM(H42:H44,H51:H53),(SUM(G46:G49)))</f>
        <v>0</v>
      </c>
      <c r="I45" s="290">
        <f>SUM(I46:I49)</f>
        <v>1E-4</v>
      </c>
    </row>
    <row r="46" spans="2:11" ht="15.75" x14ac:dyDescent="0.25">
      <c r="B46" s="5"/>
      <c r="C46" s="176" t="s">
        <v>275</v>
      </c>
      <c r="D46" s="526" t="s">
        <v>331</v>
      </c>
      <c r="E46" s="527"/>
      <c r="F46" s="253">
        <v>1E-4</v>
      </c>
      <c r="G46" s="178">
        <f>F46</f>
        <v>1E-4</v>
      </c>
      <c r="H46" s="179">
        <f>G46/G45*H45</f>
        <v>0</v>
      </c>
      <c r="I46" s="180">
        <f>G46-H46</f>
        <v>1E-4</v>
      </c>
    </row>
    <row r="47" spans="2:11" ht="15.75" x14ac:dyDescent="0.25">
      <c r="B47" s="5"/>
      <c r="C47" s="176" t="s">
        <v>285</v>
      </c>
      <c r="D47" s="526" t="s">
        <v>331</v>
      </c>
      <c r="E47" s="527"/>
      <c r="F47" s="253"/>
      <c r="G47" s="178">
        <f>F47</f>
        <v>0</v>
      </c>
      <c r="H47" s="179">
        <f>G47/G45*H45</f>
        <v>0</v>
      </c>
      <c r="I47" s="180">
        <f>G47-H47</f>
        <v>0</v>
      </c>
    </row>
    <row r="48" spans="2:11" ht="15.75" x14ac:dyDescent="0.25">
      <c r="B48" s="5"/>
      <c r="C48" s="176" t="s">
        <v>276</v>
      </c>
      <c r="D48" s="526" t="s">
        <v>331</v>
      </c>
      <c r="E48" s="527"/>
      <c r="F48" s="253"/>
      <c r="G48" s="178">
        <f>F48</f>
        <v>0</v>
      </c>
      <c r="H48" s="179">
        <f>G48/G45*H45</f>
        <v>0</v>
      </c>
      <c r="I48" s="180">
        <f>G48-H48</f>
        <v>0</v>
      </c>
    </row>
    <row r="49" spans="2:11" ht="30" x14ac:dyDescent="0.25">
      <c r="B49" s="5"/>
      <c r="C49" s="315" t="s">
        <v>284</v>
      </c>
      <c r="D49" s="526" t="s">
        <v>331</v>
      </c>
      <c r="E49" s="527"/>
      <c r="F49" s="292"/>
      <c r="G49" s="293">
        <f>F49</f>
        <v>0</v>
      </c>
      <c r="H49" s="294">
        <f>G49/G45*H45</f>
        <v>0</v>
      </c>
      <c r="I49" s="295">
        <f>G49-H49</f>
        <v>0</v>
      </c>
    </row>
    <row r="50" spans="2:11" ht="15.75" x14ac:dyDescent="0.25">
      <c r="B50" s="5"/>
      <c r="C50" s="280" t="s">
        <v>269</v>
      </c>
      <c r="D50" s="371"/>
      <c r="E50" s="372"/>
      <c r="F50" s="282"/>
      <c r="G50" s="282">
        <f>SUM(G51:G53)</f>
        <v>0</v>
      </c>
      <c r="H50" s="282">
        <f>SUM(H51:H53)</f>
        <v>0</v>
      </c>
      <c r="I50" s="283">
        <f>SUM(I51:I53)</f>
        <v>0</v>
      </c>
    </row>
    <row r="51" spans="2:11" ht="15.75" x14ac:dyDescent="0.25">
      <c r="B51" s="5"/>
      <c r="C51" s="262" t="s">
        <v>280</v>
      </c>
      <c r="D51" s="549" t="s">
        <v>331</v>
      </c>
      <c r="E51" s="550"/>
      <c r="F51" s="276"/>
      <c r="G51" s="277">
        <f t="shared" ref="G51:H53" si="0">F51</f>
        <v>0</v>
      </c>
      <c r="H51" s="278">
        <f t="shared" si="0"/>
        <v>0</v>
      </c>
      <c r="I51" s="279">
        <f>G51-H51</f>
        <v>0</v>
      </c>
    </row>
    <row r="52" spans="2:11" ht="15.75" x14ac:dyDescent="0.25">
      <c r="B52" s="5"/>
      <c r="C52" s="262" t="s">
        <v>282</v>
      </c>
      <c r="D52" s="526" t="s">
        <v>331</v>
      </c>
      <c r="E52" s="527"/>
      <c r="F52" s="253"/>
      <c r="G52" s="178">
        <f t="shared" si="0"/>
        <v>0</v>
      </c>
      <c r="H52" s="179">
        <f t="shared" si="0"/>
        <v>0</v>
      </c>
      <c r="I52" s="180">
        <f>G52-H52</f>
        <v>0</v>
      </c>
    </row>
    <row r="53" spans="2:11" ht="16.5" thickBot="1" x14ac:dyDescent="0.3">
      <c r="B53" s="5"/>
      <c r="C53" s="271" t="s">
        <v>283</v>
      </c>
      <c r="D53" s="547" t="s">
        <v>331</v>
      </c>
      <c r="E53" s="548"/>
      <c r="F53" s="356"/>
      <c r="G53" s="357">
        <f t="shared" si="0"/>
        <v>0</v>
      </c>
      <c r="H53" s="358">
        <f t="shared" si="0"/>
        <v>0</v>
      </c>
      <c r="I53" s="359">
        <f>G53-H53</f>
        <v>0</v>
      </c>
    </row>
    <row r="54" spans="2:11" ht="15.75" customHeight="1" x14ac:dyDescent="0.25">
      <c r="B54" s="5"/>
      <c r="C54" s="298"/>
      <c r="D54" s="299"/>
      <c r="E54" s="302"/>
      <c r="F54" s="305" t="s">
        <v>266</v>
      </c>
      <c r="G54" s="296">
        <f>SUM(G42:G44,G47:G49,G51)</f>
        <v>0</v>
      </c>
      <c r="H54" s="296">
        <f>SUM(H42:H44,H47:H49,H51)</f>
        <v>0</v>
      </c>
      <c r="I54" s="296">
        <f>SUM(I42:I44,I47:I49,I51)</f>
        <v>0</v>
      </c>
    </row>
    <row r="55" spans="2:11" ht="15.75" x14ac:dyDescent="0.25">
      <c r="B55" s="5"/>
      <c r="C55" s="300"/>
      <c r="D55" s="301"/>
      <c r="E55" s="303"/>
      <c r="F55" s="306" t="s">
        <v>267</v>
      </c>
      <c r="G55" s="178">
        <f>SUM(G46,G52)</f>
        <v>1E-4</v>
      </c>
      <c r="H55" s="178">
        <f>SUM(H46,H52)</f>
        <v>0</v>
      </c>
      <c r="I55" s="178">
        <f>SUM(I46,I52)</f>
        <v>1E-4</v>
      </c>
    </row>
    <row r="56" spans="2:11" ht="16.5" thickBot="1" x14ac:dyDescent="0.3">
      <c r="B56" s="5"/>
      <c r="C56" s="300"/>
      <c r="D56" s="301"/>
      <c r="E56" s="303"/>
      <c r="F56" s="307" t="s">
        <v>268</v>
      </c>
      <c r="G56" s="273">
        <f>G53</f>
        <v>0</v>
      </c>
      <c r="H56" s="273">
        <f>H53</f>
        <v>0</v>
      </c>
      <c r="I56" s="273">
        <f>I53</f>
        <v>0</v>
      </c>
    </row>
    <row r="57" spans="2:11" ht="19.5" thickBot="1" x14ac:dyDescent="0.3">
      <c r="B57" s="5"/>
      <c r="C57" s="191"/>
      <c r="D57" s="192"/>
      <c r="E57" s="304"/>
      <c r="F57" s="516" t="s">
        <v>542</v>
      </c>
      <c r="G57" s="516"/>
      <c r="H57" s="517"/>
      <c r="I57" s="193">
        <f>SUM(H42:H44,H46:H49,H51:H53)</f>
        <v>0</v>
      </c>
    </row>
    <row r="58" spans="2:11" ht="19.5" thickBot="1" x14ac:dyDescent="0.3">
      <c r="B58" s="5"/>
      <c r="C58" s="191"/>
      <c r="D58" s="192"/>
      <c r="E58" s="304"/>
      <c r="F58" s="544" t="s">
        <v>543</v>
      </c>
      <c r="G58" s="545"/>
      <c r="H58" s="546"/>
      <c r="I58" s="365">
        <f>SUM(I42:I44,I46:I49,I51:I53)</f>
        <v>1E-4</v>
      </c>
    </row>
    <row r="59" spans="2:11" x14ac:dyDescent="0.25">
      <c r="E59" s="6"/>
      <c r="F59" s="7"/>
      <c r="G59" s="6"/>
    </row>
    <row r="60" spans="2:11" x14ac:dyDescent="0.25">
      <c r="C60" s="194" t="s">
        <v>13</v>
      </c>
      <c r="D60"/>
      <c r="E60" s="175"/>
      <c r="F60" s="131"/>
      <c r="G60" s="131"/>
      <c r="H60" s="131"/>
      <c r="I60"/>
    </row>
    <row r="61" spans="2:11" x14ac:dyDescent="0.25">
      <c r="C61" s="531" t="s">
        <v>14</v>
      </c>
      <c r="D61" s="531"/>
      <c r="E61" s="531"/>
      <c r="F61" s="531"/>
      <c r="G61" s="531"/>
      <c r="H61" s="531"/>
      <c r="I61"/>
    </row>
    <row r="62" spans="2:11" x14ac:dyDescent="0.25">
      <c r="C62"/>
      <c r="D62"/>
      <c r="E62"/>
      <c r="F62" s="195"/>
      <c r="G62" s="131"/>
      <c r="H62" s="131"/>
      <c r="I62"/>
    </row>
    <row r="63" spans="2:11" x14ac:dyDescent="0.25">
      <c r="C63" s="237" t="s">
        <v>260</v>
      </c>
      <c r="D63"/>
      <c r="E63"/>
      <c r="F63"/>
      <c r="G63"/>
      <c r="H63" s="131"/>
      <c r="I63"/>
    </row>
    <row r="64" spans="2:11" x14ac:dyDescent="0.25">
      <c r="C64" s="237"/>
      <c r="D64"/>
      <c r="E64"/>
      <c r="F64" s="364" t="s">
        <v>15</v>
      </c>
      <c r="G64" s="308"/>
      <c r="H64" s="308"/>
      <c r="I64" s="308"/>
      <c r="J64" s="2"/>
      <c r="K64" s="2"/>
    </row>
    <row r="65" spans="2:11" x14ac:dyDescent="0.25">
      <c r="C65" s="237" t="s">
        <v>259</v>
      </c>
      <c r="D65" t="s">
        <v>16</v>
      </c>
      <c r="E65"/>
      <c r="F65"/>
      <c r="G65"/>
      <c r="H65"/>
      <c r="I65" s="196"/>
    </row>
    <row r="67" spans="2:11" x14ac:dyDescent="0.25">
      <c r="I67" s="2"/>
      <c r="J67" s="2"/>
      <c r="K67" s="2"/>
    </row>
    <row r="68" spans="2:11" hidden="1" x14ac:dyDescent="0.25">
      <c r="B68" s="3"/>
      <c r="C68" s="3" t="s">
        <v>47</v>
      </c>
      <c r="H68" s="48"/>
      <c r="I68" s="2"/>
      <c r="J68" s="2"/>
      <c r="K68" s="2"/>
    </row>
    <row r="69" spans="2:11" hidden="1" x14ac:dyDescent="0.25">
      <c r="B69" s="3">
        <v>1</v>
      </c>
      <c r="C69" s="2" t="s">
        <v>48</v>
      </c>
      <c r="D69" s="2">
        <v>20</v>
      </c>
      <c r="I69" s="2"/>
      <c r="J69" s="2"/>
      <c r="K69" s="2"/>
    </row>
    <row r="70" spans="2:11" hidden="1" x14ac:dyDescent="0.25">
      <c r="B70" s="3">
        <v>2</v>
      </c>
      <c r="C70" s="2" t="s">
        <v>49</v>
      </c>
      <c r="D70" s="2">
        <v>15</v>
      </c>
      <c r="I70" s="2"/>
      <c r="J70" s="2"/>
      <c r="K70" s="2"/>
    </row>
    <row r="71" spans="2:11" hidden="1" x14ac:dyDescent="0.25">
      <c r="B71" s="3">
        <v>3</v>
      </c>
      <c r="C71" s="2" t="s">
        <v>50</v>
      </c>
      <c r="D71" s="2">
        <v>10</v>
      </c>
      <c r="I71" s="2"/>
      <c r="J71" s="2"/>
      <c r="K71" s="2"/>
    </row>
    <row r="72" spans="2:11" hidden="1" x14ac:dyDescent="0.25">
      <c r="B72" s="3">
        <v>4</v>
      </c>
      <c r="C72" s="2" t="s">
        <v>51</v>
      </c>
      <c r="D72" s="2">
        <v>5</v>
      </c>
      <c r="I72" s="2"/>
      <c r="J72" s="2"/>
      <c r="K72" s="2"/>
    </row>
    <row r="73" spans="2:11" hidden="1" x14ac:dyDescent="0.25">
      <c r="B73" s="3">
        <v>5</v>
      </c>
      <c r="C73" s="2" t="s">
        <v>52</v>
      </c>
      <c r="D73" s="2">
        <v>0</v>
      </c>
      <c r="I73" s="2"/>
      <c r="J73" s="2"/>
      <c r="K73" s="2"/>
    </row>
    <row r="74" spans="2:11" hidden="1" x14ac:dyDescent="0.25">
      <c r="B74" s="3"/>
      <c r="I74" s="2"/>
      <c r="J74" s="2"/>
      <c r="K74" s="2"/>
    </row>
    <row r="75" spans="2:11" hidden="1" x14ac:dyDescent="0.25">
      <c r="B75" s="3"/>
      <c r="C75" s="3" t="s">
        <v>57</v>
      </c>
      <c r="I75" s="2"/>
      <c r="J75" s="2"/>
      <c r="K75" s="2"/>
    </row>
    <row r="76" spans="2:11" hidden="1" x14ac:dyDescent="0.25">
      <c r="B76" s="3">
        <v>1</v>
      </c>
      <c r="C76" s="2" t="s">
        <v>59</v>
      </c>
      <c r="D76" s="2">
        <v>20</v>
      </c>
      <c r="I76" s="2"/>
      <c r="J76" s="2"/>
      <c r="K76" s="2"/>
    </row>
    <row r="77" spans="2:11" hidden="1" x14ac:dyDescent="0.25">
      <c r="B77" s="3">
        <v>2</v>
      </c>
      <c r="C77" s="2" t="s">
        <v>60</v>
      </c>
      <c r="D77" s="2">
        <v>10</v>
      </c>
      <c r="I77" s="2"/>
      <c r="J77" s="2"/>
      <c r="K77" s="2"/>
    </row>
    <row r="78" spans="2:11" hidden="1" x14ac:dyDescent="0.25">
      <c r="B78" s="3">
        <v>3</v>
      </c>
      <c r="C78" s="2" t="s">
        <v>61</v>
      </c>
      <c r="D78" s="2">
        <v>5</v>
      </c>
      <c r="I78" s="2"/>
      <c r="J78" s="2"/>
      <c r="K78" s="2"/>
    </row>
    <row r="79" spans="2:11" hidden="1" x14ac:dyDescent="0.25">
      <c r="B79" s="3">
        <v>4</v>
      </c>
      <c r="C79" s="2" t="s">
        <v>62</v>
      </c>
      <c r="D79" s="2">
        <v>0</v>
      </c>
      <c r="I79" s="2"/>
      <c r="J79" s="2"/>
      <c r="K79" s="2"/>
    </row>
    <row r="80" spans="2:11" hidden="1" x14ac:dyDescent="0.25">
      <c r="I80" s="2"/>
      <c r="J80" s="2"/>
      <c r="K80" s="2"/>
    </row>
    <row r="81" spans="3:11" hidden="1" x14ac:dyDescent="0.25"/>
    <row r="82" spans="3:11" hidden="1" x14ac:dyDescent="0.25"/>
    <row r="83" spans="3:11" hidden="1" x14ac:dyDescent="0.25">
      <c r="C83" s="46"/>
      <c r="D83" s="197"/>
      <c r="E83" s="198" t="s">
        <v>189</v>
      </c>
      <c r="F83" s="198" t="s">
        <v>190</v>
      </c>
      <c r="G83"/>
    </row>
    <row r="84" spans="3:11" hidden="1" x14ac:dyDescent="0.25">
      <c r="C84"/>
      <c r="D84" s="199" t="s">
        <v>271</v>
      </c>
      <c r="E84" s="200">
        <v>1.5</v>
      </c>
      <c r="F84" s="200">
        <v>1.5</v>
      </c>
      <c r="G84"/>
    </row>
    <row r="85" spans="3:11" ht="30" hidden="1" customHeight="1" x14ac:dyDescent="0.25">
      <c r="C85" s="201" t="s">
        <v>200</v>
      </c>
      <c r="D85" s="202" t="s">
        <v>201</v>
      </c>
      <c r="E85" s="530" t="s">
        <v>202</v>
      </c>
      <c r="F85" s="530"/>
      <c r="G85"/>
      <c r="I85" s="2"/>
      <c r="J85" s="2"/>
      <c r="K85" s="2"/>
    </row>
    <row r="86" spans="3:11" hidden="1" x14ac:dyDescent="0.25">
      <c r="C86" t="s">
        <v>272</v>
      </c>
      <c r="D86" s="204">
        <v>150</v>
      </c>
      <c r="E86" s="205">
        <f>IF(D9=E84,D86,D9/E84*D86)</f>
        <v>0</v>
      </c>
      <c r="F86" s="204"/>
      <c r="G86"/>
    </row>
    <row r="87" spans="3:11" hidden="1" x14ac:dyDescent="0.25">
      <c r="C87"/>
      <c r="D87" s="204"/>
      <c r="E87" s="205"/>
      <c r="F87" s="204"/>
      <c r="G87"/>
    </row>
    <row r="88" spans="3:11" hidden="1" x14ac:dyDescent="0.25">
      <c r="C88"/>
      <c r="D88" s="204"/>
      <c r="E88" s="205"/>
      <c r="F88" s="204"/>
      <c r="G88"/>
    </row>
    <row r="89" spans="3:11" hidden="1" x14ac:dyDescent="0.25">
      <c r="C89"/>
      <c r="D89" s="204"/>
      <c r="E89" s="205"/>
      <c r="F89" s="204"/>
      <c r="G89"/>
    </row>
    <row r="90" spans="3:11" hidden="1" x14ac:dyDescent="0.25">
      <c r="C90"/>
      <c r="D90" s="206"/>
      <c r="E90" s="205"/>
      <c r="F90" s="206"/>
      <c r="G90"/>
    </row>
    <row r="91" spans="3:11" hidden="1" x14ac:dyDescent="0.25">
      <c r="C91"/>
      <c r="D91" s="206"/>
      <c r="E91" s="205"/>
      <c r="F91" s="206"/>
      <c r="G91"/>
    </row>
    <row r="92" spans="3:11" hidden="1" x14ac:dyDescent="0.25">
      <c r="C92"/>
      <c r="D92" s="206"/>
      <c r="E92" s="205"/>
      <c r="F92" s="206"/>
      <c r="G92"/>
    </row>
    <row r="93" spans="3:11" x14ac:dyDescent="0.25">
      <c r="C93"/>
      <c r="D93" s="206"/>
      <c r="E93" s="205"/>
      <c r="F93" s="206"/>
      <c r="G93"/>
    </row>
    <row r="94" spans="3:11" x14ac:dyDescent="0.25">
      <c r="C94"/>
      <c r="D94" s="206"/>
      <c r="E94" s="205"/>
      <c r="F94" s="206"/>
      <c r="G94"/>
    </row>
    <row r="95" spans="3:11" x14ac:dyDescent="0.25">
      <c r="C95"/>
      <c r="D95" s="204"/>
      <c r="E95" s="205"/>
      <c r="F95" s="204"/>
      <c r="G95"/>
    </row>
    <row r="96" spans="3:11" x14ac:dyDescent="0.25">
      <c r="C96"/>
      <c r="D96"/>
      <c r="E96"/>
      <c r="F96"/>
      <c r="G96"/>
    </row>
    <row r="97" spans="3:7" x14ac:dyDescent="0.25">
      <c r="C97" s="207"/>
      <c r="D97"/>
      <c r="E97"/>
      <c r="F97"/>
      <c r="G97"/>
    </row>
    <row r="98" spans="3:7" x14ac:dyDescent="0.25">
      <c r="C98"/>
      <c r="D98"/>
      <c r="E98"/>
      <c r="F98"/>
      <c r="G98"/>
    </row>
    <row r="99" spans="3:7" x14ac:dyDescent="0.25">
      <c r="C99"/>
      <c r="D99"/>
      <c r="E99"/>
      <c r="F99"/>
      <c r="G99"/>
    </row>
  </sheetData>
  <sheetProtection sheet="1" objects="1" scenarios="1"/>
  <sortState ref="C141:D145">
    <sortCondition descending="1" ref="D141:D145"/>
  </sortState>
  <mergeCells count="59">
    <mergeCell ref="H20:I20"/>
    <mergeCell ref="H17:I17"/>
    <mergeCell ref="H16:I16"/>
    <mergeCell ref="H15:I15"/>
    <mergeCell ref="H14:I14"/>
    <mergeCell ref="H28:I28"/>
    <mergeCell ref="H23:I27"/>
    <mergeCell ref="H22:I22"/>
    <mergeCell ref="H21:I21"/>
    <mergeCell ref="H36:I36"/>
    <mergeCell ref="H35:I35"/>
    <mergeCell ref="H34:I34"/>
    <mergeCell ref="H33:I33"/>
    <mergeCell ref="H29:I32"/>
    <mergeCell ref="D44:E44"/>
    <mergeCell ref="D43:E43"/>
    <mergeCell ref="F58:H58"/>
    <mergeCell ref="D52:E52"/>
    <mergeCell ref="D53:E53"/>
    <mergeCell ref="D51:E51"/>
    <mergeCell ref="E85:F85"/>
    <mergeCell ref="C61:H61"/>
    <mergeCell ref="D15:F15"/>
    <mergeCell ref="D16:F16"/>
    <mergeCell ref="D17:F17"/>
    <mergeCell ref="C36:E36"/>
    <mergeCell ref="F23:F27"/>
    <mergeCell ref="F29:F32"/>
    <mergeCell ref="C29:C32"/>
    <mergeCell ref="C23:C27"/>
    <mergeCell ref="D26:E26"/>
    <mergeCell ref="D27:E27"/>
    <mergeCell ref="D28:E28"/>
    <mergeCell ref="D46:E46"/>
    <mergeCell ref="D47:E47"/>
    <mergeCell ref="D48:E48"/>
    <mergeCell ref="D14:F14"/>
    <mergeCell ref="F57:H57"/>
    <mergeCell ref="D30:E30"/>
    <mergeCell ref="D31:E31"/>
    <mergeCell ref="D32:E32"/>
    <mergeCell ref="G29:G32"/>
    <mergeCell ref="D23:E23"/>
    <mergeCell ref="D24:E24"/>
    <mergeCell ref="D25:E25"/>
    <mergeCell ref="G23:G27"/>
    <mergeCell ref="D29:E29"/>
    <mergeCell ref="C33:E33"/>
    <mergeCell ref="C34:E34"/>
    <mergeCell ref="C35:E35"/>
    <mergeCell ref="D49:E49"/>
    <mergeCell ref="D41:E41"/>
    <mergeCell ref="D2:H2"/>
    <mergeCell ref="D3:H3"/>
    <mergeCell ref="D4:H4"/>
    <mergeCell ref="D5:H5"/>
    <mergeCell ref="D13:F13"/>
    <mergeCell ref="H13:I13"/>
    <mergeCell ref="H12:I12"/>
  </mergeCells>
  <pageMargins left="0.25" right="0.25" top="0.75" bottom="0.75" header="0.3" footer="0.3"/>
  <pageSetup paperSize="9" scale="54" fitToHeight="0" orientation="portrait" r:id="rId1"/>
  <headerFooter differentFirst="1">
    <oddHeader>&amp;RObrazec 3b: Podatki o ukrepu</oddHeader>
    <firstHeader>&amp;L&amp;G&amp;C&amp;G&amp;RObrazec 3b: Podatki o ukrepu</firstHeader>
    <firstFooter>&amp;C
»Javni razpis za sofinanciranje ukrepov trajnostne mobilnosti (oznaka JR-TM 1/2017) v okviru OP-EKP 2014 - 2020«&amp;R&amp;A</firstFooter>
  </headerFooter>
  <rowBreaks count="1" manualBreakCount="1">
    <brk id="37"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78" r:id="rId5" name="Check Box 22">
              <controlPr defaultSize="0" autoFill="0" autoLine="0" autoPict="0">
                <anchor moveWithCells="1">
                  <from>
                    <xdr:col>2</xdr:col>
                    <xdr:colOff>38100</xdr:colOff>
                    <xdr:row>16</xdr:row>
                    <xdr:rowOff>361950</xdr:rowOff>
                  </from>
                  <to>
                    <xdr:col>2</xdr:col>
                    <xdr:colOff>342900</xdr:colOff>
                    <xdr:row>16</xdr:row>
                    <xdr:rowOff>609600</xdr:rowOff>
                  </to>
                </anchor>
              </controlPr>
            </control>
          </mc:Choice>
        </mc:AlternateContent>
        <mc:AlternateContent xmlns:mc="http://schemas.openxmlformats.org/markup-compatibility/2006">
          <mc:Choice Requires="x14">
            <control shapeId="19479" r:id="rId6" name="Check Box 23">
              <controlPr defaultSize="0" autoFill="0" autoLine="0" autoPict="0">
                <anchor moveWithCells="1">
                  <from>
                    <xdr:col>2</xdr:col>
                    <xdr:colOff>38100</xdr:colOff>
                    <xdr:row>15</xdr:row>
                    <xdr:rowOff>323850</xdr:rowOff>
                  </from>
                  <to>
                    <xdr:col>2</xdr:col>
                    <xdr:colOff>342900</xdr:colOff>
                    <xdr:row>15</xdr:row>
                    <xdr:rowOff>514350</xdr:rowOff>
                  </to>
                </anchor>
              </controlPr>
            </control>
          </mc:Choice>
        </mc:AlternateContent>
        <mc:AlternateContent xmlns:mc="http://schemas.openxmlformats.org/markup-compatibility/2006">
          <mc:Choice Requires="x14">
            <control shapeId="19480" r:id="rId7" name="Check Box 24">
              <controlPr defaultSize="0" autoFill="0" autoLine="0" autoPict="0">
                <anchor moveWithCells="1">
                  <from>
                    <xdr:col>2</xdr:col>
                    <xdr:colOff>47625</xdr:colOff>
                    <xdr:row>14</xdr:row>
                    <xdr:rowOff>257175</xdr:rowOff>
                  </from>
                  <to>
                    <xdr:col>2</xdr:col>
                    <xdr:colOff>352425</xdr:colOff>
                    <xdr:row>14</xdr:row>
                    <xdr:rowOff>619125</xdr:rowOff>
                  </to>
                </anchor>
              </controlPr>
            </control>
          </mc:Choice>
        </mc:AlternateContent>
        <mc:AlternateContent xmlns:mc="http://schemas.openxmlformats.org/markup-compatibility/2006">
          <mc:Choice Requires="x14">
            <control shapeId="19481" r:id="rId8" name="Check Box 25">
              <controlPr defaultSize="0" autoFill="0" autoLine="0" autoPict="0">
                <anchor moveWithCells="1">
                  <from>
                    <xdr:col>2</xdr:col>
                    <xdr:colOff>57150</xdr:colOff>
                    <xdr:row>13</xdr:row>
                    <xdr:rowOff>304800</xdr:rowOff>
                  </from>
                  <to>
                    <xdr:col>2</xdr:col>
                    <xdr:colOff>361950</xdr:colOff>
                    <xdr:row>13</xdr:row>
                    <xdr:rowOff>504825</xdr:rowOff>
                  </to>
                </anchor>
              </controlPr>
            </control>
          </mc:Choice>
        </mc:AlternateContent>
        <mc:AlternateContent xmlns:mc="http://schemas.openxmlformats.org/markup-compatibility/2006">
          <mc:Choice Requires="x14">
            <control shapeId="19494" r:id="rId9" name="Option Button 38">
              <controlPr defaultSize="0" autoFill="0" autoLine="0" autoPict="0" altText="Izbirni gumb 38">
                <anchor moveWithCells="1">
                  <from>
                    <xdr:col>3</xdr:col>
                    <xdr:colOff>95250</xdr:colOff>
                    <xdr:row>22</xdr:row>
                    <xdr:rowOff>314325</xdr:rowOff>
                  </from>
                  <to>
                    <xdr:col>3</xdr:col>
                    <xdr:colOff>1019175</xdr:colOff>
                    <xdr:row>22</xdr:row>
                    <xdr:rowOff>523875</xdr:rowOff>
                  </to>
                </anchor>
              </controlPr>
            </control>
          </mc:Choice>
        </mc:AlternateContent>
        <mc:AlternateContent xmlns:mc="http://schemas.openxmlformats.org/markup-compatibility/2006">
          <mc:Choice Requires="x14">
            <control shapeId="19495" r:id="rId10" name="Option Button 39">
              <controlPr defaultSize="0" autoFill="0" autoLine="0" autoPict="0">
                <anchor moveWithCells="1">
                  <from>
                    <xdr:col>3</xdr:col>
                    <xdr:colOff>95250</xdr:colOff>
                    <xdr:row>23</xdr:row>
                    <xdr:rowOff>133350</xdr:rowOff>
                  </from>
                  <to>
                    <xdr:col>3</xdr:col>
                    <xdr:colOff>1019175</xdr:colOff>
                    <xdr:row>23</xdr:row>
                    <xdr:rowOff>333375</xdr:rowOff>
                  </to>
                </anchor>
              </controlPr>
            </control>
          </mc:Choice>
        </mc:AlternateContent>
        <mc:AlternateContent xmlns:mc="http://schemas.openxmlformats.org/markup-compatibility/2006">
          <mc:Choice Requires="x14">
            <control shapeId="19496" r:id="rId11" name="Option Button 40">
              <controlPr defaultSize="0" autoFill="0" autoLine="0" autoPict="0">
                <anchor moveWithCells="1">
                  <from>
                    <xdr:col>3</xdr:col>
                    <xdr:colOff>95250</xdr:colOff>
                    <xdr:row>24</xdr:row>
                    <xdr:rowOff>161925</xdr:rowOff>
                  </from>
                  <to>
                    <xdr:col>3</xdr:col>
                    <xdr:colOff>1019175</xdr:colOff>
                    <xdr:row>24</xdr:row>
                    <xdr:rowOff>361950</xdr:rowOff>
                  </to>
                </anchor>
              </controlPr>
            </control>
          </mc:Choice>
        </mc:AlternateContent>
        <mc:AlternateContent xmlns:mc="http://schemas.openxmlformats.org/markup-compatibility/2006">
          <mc:Choice Requires="x14">
            <control shapeId="19497" r:id="rId12" name="Option Button 41">
              <controlPr defaultSize="0" autoFill="0" autoLine="0" autoPict="0">
                <anchor moveWithCells="1">
                  <from>
                    <xdr:col>3</xdr:col>
                    <xdr:colOff>95250</xdr:colOff>
                    <xdr:row>25</xdr:row>
                    <xdr:rowOff>171450</xdr:rowOff>
                  </from>
                  <to>
                    <xdr:col>3</xdr:col>
                    <xdr:colOff>1019175</xdr:colOff>
                    <xdr:row>25</xdr:row>
                    <xdr:rowOff>371475</xdr:rowOff>
                  </to>
                </anchor>
              </controlPr>
            </control>
          </mc:Choice>
        </mc:AlternateContent>
        <mc:AlternateContent xmlns:mc="http://schemas.openxmlformats.org/markup-compatibility/2006">
          <mc:Choice Requires="x14">
            <control shapeId="19498" r:id="rId13" name="Option Button 42">
              <controlPr defaultSize="0" autoFill="0" autoLine="0" autoPict="0">
                <anchor moveWithCells="1">
                  <from>
                    <xdr:col>3</xdr:col>
                    <xdr:colOff>95250</xdr:colOff>
                    <xdr:row>26</xdr:row>
                    <xdr:rowOff>66675</xdr:rowOff>
                  </from>
                  <to>
                    <xdr:col>3</xdr:col>
                    <xdr:colOff>1019175</xdr:colOff>
                    <xdr:row>26</xdr:row>
                    <xdr:rowOff>266700</xdr:rowOff>
                  </to>
                </anchor>
              </controlPr>
            </control>
          </mc:Choice>
        </mc:AlternateContent>
        <mc:AlternateContent xmlns:mc="http://schemas.openxmlformats.org/markup-compatibility/2006">
          <mc:Choice Requires="x14">
            <control shapeId="19507" r:id="rId14" name="Check Box 51">
              <controlPr defaultSize="0" autoFill="0" autoLine="0" autoPict="0">
                <anchor moveWithCells="1">
                  <from>
                    <xdr:col>3</xdr:col>
                    <xdr:colOff>95250</xdr:colOff>
                    <xdr:row>27</xdr:row>
                    <xdr:rowOff>314325</xdr:rowOff>
                  </from>
                  <to>
                    <xdr:col>3</xdr:col>
                    <xdr:colOff>971550</xdr:colOff>
                    <xdr:row>27</xdr:row>
                    <xdr:rowOff>523875</xdr:rowOff>
                  </to>
                </anchor>
              </controlPr>
            </control>
          </mc:Choice>
        </mc:AlternateContent>
        <mc:AlternateContent xmlns:mc="http://schemas.openxmlformats.org/markup-compatibility/2006">
          <mc:Choice Requires="x14">
            <control shapeId="19508" r:id="rId15" name="Option Button 52">
              <controlPr defaultSize="0" autoFill="0" autoLine="0" autoPict="0">
                <anchor moveWithCells="1">
                  <from>
                    <xdr:col>3</xdr:col>
                    <xdr:colOff>114300</xdr:colOff>
                    <xdr:row>28</xdr:row>
                    <xdr:rowOff>171450</xdr:rowOff>
                  </from>
                  <to>
                    <xdr:col>3</xdr:col>
                    <xdr:colOff>1057275</xdr:colOff>
                    <xdr:row>28</xdr:row>
                    <xdr:rowOff>381000</xdr:rowOff>
                  </to>
                </anchor>
              </controlPr>
            </control>
          </mc:Choice>
        </mc:AlternateContent>
        <mc:AlternateContent xmlns:mc="http://schemas.openxmlformats.org/markup-compatibility/2006">
          <mc:Choice Requires="x14">
            <control shapeId="19509" r:id="rId16" name="Option Button 53">
              <controlPr defaultSize="0" autoFill="0" autoLine="0" autoPict="0">
                <anchor moveWithCells="1">
                  <from>
                    <xdr:col>3</xdr:col>
                    <xdr:colOff>114300</xdr:colOff>
                    <xdr:row>29</xdr:row>
                    <xdr:rowOff>285750</xdr:rowOff>
                  </from>
                  <to>
                    <xdr:col>3</xdr:col>
                    <xdr:colOff>1057275</xdr:colOff>
                    <xdr:row>29</xdr:row>
                    <xdr:rowOff>495300</xdr:rowOff>
                  </to>
                </anchor>
              </controlPr>
            </control>
          </mc:Choice>
        </mc:AlternateContent>
        <mc:AlternateContent xmlns:mc="http://schemas.openxmlformats.org/markup-compatibility/2006">
          <mc:Choice Requires="x14">
            <control shapeId="19510" r:id="rId17" name="Option Button 54">
              <controlPr defaultSize="0" autoFill="0" autoLine="0" autoPict="0">
                <anchor moveWithCells="1">
                  <from>
                    <xdr:col>3</xdr:col>
                    <xdr:colOff>114300</xdr:colOff>
                    <xdr:row>30</xdr:row>
                    <xdr:rowOff>76200</xdr:rowOff>
                  </from>
                  <to>
                    <xdr:col>3</xdr:col>
                    <xdr:colOff>1057275</xdr:colOff>
                    <xdr:row>31</xdr:row>
                    <xdr:rowOff>19050</xdr:rowOff>
                  </to>
                </anchor>
              </controlPr>
            </control>
          </mc:Choice>
        </mc:AlternateContent>
        <mc:AlternateContent xmlns:mc="http://schemas.openxmlformats.org/markup-compatibility/2006">
          <mc:Choice Requires="x14">
            <control shapeId="19511" r:id="rId18" name="Option Button 55">
              <controlPr defaultSize="0" autoFill="0" autoLine="0" autoPict="0">
                <anchor moveWithCells="1">
                  <from>
                    <xdr:col>3</xdr:col>
                    <xdr:colOff>114300</xdr:colOff>
                    <xdr:row>31</xdr:row>
                    <xdr:rowOff>57150</xdr:rowOff>
                  </from>
                  <to>
                    <xdr:col>3</xdr:col>
                    <xdr:colOff>1057275</xdr:colOff>
                    <xdr:row>31</xdr:row>
                    <xdr:rowOff>276225</xdr:rowOff>
                  </to>
                </anchor>
              </controlPr>
            </control>
          </mc:Choice>
        </mc:AlternateContent>
        <mc:AlternateContent xmlns:mc="http://schemas.openxmlformats.org/markup-compatibility/2006">
          <mc:Choice Requires="x14">
            <control shapeId="19515" r:id="rId19" name="Check Box 59">
              <controlPr defaultSize="0" autoFill="0" autoLine="0" autoPict="0">
                <anchor moveWithCells="1">
                  <from>
                    <xdr:col>2</xdr:col>
                    <xdr:colOff>57150</xdr:colOff>
                    <xdr:row>32</xdr:row>
                    <xdr:rowOff>85725</xdr:rowOff>
                  </from>
                  <to>
                    <xdr:col>2</xdr:col>
                    <xdr:colOff>933450</xdr:colOff>
                    <xdr:row>32</xdr:row>
                    <xdr:rowOff>295275</xdr:rowOff>
                  </to>
                </anchor>
              </controlPr>
            </control>
          </mc:Choice>
        </mc:AlternateContent>
        <mc:AlternateContent xmlns:mc="http://schemas.openxmlformats.org/markup-compatibility/2006">
          <mc:Choice Requires="x14">
            <control shapeId="19516" r:id="rId20" name="Check Box 60">
              <controlPr defaultSize="0" autoFill="0" autoLine="0" autoPict="0">
                <anchor moveWithCells="1">
                  <from>
                    <xdr:col>2</xdr:col>
                    <xdr:colOff>57150</xdr:colOff>
                    <xdr:row>33</xdr:row>
                    <xdr:rowOff>66675</xdr:rowOff>
                  </from>
                  <to>
                    <xdr:col>2</xdr:col>
                    <xdr:colOff>933450</xdr:colOff>
                    <xdr:row>33</xdr:row>
                    <xdr:rowOff>276225</xdr:rowOff>
                  </to>
                </anchor>
              </controlPr>
            </control>
          </mc:Choice>
        </mc:AlternateContent>
        <mc:AlternateContent xmlns:mc="http://schemas.openxmlformats.org/markup-compatibility/2006">
          <mc:Choice Requires="x14">
            <control shapeId="19517" r:id="rId21" name="Check Box 61">
              <controlPr defaultSize="0" autoFill="0" autoLine="0" autoPict="0">
                <anchor moveWithCells="1">
                  <from>
                    <xdr:col>2</xdr:col>
                    <xdr:colOff>57150</xdr:colOff>
                    <xdr:row>34</xdr:row>
                    <xdr:rowOff>66675</xdr:rowOff>
                  </from>
                  <to>
                    <xdr:col>2</xdr:col>
                    <xdr:colOff>933450</xdr:colOff>
                    <xdr:row>34</xdr:row>
                    <xdr:rowOff>276225</xdr:rowOff>
                  </to>
                </anchor>
              </controlPr>
            </control>
          </mc:Choice>
        </mc:AlternateContent>
        <mc:AlternateContent xmlns:mc="http://schemas.openxmlformats.org/markup-compatibility/2006">
          <mc:Choice Requires="x14">
            <control shapeId="19518" r:id="rId22" name="Check Box 62">
              <controlPr defaultSize="0" autoFill="0" autoLine="0" autoPict="0">
                <anchor moveWithCells="1">
                  <from>
                    <xdr:col>2</xdr:col>
                    <xdr:colOff>57150</xdr:colOff>
                    <xdr:row>35</xdr:row>
                    <xdr:rowOff>66675</xdr:rowOff>
                  </from>
                  <to>
                    <xdr:col>2</xdr:col>
                    <xdr:colOff>933450</xdr:colOff>
                    <xdr:row>35</xdr:row>
                    <xdr:rowOff>276225</xdr:rowOff>
                  </to>
                </anchor>
              </controlPr>
            </control>
          </mc:Choice>
        </mc:AlternateContent>
        <mc:AlternateContent xmlns:mc="http://schemas.openxmlformats.org/markup-compatibility/2006">
          <mc:Choice Requires="x14">
            <control shapeId="19519" r:id="rId23" name="Group Box 63">
              <controlPr defaultSize="0" autoFill="0" autoPict="0">
                <anchor moveWithCells="1">
                  <from>
                    <xdr:col>3</xdr:col>
                    <xdr:colOff>9525</xdr:colOff>
                    <xdr:row>22</xdr:row>
                    <xdr:rowOff>19050</xdr:rowOff>
                  </from>
                  <to>
                    <xdr:col>5</xdr:col>
                    <xdr:colOff>9525</xdr:colOff>
                    <xdr:row>27</xdr:row>
                    <xdr:rowOff>9525</xdr:rowOff>
                  </to>
                </anchor>
              </controlPr>
            </control>
          </mc:Choice>
        </mc:AlternateContent>
        <mc:AlternateContent xmlns:mc="http://schemas.openxmlformats.org/markup-compatibility/2006">
          <mc:Choice Requires="x14">
            <control shapeId="19520" r:id="rId24" name="Group Box 64">
              <controlPr defaultSize="0" autoFill="0" autoPict="0">
                <anchor moveWithCells="1">
                  <from>
                    <xdr:col>2</xdr:col>
                    <xdr:colOff>3886200</xdr:colOff>
                    <xdr:row>28</xdr:row>
                    <xdr:rowOff>0</xdr:rowOff>
                  </from>
                  <to>
                    <xdr:col>5</xdr:col>
                    <xdr:colOff>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12"/>
  <sheetViews>
    <sheetView view="pageBreakPreview" topLeftCell="C52" zoomScale="85" zoomScaleNormal="70" zoomScaleSheetLayoutView="85" zoomScalePageLayoutView="70" workbookViewId="0">
      <selection activeCell="C1" sqref="C1"/>
    </sheetView>
  </sheetViews>
  <sheetFormatPr defaultRowHeight="15" x14ac:dyDescent="0.25"/>
  <cols>
    <col min="1" max="1" width="9.140625" style="2" hidden="1" customWidth="1"/>
    <col min="2" max="2" width="9.42578125" style="2" hidden="1" customWidth="1"/>
    <col min="3" max="3" width="58.85546875" style="2" customWidth="1"/>
    <col min="4" max="4" width="30.42578125" style="2" customWidth="1"/>
    <col min="5" max="5" width="16.28515625" style="2" customWidth="1"/>
    <col min="6" max="6" width="15" style="2" customWidth="1"/>
    <col min="7" max="7" width="15.7109375" style="2" customWidth="1"/>
    <col min="8" max="8" width="20.7109375" style="2" customWidth="1"/>
    <col min="9" max="9" width="22.7109375" style="8" customWidth="1"/>
    <col min="10" max="11" width="25" style="81" hidden="1" customWidth="1"/>
    <col min="12" max="13" width="25" style="2" hidden="1" customWidth="1"/>
    <col min="14" max="16384" width="9.140625" style="2"/>
  </cols>
  <sheetData>
    <row r="1" spans="1:12" x14ac:dyDescent="0.25">
      <c r="A1" s="2" t="s">
        <v>12</v>
      </c>
      <c r="C1" s="6"/>
      <c r="D1" s="6"/>
    </row>
    <row r="2" spans="1:12" ht="19.5" customHeight="1" x14ac:dyDescent="0.25">
      <c r="A2" s="2" t="s">
        <v>18</v>
      </c>
      <c r="C2" s="47" t="s">
        <v>5</v>
      </c>
      <c r="D2" s="508"/>
      <c r="E2" s="508"/>
      <c r="F2" s="508"/>
      <c r="G2" s="508"/>
      <c r="H2" s="508"/>
    </row>
    <row r="3" spans="1:12" ht="19.5" customHeight="1" x14ac:dyDescent="0.25">
      <c r="A3" s="2" t="s">
        <v>122</v>
      </c>
      <c r="C3" s="47" t="s">
        <v>6</v>
      </c>
      <c r="D3" s="509"/>
      <c r="E3" s="509"/>
      <c r="F3" s="509"/>
      <c r="G3" s="509"/>
      <c r="H3" s="509"/>
    </row>
    <row r="4" spans="1:12" ht="19.5" customHeight="1" x14ac:dyDescent="0.25">
      <c r="C4" s="47" t="s">
        <v>7</v>
      </c>
      <c r="D4" s="509"/>
      <c r="E4" s="509"/>
      <c r="F4" s="509"/>
      <c r="G4" s="509"/>
      <c r="H4" s="509"/>
    </row>
    <row r="5" spans="1:12" ht="19.5" customHeight="1" x14ac:dyDescent="0.25">
      <c r="C5" s="47" t="s">
        <v>8</v>
      </c>
      <c r="D5" s="509"/>
      <c r="E5" s="509"/>
      <c r="F5" s="509"/>
      <c r="G5" s="509"/>
      <c r="H5" s="509"/>
    </row>
    <row r="6" spans="1:12" ht="16.5" thickBot="1" x14ac:dyDescent="0.3">
      <c r="E6" s="5"/>
      <c r="F6" s="48"/>
    </row>
    <row r="7" spans="1:12" ht="34.5" customHeight="1" x14ac:dyDescent="0.25">
      <c r="C7" s="106" t="s">
        <v>83</v>
      </c>
      <c r="D7" s="107"/>
      <c r="E7" s="108"/>
      <c r="F7" s="9"/>
      <c r="G7" s="95" t="s">
        <v>76</v>
      </c>
      <c r="H7" s="128">
        <v>100</v>
      </c>
      <c r="J7" s="447"/>
    </row>
    <row r="8" spans="1:12" ht="22.5" customHeight="1" thickBot="1" x14ac:dyDescent="0.4">
      <c r="C8" s="109" t="s">
        <v>335</v>
      </c>
      <c r="D8" s="110"/>
      <c r="E8" s="86"/>
      <c r="F8" s="61"/>
      <c r="G8" s="96" t="s">
        <v>73</v>
      </c>
      <c r="H8" s="129">
        <f>SUM(G41:G50)</f>
        <v>0</v>
      </c>
      <c r="J8" s="447"/>
      <c r="K8" s="81">
        <v>1</v>
      </c>
      <c r="L8" s="81"/>
    </row>
    <row r="9" spans="1:12" ht="33.75" customHeight="1" thickBot="1" x14ac:dyDescent="0.3">
      <c r="C9" s="109" t="s">
        <v>113</v>
      </c>
      <c r="D9" s="110"/>
      <c r="E9" s="86"/>
      <c r="F9" s="61"/>
      <c r="G9" s="62"/>
      <c r="H9" s="91"/>
      <c r="J9" s="447"/>
      <c r="L9" s="81"/>
    </row>
    <row r="10" spans="1:12" ht="18" customHeight="1" x14ac:dyDescent="0.25">
      <c r="C10" s="100" t="s">
        <v>79</v>
      </c>
      <c r="D10" s="111"/>
      <c r="E10" s="99" t="s">
        <v>17</v>
      </c>
      <c r="F10" s="61"/>
      <c r="G10" s="567" t="s">
        <v>139</v>
      </c>
      <c r="H10" s="568"/>
      <c r="J10" s="447"/>
      <c r="L10" s="81"/>
    </row>
    <row r="11" spans="1:12" ht="18" customHeight="1" thickBot="1" x14ac:dyDescent="0.3">
      <c r="C11" s="100" t="s">
        <v>81</v>
      </c>
      <c r="D11" s="101"/>
      <c r="E11" s="99" t="s">
        <v>80</v>
      </c>
      <c r="F11" s="61"/>
      <c r="G11" s="569"/>
      <c r="H11" s="570"/>
      <c r="J11" s="447"/>
      <c r="L11" s="81"/>
    </row>
    <row r="12" spans="1:12" ht="18" customHeight="1" x14ac:dyDescent="0.25">
      <c r="C12" s="112" t="s">
        <v>82</v>
      </c>
      <c r="D12" s="113"/>
      <c r="E12" s="98" t="s">
        <v>80</v>
      </c>
      <c r="F12" s="61"/>
      <c r="G12" s="563" t="s">
        <v>137</v>
      </c>
      <c r="H12" s="564"/>
      <c r="J12" s="447"/>
      <c r="L12" s="81"/>
    </row>
    <row r="13" spans="1:12" ht="27.75" customHeight="1" x14ac:dyDescent="0.25">
      <c r="C13" s="114" t="s">
        <v>134</v>
      </c>
      <c r="D13" s="115"/>
      <c r="E13" s="97" t="s">
        <v>130</v>
      </c>
      <c r="F13" s="61"/>
      <c r="G13" s="565"/>
      <c r="H13" s="566"/>
      <c r="J13" s="447"/>
      <c r="K13" s="93" t="e">
        <f>SUM(D14:D16)/(D13-SUM(D14:D16))</f>
        <v>#DIV/0!</v>
      </c>
      <c r="L13" s="81" t="e">
        <f>SUM(D14:D16)/D13</f>
        <v>#DIV/0!</v>
      </c>
    </row>
    <row r="14" spans="1:12" ht="18" customHeight="1" x14ac:dyDescent="0.25">
      <c r="C14" s="109" t="s">
        <v>136</v>
      </c>
      <c r="D14" s="116"/>
      <c r="E14" s="86" t="s">
        <v>130</v>
      </c>
      <c r="F14" s="61"/>
      <c r="G14" s="64"/>
      <c r="H14" s="571">
        <f>IF(H8&gt;=80,IF(SUM(D14:D16)&lt;(D13/2),SUM(D14:D16)/(D13-SUM(D14:D16)),1),0)</f>
        <v>0</v>
      </c>
      <c r="J14" s="447"/>
      <c r="L14" s="81" t="e">
        <f>SUM(D14:D16)/(D13-SUM(D14:D16))</f>
        <v>#DIV/0!</v>
      </c>
    </row>
    <row r="15" spans="1:12" ht="18" customHeight="1" thickBot="1" x14ac:dyDescent="0.3">
      <c r="C15" s="109" t="s">
        <v>135</v>
      </c>
      <c r="D15" s="116"/>
      <c r="E15" s="86" t="s">
        <v>130</v>
      </c>
      <c r="F15" s="61"/>
      <c r="G15" s="94"/>
      <c r="H15" s="572"/>
      <c r="J15" s="447"/>
      <c r="L15" s="81"/>
    </row>
    <row r="16" spans="1:12" ht="18" customHeight="1" x14ac:dyDescent="0.25">
      <c r="C16" s="112" t="s">
        <v>138</v>
      </c>
      <c r="D16" s="117"/>
      <c r="E16" s="98" t="s">
        <v>130</v>
      </c>
      <c r="F16" s="61"/>
      <c r="G16" s="62"/>
      <c r="H16" s="9"/>
      <c r="J16" s="447"/>
      <c r="L16" s="81"/>
    </row>
    <row r="17" spans="3:12" ht="18" customHeight="1" x14ac:dyDescent="0.25">
      <c r="C17" s="114" t="s">
        <v>114</v>
      </c>
      <c r="D17" s="115"/>
      <c r="E17" s="97" t="s">
        <v>17</v>
      </c>
      <c r="F17" s="61"/>
      <c r="G17" s="62"/>
      <c r="H17" s="340"/>
      <c r="J17" s="447"/>
      <c r="K17" s="334" t="str">
        <f>IFERROR(D17/D21,"")</f>
        <v/>
      </c>
      <c r="L17" s="334">
        <f>IF(MAX(K17:K20)&gt;=1,MAX(K17:K20),1.5)</f>
        <v>1.5</v>
      </c>
    </row>
    <row r="18" spans="3:12" ht="18" customHeight="1" x14ac:dyDescent="0.25">
      <c r="C18" s="109" t="s">
        <v>115</v>
      </c>
      <c r="D18" s="116"/>
      <c r="E18" s="86" t="s">
        <v>17</v>
      </c>
      <c r="F18" s="61"/>
      <c r="G18" s="62"/>
      <c r="H18" s="9"/>
      <c r="J18" s="447"/>
      <c r="K18" s="334" t="str">
        <f>IFERROR(D18/D22,"")</f>
        <v/>
      </c>
      <c r="L18" s="81"/>
    </row>
    <row r="19" spans="3:12" ht="18" customHeight="1" x14ac:dyDescent="0.25">
      <c r="C19" s="109" t="s">
        <v>116</v>
      </c>
      <c r="D19" s="116"/>
      <c r="E19" s="86" t="s">
        <v>17</v>
      </c>
      <c r="F19" s="61"/>
      <c r="G19" s="62"/>
      <c r="H19" s="9"/>
      <c r="J19" s="447"/>
      <c r="K19" s="334" t="str">
        <f>IFERROR(D19/D23,"")</f>
        <v/>
      </c>
      <c r="L19" s="81"/>
    </row>
    <row r="20" spans="3:12" ht="18" customHeight="1" x14ac:dyDescent="0.25">
      <c r="C20" s="112" t="s">
        <v>117</v>
      </c>
      <c r="D20" s="117"/>
      <c r="E20" s="98" t="s">
        <v>17</v>
      </c>
      <c r="F20" s="61"/>
      <c r="G20" s="62"/>
      <c r="H20" s="9"/>
      <c r="J20" s="447"/>
      <c r="K20" s="334" t="str">
        <f>IFERROR(D20/D24,"")</f>
        <v/>
      </c>
      <c r="L20" s="81"/>
    </row>
    <row r="21" spans="3:12" ht="18" customHeight="1" x14ac:dyDescent="0.25">
      <c r="C21" s="114" t="s">
        <v>118</v>
      </c>
      <c r="D21" s="335"/>
      <c r="E21" s="97" t="s">
        <v>17</v>
      </c>
      <c r="F21" s="61"/>
      <c r="G21" s="62"/>
      <c r="H21" s="9"/>
      <c r="J21" s="447"/>
      <c r="L21" s="81"/>
    </row>
    <row r="22" spans="3:12" ht="18" customHeight="1" x14ac:dyDescent="0.25">
      <c r="C22" s="109" t="s">
        <v>119</v>
      </c>
      <c r="D22" s="111"/>
      <c r="E22" s="86" t="s">
        <v>17</v>
      </c>
      <c r="F22" s="61"/>
      <c r="G22" s="62"/>
      <c r="H22" s="9"/>
      <c r="J22" s="447"/>
    </row>
    <row r="23" spans="3:12" ht="18" customHeight="1" x14ac:dyDescent="0.25">
      <c r="C23" s="109" t="s">
        <v>120</v>
      </c>
      <c r="D23" s="111"/>
      <c r="E23" s="86" t="s">
        <v>17</v>
      </c>
      <c r="F23" s="61"/>
      <c r="G23" s="62"/>
      <c r="H23" s="9"/>
      <c r="J23" s="447"/>
    </row>
    <row r="24" spans="3:12" ht="18" customHeight="1" thickBot="1" x14ac:dyDescent="0.3">
      <c r="C24" s="341" t="s">
        <v>121</v>
      </c>
      <c r="D24" s="342"/>
      <c r="E24" s="343" t="s">
        <v>17</v>
      </c>
      <c r="F24" s="61"/>
      <c r="G24" s="62"/>
      <c r="H24" s="9"/>
      <c r="J24" s="447"/>
    </row>
    <row r="25" spans="3:12" ht="16.5" thickBot="1" x14ac:dyDescent="0.3">
      <c r="E25" s="5"/>
      <c r="F25" s="48"/>
    </row>
    <row r="26" spans="3:12" ht="18.75" x14ac:dyDescent="0.25">
      <c r="C26" s="49" t="s">
        <v>9</v>
      </c>
      <c r="D26" s="50"/>
      <c r="E26" s="50"/>
      <c r="F26" s="50"/>
      <c r="G26" s="50"/>
      <c r="H26" s="599"/>
      <c r="I26" s="600"/>
      <c r="J26" s="81" t="b">
        <v>0</v>
      </c>
    </row>
    <row r="27" spans="3:12" ht="15.75" x14ac:dyDescent="0.25">
      <c r="C27" s="104" t="s">
        <v>78</v>
      </c>
      <c r="D27" s="510" t="s">
        <v>33</v>
      </c>
      <c r="E27" s="510"/>
      <c r="F27" s="510"/>
      <c r="G27" s="105" t="s">
        <v>10</v>
      </c>
      <c r="H27" s="601" t="s">
        <v>11</v>
      </c>
      <c r="I27" s="602"/>
    </row>
    <row r="28" spans="3:12" ht="57" customHeight="1" x14ac:dyDescent="0.25">
      <c r="C28" s="448" t="s">
        <v>34</v>
      </c>
      <c r="D28" s="515" t="s">
        <v>310</v>
      </c>
      <c r="E28" s="515"/>
      <c r="F28" s="515"/>
      <c r="G28" s="51" t="s">
        <v>32</v>
      </c>
      <c r="H28" s="584"/>
      <c r="I28" s="585"/>
      <c r="J28" s="82" t="b">
        <v>0</v>
      </c>
      <c r="K28" s="81" t="b">
        <f>IF(D11&gt;=D10,TRUE,FALSE)</f>
        <v>1</v>
      </c>
    </row>
    <row r="29" spans="3:12" ht="57" customHeight="1" x14ac:dyDescent="0.25">
      <c r="C29" s="449" t="s">
        <v>35</v>
      </c>
      <c r="D29" s="532" t="s">
        <v>309</v>
      </c>
      <c r="E29" s="532"/>
      <c r="F29" s="532"/>
      <c r="G29" s="52" t="s">
        <v>32</v>
      </c>
      <c r="H29" s="584"/>
      <c r="I29" s="585"/>
      <c r="J29" s="82" t="b">
        <v>0</v>
      </c>
    </row>
    <row r="30" spans="3:12" ht="59.25" customHeight="1" x14ac:dyDescent="0.25">
      <c r="C30" s="449" t="s">
        <v>36</v>
      </c>
      <c r="D30" s="532" t="s">
        <v>41</v>
      </c>
      <c r="E30" s="532"/>
      <c r="F30" s="532"/>
      <c r="G30" s="52" t="s">
        <v>32</v>
      </c>
      <c r="H30" s="584"/>
      <c r="I30" s="585"/>
      <c r="J30" s="82" t="b">
        <v>0</v>
      </c>
    </row>
    <row r="31" spans="3:12" ht="47.25" customHeight="1" x14ac:dyDescent="0.25">
      <c r="C31" s="454" t="s">
        <v>37</v>
      </c>
      <c r="D31" s="532" t="s">
        <v>42</v>
      </c>
      <c r="E31" s="532"/>
      <c r="F31" s="532"/>
      <c r="G31" s="52" t="s">
        <v>32</v>
      </c>
      <c r="H31" s="584"/>
      <c r="I31" s="585"/>
      <c r="J31" s="82" t="b">
        <v>0</v>
      </c>
    </row>
    <row r="32" spans="3:12" ht="49.5" customHeight="1" x14ac:dyDescent="0.25">
      <c r="C32" s="454" t="s">
        <v>38</v>
      </c>
      <c r="D32" s="532" t="s">
        <v>311</v>
      </c>
      <c r="E32" s="532"/>
      <c r="F32" s="532"/>
      <c r="G32" s="52" t="s">
        <v>32</v>
      </c>
      <c r="H32" s="584"/>
      <c r="I32" s="585"/>
      <c r="J32" s="82" t="b">
        <v>0</v>
      </c>
    </row>
    <row r="33" spans="3:10" ht="54.75" customHeight="1" x14ac:dyDescent="0.25">
      <c r="C33" s="454" t="s">
        <v>39</v>
      </c>
      <c r="D33" s="532" t="s">
        <v>43</v>
      </c>
      <c r="E33" s="532"/>
      <c r="F33" s="532"/>
      <c r="G33" s="52" t="s">
        <v>32</v>
      </c>
      <c r="H33" s="584"/>
      <c r="I33" s="585"/>
      <c r="J33" s="82" t="b">
        <v>0</v>
      </c>
    </row>
    <row r="34" spans="3:10" ht="60" customHeight="1" thickBot="1" x14ac:dyDescent="0.3">
      <c r="C34" s="450" t="s">
        <v>40</v>
      </c>
      <c r="D34" s="533" t="s">
        <v>312</v>
      </c>
      <c r="E34" s="533"/>
      <c r="F34" s="533"/>
      <c r="G34" s="53" t="s">
        <v>32</v>
      </c>
      <c r="H34" s="586"/>
      <c r="I34" s="587"/>
      <c r="J34" s="82" t="b">
        <v>0</v>
      </c>
    </row>
    <row r="36" spans="3:10" ht="15.75" thickBot="1" x14ac:dyDescent="0.3"/>
    <row r="37" spans="3:10" ht="18.75" x14ac:dyDescent="0.25">
      <c r="C37" s="54" t="s">
        <v>19</v>
      </c>
      <c r="D37" s="55"/>
      <c r="E37" s="55"/>
      <c r="F37" s="56"/>
      <c r="G37" s="55"/>
      <c r="H37" s="590"/>
      <c r="I37" s="590"/>
    </row>
    <row r="38" spans="3:10" ht="15.75" thickBot="1" x14ac:dyDescent="0.3">
      <c r="C38" s="57"/>
      <c r="D38" s="9"/>
      <c r="E38" s="9"/>
      <c r="F38" s="9"/>
      <c r="G38" s="9"/>
      <c r="H38" s="591"/>
      <c r="I38" s="591"/>
    </row>
    <row r="39" spans="3:10" ht="18.75" x14ac:dyDescent="0.25">
      <c r="C39" s="54" t="s">
        <v>1</v>
      </c>
      <c r="D39" s="55"/>
      <c r="E39" s="55"/>
      <c r="F39" s="63" t="s">
        <v>70</v>
      </c>
      <c r="G39" s="63" t="s">
        <v>73</v>
      </c>
      <c r="H39" s="595" t="s">
        <v>11</v>
      </c>
      <c r="I39" s="596"/>
    </row>
    <row r="40" spans="3:10" ht="23.25" customHeight="1" x14ac:dyDescent="0.25">
      <c r="C40" s="119" t="s">
        <v>72</v>
      </c>
      <c r="D40" s="120"/>
      <c r="E40" s="121"/>
      <c r="F40" s="122"/>
      <c r="G40" s="120"/>
      <c r="H40" s="597"/>
      <c r="I40" s="598"/>
    </row>
    <row r="41" spans="3:10" ht="65.25" customHeight="1" x14ac:dyDescent="0.25">
      <c r="C41" s="539" t="s">
        <v>99</v>
      </c>
      <c r="D41" s="573" t="s">
        <v>334</v>
      </c>
      <c r="E41" s="523"/>
      <c r="F41" s="536" t="s">
        <v>74</v>
      </c>
      <c r="G41" s="520">
        <f>VLOOKUP(J41,B92:D96,3)</f>
        <v>0</v>
      </c>
      <c r="H41" s="592"/>
      <c r="I41" s="593"/>
      <c r="J41" s="81">
        <v>5</v>
      </c>
    </row>
    <row r="42" spans="3:10" ht="33" customHeight="1" x14ac:dyDescent="0.25">
      <c r="C42" s="540"/>
      <c r="D42" s="518" t="s">
        <v>100</v>
      </c>
      <c r="E42" s="518"/>
      <c r="F42" s="537"/>
      <c r="G42" s="521"/>
      <c r="H42" s="594"/>
      <c r="I42" s="594"/>
    </row>
    <row r="43" spans="3:10" ht="26.25" customHeight="1" x14ac:dyDescent="0.25">
      <c r="C43" s="540"/>
      <c r="D43" s="518" t="s">
        <v>96</v>
      </c>
      <c r="E43" s="518"/>
      <c r="F43" s="537"/>
      <c r="G43" s="521"/>
      <c r="H43" s="594"/>
      <c r="I43" s="594"/>
    </row>
    <row r="44" spans="3:10" ht="26.25" customHeight="1" x14ac:dyDescent="0.25">
      <c r="C44" s="540"/>
      <c r="D44" s="518" t="s">
        <v>97</v>
      </c>
      <c r="E44" s="518"/>
      <c r="F44" s="537"/>
      <c r="G44" s="521"/>
      <c r="H44" s="594"/>
      <c r="I44" s="594"/>
    </row>
    <row r="45" spans="3:10" ht="34.5" customHeight="1" x14ac:dyDescent="0.25">
      <c r="C45" s="452"/>
      <c r="D45" s="519" t="s">
        <v>101</v>
      </c>
      <c r="E45" s="519"/>
      <c r="F45" s="538"/>
      <c r="G45" s="522"/>
      <c r="H45" s="588"/>
      <c r="I45" s="589"/>
    </row>
    <row r="46" spans="3:10" ht="108" customHeight="1" x14ac:dyDescent="0.25">
      <c r="C46" s="539" t="s">
        <v>103</v>
      </c>
      <c r="D46" s="576" t="s">
        <v>544</v>
      </c>
      <c r="E46" s="518"/>
      <c r="F46" s="536" t="s">
        <v>74</v>
      </c>
      <c r="G46" s="520">
        <f>VLOOKUP(J46,B99:D101,3)</f>
        <v>0</v>
      </c>
      <c r="H46" s="592"/>
      <c r="I46" s="593"/>
      <c r="J46" s="81">
        <v>3</v>
      </c>
    </row>
    <row r="47" spans="3:10" ht="26.25" customHeight="1" x14ac:dyDescent="0.25">
      <c r="C47" s="540"/>
      <c r="D47" s="518" t="s">
        <v>107</v>
      </c>
      <c r="E47" s="518"/>
      <c r="F47" s="537"/>
      <c r="G47" s="521"/>
      <c r="H47" s="594"/>
      <c r="I47" s="594"/>
    </row>
    <row r="48" spans="3:10" ht="27" customHeight="1" x14ac:dyDescent="0.25">
      <c r="C48" s="540"/>
      <c r="D48" s="518" t="s">
        <v>108</v>
      </c>
      <c r="E48" s="518"/>
      <c r="F48" s="537"/>
      <c r="G48" s="521"/>
      <c r="H48" s="588"/>
      <c r="I48" s="589"/>
    </row>
    <row r="49" spans="2:11" ht="63" customHeight="1" x14ac:dyDescent="0.25">
      <c r="C49" s="453" t="s">
        <v>111</v>
      </c>
      <c r="D49" s="525" t="s">
        <v>58</v>
      </c>
      <c r="E49" s="525"/>
      <c r="F49" s="332" t="s">
        <v>74</v>
      </c>
      <c r="G49" s="333">
        <f>IFERROR(IF(L17&gt;=1.5,0,(60*(1.5-L17))),"")</f>
        <v>0</v>
      </c>
      <c r="H49" s="584"/>
      <c r="I49" s="585"/>
      <c r="J49" s="81" t="b">
        <v>0</v>
      </c>
    </row>
    <row r="50" spans="2:11" ht="25.5" customHeight="1" thickBot="1" x14ac:dyDescent="0.3">
      <c r="C50" s="577" t="s">
        <v>98</v>
      </c>
      <c r="D50" s="578"/>
      <c r="E50" s="578"/>
      <c r="F50" s="88">
        <v>10</v>
      </c>
      <c r="G50" s="89">
        <f>IF(J50=TRUE,10,0)</f>
        <v>0</v>
      </c>
      <c r="H50" s="586"/>
      <c r="I50" s="587"/>
      <c r="J50" s="81" t="b">
        <v>0</v>
      </c>
      <c r="K50" s="85"/>
    </row>
    <row r="51" spans="2:11" ht="15.75" x14ac:dyDescent="0.25">
      <c r="B51" s="5"/>
      <c r="C51" s="4"/>
      <c r="D51" s="4"/>
      <c r="E51" s="4"/>
      <c r="H51" s="74"/>
    </row>
    <row r="52" spans="2:11" ht="21" x14ac:dyDescent="0.25">
      <c r="B52" s="5"/>
      <c r="C52" s="314" t="s">
        <v>575</v>
      </c>
      <c r="D52"/>
      <c r="E52"/>
      <c r="F52" s="131"/>
      <c r="G52" s="174"/>
      <c r="H52" s="131"/>
      <c r="I52"/>
    </row>
    <row r="53" spans="2:11" ht="16.5" thickBot="1" x14ac:dyDescent="0.3">
      <c r="B53" s="5"/>
      <c r="C53" s="497" t="s">
        <v>573</v>
      </c>
      <c r="D53"/>
      <c r="E53"/>
      <c r="F53" s="131"/>
      <c r="G53" s="174"/>
      <c r="H53" s="131"/>
      <c r="I53"/>
    </row>
    <row r="54" spans="2:11" ht="50.25" customHeight="1" x14ac:dyDescent="0.25">
      <c r="B54" s="5"/>
      <c r="C54" s="326" t="s">
        <v>265</v>
      </c>
      <c r="D54" s="327" t="s">
        <v>172</v>
      </c>
      <c r="E54" s="327" t="s">
        <v>173</v>
      </c>
      <c r="F54" s="327" t="s">
        <v>569</v>
      </c>
      <c r="G54" s="327" t="s">
        <v>568</v>
      </c>
      <c r="H54" s="327" t="s">
        <v>571</v>
      </c>
      <c r="I54" s="328" t="s">
        <v>570</v>
      </c>
    </row>
    <row r="55" spans="2:11" ht="15.75" x14ac:dyDescent="0.25">
      <c r="B55" s="5"/>
      <c r="C55" s="280" t="s">
        <v>261</v>
      </c>
      <c r="D55" s="281"/>
      <c r="E55" s="281"/>
      <c r="F55" s="282"/>
      <c r="G55" s="282">
        <f>SUM(G56:G59)</f>
        <v>0</v>
      </c>
      <c r="H55" s="282">
        <f>SUM(H56:H59)</f>
        <v>0</v>
      </c>
      <c r="I55" s="290">
        <f>SUM(I56:I59)</f>
        <v>0</v>
      </c>
    </row>
    <row r="56" spans="2:11" ht="30" x14ac:dyDescent="0.25">
      <c r="B56" s="5"/>
      <c r="C56" s="373" t="s">
        <v>288</v>
      </c>
      <c r="D56" s="526" t="s">
        <v>331</v>
      </c>
      <c r="E56" s="527"/>
      <c r="F56" s="253"/>
      <c r="G56" s="178">
        <f>F56</f>
        <v>0</v>
      </c>
      <c r="H56" s="179">
        <f>G56</f>
        <v>0</v>
      </c>
      <c r="I56" s="180">
        <f>G56-H56</f>
        <v>0</v>
      </c>
    </row>
    <row r="57" spans="2:11" ht="15.75" x14ac:dyDescent="0.25">
      <c r="B57" s="5"/>
      <c r="C57" s="355" t="s">
        <v>287</v>
      </c>
      <c r="D57" s="526" t="s">
        <v>331</v>
      </c>
      <c r="E57" s="527"/>
      <c r="F57" s="253"/>
      <c r="G57" s="178">
        <f>F57</f>
        <v>0</v>
      </c>
      <c r="H57" s="179">
        <f>G57*H14</f>
        <v>0</v>
      </c>
      <c r="I57" s="180">
        <f>G57-H57</f>
        <v>0</v>
      </c>
    </row>
    <row r="58" spans="2:11" ht="15.75" x14ac:dyDescent="0.25">
      <c r="B58" s="5"/>
      <c r="C58" s="183" t="s">
        <v>286</v>
      </c>
      <c r="D58" s="526" t="s">
        <v>331</v>
      </c>
      <c r="E58" s="527"/>
      <c r="F58" s="253"/>
      <c r="G58" s="178">
        <f>F58</f>
        <v>0</v>
      </c>
      <c r="H58" s="179">
        <f>G58</f>
        <v>0</v>
      </c>
      <c r="I58" s="180">
        <f>G58-H58</f>
        <v>0</v>
      </c>
    </row>
    <row r="59" spans="2:11" ht="15.75" x14ac:dyDescent="0.25">
      <c r="B59" s="5"/>
      <c r="C59" s="368" t="s">
        <v>281</v>
      </c>
      <c r="D59" s="542" t="s">
        <v>331</v>
      </c>
      <c r="E59" s="543"/>
      <c r="F59" s="292"/>
      <c r="G59" s="293">
        <f>F59</f>
        <v>0</v>
      </c>
      <c r="H59" s="294">
        <f>G59</f>
        <v>0</v>
      </c>
      <c r="I59" s="295">
        <f>G59-H59</f>
        <v>0</v>
      </c>
    </row>
    <row r="60" spans="2:11" ht="15.75" x14ac:dyDescent="0.25">
      <c r="B60" s="5"/>
      <c r="C60" s="369" t="s">
        <v>274</v>
      </c>
      <c r="D60" s="286"/>
      <c r="E60" s="286"/>
      <c r="F60" s="370" t="s">
        <v>572</v>
      </c>
      <c r="G60" s="287">
        <f>SUM(G61:G64)</f>
        <v>1.0000000000000001E-5</v>
      </c>
      <c r="H60" s="287">
        <f>IF(SUM(G61:G64)&gt;SUM(H56:H59,H66:H68),SUM(H56:H59,H66:H68),(SUM(G61:G64)))</f>
        <v>0</v>
      </c>
      <c r="I60" s="330">
        <f>SUM(I61:I64)</f>
        <v>1.0000000000000001E-5</v>
      </c>
    </row>
    <row r="61" spans="2:11" ht="15.75" x14ac:dyDescent="0.25">
      <c r="B61" s="5"/>
      <c r="C61" s="176" t="s">
        <v>275</v>
      </c>
      <c r="D61" s="526" t="s">
        <v>331</v>
      </c>
      <c r="E61" s="527"/>
      <c r="F61" s="253">
        <v>1.0000000000000001E-5</v>
      </c>
      <c r="G61" s="178">
        <f>F61</f>
        <v>1.0000000000000001E-5</v>
      </c>
      <c r="H61" s="179">
        <f>G61/G60*H60</f>
        <v>0</v>
      </c>
      <c r="I61" s="180">
        <f>G61-H61</f>
        <v>1.0000000000000001E-5</v>
      </c>
    </row>
    <row r="62" spans="2:11" ht="15.75" x14ac:dyDescent="0.25">
      <c r="B62" s="5"/>
      <c r="C62" s="176" t="s">
        <v>285</v>
      </c>
      <c r="D62" s="526" t="s">
        <v>331</v>
      </c>
      <c r="E62" s="527"/>
      <c r="F62" s="253"/>
      <c r="G62" s="178">
        <f>F62</f>
        <v>0</v>
      </c>
      <c r="H62" s="179">
        <f>G62/G60*H60</f>
        <v>0</v>
      </c>
      <c r="I62" s="180">
        <f>G62-H62</f>
        <v>0</v>
      </c>
    </row>
    <row r="63" spans="2:11" ht="15.75" x14ac:dyDescent="0.25">
      <c r="B63" s="5"/>
      <c r="C63" s="176" t="s">
        <v>276</v>
      </c>
      <c r="D63" s="526" t="s">
        <v>331</v>
      </c>
      <c r="E63" s="527"/>
      <c r="F63" s="253"/>
      <c r="G63" s="178">
        <f t="shared" ref="G63:G68" si="0">F63</f>
        <v>0</v>
      </c>
      <c r="H63" s="179">
        <f>G63/G60*H60</f>
        <v>0</v>
      </c>
      <c r="I63" s="180">
        <f>G63-H63</f>
        <v>0</v>
      </c>
    </row>
    <row r="64" spans="2:11" ht="30" x14ac:dyDescent="0.25">
      <c r="B64" s="5"/>
      <c r="C64" s="315" t="s">
        <v>284</v>
      </c>
      <c r="D64" s="526" t="s">
        <v>331</v>
      </c>
      <c r="E64" s="527"/>
      <c r="F64" s="253"/>
      <c r="G64" s="178">
        <f t="shared" si="0"/>
        <v>0</v>
      </c>
      <c r="H64" s="179">
        <f>G64/G60*H60</f>
        <v>0</v>
      </c>
      <c r="I64" s="180">
        <f>G64-H64</f>
        <v>0</v>
      </c>
    </row>
    <row r="65" spans="2:9" ht="15.75" x14ac:dyDescent="0.25">
      <c r="B65" s="5"/>
      <c r="C65" s="280" t="s">
        <v>269</v>
      </c>
      <c r="D65" s="281"/>
      <c r="E65" s="281"/>
      <c r="F65" s="282"/>
      <c r="G65" s="282">
        <f>SUM(G66:G68)</f>
        <v>0</v>
      </c>
      <c r="H65" s="282">
        <f>SUM(H66:H68)</f>
        <v>0</v>
      </c>
      <c r="I65" s="283">
        <f>SUM(I66:I68)</f>
        <v>0</v>
      </c>
    </row>
    <row r="66" spans="2:9" ht="15.75" x14ac:dyDescent="0.25">
      <c r="B66" s="5"/>
      <c r="C66" s="262" t="s">
        <v>280</v>
      </c>
      <c r="D66" s="526" t="s">
        <v>331</v>
      </c>
      <c r="E66" s="527"/>
      <c r="F66" s="253"/>
      <c r="G66" s="178">
        <f t="shared" si="0"/>
        <v>0</v>
      </c>
      <c r="H66" s="179">
        <f>G66</f>
        <v>0</v>
      </c>
      <c r="I66" s="180">
        <f>G66-H66</f>
        <v>0</v>
      </c>
    </row>
    <row r="67" spans="2:9" ht="15.75" x14ac:dyDescent="0.25">
      <c r="B67" s="5"/>
      <c r="C67" s="262" t="s">
        <v>282</v>
      </c>
      <c r="D67" s="526" t="s">
        <v>331</v>
      </c>
      <c r="E67" s="527"/>
      <c r="F67" s="253"/>
      <c r="G67" s="178">
        <f t="shared" si="0"/>
        <v>0</v>
      </c>
      <c r="H67" s="179">
        <f>G67</f>
        <v>0</v>
      </c>
      <c r="I67" s="180">
        <f>G67-H67</f>
        <v>0</v>
      </c>
    </row>
    <row r="68" spans="2:9" ht="16.5" thickBot="1" x14ac:dyDescent="0.3">
      <c r="B68" s="5"/>
      <c r="C68" s="271" t="s">
        <v>283</v>
      </c>
      <c r="D68" s="526" t="s">
        <v>331</v>
      </c>
      <c r="E68" s="527"/>
      <c r="F68" s="272"/>
      <c r="G68" s="178">
        <f t="shared" si="0"/>
        <v>0</v>
      </c>
      <c r="H68" s="274">
        <f>G68</f>
        <v>0</v>
      </c>
      <c r="I68" s="275">
        <f>G68-H68</f>
        <v>0</v>
      </c>
    </row>
    <row r="69" spans="2:9" ht="15.75" x14ac:dyDescent="0.25">
      <c r="B69" s="5"/>
      <c r="C69" s="298"/>
      <c r="D69" s="299"/>
      <c r="E69" s="302"/>
      <c r="F69" s="305" t="s">
        <v>266</v>
      </c>
      <c r="G69" s="296">
        <f>SUM(G56:G59,G62:G64,G66)</f>
        <v>0</v>
      </c>
      <c r="H69" s="296">
        <f>SUM(H56:H59,H62:H64,H66)</f>
        <v>0</v>
      </c>
      <c r="I69" s="297">
        <f>SUM(I56:I59,I62:I64,I66)</f>
        <v>0</v>
      </c>
    </row>
    <row r="70" spans="2:9" ht="15.75" x14ac:dyDescent="0.25">
      <c r="B70" s="5"/>
      <c r="C70" s="300"/>
      <c r="D70" s="301"/>
      <c r="E70" s="303"/>
      <c r="F70" s="306" t="s">
        <v>267</v>
      </c>
      <c r="G70" s="178">
        <f>SUM(G61,G67)</f>
        <v>1.0000000000000001E-5</v>
      </c>
      <c r="H70" s="178">
        <f>SUM(H61,H67)</f>
        <v>0</v>
      </c>
      <c r="I70" s="180">
        <f>SUM(I61,I67)</f>
        <v>1.0000000000000001E-5</v>
      </c>
    </row>
    <row r="71" spans="2:9" ht="16.5" thickBot="1" x14ac:dyDescent="0.3">
      <c r="B71" s="5"/>
      <c r="C71" s="300"/>
      <c r="D71" s="301"/>
      <c r="E71" s="303"/>
      <c r="F71" s="307" t="s">
        <v>268</v>
      </c>
      <c r="G71" s="273">
        <f>G68</f>
        <v>0</v>
      </c>
      <c r="H71" s="273">
        <f>H68</f>
        <v>0</v>
      </c>
      <c r="I71" s="275">
        <f>I68</f>
        <v>0</v>
      </c>
    </row>
    <row r="72" spans="2:9" ht="19.5" thickBot="1" x14ac:dyDescent="0.3">
      <c r="B72" s="5"/>
      <c r="C72" s="191"/>
      <c r="D72" s="192"/>
      <c r="E72" s="304"/>
      <c r="F72" s="579" t="s">
        <v>542</v>
      </c>
      <c r="G72" s="579"/>
      <c r="H72" s="580"/>
      <c r="I72" s="193">
        <f>SUM(H56:H59,H61:H64,H66:H68)</f>
        <v>0</v>
      </c>
    </row>
    <row r="73" spans="2:9" ht="19.5" thickBot="1" x14ac:dyDescent="0.3">
      <c r="B73" s="5"/>
      <c r="C73" s="191"/>
      <c r="D73" s="192"/>
      <c r="E73" s="304"/>
      <c r="F73" s="581" t="s">
        <v>543</v>
      </c>
      <c r="G73" s="582"/>
      <c r="H73" s="583"/>
      <c r="I73" s="365">
        <f>SUM(I56:I59,I61:I64,I66:I68)</f>
        <v>1.0000000000000001E-5</v>
      </c>
    </row>
    <row r="74" spans="2:9" ht="15.75" x14ac:dyDescent="0.25">
      <c r="B74" s="5"/>
      <c r="C74" s="4"/>
      <c r="D74" s="4"/>
      <c r="E74" s="4"/>
      <c r="H74" s="74"/>
    </row>
    <row r="75" spans="2:9" ht="15.75" x14ac:dyDescent="0.25">
      <c r="B75" s="5"/>
      <c r="C75" s="75" t="s">
        <v>13</v>
      </c>
      <c r="F75" s="6"/>
      <c r="G75" s="6"/>
      <c r="H75" s="6"/>
    </row>
    <row r="76" spans="2:9" ht="15.75" x14ac:dyDescent="0.25">
      <c r="B76" s="5"/>
      <c r="C76" s="574" t="s">
        <v>14</v>
      </c>
      <c r="D76" s="574"/>
      <c r="E76" s="574"/>
      <c r="F76" s="574"/>
      <c r="G76" s="574"/>
      <c r="H76" s="574"/>
    </row>
    <row r="77" spans="2:9" ht="15.75" x14ac:dyDescent="0.25">
      <c r="B77" s="5"/>
      <c r="F77" s="76"/>
      <c r="G77" s="6"/>
      <c r="H77" s="6"/>
    </row>
    <row r="78" spans="2:9" ht="15.75" x14ac:dyDescent="0.25">
      <c r="B78" s="5"/>
      <c r="C78" s="237" t="s">
        <v>260</v>
      </c>
      <c r="H78" s="6"/>
    </row>
    <row r="79" spans="2:9" ht="15.75" x14ac:dyDescent="0.25">
      <c r="B79" s="5"/>
      <c r="C79" s="237"/>
      <c r="E79" s="2" t="s">
        <v>15</v>
      </c>
      <c r="F79" s="575"/>
      <c r="G79" s="575"/>
      <c r="H79" s="77"/>
    </row>
    <row r="80" spans="2:9" ht="15.75" x14ac:dyDescent="0.25">
      <c r="B80" s="5"/>
      <c r="C80" s="237" t="s">
        <v>259</v>
      </c>
      <c r="D80" s="2" t="s">
        <v>16</v>
      </c>
      <c r="H80" s="78"/>
    </row>
    <row r="81" spans="1:11" ht="15.75" x14ac:dyDescent="0.25">
      <c r="B81" s="5"/>
      <c r="C81" s="4"/>
      <c r="D81" s="4"/>
      <c r="E81" s="4"/>
      <c r="H81" s="74"/>
    </row>
    <row r="82" spans="1:11" x14ac:dyDescent="0.25">
      <c r="E82" s="6"/>
      <c r="F82" s="7"/>
      <c r="G82" s="6"/>
    </row>
    <row r="87" spans="1:11" s="8" customFormat="1" x14ac:dyDescent="0.25">
      <c r="A87" s="2"/>
      <c r="B87" s="2"/>
      <c r="C87" s="79"/>
      <c r="D87" s="2"/>
      <c r="E87" s="2"/>
      <c r="F87" s="2"/>
      <c r="G87" s="2"/>
      <c r="H87" s="2"/>
      <c r="J87" s="81"/>
      <c r="K87" s="81"/>
    </row>
    <row r="91" spans="1:11" s="8" customFormat="1" hidden="1" x14ac:dyDescent="0.25">
      <c r="A91" s="2"/>
      <c r="B91" s="3"/>
      <c r="C91" s="3" t="s">
        <v>99</v>
      </c>
      <c r="D91" s="2"/>
      <c r="E91" s="2"/>
      <c r="F91" s="2"/>
      <c r="G91" s="2"/>
      <c r="H91" s="48"/>
      <c r="J91" s="81"/>
      <c r="K91" s="81"/>
    </row>
    <row r="92" spans="1:11" s="8" customFormat="1" hidden="1" x14ac:dyDescent="0.25">
      <c r="A92" s="2"/>
      <c r="B92" s="3">
        <v>1</v>
      </c>
      <c r="C92" s="87" t="s">
        <v>102</v>
      </c>
      <c r="D92" s="2">
        <v>30</v>
      </c>
      <c r="E92" s="2"/>
      <c r="F92" s="2"/>
      <c r="G92" s="2"/>
      <c r="H92" s="2"/>
      <c r="J92" s="81"/>
      <c r="K92" s="81"/>
    </row>
    <row r="93" spans="1:11" s="8" customFormat="1" hidden="1" x14ac:dyDescent="0.25">
      <c r="A93" s="2"/>
      <c r="B93" s="3">
        <v>2</v>
      </c>
      <c r="C93" s="87" t="s">
        <v>100</v>
      </c>
      <c r="D93" s="2">
        <v>20</v>
      </c>
      <c r="E93" s="2"/>
      <c r="F93" s="2"/>
      <c r="G93" s="2"/>
      <c r="H93" s="2"/>
      <c r="J93" s="81"/>
      <c r="K93" s="81"/>
    </row>
    <row r="94" spans="1:11" s="8" customFormat="1" hidden="1" x14ac:dyDescent="0.25">
      <c r="A94" s="2"/>
      <c r="B94" s="3">
        <v>3</v>
      </c>
      <c r="C94" s="87" t="s">
        <v>96</v>
      </c>
      <c r="D94" s="2">
        <v>10</v>
      </c>
      <c r="E94" s="2"/>
      <c r="F94" s="2"/>
      <c r="G94" s="2"/>
      <c r="H94" s="2"/>
      <c r="J94" s="81"/>
      <c r="K94" s="81"/>
    </row>
    <row r="95" spans="1:11" s="8" customFormat="1" hidden="1" x14ac:dyDescent="0.25">
      <c r="A95" s="2"/>
      <c r="B95" s="3">
        <v>4</v>
      </c>
      <c r="C95" s="87" t="s">
        <v>97</v>
      </c>
      <c r="D95" s="2">
        <v>5</v>
      </c>
      <c r="E95" s="2"/>
      <c r="F95" s="2"/>
      <c r="G95" s="2"/>
      <c r="H95" s="2"/>
      <c r="J95" s="81"/>
      <c r="K95" s="81"/>
    </row>
    <row r="96" spans="1:11" s="8" customFormat="1" hidden="1" x14ac:dyDescent="0.25">
      <c r="A96" s="2"/>
      <c r="B96" s="3">
        <v>5</v>
      </c>
      <c r="C96" s="87" t="s">
        <v>101</v>
      </c>
      <c r="D96" s="2">
        <v>0</v>
      </c>
      <c r="E96" s="2"/>
      <c r="F96" s="2"/>
      <c r="G96" s="2"/>
      <c r="H96" s="2"/>
      <c r="J96" s="81"/>
      <c r="K96" s="81"/>
    </row>
    <row r="97" spans="2:4" hidden="1" x14ac:dyDescent="0.25"/>
    <row r="98" spans="2:4" hidden="1" x14ac:dyDescent="0.25">
      <c r="C98" s="3" t="s">
        <v>104</v>
      </c>
    </row>
    <row r="99" spans="2:4" hidden="1" x14ac:dyDescent="0.25">
      <c r="B99" s="3">
        <v>1</v>
      </c>
      <c r="C99" s="87" t="s">
        <v>106</v>
      </c>
      <c r="D99" s="2">
        <v>30</v>
      </c>
    </row>
    <row r="100" spans="2:4" hidden="1" x14ac:dyDescent="0.25">
      <c r="B100" s="3">
        <v>2</v>
      </c>
      <c r="C100" s="87" t="s">
        <v>107</v>
      </c>
      <c r="D100" s="2">
        <v>10</v>
      </c>
    </row>
    <row r="101" spans="2:4" hidden="1" x14ac:dyDescent="0.25">
      <c r="B101" s="3">
        <v>3</v>
      </c>
      <c r="C101" s="87" t="s">
        <v>108</v>
      </c>
      <c r="D101" s="2">
        <v>0</v>
      </c>
    </row>
    <row r="102" spans="2:4" hidden="1" x14ac:dyDescent="0.25"/>
    <row r="103" spans="2:4" hidden="1" x14ac:dyDescent="0.25">
      <c r="B103" s="336"/>
      <c r="C103" s="337" t="s">
        <v>105</v>
      </c>
      <c r="D103" s="336"/>
    </row>
    <row r="104" spans="2:4" hidden="1" x14ac:dyDescent="0.25">
      <c r="B104" s="337">
        <v>1</v>
      </c>
      <c r="C104" s="338" t="s">
        <v>109</v>
      </c>
      <c r="D104" s="336">
        <v>30</v>
      </c>
    </row>
    <row r="105" spans="2:4" hidden="1" x14ac:dyDescent="0.25">
      <c r="B105" s="337">
        <v>2</v>
      </c>
      <c r="C105" s="338" t="s">
        <v>112</v>
      </c>
      <c r="D105" s="339" t="s">
        <v>74</v>
      </c>
    </row>
    <row r="106" spans="2:4" hidden="1" x14ac:dyDescent="0.25">
      <c r="B106" s="337">
        <v>3</v>
      </c>
      <c r="C106" s="338" t="s">
        <v>110</v>
      </c>
      <c r="D106" s="336">
        <v>0</v>
      </c>
    </row>
    <row r="107" spans="2:4" hidden="1" x14ac:dyDescent="0.25"/>
    <row r="108" spans="2:4" hidden="1" x14ac:dyDescent="0.25"/>
    <row r="109" spans="2:4" hidden="1" x14ac:dyDescent="0.25"/>
    <row r="110" spans="2:4" hidden="1" x14ac:dyDescent="0.25"/>
    <row r="112" spans="2:4" x14ac:dyDescent="0.25">
      <c r="C112" s="80"/>
    </row>
  </sheetData>
  <sheetProtection sheet="1" objects="1" scenarios="1"/>
  <mergeCells count="69">
    <mergeCell ref="H28:I28"/>
    <mergeCell ref="H29:I29"/>
    <mergeCell ref="H30:I30"/>
    <mergeCell ref="H31:I31"/>
    <mergeCell ref="H26:I26"/>
    <mergeCell ref="H27:I27"/>
    <mergeCell ref="H49:I49"/>
    <mergeCell ref="H50:I50"/>
    <mergeCell ref="D56:E56"/>
    <mergeCell ref="D34:F34"/>
    <mergeCell ref="H37:I37"/>
    <mergeCell ref="H38:I38"/>
    <mergeCell ref="H45:I45"/>
    <mergeCell ref="H46:I46"/>
    <mergeCell ref="H47:I47"/>
    <mergeCell ref="H39:I39"/>
    <mergeCell ref="H40:I40"/>
    <mergeCell ref="H41:I41"/>
    <mergeCell ref="H42:I42"/>
    <mergeCell ref="H43:I43"/>
    <mergeCell ref="H44:I44"/>
    <mergeCell ref="D64:E64"/>
    <mergeCell ref="D67:E67"/>
    <mergeCell ref="D68:E68"/>
    <mergeCell ref="D62:E62"/>
    <mergeCell ref="H32:I32"/>
    <mergeCell ref="H33:I33"/>
    <mergeCell ref="H34:I34"/>
    <mergeCell ref="D57:E57"/>
    <mergeCell ref="D58:E58"/>
    <mergeCell ref="D45:E45"/>
    <mergeCell ref="F41:F45"/>
    <mergeCell ref="G41:G45"/>
    <mergeCell ref="D42:E42"/>
    <mergeCell ref="D43:E43"/>
    <mergeCell ref="D44:E44"/>
    <mergeCell ref="H48:I48"/>
    <mergeCell ref="C76:H76"/>
    <mergeCell ref="F79:G79"/>
    <mergeCell ref="C46:C48"/>
    <mergeCell ref="D46:E46"/>
    <mergeCell ref="F46:F48"/>
    <mergeCell ref="G46:G48"/>
    <mergeCell ref="D47:E47"/>
    <mergeCell ref="D48:E48"/>
    <mergeCell ref="C50:E50"/>
    <mergeCell ref="D49:E49"/>
    <mergeCell ref="D59:E59"/>
    <mergeCell ref="D66:E66"/>
    <mergeCell ref="F72:H72"/>
    <mergeCell ref="F73:H73"/>
    <mergeCell ref="D61:E61"/>
    <mergeCell ref="D63:E63"/>
    <mergeCell ref="C41:C44"/>
    <mergeCell ref="D41:E41"/>
    <mergeCell ref="D28:F28"/>
    <mergeCell ref="D29:F29"/>
    <mergeCell ref="D30:F30"/>
    <mergeCell ref="D31:F31"/>
    <mergeCell ref="D32:F32"/>
    <mergeCell ref="D33:F33"/>
    <mergeCell ref="D27:F27"/>
    <mergeCell ref="G12:H13"/>
    <mergeCell ref="D2:H2"/>
    <mergeCell ref="D3:H3"/>
    <mergeCell ref="D4:H4"/>
    <mergeCell ref="D5:H5"/>
    <mergeCell ref="G10:H11"/>
    <mergeCell ref="H14:H15"/>
  </mergeCells>
  <conditionalFormatting sqref="C28:G30 D11:D12">
    <cfRule type="expression" dxfId="43" priority="7">
      <formula>$K$8=2</formula>
    </cfRule>
  </conditionalFormatting>
  <conditionalFormatting sqref="C33">
    <cfRule type="expression" dxfId="42" priority="8">
      <formula>$D$9&gt;2</formula>
    </cfRule>
  </conditionalFormatting>
  <conditionalFormatting sqref="C34:G34">
    <cfRule type="expression" dxfId="41" priority="9">
      <formula>$K$8=1</formula>
    </cfRule>
  </conditionalFormatting>
  <conditionalFormatting sqref="D17">
    <cfRule type="expression" dxfId="40" priority="6">
      <formula>$D$17&lt;$D$21</formula>
    </cfRule>
  </conditionalFormatting>
  <conditionalFormatting sqref="D18">
    <cfRule type="expression" dxfId="39" priority="5">
      <formula>$D$18&lt;$D$22</formula>
    </cfRule>
  </conditionalFormatting>
  <conditionalFormatting sqref="D19">
    <cfRule type="expression" dxfId="38" priority="4">
      <formula>$D$19&lt;$D$23</formula>
    </cfRule>
  </conditionalFormatting>
  <conditionalFormatting sqref="D20">
    <cfRule type="expression" dxfId="37" priority="3">
      <formula>$D$20&lt;$D$24</formula>
    </cfRule>
  </conditionalFormatting>
  <conditionalFormatting sqref="D21:D24">
    <cfRule type="expression" dxfId="36" priority="2">
      <formula>AND($D17&gt;0,$D21="")</formula>
    </cfRule>
  </conditionalFormatting>
  <conditionalFormatting sqref="D13">
    <cfRule type="expression" dxfId="35" priority="1">
      <formula>$D$13&lt;=SUM($D$14:$D$16)</formula>
    </cfRule>
  </conditionalFormatting>
  <dataValidations count="1">
    <dataValidation type="decimal" operator="greaterThanOrEqual" allowBlank="1" showInputMessage="1" showErrorMessage="1" promptTitle="opozorilo" prompt="Vnesi tudi minimalni radij!" sqref="D17:D20">
      <formula1>D21</formula1>
    </dataValidation>
  </dataValidations>
  <pageMargins left="0.25" right="0.25" top="0.75" bottom="0.75" header="0.3" footer="0.3"/>
  <pageSetup paperSize="9" scale="55" fitToHeight="0" orientation="portrait" r:id="rId1"/>
  <headerFooter differentFirst="1">
    <oddHeader>&amp;RObrazec 3b: Podatki o ukrepu</oddHeader>
    <firstHeader>&amp;L&amp;G&amp;C&amp;G&amp;RObrazec 3b: Podatki o ukrepu</firstHeader>
    <firstFooter>&amp;C»Javni razpis za sofinanciranje ukrepov trajnostne mobilnosti (oznaka JR-TM 1/2017) v okviru OP-EKP 2014 - 2020«&amp;R&amp;A</firstFooter>
  </headerFooter>
  <rowBreaks count="1" manualBreakCount="1">
    <brk id="36" min="2" max="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3793" r:id="rId5" name="Check Box 1">
              <controlPr defaultSize="0" autoFill="0" autoLine="0" autoPict="0">
                <anchor moveWithCells="1">
                  <from>
                    <xdr:col>2</xdr:col>
                    <xdr:colOff>38100</xdr:colOff>
                    <xdr:row>33</xdr:row>
                    <xdr:rowOff>209550</xdr:rowOff>
                  </from>
                  <to>
                    <xdr:col>2</xdr:col>
                    <xdr:colOff>342900</xdr:colOff>
                    <xdr:row>33</xdr:row>
                    <xdr:rowOff>457200</xdr:rowOff>
                  </to>
                </anchor>
              </controlPr>
            </control>
          </mc:Choice>
        </mc:AlternateContent>
        <mc:AlternateContent xmlns:mc="http://schemas.openxmlformats.org/markup-compatibility/2006">
          <mc:Choice Requires="x14">
            <control shapeId="33794" r:id="rId6" name="Check Box 2">
              <controlPr defaultSize="0" autoFill="0" autoLine="0" autoPict="0">
                <anchor moveWithCells="1">
                  <from>
                    <xdr:col>2</xdr:col>
                    <xdr:colOff>38100</xdr:colOff>
                    <xdr:row>29</xdr:row>
                    <xdr:rowOff>219075</xdr:rowOff>
                  </from>
                  <to>
                    <xdr:col>2</xdr:col>
                    <xdr:colOff>342900</xdr:colOff>
                    <xdr:row>29</xdr:row>
                    <xdr:rowOff>419100</xdr:rowOff>
                  </to>
                </anchor>
              </controlPr>
            </control>
          </mc:Choice>
        </mc:AlternateContent>
        <mc:AlternateContent xmlns:mc="http://schemas.openxmlformats.org/markup-compatibility/2006">
          <mc:Choice Requires="x14">
            <control shapeId="33795" r:id="rId7" name="Check Box 3">
              <controlPr defaultSize="0" autoFill="0" autoLine="0" autoPict="0">
                <anchor moveWithCells="1">
                  <from>
                    <xdr:col>2</xdr:col>
                    <xdr:colOff>47625</xdr:colOff>
                    <xdr:row>28</xdr:row>
                    <xdr:rowOff>95250</xdr:rowOff>
                  </from>
                  <to>
                    <xdr:col>2</xdr:col>
                    <xdr:colOff>342900</xdr:colOff>
                    <xdr:row>28</xdr:row>
                    <xdr:rowOff>457200</xdr:rowOff>
                  </to>
                </anchor>
              </controlPr>
            </control>
          </mc:Choice>
        </mc:AlternateContent>
        <mc:AlternateContent xmlns:mc="http://schemas.openxmlformats.org/markup-compatibility/2006">
          <mc:Choice Requires="x14">
            <control shapeId="33796" r:id="rId8" name="Check Box 4">
              <controlPr defaultSize="0" autoFill="0" autoLine="0" autoPict="0">
                <anchor moveWithCells="1">
                  <from>
                    <xdr:col>2</xdr:col>
                    <xdr:colOff>57150</xdr:colOff>
                    <xdr:row>27</xdr:row>
                    <xdr:rowOff>152400</xdr:rowOff>
                  </from>
                  <to>
                    <xdr:col>2</xdr:col>
                    <xdr:colOff>361950</xdr:colOff>
                    <xdr:row>27</xdr:row>
                    <xdr:rowOff>342900</xdr:rowOff>
                  </to>
                </anchor>
              </controlPr>
            </control>
          </mc:Choice>
        </mc:AlternateContent>
        <mc:AlternateContent xmlns:mc="http://schemas.openxmlformats.org/markup-compatibility/2006">
          <mc:Choice Requires="x14">
            <control shapeId="33797" r:id="rId9" name="Option Button 5">
              <controlPr defaultSize="0" autoFill="0" autoLine="0" autoPict="0" altText="Izbirni gumb 38">
                <anchor moveWithCells="1">
                  <from>
                    <xdr:col>3</xdr:col>
                    <xdr:colOff>95250</xdr:colOff>
                    <xdr:row>40</xdr:row>
                    <xdr:rowOff>171450</xdr:rowOff>
                  </from>
                  <to>
                    <xdr:col>3</xdr:col>
                    <xdr:colOff>1019175</xdr:colOff>
                    <xdr:row>40</xdr:row>
                    <xdr:rowOff>381000</xdr:rowOff>
                  </to>
                </anchor>
              </controlPr>
            </control>
          </mc:Choice>
        </mc:AlternateContent>
        <mc:AlternateContent xmlns:mc="http://schemas.openxmlformats.org/markup-compatibility/2006">
          <mc:Choice Requires="x14">
            <control shapeId="33798" r:id="rId10" name="Option Button 6">
              <controlPr defaultSize="0" autoFill="0" autoLine="0" autoPict="0">
                <anchor moveWithCells="1">
                  <from>
                    <xdr:col>3</xdr:col>
                    <xdr:colOff>95250</xdr:colOff>
                    <xdr:row>41</xdr:row>
                    <xdr:rowOff>57150</xdr:rowOff>
                  </from>
                  <to>
                    <xdr:col>3</xdr:col>
                    <xdr:colOff>1019175</xdr:colOff>
                    <xdr:row>41</xdr:row>
                    <xdr:rowOff>257175</xdr:rowOff>
                  </to>
                </anchor>
              </controlPr>
            </control>
          </mc:Choice>
        </mc:AlternateContent>
        <mc:AlternateContent xmlns:mc="http://schemas.openxmlformats.org/markup-compatibility/2006">
          <mc:Choice Requires="x14">
            <control shapeId="33799" r:id="rId11" name="Option Button 7">
              <controlPr defaultSize="0" autoFill="0" autoLine="0" autoPict="0">
                <anchor moveWithCells="1">
                  <from>
                    <xdr:col>3</xdr:col>
                    <xdr:colOff>95250</xdr:colOff>
                    <xdr:row>42</xdr:row>
                    <xdr:rowOff>76200</xdr:rowOff>
                  </from>
                  <to>
                    <xdr:col>3</xdr:col>
                    <xdr:colOff>1019175</xdr:colOff>
                    <xdr:row>42</xdr:row>
                    <xdr:rowOff>276225</xdr:rowOff>
                  </to>
                </anchor>
              </controlPr>
            </control>
          </mc:Choice>
        </mc:AlternateContent>
        <mc:AlternateContent xmlns:mc="http://schemas.openxmlformats.org/markup-compatibility/2006">
          <mc:Choice Requires="x14">
            <control shapeId="33800" r:id="rId12" name="Option Button 8">
              <controlPr defaultSize="0" autoFill="0" autoLine="0" autoPict="0">
                <anchor moveWithCells="1">
                  <from>
                    <xdr:col>3</xdr:col>
                    <xdr:colOff>95250</xdr:colOff>
                    <xdr:row>43</xdr:row>
                    <xdr:rowOff>57150</xdr:rowOff>
                  </from>
                  <to>
                    <xdr:col>3</xdr:col>
                    <xdr:colOff>1019175</xdr:colOff>
                    <xdr:row>43</xdr:row>
                    <xdr:rowOff>266700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xdr:col>
                    <xdr:colOff>57150</xdr:colOff>
                    <xdr:row>49</xdr:row>
                    <xdr:rowOff>38100</xdr:rowOff>
                  </from>
                  <to>
                    <xdr:col>2</xdr:col>
                    <xdr:colOff>933450</xdr:colOff>
                    <xdr:row>49</xdr:row>
                    <xdr:rowOff>247650</xdr:rowOff>
                  </to>
                </anchor>
              </controlPr>
            </control>
          </mc:Choice>
        </mc:AlternateContent>
        <mc:AlternateContent xmlns:mc="http://schemas.openxmlformats.org/markup-compatibility/2006">
          <mc:Choice Requires="x14">
            <control shapeId="33803" r:id="rId14" name="Group Box 11">
              <controlPr defaultSize="0" autoFill="0" autoPict="0">
                <anchor moveWithCells="1">
                  <from>
                    <xdr:col>3</xdr:col>
                    <xdr:colOff>0</xdr:colOff>
                    <xdr:row>40</xdr:row>
                    <xdr:rowOff>9525</xdr:rowOff>
                  </from>
                  <to>
                    <xdr:col>5</xdr:col>
                    <xdr:colOff>123825</xdr:colOff>
                    <xdr:row>44</xdr:row>
                    <xdr:rowOff>428625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2</xdr:col>
                    <xdr:colOff>38100</xdr:colOff>
                    <xdr:row>30</xdr:row>
                    <xdr:rowOff>180975</xdr:rowOff>
                  </from>
                  <to>
                    <xdr:col>2</xdr:col>
                    <xdr:colOff>342900</xdr:colOff>
                    <xdr:row>30</xdr:row>
                    <xdr:rowOff>371475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2</xdr:col>
                    <xdr:colOff>38100</xdr:colOff>
                    <xdr:row>31</xdr:row>
                    <xdr:rowOff>180975</xdr:rowOff>
                  </from>
                  <to>
                    <xdr:col>2</xdr:col>
                    <xdr:colOff>342900</xdr:colOff>
                    <xdr:row>31</xdr:row>
                    <xdr:rowOff>371475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2</xdr:col>
                    <xdr:colOff>38100</xdr:colOff>
                    <xdr:row>32</xdr:row>
                    <xdr:rowOff>180975</xdr:rowOff>
                  </from>
                  <to>
                    <xdr:col>2</xdr:col>
                    <xdr:colOff>342900</xdr:colOff>
                    <xdr:row>32</xdr:row>
                    <xdr:rowOff>371475</xdr:rowOff>
                  </to>
                </anchor>
              </controlPr>
            </control>
          </mc:Choice>
        </mc:AlternateContent>
        <mc:AlternateContent xmlns:mc="http://schemas.openxmlformats.org/markup-compatibility/2006">
          <mc:Choice Requires="x14">
            <control shapeId="33807" r:id="rId18" name="Option Button 15">
              <controlPr defaultSize="0" autoFill="0" autoLine="0" autoPict="0">
                <anchor moveWithCells="1">
                  <from>
                    <xdr:col>3</xdr:col>
                    <xdr:colOff>0</xdr:colOff>
                    <xdr:row>7</xdr:row>
                    <xdr:rowOff>9525</xdr:rowOff>
                  </from>
                  <to>
                    <xdr:col>3</xdr:col>
                    <xdr:colOff>1057275</xdr:colOff>
                    <xdr:row>8</xdr:row>
                    <xdr:rowOff>0</xdr:rowOff>
                  </to>
                </anchor>
              </controlPr>
            </control>
          </mc:Choice>
        </mc:AlternateContent>
        <mc:AlternateContent xmlns:mc="http://schemas.openxmlformats.org/markup-compatibility/2006">
          <mc:Choice Requires="x14">
            <control shapeId="33808" r:id="rId19" name="Option Button 16">
              <controlPr defaultSize="0" autoFill="0" autoLine="0" autoPict="0">
                <anchor moveWithCells="1">
                  <from>
                    <xdr:col>3</xdr:col>
                    <xdr:colOff>923925</xdr:colOff>
                    <xdr:row>7</xdr:row>
                    <xdr:rowOff>9525</xdr:rowOff>
                  </from>
                  <to>
                    <xdr:col>3</xdr:col>
                    <xdr:colOff>1981200</xdr:colOff>
                    <xdr:row>8</xdr:row>
                    <xdr:rowOff>0</xdr:rowOff>
                  </to>
                </anchor>
              </controlPr>
            </control>
          </mc:Choice>
        </mc:AlternateContent>
        <mc:AlternateContent xmlns:mc="http://schemas.openxmlformats.org/markup-compatibility/2006">
          <mc:Choice Requires="x14">
            <control shapeId="33809" r:id="rId20" name="Option Button 17">
              <controlPr defaultSize="0" autoFill="0" autoLine="0" autoPict="0" altText="Izbirni gumb 38">
                <anchor moveWithCells="1">
                  <from>
                    <xdr:col>3</xdr:col>
                    <xdr:colOff>95250</xdr:colOff>
                    <xdr:row>45</xdr:row>
                    <xdr:rowOff>180975</xdr:rowOff>
                  </from>
                  <to>
                    <xdr:col>3</xdr:col>
                    <xdr:colOff>1019175</xdr:colOff>
                    <xdr:row>45</xdr:row>
                    <xdr:rowOff>390525</xdr:rowOff>
                  </to>
                </anchor>
              </controlPr>
            </control>
          </mc:Choice>
        </mc:AlternateContent>
        <mc:AlternateContent xmlns:mc="http://schemas.openxmlformats.org/markup-compatibility/2006">
          <mc:Choice Requires="x14">
            <control shapeId="33810" r:id="rId21" name="Option Button 18">
              <controlPr defaultSize="0" autoFill="0" autoLine="0" autoPict="0">
                <anchor moveWithCells="1">
                  <from>
                    <xdr:col>3</xdr:col>
                    <xdr:colOff>95250</xdr:colOff>
                    <xdr:row>46</xdr:row>
                    <xdr:rowOff>66675</xdr:rowOff>
                  </from>
                  <to>
                    <xdr:col>3</xdr:col>
                    <xdr:colOff>1019175</xdr:colOff>
                    <xdr:row>46</xdr:row>
                    <xdr:rowOff>257175</xdr:rowOff>
                  </to>
                </anchor>
              </controlPr>
            </control>
          </mc:Choice>
        </mc:AlternateContent>
        <mc:AlternateContent xmlns:mc="http://schemas.openxmlformats.org/markup-compatibility/2006">
          <mc:Choice Requires="x14">
            <control shapeId="33811" r:id="rId22" name="Option Button 19">
              <controlPr defaultSize="0" autoFill="0" autoLine="0" autoPict="0">
                <anchor moveWithCells="1">
                  <from>
                    <xdr:col>3</xdr:col>
                    <xdr:colOff>95250</xdr:colOff>
                    <xdr:row>47</xdr:row>
                    <xdr:rowOff>76200</xdr:rowOff>
                  </from>
                  <to>
                    <xdr:col>3</xdr:col>
                    <xdr:colOff>1019175</xdr:colOff>
                    <xdr:row>47</xdr:row>
                    <xdr:rowOff>276225</xdr:rowOff>
                  </to>
                </anchor>
              </controlPr>
            </control>
          </mc:Choice>
        </mc:AlternateContent>
        <mc:AlternateContent xmlns:mc="http://schemas.openxmlformats.org/markup-compatibility/2006">
          <mc:Choice Requires="x14">
            <control shapeId="33813" r:id="rId23" name="Group Box 21">
              <controlPr defaultSize="0" autoFill="0" autoPict="0">
                <anchor moveWithCells="1">
                  <from>
                    <xdr:col>3</xdr:col>
                    <xdr:colOff>9525</xdr:colOff>
                    <xdr:row>45</xdr:row>
                    <xdr:rowOff>9525</xdr:rowOff>
                  </from>
                  <to>
                    <xdr:col>5</xdr:col>
                    <xdr:colOff>133350</xdr:colOff>
                    <xdr:row>48</xdr:row>
                    <xdr:rowOff>0</xdr:rowOff>
                  </to>
                </anchor>
              </controlPr>
            </control>
          </mc:Choice>
        </mc:AlternateContent>
        <mc:AlternateContent xmlns:mc="http://schemas.openxmlformats.org/markup-compatibility/2006">
          <mc:Choice Requires="x14">
            <control shapeId="33819" r:id="rId24" name="Option Button 27">
              <controlPr defaultSize="0" autoFill="0" autoLine="0" autoPict="0">
                <anchor moveWithCells="1">
                  <from>
                    <xdr:col>3</xdr:col>
                    <xdr:colOff>95250</xdr:colOff>
                    <xdr:row>44</xdr:row>
                    <xdr:rowOff>85725</xdr:rowOff>
                  </from>
                  <to>
                    <xdr:col>3</xdr:col>
                    <xdr:colOff>1019175</xdr:colOff>
                    <xdr:row>44</xdr:row>
                    <xdr:rowOff>295275</xdr:rowOff>
                  </to>
                </anchor>
              </controlPr>
            </control>
          </mc:Choice>
        </mc:AlternateContent>
        <mc:AlternateContent xmlns:mc="http://schemas.openxmlformats.org/markup-compatibility/2006">
          <mc:Choice Requires="x14">
            <control shapeId="33822" r:id="rId25" name="Check Box 30">
              <controlPr defaultSize="0" autoFill="0" autoLine="0" autoPict="0">
                <anchor moveWithCells="1">
                  <from>
                    <xdr:col>3</xdr:col>
                    <xdr:colOff>95250</xdr:colOff>
                    <xdr:row>48</xdr:row>
                    <xdr:rowOff>276225</xdr:rowOff>
                  </from>
                  <to>
                    <xdr:col>3</xdr:col>
                    <xdr:colOff>971550</xdr:colOff>
                    <xdr:row>48</xdr:row>
                    <xdr:rowOff>485775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3" tint="0.39997558519241921"/>
    <pageSetUpPr fitToPage="1"/>
  </sheetPr>
  <dimension ref="A1:L98"/>
  <sheetViews>
    <sheetView view="pageBreakPreview" topLeftCell="C1" zoomScale="85" zoomScaleNormal="70" zoomScaleSheetLayoutView="85" zoomScalePageLayoutView="70" workbookViewId="0">
      <selection activeCell="C1" sqref="C1"/>
    </sheetView>
  </sheetViews>
  <sheetFormatPr defaultRowHeight="15" x14ac:dyDescent="0.25"/>
  <cols>
    <col min="1" max="1" width="9.140625" style="2" hidden="1" customWidth="1"/>
    <col min="2" max="2" width="9.42578125" style="2" hidden="1" customWidth="1"/>
    <col min="3" max="3" width="58.85546875" style="2" customWidth="1"/>
    <col min="4" max="4" width="30.42578125" style="2" customWidth="1"/>
    <col min="5" max="5" width="16.28515625" style="2" customWidth="1"/>
    <col min="6" max="6" width="15" style="2" customWidth="1"/>
    <col min="7" max="7" width="15.7109375" style="2" customWidth="1"/>
    <col min="8" max="8" width="20.7109375" style="2" customWidth="1"/>
    <col min="9" max="9" width="22.7109375" style="8" customWidth="1"/>
    <col min="10" max="11" width="16.42578125" style="81" hidden="1" customWidth="1"/>
    <col min="12" max="12" width="16.42578125" style="2" hidden="1" customWidth="1"/>
    <col min="13" max="15" width="0" style="2" hidden="1" customWidth="1"/>
    <col min="16" max="16384" width="9.140625" style="2"/>
  </cols>
  <sheetData>
    <row r="1" spans="1:11" x14ac:dyDescent="0.25">
      <c r="A1" s="2" t="s">
        <v>12</v>
      </c>
      <c r="C1" s="6"/>
      <c r="D1" s="6"/>
    </row>
    <row r="2" spans="1:11" ht="19.5" customHeight="1" x14ac:dyDescent="0.25">
      <c r="A2" s="2" t="s">
        <v>18</v>
      </c>
      <c r="C2" s="47" t="s">
        <v>5</v>
      </c>
      <c r="D2" s="508"/>
      <c r="E2" s="508"/>
      <c r="F2" s="508"/>
      <c r="G2" s="508"/>
      <c r="H2" s="508"/>
    </row>
    <row r="3" spans="1:11" ht="19.5" customHeight="1" x14ac:dyDescent="0.25">
      <c r="A3" s="2" t="s">
        <v>77</v>
      </c>
      <c r="C3" s="47" t="s">
        <v>6</v>
      </c>
      <c r="D3" s="509"/>
      <c r="E3" s="509"/>
      <c r="F3" s="509"/>
      <c r="G3" s="509"/>
      <c r="H3" s="509"/>
    </row>
    <row r="4" spans="1:11" ht="19.5" customHeight="1" x14ac:dyDescent="0.25">
      <c r="C4" s="47" t="s">
        <v>7</v>
      </c>
      <c r="D4" s="509"/>
      <c r="E4" s="509"/>
      <c r="F4" s="509"/>
      <c r="G4" s="509"/>
      <c r="H4" s="509"/>
    </row>
    <row r="5" spans="1:11" ht="19.5" customHeight="1" x14ac:dyDescent="0.25">
      <c r="C5" s="47" t="s">
        <v>8</v>
      </c>
      <c r="D5" s="509"/>
      <c r="E5" s="509"/>
      <c r="F5" s="509"/>
      <c r="G5" s="509"/>
      <c r="H5" s="509"/>
    </row>
    <row r="6" spans="1:11" ht="16.5" thickBot="1" x14ac:dyDescent="0.3">
      <c r="E6" s="5"/>
      <c r="F6" s="48"/>
    </row>
    <row r="7" spans="1:11" ht="29.25" customHeight="1" x14ac:dyDescent="0.25">
      <c r="C7" s="106" t="s">
        <v>83</v>
      </c>
      <c r="D7" s="107"/>
      <c r="E7" s="108"/>
      <c r="F7" s="9"/>
      <c r="G7" s="102" t="s">
        <v>76</v>
      </c>
      <c r="H7" s="128">
        <v>100</v>
      </c>
    </row>
    <row r="8" spans="1:11" ht="22.5" customHeight="1" thickBot="1" x14ac:dyDescent="0.4">
      <c r="C8" s="109" t="s">
        <v>85</v>
      </c>
      <c r="D8" s="110"/>
      <c r="E8" s="86"/>
      <c r="F8" s="61"/>
      <c r="G8" s="103" t="s">
        <v>73</v>
      </c>
      <c r="H8" s="129">
        <f>SUM(G30:G36)</f>
        <v>40</v>
      </c>
      <c r="K8" s="81">
        <v>1</v>
      </c>
    </row>
    <row r="9" spans="1:11" ht="18" customHeight="1" x14ac:dyDescent="0.25">
      <c r="C9" s="109" t="s">
        <v>84</v>
      </c>
      <c r="D9" s="110"/>
      <c r="E9" s="86"/>
      <c r="F9" s="61"/>
      <c r="G9" s="62"/>
      <c r="H9" s="91"/>
    </row>
    <row r="10" spans="1:11" ht="18" customHeight="1" x14ac:dyDescent="0.25">
      <c r="C10" s="100" t="s">
        <v>79</v>
      </c>
      <c r="D10" s="101"/>
      <c r="E10" s="99" t="s">
        <v>17</v>
      </c>
      <c r="F10" s="61"/>
      <c r="G10" s="62"/>
      <c r="H10" s="9"/>
    </row>
    <row r="11" spans="1:11" ht="18" customHeight="1" x14ac:dyDescent="0.25">
      <c r="C11" s="100" t="s">
        <v>81</v>
      </c>
      <c r="D11" s="101"/>
      <c r="E11" s="99" t="s">
        <v>80</v>
      </c>
      <c r="F11" s="61"/>
      <c r="G11" s="62"/>
      <c r="H11" s="9"/>
    </row>
    <row r="12" spans="1:11" ht="18" customHeight="1" x14ac:dyDescent="0.25">
      <c r="C12" s="109" t="s">
        <v>82</v>
      </c>
      <c r="D12" s="110"/>
      <c r="E12" s="86" t="s">
        <v>80</v>
      </c>
      <c r="F12" s="61"/>
      <c r="G12" s="62"/>
      <c r="H12" s="9"/>
    </row>
    <row r="13" spans="1:11" ht="18" customHeight="1" thickBot="1" x14ac:dyDescent="0.3">
      <c r="C13" s="341"/>
      <c r="D13" s="344"/>
      <c r="E13" s="343"/>
      <c r="F13" s="61"/>
      <c r="G13" s="62"/>
      <c r="H13" s="9"/>
    </row>
    <row r="14" spans="1:11" ht="16.5" thickBot="1" x14ac:dyDescent="0.3">
      <c r="E14" s="5"/>
      <c r="F14" s="48"/>
    </row>
    <row r="15" spans="1:11" ht="18.75" x14ac:dyDescent="0.25">
      <c r="C15" s="470" t="s">
        <v>9</v>
      </c>
      <c r="D15" s="471"/>
      <c r="E15" s="471"/>
      <c r="F15" s="471"/>
      <c r="G15" s="471"/>
      <c r="H15" s="627"/>
      <c r="I15" s="628"/>
    </row>
    <row r="16" spans="1:11" ht="15.75" x14ac:dyDescent="0.25">
      <c r="C16" s="472" t="s">
        <v>78</v>
      </c>
      <c r="D16" s="615" t="s">
        <v>33</v>
      </c>
      <c r="E16" s="615"/>
      <c r="F16" s="615"/>
      <c r="G16" s="474" t="s">
        <v>10</v>
      </c>
      <c r="H16" s="626" t="s">
        <v>11</v>
      </c>
      <c r="I16" s="626"/>
    </row>
    <row r="17" spans="3:11" ht="71.25" customHeight="1" x14ac:dyDescent="0.25">
      <c r="C17" s="449" t="s">
        <v>34</v>
      </c>
      <c r="D17" s="532" t="s">
        <v>310</v>
      </c>
      <c r="E17" s="532"/>
      <c r="F17" s="532"/>
      <c r="G17" s="439" t="s">
        <v>32</v>
      </c>
      <c r="H17" s="584"/>
      <c r="I17" s="585"/>
      <c r="J17" s="82" t="b">
        <v>0</v>
      </c>
      <c r="K17" s="81" t="b">
        <f>IF(D11&gt;=D10,TRUE,FALSE)</f>
        <v>1</v>
      </c>
    </row>
    <row r="18" spans="3:11" ht="77.25" customHeight="1" x14ac:dyDescent="0.25">
      <c r="C18" s="449" t="s">
        <v>35</v>
      </c>
      <c r="D18" s="532" t="s">
        <v>309</v>
      </c>
      <c r="E18" s="532"/>
      <c r="F18" s="532"/>
      <c r="G18" s="439" t="s">
        <v>32</v>
      </c>
      <c r="H18" s="584"/>
      <c r="I18" s="585"/>
      <c r="J18" s="82" t="b">
        <v>0</v>
      </c>
    </row>
    <row r="19" spans="3:11" ht="70.5" customHeight="1" x14ac:dyDescent="0.25">
      <c r="C19" s="449" t="s">
        <v>36</v>
      </c>
      <c r="D19" s="532" t="s">
        <v>41</v>
      </c>
      <c r="E19" s="532"/>
      <c r="F19" s="532"/>
      <c r="G19" s="439" t="s">
        <v>32</v>
      </c>
      <c r="H19" s="584"/>
      <c r="I19" s="585"/>
      <c r="J19" s="82" t="b">
        <v>0</v>
      </c>
    </row>
    <row r="20" spans="3:11" ht="70.5" customHeight="1" x14ac:dyDescent="0.25">
      <c r="C20" s="449" t="s">
        <v>37</v>
      </c>
      <c r="D20" s="532" t="s">
        <v>42</v>
      </c>
      <c r="E20" s="532"/>
      <c r="F20" s="532"/>
      <c r="G20" s="439" t="s">
        <v>32</v>
      </c>
      <c r="H20" s="584"/>
      <c r="I20" s="585"/>
      <c r="J20" s="82" t="b">
        <v>0</v>
      </c>
    </row>
    <row r="21" spans="3:11" ht="70.5" customHeight="1" x14ac:dyDescent="0.25">
      <c r="C21" s="449" t="s">
        <v>38</v>
      </c>
      <c r="D21" s="532" t="s">
        <v>311</v>
      </c>
      <c r="E21" s="532"/>
      <c r="F21" s="532"/>
      <c r="G21" s="439" t="s">
        <v>32</v>
      </c>
      <c r="H21" s="584"/>
      <c r="I21" s="585"/>
      <c r="J21" s="82" t="b">
        <v>0</v>
      </c>
    </row>
    <row r="22" spans="3:11" ht="70.5" customHeight="1" x14ac:dyDescent="0.25">
      <c r="C22" s="449" t="s">
        <v>39</v>
      </c>
      <c r="D22" s="532" t="s">
        <v>43</v>
      </c>
      <c r="E22" s="532"/>
      <c r="F22" s="532"/>
      <c r="G22" s="439" t="s">
        <v>32</v>
      </c>
      <c r="H22" s="584"/>
      <c r="I22" s="585"/>
      <c r="J22" s="82" t="b">
        <v>0</v>
      </c>
    </row>
    <row r="23" spans="3:11" ht="78" customHeight="1" thickBot="1" x14ac:dyDescent="0.3">
      <c r="C23" s="450" t="s">
        <v>40</v>
      </c>
      <c r="D23" s="533" t="s">
        <v>312</v>
      </c>
      <c r="E23" s="533"/>
      <c r="F23" s="533"/>
      <c r="G23" s="440" t="s">
        <v>32</v>
      </c>
      <c r="H23" s="586"/>
      <c r="I23" s="587"/>
      <c r="J23" s="82" t="b">
        <v>0</v>
      </c>
    </row>
    <row r="25" spans="3:11" ht="15.75" thickBot="1" x14ac:dyDescent="0.3"/>
    <row r="26" spans="3:11" ht="17.25" customHeight="1" x14ac:dyDescent="0.25">
      <c r="C26" s="475" t="s">
        <v>19</v>
      </c>
      <c r="D26" s="476"/>
      <c r="E26" s="476"/>
      <c r="F26" s="481"/>
      <c r="G26" s="476"/>
      <c r="H26" s="624"/>
      <c r="I26" s="625"/>
    </row>
    <row r="27" spans="3:11" hidden="1" x14ac:dyDescent="0.25">
      <c r="C27" s="482"/>
      <c r="D27" s="483"/>
      <c r="E27" s="483"/>
      <c r="F27" s="483"/>
      <c r="G27" s="483"/>
      <c r="H27" s="623"/>
      <c r="I27" s="623"/>
    </row>
    <row r="28" spans="3:11" ht="18.75" x14ac:dyDescent="0.25">
      <c r="C28" s="484" t="s">
        <v>1</v>
      </c>
      <c r="D28" s="485"/>
      <c r="E28" s="485"/>
      <c r="F28" s="486" t="s">
        <v>70</v>
      </c>
      <c r="G28" s="486" t="s">
        <v>73</v>
      </c>
      <c r="H28" s="621" t="s">
        <v>11</v>
      </c>
      <c r="I28" s="622"/>
    </row>
    <row r="29" spans="3:11" ht="23.25" customHeight="1" x14ac:dyDescent="0.25">
      <c r="C29" s="477" t="s">
        <v>72</v>
      </c>
      <c r="D29" s="478"/>
      <c r="E29" s="479"/>
      <c r="F29" s="480"/>
      <c r="G29" s="478"/>
      <c r="H29" s="619"/>
      <c r="I29" s="620"/>
    </row>
    <row r="30" spans="3:11" ht="33.75" customHeight="1" x14ac:dyDescent="0.25">
      <c r="C30" s="607" t="s">
        <v>86</v>
      </c>
      <c r="D30" s="608"/>
      <c r="E30" s="608"/>
      <c r="F30" s="441">
        <v>40</v>
      </c>
      <c r="G30" s="442">
        <f>IF(K8=1,40,0)</f>
        <v>40</v>
      </c>
      <c r="H30" s="617"/>
      <c r="I30" s="618"/>
    </row>
    <row r="31" spans="3:11" ht="51" customHeight="1" x14ac:dyDescent="0.25">
      <c r="C31" s="616" t="s">
        <v>87</v>
      </c>
      <c r="D31" s="614" t="s">
        <v>94</v>
      </c>
      <c r="E31" s="614"/>
      <c r="F31" s="603" t="s">
        <v>88</v>
      </c>
      <c r="G31" s="609">
        <f>VLOOKUP(J31,B78:D81,3)</f>
        <v>0</v>
      </c>
      <c r="H31" s="584"/>
      <c r="I31" s="585"/>
      <c r="J31" s="81">
        <v>4</v>
      </c>
    </row>
    <row r="32" spans="3:11" ht="30" customHeight="1" x14ac:dyDescent="0.25">
      <c r="C32" s="616"/>
      <c r="D32" s="610" t="s">
        <v>95</v>
      </c>
      <c r="E32" s="610"/>
      <c r="F32" s="603"/>
      <c r="G32" s="609"/>
      <c r="H32" s="584"/>
      <c r="I32" s="585"/>
    </row>
    <row r="33" spans="2:11" ht="26.25" customHeight="1" x14ac:dyDescent="0.25">
      <c r="C33" s="616"/>
      <c r="D33" s="610" t="s">
        <v>96</v>
      </c>
      <c r="E33" s="610"/>
      <c r="F33" s="603"/>
      <c r="G33" s="609"/>
      <c r="H33" s="584"/>
      <c r="I33" s="585"/>
    </row>
    <row r="34" spans="2:11" ht="30.75" customHeight="1" thickBot="1" x14ac:dyDescent="0.3">
      <c r="C34" s="616"/>
      <c r="D34" s="611" t="s">
        <v>97</v>
      </c>
      <c r="E34" s="611"/>
      <c r="F34" s="603"/>
      <c r="G34" s="609"/>
      <c r="H34" s="584"/>
      <c r="I34" s="585"/>
    </row>
    <row r="35" spans="2:11" ht="25.5" customHeight="1" thickBot="1" x14ac:dyDescent="0.3">
      <c r="C35" s="612" t="s">
        <v>93</v>
      </c>
      <c r="D35" s="613" t="s">
        <v>58</v>
      </c>
      <c r="E35" s="613"/>
      <c r="F35" s="444">
        <v>10</v>
      </c>
      <c r="G35" s="443">
        <f>IF(J35=TRUE,10,0)</f>
        <v>0</v>
      </c>
      <c r="H35" s="588"/>
      <c r="I35" s="589"/>
      <c r="J35" s="81" t="b">
        <v>0</v>
      </c>
      <c r="K35" s="84"/>
    </row>
    <row r="36" spans="2:11" ht="25.5" customHeight="1" thickBot="1" x14ac:dyDescent="0.3">
      <c r="C36" s="577" t="s">
        <v>98</v>
      </c>
      <c r="D36" s="578"/>
      <c r="E36" s="578"/>
      <c r="F36" s="88">
        <v>10</v>
      </c>
      <c r="G36" s="89">
        <f>IF(J36=TRUE,10,0)</f>
        <v>0</v>
      </c>
      <c r="H36" s="586"/>
      <c r="I36" s="587"/>
      <c r="J36" s="81" t="b">
        <v>0</v>
      </c>
      <c r="K36" s="85"/>
    </row>
    <row r="37" spans="2:11" ht="15.75" x14ac:dyDescent="0.25">
      <c r="B37" s="5"/>
      <c r="C37" s="4"/>
      <c r="D37" s="4"/>
      <c r="E37" s="4"/>
      <c r="H37" s="74"/>
    </row>
    <row r="38" spans="2:11" ht="15.75" x14ac:dyDescent="0.25">
      <c r="B38" s="5"/>
      <c r="C38" s="4"/>
      <c r="D38" s="4"/>
      <c r="E38" s="4"/>
      <c r="H38" s="74"/>
    </row>
    <row r="39" spans="2:11" ht="15.75" x14ac:dyDescent="0.25">
      <c r="B39" s="5"/>
      <c r="C39" s="4"/>
      <c r="D39" s="4"/>
      <c r="E39" s="4"/>
      <c r="H39" s="74"/>
    </row>
    <row r="40" spans="2:11" ht="21" x14ac:dyDescent="0.25">
      <c r="B40" s="5"/>
      <c r="C40" s="314" t="s">
        <v>575</v>
      </c>
      <c r="D40"/>
      <c r="E40"/>
      <c r="F40" s="131"/>
      <c r="G40" s="174"/>
      <c r="H40" s="131"/>
      <c r="I40"/>
    </row>
    <row r="41" spans="2:11" ht="16.5" thickBot="1" x14ac:dyDescent="0.3">
      <c r="B41" s="5"/>
      <c r="C41" s="497" t="s">
        <v>573</v>
      </c>
      <c r="D41"/>
      <c r="E41"/>
      <c r="F41" s="131"/>
      <c r="G41" s="174"/>
      <c r="H41" s="131"/>
      <c r="I41"/>
    </row>
    <row r="42" spans="2:11" ht="48" customHeight="1" x14ac:dyDescent="0.25">
      <c r="B42" s="5"/>
      <c r="C42" s="326" t="s">
        <v>265</v>
      </c>
      <c r="D42" s="327" t="s">
        <v>172</v>
      </c>
      <c r="E42" s="327" t="s">
        <v>173</v>
      </c>
      <c r="F42" s="327" t="s">
        <v>569</v>
      </c>
      <c r="G42" s="327" t="s">
        <v>568</v>
      </c>
      <c r="H42" s="327" t="s">
        <v>571</v>
      </c>
      <c r="I42" s="328" t="s">
        <v>570</v>
      </c>
    </row>
    <row r="43" spans="2:11" ht="15.75" x14ac:dyDescent="0.25">
      <c r="B43" s="5"/>
      <c r="C43" s="280" t="s">
        <v>261</v>
      </c>
      <c r="D43" s="528"/>
      <c r="E43" s="529"/>
      <c r="F43" s="282"/>
      <c r="G43" s="282">
        <f>SUM(G44:G46)</f>
        <v>0</v>
      </c>
      <c r="H43" s="282">
        <f>SUM(H44:H46)</f>
        <v>0</v>
      </c>
      <c r="I43" s="290">
        <f>SUM(I44:I46)</f>
        <v>0</v>
      </c>
    </row>
    <row r="44" spans="2:11" ht="15.75" x14ac:dyDescent="0.25">
      <c r="B44" s="5"/>
      <c r="C44" s="183" t="s">
        <v>289</v>
      </c>
      <c r="D44" s="526" t="s">
        <v>331</v>
      </c>
      <c r="E44" s="527"/>
      <c r="F44" s="253"/>
      <c r="G44" s="178">
        <f t="shared" ref="G44:H46" si="0">F44</f>
        <v>0</v>
      </c>
      <c r="H44" s="179">
        <f t="shared" si="0"/>
        <v>0</v>
      </c>
      <c r="I44" s="180">
        <f>G44-H44</f>
        <v>0</v>
      </c>
    </row>
    <row r="45" spans="2:11" ht="15.75" x14ac:dyDescent="0.25">
      <c r="B45" s="5"/>
      <c r="C45" s="183" t="s">
        <v>286</v>
      </c>
      <c r="D45" s="526" t="s">
        <v>331</v>
      </c>
      <c r="E45" s="527"/>
      <c r="F45" s="253"/>
      <c r="G45" s="178">
        <f t="shared" si="0"/>
        <v>0</v>
      </c>
      <c r="H45" s="179">
        <f t="shared" si="0"/>
        <v>0</v>
      </c>
      <c r="I45" s="180">
        <f>G45-H45</f>
        <v>0</v>
      </c>
    </row>
    <row r="46" spans="2:11" ht="15.75" x14ac:dyDescent="0.25">
      <c r="B46" s="5"/>
      <c r="C46" s="355" t="s">
        <v>281</v>
      </c>
      <c r="D46" s="526" t="s">
        <v>331</v>
      </c>
      <c r="E46" s="527"/>
      <c r="F46" s="253"/>
      <c r="G46" s="178">
        <f t="shared" si="0"/>
        <v>0</v>
      </c>
      <c r="H46" s="179">
        <f t="shared" si="0"/>
        <v>0</v>
      </c>
      <c r="I46" s="180">
        <f>G46-H46</f>
        <v>0</v>
      </c>
    </row>
    <row r="47" spans="2:11" ht="15.75" x14ac:dyDescent="0.25">
      <c r="B47" s="5"/>
      <c r="C47" s="381" t="s">
        <v>274</v>
      </c>
      <c r="D47" s="604" t="s">
        <v>572</v>
      </c>
      <c r="E47" s="605"/>
      <c r="F47" s="606"/>
      <c r="G47" s="282">
        <f>SUM(G48:G51)</f>
        <v>1E-4</v>
      </c>
      <c r="H47" s="282">
        <f>IF(SUM(G48:G51)&gt;50%*SUM(H44:H46,H53:H55),50%*SUM(H44:H46,H53:H55),(SUM(G48:G51)))</f>
        <v>0</v>
      </c>
      <c r="I47" s="290">
        <f>SUM(I48:I51)</f>
        <v>1E-4</v>
      </c>
    </row>
    <row r="48" spans="2:11" ht="15.75" x14ac:dyDescent="0.25">
      <c r="B48" s="5"/>
      <c r="C48" s="183" t="s">
        <v>275</v>
      </c>
      <c r="D48" s="526" t="s">
        <v>331</v>
      </c>
      <c r="E48" s="527"/>
      <c r="F48" s="253">
        <v>1E-4</v>
      </c>
      <c r="G48" s="178">
        <f>F48</f>
        <v>1E-4</v>
      </c>
      <c r="H48" s="179">
        <f>G48/G47*H47</f>
        <v>0</v>
      </c>
      <c r="I48" s="180">
        <f>G48-H48</f>
        <v>1E-4</v>
      </c>
    </row>
    <row r="49" spans="2:9" ht="15.75" x14ac:dyDescent="0.25">
      <c r="B49" s="5"/>
      <c r="C49" s="183" t="s">
        <v>285</v>
      </c>
      <c r="D49" s="526" t="s">
        <v>331</v>
      </c>
      <c r="E49" s="527"/>
      <c r="F49" s="253"/>
      <c r="G49" s="178">
        <f>F49</f>
        <v>0</v>
      </c>
      <c r="H49" s="179">
        <f>G49/G47*H47</f>
        <v>0</v>
      </c>
      <c r="I49" s="180">
        <f>G49-H49</f>
        <v>0</v>
      </c>
    </row>
    <row r="50" spans="2:9" ht="15.75" x14ac:dyDescent="0.25">
      <c r="B50" s="5"/>
      <c r="C50" s="183" t="s">
        <v>276</v>
      </c>
      <c r="D50" s="526" t="s">
        <v>331</v>
      </c>
      <c r="E50" s="527"/>
      <c r="F50" s="253"/>
      <c r="G50" s="178">
        <f>F50</f>
        <v>0</v>
      </c>
      <c r="H50" s="179">
        <f>G50/G47*H47</f>
        <v>0</v>
      </c>
      <c r="I50" s="180">
        <f>G50-H50</f>
        <v>0</v>
      </c>
    </row>
    <row r="51" spans="2:9" ht="15.75" x14ac:dyDescent="0.25">
      <c r="B51" s="5"/>
      <c r="C51" s="291" t="s">
        <v>278</v>
      </c>
      <c r="D51" s="542" t="s">
        <v>331</v>
      </c>
      <c r="E51" s="543"/>
      <c r="F51" s="292"/>
      <c r="G51" s="293">
        <f>F51</f>
        <v>0</v>
      </c>
      <c r="H51" s="294">
        <f>G51/G47*H47</f>
        <v>0</v>
      </c>
      <c r="I51" s="295">
        <f>G51-H51</f>
        <v>0</v>
      </c>
    </row>
    <row r="52" spans="2:9" ht="15.75" x14ac:dyDescent="0.25">
      <c r="B52" s="5"/>
      <c r="C52" s="280" t="s">
        <v>269</v>
      </c>
      <c r="D52" s="281"/>
      <c r="E52" s="281"/>
      <c r="F52" s="282"/>
      <c r="G52" s="282">
        <f>SUM(G53:G55)</f>
        <v>0</v>
      </c>
      <c r="H52" s="282">
        <f>SUM(H53:H55)</f>
        <v>0</v>
      </c>
      <c r="I52" s="283">
        <f>SUM(I53:I55)</f>
        <v>0</v>
      </c>
    </row>
    <row r="53" spans="2:9" ht="15.75" x14ac:dyDescent="0.25">
      <c r="B53" s="5"/>
      <c r="C53" s="262" t="s">
        <v>280</v>
      </c>
      <c r="D53" s="526" t="s">
        <v>331</v>
      </c>
      <c r="E53" s="527"/>
      <c r="F53" s="253"/>
      <c r="G53" s="178">
        <f t="shared" ref="G53:H55" si="1">F53</f>
        <v>0</v>
      </c>
      <c r="H53" s="179">
        <f t="shared" si="1"/>
        <v>0</v>
      </c>
      <c r="I53" s="180">
        <f>G53-H53</f>
        <v>0</v>
      </c>
    </row>
    <row r="54" spans="2:9" ht="15.75" x14ac:dyDescent="0.25">
      <c r="B54" s="5"/>
      <c r="C54" s="262" t="s">
        <v>282</v>
      </c>
      <c r="D54" s="526" t="s">
        <v>331</v>
      </c>
      <c r="E54" s="527"/>
      <c r="F54" s="253"/>
      <c r="G54" s="178">
        <f t="shared" si="1"/>
        <v>0</v>
      </c>
      <c r="H54" s="179">
        <f t="shared" si="1"/>
        <v>0</v>
      </c>
      <c r="I54" s="180">
        <f>G54-H54</f>
        <v>0</v>
      </c>
    </row>
    <row r="55" spans="2:9" ht="16.5" thickBot="1" x14ac:dyDescent="0.3">
      <c r="B55" s="5"/>
      <c r="C55" s="271" t="s">
        <v>283</v>
      </c>
      <c r="D55" s="526" t="s">
        <v>331</v>
      </c>
      <c r="E55" s="527"/>
      <c r="F55" s="253"/>
      <c r="G55" s="178">
        <f t="shared" si="1"/>
        <v>0</v>
      </c>
      <c r="H55" s="274">
        <f t="shared" si="1"/>
        <v>0</v>
      </c>
      <c r="I55" s="275">
        <f>G55-H55</f>
        <v>0</v>
      </c>
    </row>
    <row r="56" spans="2:9" ht="15.75" x14ac:dyDescent="0.25">
      <c r="B56" s="5"/>
      <c r="C56" s="298"/>
      <c r="D56" s="299"/>
      <c r="E56" s="302"/>
      <c r="F56" s="305" t="s">
        <v>266</v>
      </c>
      <c r="G56" s="296">
        <f>SUM(G44:G46,G49:G51,G53)</f>
        <v>0</v>
      </c>
      <c r="H56" s="296">
        <f>SUM(H44:H46,H49:H51,H53)</f>
        <v>0</v>
      </c>
      <c r="I56" s="297">
        <f>SUM(I44:I46,I49:I51,I53)</f>
        <v>0</v>
      </c>
    </row>
    <row r="57" spans="2:9" ht="15.75" x14ac:dyDescent="0.25">
      <c r="B57" s="5"/>
      <c r="C57" s="300"/>
      <c r="D57" s="301"/>
      <c r="E57" s="303"/>
      <c r="F57" s="306" t="s">
        <v>267</v>
      </c>
      <c r="G57" s="178">
        <f>SUM(G48,G54)</f>
        <v>1E-4</v>
      </c>
      <c r="H57" s="178">
        <f>SUM(H48,H54)</f>
        <v>0</v>
      </c>
      <c r="I57" s="180">
        <f>SUM(I48,I54)</f>
        <v>1E-4</v>
      </c>
    </row>
    <row r="58" spans="2:9" ht="16.5" thickBot="1" x14ac:dyDescent="0.3">
      <c r="B58" s="5"/>
      <c r="C58" s="300"/>
      <c r="D58" s="301"/>
      <c r="E58" s="303"/>
      <c r="F58" s="307" t="s">
        <v>268</v>
      </c>
      <c r="G58" s="273">
        <f>G55</f>
        <v>0</v>
      </c>
      <c r="H58" s="273">
        <f>H55</f>
        <v>0</v>
      </c>
      <c r="I58" s="275">
        <f>I55</f>
        <v>0</v>
      </c>
    </row>
    <row r="59" spans="2:9" ht="19.5" thickBot="1" x14ac:dyDescent="0.3">
      <c r="B59" s="5"/>
      <c r="C59" s="191"/>
      <c r="D59" s="192"/>
      <c r="E59" s="304"/>
      <c r="F59" s="579" t="s">
        <v>542</v>
      </c>
      <c r="G59" s="579"/>
      <c r="H59" s="580"/>
      <c r="I59" s="193">
        <f>SUM(H43:H46,H48:H51,H53:H55)</f>
        <v>0</v>
      </c>
    </row>
    <row r="60" spans="2:9" ht="19.5" thickBot="1" x14ac:dyDescent="0.3">
      <c r="B60" s="5"/>
      <c r="C60" s="191"/>
      <c r="D60" s="192"/>
      <c r="E60" s="304"/>
      <c r="F60" s="581" t="s">
        <v>543</v>
      </c>
      <c r="G60" s="582"/>
      <c r="H60" s="583"/>
      <c r="I60" s="365">
        <f>SUM(I43:I46,I48:I51,I53:I55)</f>
        <v>1E-4</v>
      </c>
    </row>
    <row r="61" spans="2:9" ht="15.75" x14ac:dyDescent="0.25">
      <c r="B61" s="5"/>
      <c r="C61" s="75" t="s">
        <v>13</v>
      </c>
      <c r="F61" s="6"/>
      <c r="G61" s="6"/>
      <c r="H61" s="6"/>
    </row>
    <row r="62" spans="2:9" ht="15.75" x14ac:dyDescent="0.25">
      <c r="B62" s="5"/>
      <c r="C62" s="574" t="s">
        <v>14</v>
      </c>
      <c r="D62" s="574"/>
      <c r="E62" s="574"/>
      <c r="F62" s="574"/>
      <c r="G62" s="574"/>
      <c r="H62" s="574"/>
    </row>
    <row r="63" spans="2:9" ht="15.75" x14ac:dyDescent="0.25">
      <c r="B63" s="5"/>
      <c r="F63" s="76"/>
      <c r="G63" s="6"/>
      <c r="H63" s="6"/>
    </row>
    <row r="64" spans="2:9" ht="15.75" x14ac:dyDescent="0.25">
      <c r="B64" s="5"/>
      <c r="C64" s="237" t="s">
        <v>260</v>
      </c>
      <c r="H64" s="6"/>
    </row>
    <row r="65" spans="2:8" ht="15.75" x14ac:dyDescent="0.25">
      <c r="B65" s="5"/>
      <c r="C65" s="237"/>
      <c r="E65" s="2" t="s">
        <v>15</v>
      </c>
      <c r="F65" s="575"/>
      <c r="G65" s="575"/>
      <c r="H65" s="77"/>
    </row>
    <row r="66" spans="2:8" ht="15.75" x14ac:dyDescent="0.25">
      <c r="B66" s="5"/>
      <c r="C66" s="237" t="s">
        <v>259</v>
      </c>
      <c r="D66" s="2" t="s">
        <v>16</v>
      </c>
      <c r="H66" s="78"/>
    </row>
    <row r="67" spans="2:8" ht="15.75" x14ac:dyDescent="0.25">
      <c r="B67" s="5"/>
      <c r="C67" s="4"/>
      <c r="D67" s="4"/>
      <c r="E67" s="4"/>
      <c r="H67" s="74"/>
    </row>
    <row r="68" spans="2:8" x14ac:dyDescent="0.25">
      <c r="E68" s="6"/>
      <c r="F68" s="7"/>
      <c r="G68" s="6"/>
    </row>
    <row r="73" spans="2:8" hidden="1" x14ac:dyDescent="0.25">
      <c r="C73" s="79"/>
    </row>
    <row r="74" spans="2:8" hidden="1" x14ac:dyDescent="0.25"/>
    <row r="75" spans="2:8" hidden="1" x14ac:dyDescent="0.25"/>
    <row r="76" spans="2:8" hidden="1" x14ac:dyDescent="0.25"/>
    <row r="77" spans="2:8" hidden="1" x14ac:dyDescent="0.25">
      <c r="B77" s="3"/>
      <c r="C77" s="3" t="s">
        <v>47</v>
      </c>
      <c r="H77" s="48"/>
    </row>
    <row r="78" spans="2:8" hidden="1" x14ac:dyDescent="0.25">
      <c r="B78" s="3">
        <v>1</v>
      </c>
      <c r="C78" s="87" t="s">
        <v>92</v>
      </c>
      <c r="D78" s="2">
        <v>40</v>
      </c>
    </row>
    <row r="79" spans="2:8" hidden="1" x14ac:dyDescent="0.25">
      <c r="B79" s="3">
        <v>2</v>
      </c>
      <c r="C79" s="87" t="s">
        <v>91</v>
      </c>
      <c r="D79" s="2">
        <v>20</v>
      </c>
    </row>
    <row r="80" spans="2:8" hidden="1" x14ac:dyDescent="0.25">
      <c r="B80" s="3">
        <v>3</v>
      </c>
      <c r="C80" s="87" t="s">
        <v>90</v>
      </c>
      <c r="D80" s="2">
        <v>10</v>
      </c>
    </row>
    <row r="81" spans="2:4" hidden="1" x14ac:dyDescent="0.25">
      <c r="B81" s="3">
        <v>4</v>
      </c>
      <c r="C81" s="87" t="s">
        <v>89</v>
      </c>
      <c r="D81" s="2">
        <v>0</v>
      </c>
    </row>
    <row r="82" spans="2:4" hidden="1" x14ac:dyDescent="0.25">
      <c r="B82" s="3"/>
    </row>
    <row r="83" spans="2:4" hidden="1" x14ac:dyDescent="0.25"/>
    <row r="84" spans="2:4" hidden="1" x14ac:dyDescent="0.25"/>
    <row r="85" spans="2:4" hidden="1" x14ac:dyDescent="0.25"/>
    <row r="86" spans="2:4" hidden="1" x14ac:dyDescent="0.25"/>
    <row r="87" spans="2:4" hidden="1" x14ac:dyDescent="0.25"/>
    <row r="98" spans="3:3" x14ac:dyDescent="0.25">
      <c r="C98" s="80"/>
    </row>
  </sheetData>
  <sheetProtection sheet="1" objects="1" scenarios="1"/>
  <mergeCells count="55">
    <mergeCell ref="H16:I16"/>
    <mergeCell ref="H15:I15"/>
    <mergeCell ref="H21:I21"/>
    <mergeCell ref="H20:I20"/>
    <mergeCell ref="H19:I19"/>
    <mergeCell ref="H18:I18"/>
    <mergeCell ref="H17:I17"/>
    <mergeCell ref="H28:I28"/>
    <mergeCell ref="H27:I27"/>
    <mergeCell ref="H26:I26"/>
    <mergeCell ref="H23:I23"/>
    <mergeCell ref="H22:I22"/>
    <mergeCell ref="H36:I36"/>
    <mergeCell ref="H35:I35"/>
    <mergeCell ref="H31:I34"/>
    <mergeCell ref="H30:I30"/>
    <mergeCell ref="H29:I29"/>
    <mergeCell ref="D54:E54"/>
    <mergeCell ref="D55:E55"/>
    <mergeCell ref="D2:H2"/>
    <mergeCell ref="D3:H3"/>
    <mergeCell ref="D4:H4"/>
    <mergeCell ref="D5:H5"/>
    <mergeCell ref="D16:F16"/>
    <mergeCell ref="D18:F18"/>
    <mergeCell ref="D19:F19"/>
    <mergeCell ref="D23:F23"/>
    <mergeCell ref="D17:F17"/>
    <mergeCell ref="C36:E36"/>
    <mergeCell ref="C31:C34"/>
    <mergeCell ref="D20:F20"/>
    <mergeCell ref="D21:F21"/>
    <mergeCell ref="D22:F22"/>
    <mergeCell ref="C30:E30"/>
    <mergeCell ref="D53:E53"/>
    <mergeCell ref="C62:H62"/>
    <mergeCell ref="F65:G65"/>
    <mergeCell ref="G31:G34"/>
    <mergeCell ref="D32:E32"/>
    <mergeCell ref="D33:E33"/>
    <mergeCell ref="D34:E34"/>
    <mergeCell ref="C35:E35"/>
    <mergeCell ref="F59:H59"/>
    <mergeCell ref="F60:H60"/>
    <mergeCell ref="D44:E44"/>
    <mergeCell ref="D45:E45"/>
    <mergeCell ref="D46:E46"/>
    <mergeCell ref="D51:E51"/>
    <mergeCell ref="D31:E31"/>
    <mergeCell ref="F31:F34"/>
    <mergeCell ref="D48:E48"/>
    <mergeCell ref="D50:E50"/>
    <mergeCell ref="D43:E43"/>
    <mergeCell ref="D49:E49"/>
    <mergeCell ref="D47:F47"/>
  </mergeCells>
  <conditionalFormatting sqref="D11:D12 C17:G19">
    <cfRule type="expression" dxfId="34" priority="3">
      <formula>$K$8=2</formula>
    </cfRule>
  </conditionalFormatting>
  <conditionalFormatting sqref="C22">
    <cfRule type="expression" dxfId="33" priority="19">
      <formula>$D$9&gt;2</formula>
    </cfRule>
  </conditionalFormatting>
  <conditionalFormatting sqref="C23:G23">
    <cfRule type="expression" dxfId="32" priority="20">
      <formula>$K$8=1</formula>
    </cfRule>
  </conditionalFormatting>
  <pageMargins left="0.25" right="0.25" top="0.75" bottom="0.75" header="0.3" footer="0.3"/>
  <pageSetup paperSize="9" scale="55" fitToHeight="0" orientation="portrait" r:id="rId1"/>
  <headerFooter differentFirst="1">
    <oddHeader>&amp;RObrazec 3b: Podatki o ukrepu</oddHeader>
    <firstHeader>&amp;L&amp;G&amp;C&amp;G&amp;RObrazec 3b (PEŠ): Podatki o ukrepu</firstHeader>
    <firstFooter>&amp;C»Javni razpis za sofinanciranje ukrepov trajnostne mobilnosti (oznaka JR-TM 1/2017) v okviru OP-EKP 2014 - 2020«&amp;R&amp;A</firstFooter>
  </headerFooter>
  <rowBreaks count="1" manualBreakCount="1">
    <brk id="39"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6625" r:id="rId5" name="Check Box 1">
              <controlPr defaultSize="0" autoFill="0" autoLine="0" autoPict="0">
                <anchor moveWithCells="1">
                  <from>
                    <xdr:col>2</xdr:col>
                    <xdr:colOff>28575</xdr:colOff>
                    <xdr:row>22</xdr:row>
                    <xdr:rowOff>361950</xdr:rowOff>
                  </from>
                  <to>
                    <xdr:col>2</xdr:col>
                    <xdr:colOff>333375</xdr:colOff>
                    <xdr:row>22</xdr:row>
                    <xdr:rowOff>609600</xdr:rowOff>
                  </to>
                </anchor>
              </controlPr>
            </control>
          </mc:Choice>
        </mc:AlternateContent>
        <mc:AlternateContent xmlns:mc="http://schemas.openxmlformats.org/markup-compatibility/2006">
          <mc:Choice Requires="x14">
            <control shapeId="26626" r:id="rId6" name="Check Box 2">
              <controlPr defaultSize="0" autoFill="0" autoLine="0" autoPict="0">
                <anchor moveWithCells="1">
                  <from>
                    <xdr:col>2</xdr:col>
                    <xdr:colOff>28575</xdr:colOff>
                    <xdr:row>18</xdr:row>
                    <xdr:rowOff>333375</xdr:rowOff>
                  </from>
                  <to>
                    <xdr:col>2</xdr:col>
                    <xdr:colOff>333375</xdr:colOff>
                    <xdr:row>18</xdr:row>
                    <xdr:rowOff>523875</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xdr:col>
                    <xdr:colOff>38100</xdr:colOff>
                    <xdr:row>17</xdr:row>
                    <xdr:rowOff>257175</xdr:rowOff>
                  </from>
                  <to>
                    <xdr:col>2</xdr:col>
                    <xdr:colOff>342900</xdr:colOff>
                    <xdr:row>17</xdr:row>
                    <xdr:rowOff>619125</xdr:rowOff>
                  </to>
                </anchor>
              </controlPr>
            </control>
          </mc:Choice>
        </mc:AlternateContent>
        <mc:AlternateContent xmlns:mc="http://schemas.openxmlformats.org/markup-compatibility/2006">
          <mc:Choice Requires="x14">
            <control shapeId="26628" r:id="rId8" name="Check Box 4">
              <controlPr defaultSize="0" autoFill="0" autoLine="0" autoPict="0">
                <anchor moveWithCells="1">
                  <from>
                    <xdr:col>2</xdr:col>
                    <xdr:colOff>47625</xdr:colOff>
                    <xdr:row>16</xdr:row>
                    <xdr:rowOff>314325</xdr:rowOff>
                  </from>
                  <to>
                    <xdr:col>2</xdr:col>
                    <xdr:colOff>352425</xdr:colOff>
                    <xdr:row>16</xdr:row>
                    <xdr:rowOff>514350</xdr:rowOff>
                  </to>
                </anchor>
              </controlPr>
            </control>
          </mc:Choice>
        </mc:AlternateContent>
        <mc:AlternateContent xmlns:mc="http://schemas.openxmlformats.org/markup-compatibility/2006">
          <mc:Choice Requires="x14">
            <control shapeId="26629" r:id="rId9" name="Option Button 5">
              <controlPr defaultSize="0" autoFill="0" autoLine="0" autoPict="0" altText="Izbirni gumb 38">
                <anchor moveWithCells="1">
                  <from>
                    <xdr:col>3</xdr:col>
                    <xdr:colOff>85725</xdr:colOff>
                    <xdr:row>30</xdr:row>
                    <xdr:rowOff>161925</xdr:rowOff>
                  </from>
                  <to>
                    <xdr:col>3</xdr:col>
                    <xdr:colOff>1009650</xdr:colOff>
                    <xdr:row>30</xdr:row>
                    <xdr:rowOff>371475</xdr:rowOff>
                  </to>
                </anchor>
              </controlPr>
            </control>
          </mc:Choice>
        </mc:AlternateContent>
        <mc:AlternateContent xmlns:mc="http://schemas.openxmlformats.org/markup-compatibility/2006">
          <mc:Choice Requires="x14">
            <control shapeId="26630" r:id="rId10" name="Option Button 6">
              <controlPr defaultSize="0" autoFill="0" autoLine="0" autoPict="0">
                <anchor moveWithCells="1">
                  <from>
                    <xdr:col>3</xdr:col>
                    <xdr:colOff>85725</xdr:colOff>
                    <xdr:row>31</xdr:row>
                    <xdr:rowOff>19050</xdr:rowOff>
                  </from>
                  <to>
                    <xdr:col>3</xdr:col>
                    <xdr:colOff>1009650</xdr:colOff>
                    <xdr:row>31</xdr:row>
                    <xdr:rowOff>219075</xdr:rowOff>
                  </to>
                </anchor>
              </controlPr>
            </control>
          </mc:Choice>
        </mc:AlternateContent>
        <mc:AlternateContent xmlns:mc="http://schemas.openxmlformats.org/markup-compatibility/2006">
          <mc:Choice Requires="x14">
            <control shapeId="26631" r:id="rId11" name="Option Button 7">
              <controlPr defaultSize="0" autoFill="0" autoLine="0" autoPict="0">
                <anchor moveWithCells="1">
                  <from>
                    <xdr:col>3</xdr:col>
                    <xdr:colOff>85725</xdr:colOff>
                    <xdr:row>32</xdr:row>
                    <xdr:rowOff>47625</xdr:rowOff>
                  </from>
                  <to>
                    <xdr:col>3</xdr:col>
                    <xdr:colOff>1009650</xdr:colOff>
                    <xdr:row>32</xdr:row>
                    <xdr:rowOff>247650</xdr:rowOff>
                  </to>
                </anchor>
              </controlPr>
            </control>
          </mc:Choice>
        </mc:AlternateContent>
        <mc:AlternateContent xmlns:mc="http://schemas.openxmlformats.org/markup-compatibility/2006">
          <mc:Choice Requires="x14">
            <control shapeId="26632" r:id="rId12" name="Option Button 8">
              <controlPr defaultSize="0" autoFill="0" autoLine="0" autoPict="0">
                <anchor moveWithCells="1">
                  <from>
                    <xdr:col>3</xdr:col>
                    <xdr:colOff>85725</xdr:colOff>
                    <xdr:row>33</xdr:row>
                    <xdr:rowOff>47625</xdr:rowOff>
                  </from>
                  <to>
                    <xdr:col>3</xdr:col>
                    <xdr:colOff>1009650</xdr:colOff>
                    <xdr:row>33</xdr:row>
                    <xdr:rowOff>247650</xdr:rowOff>
                  </to>
                </anchor>
              </controlPr>
            </control>
          </mc:Choice>
        </mc:AlternateContent>
        <mc:AlternateContent xmlns:mc="http://schemas.openxmlformats.org/markup-compatibility/2006">
          <mc:Choice Requires="x14">
            <control shapeId="26639" r:id="rId13" name="Check Box 15">
              <controlPr defaultSize="0" autoFill="0" autoLine="0" autoPict="0">
                <anchor moveWithCells="1">
                  <from>
                    <xdr:col>2</xdr:col>
                    <xdr:colOff>47625</xdr:colOff>
                    <xdr:row>34</xdr:row>
                    <xdr:rowOff>38100</xdr:rowOff>
                  </from>
                  <to>
                    <xdr:col>2</xdr:col>
                    <xdr:colOff>923925</xdr:colOff>
                    <xdr:row>34</xdr:row>
                    <xdr:rowOff>247650</xdr:rowOff>
                  </to>
                </anchor>
              </controlPr>
            </control>
          </mc:Choice>
        </mc:AlternateContent>
        <mc:AlternateContent xmlns:mc="http://schemas.openxmlformats.org/markup-compatibility/2006">
          <mc:Choice Requires="x14">
            <control shapeId="26640" r:id="rId14" name="Check Box 16">
              <controlPr defaultSize="0" autoFill="0" autoLine="0" autoPict="0">
                <anchor moveWithCells="1">
                  <from>
                    <xdr:col>2</xdr:col>
                    <xdr:colOff>47625</xdr:colOff>
                    <xdr:row>35</xdr:row>
                    <xdr:rowOff>38100</xdr:rowOff>
                  </from>
                  <to>
                    <xdr:col>2</xdr:col>
                    <xdr:colOff>923925</xdr:colOff>
                    <xdr:row>35</xdr:row>
                    <xdr:rowOff>247650</xdr:rowOff>
                  </to>
                </anchor>
              </controlPr>
            </control>
          </mc:Choice>
        </mc:AlternateContent>
        <mc:AlternateContent xmlns:mc="http://schemas.openxmlformats.org/markup-compatibility/2006">
          <mc:Choice Requires="x14">
            <control shapeId="26643" r:id="rId15" name="Group Box 19">
              <controlPr defaultSize="0" autoFill="0" autoPict="0">
                <anchor moveWithCells="1">
                  <from>
                    <xdr:col>2</xdr:col>
                    <xdr:colOff>3886200</xdr:colOff>
                    <xdr:row>30</xdr:row>
                    <xdr:rowOff>0</xdr:rowOff>
                  </from>
                  <to>
                    <xdr:col>4</xdr:col>
                    <xdr:colOff>1076325</xdr:colOff>
                    <xdr:row>33</xdr:row>
                    <xdr:rowOff>352425</xdr:rowOff>
                  </to>
                </anchor>
              </controlPr>
            </control>
          </mc:Choice>
        </mc:AlternateContent>
        <mc:AlternateContent xmlns:mc="http://schemas.openxmlformats.org/markup-compatibility/2006">
          <mc:Choice Requires="x14">
            <control shapeId="26645" r:id="rId16" name="Check Box 21">
              <controlPr defaultSize="0" autoFill="0" autoLine="0" autoPict="0">
                <anchor moveWithCells="1">
                  <from>
                    <xdr:col>2</xdr:col>
                    <xdr:colOff>28575</xdr:colOff>
                    <xdr:row>19</xdr:row>
                    <xdr:rowOff>333375</xdr:rowOff>
                  </from>
                  <to>
                    <xdr:col>2</xdr:col>
                    <xdr:colOff>333375</xdr:colOff>
                    <xdr:row>19</xdr:row>
                    <xdr:rowOff>523875</xdr:rowOff>
                  </to>
                </anchor>
              </controlPr>
            </control>
          </mc:Choice>
        </mc:AlternateContent>
        <mc:AlternateContent xmlns:mc="http://schemas.openxmlformats.org/markup-compatibility/2006">
          <mc:Choice Requires="x14">
            <control shapeId="26646" r:id="rId17" name="Check Box 22">
              <controlPr defaultSize="0" autoFill="0" autoLine="0" autoPict="0">
                <anchor moveWithCells="1">
                  <from>
                    <xdr:col>2</xdr:col>
                    <xdr:colOff>28575</xdr:colOff>
                    <xdr:row>20</xdr:row>
                    <xdr:rowOff>333375</xdr:rowOff>
                  </from>
                  <to>
                    <xdr:col>2</xdr:col>
                    <xdr:colOff>333375</xdr:colOff>
                    <xdr:row>20</xdr:row>
                    <xdr:rowOff>523875</xdr:rowOff>
                  </to>
                </anchor>
              </controlPr>
            </control>
          </mc:Choice>
        </mc:AlternateContent>
        <mc:AlternateContent xmlns:mc="http://schemas.openxmlformats.org/markup-compatibility/2006">
          <mc:Choice Requires="x14">
            <control shapeId="26647" r:id="rId18" name="Check Box 23">
              <controlPr defaultSize="0" autoFill="0" autoLine="0" autoPict="0">
                <anchor moveWithCells="1">
                  <from>
                    <xdr:col>2</xdr:col>
                    <xdr:colOff>28575</xdr:colOff>
                    <xdr:row>21</xdr:row>
                    <xdr:rowOff>333375</xdr:rowOff>
                  </from>
                  <to>
                    <xdr:col>2</xdr:col>
                    <xdr:colOff>333375</xdr:colOff>
                    <xdr:row>21</xdr:row>
                    <xdr:rowOff>523875</xdr:rowOff>
                  </to>
                </anchor>
              </controlPr>
            </control>
          </mc:Choice>
        </mc:AlternateContent>
        <mc:AlternateContent xmlns:mc="http://schemas.openxmlformats.org/markup-compatibility/2006">
          <mc:Choice Requires="x14">
            <control shapeId="26648" r:id="rId19" name="Option Button 24">
              <controlPr defaultSize="0" autoFill="0" autoLine="0" autoPict="0">
                <anchor moveWithCells="1">
                  <from>
                    <xdr:col>2</xdr:col>
                    <xdr:colOff>3914775</xdr:colOff>
                    <xdr:row>7</xdr:row>
                    <xdr:rowOff>0</xdr:rowOff>
                  </from>
                  <to>
                    <xdr:col>3</xdr:col>
                    <xdr:colOff>1047750</xdr:colOff>
                    <xdr:row>8</xdr:row>
                    <xdr:rowOff>0</xdr:rowOff>
                  </to>
                </anchor>
              </controlPr>
            </control>
          </mc:Choice>
        </mc:AlternateContent>
        <mc:AlternateContent xmlns:mc="http://schemas.openxmlformats.org/markup-compatibility/2006">
          <mc:Choice Requires="x14">
            <control shapeId="26649" r:id="rId20" name="Option Button 25">
              <controlPr defaultSize="0" autoFill="0" autoLine="0" autoPict="0">
                <anchor moveWithCells="1">
                  <from>
                    <xdr:col>3</xdr:col>
                    <xdr:colOff>914400</xdr:colOff>
                    <xdr:row>7</xdr:row>
                    <xdr:rowOff>0</xdr:rowOff>
                  </from>
                  <to>
                    <xdr:col>3</xdr:col>
                    <xdr:colOff>1971675</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L89"/>
  <sheetViews>
    <sheetView view="pageBreakPreview" topLeftCell="C1" zoomScale="85" zoomScaleNormal="70" zoomScaleSheetLayoutView="85" zoomScalePageLayoutView="70" workbookViewId="0">
      <selection activeCell="C1" sqref="C1"/>
    </sheetView>
  </sheetViews>
  <sheetFormatPr defaultRowHeight="15" x14ac:dyDescent="0.25"/>
  <cols>
    <col min="1" max="1" width="9.140625" style="2" hidden="1" customWidth="1"/>
    <col min="2" max="2" width="9.42578125" style="2" hidden="1" customWidth="1"/>
    <col min="3" max="3" width="58.85546875" style="2" customWidth="1"/>
    <col min="4" max="4" width="30.42578125" style="2" customWidth="1"/>
    <col min="5" max="5" width="16.28515625" style="2" customWidth="1"/>
    <col min="6" max="6" width="15" style="2" customWidth="1"/>
    <col min="7" max="7" width="15.7109375" style="2" customWidth="1"/>
    <col min="8" max="8" width="20.7109375" style="2" customWidth="1"/>
    <col min="9" max="9" width="22.7109375" style="8" customWidth="1"/>
    <col min="10" max="11" width="15.85546875" style="81" hidden="1" customWidth="1"/>
    <col min="12" max="12" width="15.85546875" style="2" hidden="1" customWidth="1"/>
    <col min="13" max="16384" width="9.140625" style="2"/>
  </cols>
  <sheetData>
    <row r="1" spans="1:11" x14ac:dyDescent="0.25">
      <c r="A1" s="2" t="s">
        <v>12</v>
      </c>
      <c r="C1" s="6"/>
      <c r="D1" s="6"/>
    </row>
    <row r="2" spans="1:11" ht="19.5" customHeight="1" x14ac:dyDescent="0.25">
      <c r="A2" s="2" t="s">
        <v>18</v>
      </c>
      <c r="C2" s="47" t="s">
        <v>5</v>
      </c>
      <c r="D2" s="508"/>
      <c r="E2" s="508"/>
      <c r="F2" s="508"/>
      <c r="G2" s="508"/>
      <c r="H2" s="508"/>
    </row>
    <row r="3" spans="1:11" ht="19.5" customHeight="1" x14ac:dyDescent="0.25">
      <c r="A3" s="2" t="s">
        <v>123</v>
      </c>
      <c r="C3" s="47" t="s">
        <v>6</v>
      </c>
      <c r="D3" s="509"/>
      <c r="E3" s="509"/>
      <c r="F3" s="509"/>
      <c r="G3" s="509"/>
      <c r="H3" s="509"/>
    </row>
    <row r="4" spans="1:11" ht="19.5" customHeight="1" x14ac:dyDescent="0.25">
      <c r="C4" s="47" t="s">
        <v>7</v>
      </c>
      <c r="D4" s="509"/>
      <c r="E4" s="509"/>
      <c r="F4" s="509"/>
      <c r="G4" s="509"/>
      <c r="H4" s="509"/>
    </row>
    <row r="5" spans="1:11" ht="19.5" customHeight="1" x14ac:dyDescent="0.25">
      <c r="C5" s="47" t="s">
        <v>8</v>
      </c>
      <c r="D5" s="509"/>
      <c r="E5" s="509"/>
      <c r="F5" s="509"/>
      <c r="G5" s="509"/>
      <c r="H5" s="509"/>
    </row>
    <row r="6" spans="1:11" ht="16.5" thickBot="1" x14ac:dyDescent="0.3">
      <c r="E6" s="5"/>
      <c r="F6" s="48"/>
    </row>
    <row r="7" spans="1:11" ht="34.5" customHeight="1" x14ac:dyDescent="0.25">
      <c r="C7" s="106" t="s">
        <v>83</v>
      </c>
      <c r="D7" s="107"/>
      <c r="E7" s="108"/>
      <c r="F7" s="9"/>
      <c r="G7" s="102" t="s">
        <v>76</v>
      </c>
      <c r="H7" s="128">
        <v>100</v>
      </c>
    </row>
    <row r="8" spans="1:11" ht="22.5" customHeight="1" thickBot="1" x14ac:dyDescent="0.4">
      <c r="C8" s="123" t="s">
        <v>128</v>
      </c>
      <c r="D8" s="124"/>
      <c r="E8" s="92" t="s">
        <v>130</v>
      </c>
      <c r="F8" s="61"/>
      <c r="G8" s="103" t="s">
        <v>73</v>
      </c>
      <c r="H8" s="129">
        <f>SUM(G24:G28)</f>
        <v>0</v>
      </c>
      <c r="K8" s="81">
        <v>2</v>
      </c>
    </row>
    <row r="9" spans="1:11" ht="18" customHeight="1" x14ac:dyDescent="0.25">
      <c r="C9" s="123" t="s">
        <v>129</v>
      </c>
      <c r="D9" s="124"/>
      <c r="E9" s="92" t="s">
        <v>130</v>
      </c>
      <c r="F9" s="61"/>
      <c r="G9" s="62"/>
      <c r="H9" s="91"/>
    </row>
    <row r="10" spans="1:11" ht="18" customHeight="1" x14ac:dyDescent="0.25">
      <c r="C10" s="123" t="s">
        <v>133</v>
      </c>
      <c r="D10" s="124"/>
      <c r="E10" s="92" t="s">
        <v>132</v>
      </c>
      <c r="F10" s="61"/>
      <c r="G10" s="62"/>
      <c r="H10" s="9"/>
    </row>
    <row r="11" spans="1:11" ht="18" customHeight="1" thickBot="1" x14ac:dyDescent="0.3">
      <c r="C11" s="455" t="s">
        <v>131</v>
      </c>
      <c r="D11" s="456"/>
      <c r="E11" s="457" t="s">
        <v>22</v>
      </c>
      <c r="F11" s="61"/>
      <c r="G11" s="62"/>
      <c r="H11" s="9"/>
    </row>
    <row r="12" spans="1:11" ht="16.5" thickBot="1" x14ac:dyDescent="0.3">
      <c r="E12" s="5"/>
      <c r="F12" s="48"/>
    </row>
    <row r="13" spans="1:11" ht="18.75" x14ac:dyDescent="0.25">
      <c r="C13" s="470" t="s">
        <v>9</v>
      </c>
      <c r="D13" s="471"/>
      <c r="E13" s="471"/>
      <c r="F13" s="471"/>
      <c r="G13" s="471"/>
      <c r="H13" s="627"/>
      <c r="I13" s="628"/>
    </row>
    <row r="14" spans="1:11" ht="31.5" x14ac:dyDescent="0.25">
      <c r="C14" s="472" t="s">
        <v>44</v>
      </c>
      <c r="D14" s="473" t="s">
        <v>33</v>
      </c>
      <c r="E14" s="474" t="s">
        <v>10</v>
      </c>
      <c r="F14" s="631" t="s">
        <v>11</v>
      </c>
      <c r="G14" s="631"/>
      <c r="H14" s="631"/>
      <c r="I14" s="626"/>
    </row>
    <row r="15" spans="1:11" ht="63" customHeight="1" x14ac:dyDescent="0.25">
      <c r="C15" s="449" t="s">
        <v>40</v>
      </c>
      <c r="D15" s="439" t="s">
        <v>313</v>
      </c>
      <c r="E15" s="439" t="s">
        <v>32</v>
      </c>
      <c r="F15" s="584"/>
      <c r="G15" s="584"/>
      <c r="H15" s="584"/>
      <c r="I15" s="585"/>
      <c r="J15" s="82" t="b">
        <v>0</v>
      </c>
      <c r="K15" s="81" t="b">
        <f>IF(D10&lt;30,TRUE,FALSE)</f>
        <v>1</v>
      </c>
    </row>
    <row r="16" spans="1:11" ht="34.5" customHeight="1" x14ac:dyDescent="0.25">
      <c r="C16" s="449" t="s">
        <v>45</v>
      </c>
      <c r="D16" s="439" t="s">
        <v>314</v>
      </c>
      <c r="E16" s="439" t="s">
        <v>316</v>
      </c>
      <c r="F16" s="584"/>
      <c r="G16" s="584"/>
      <c r="H16" s="584"/>
      <c r="I16" s="585"/>
      <c r="J16" s="82" t="b">
        <v>0</v>
      </c>
    </row>
    <row r="17" spans="1:11" ht="63" customHeight="1" thickBot="1" x14ac:dyDescent="0.3">
      <c r="C17" s="450" t="s">
        <v>46</v>
      </c>
      <c r="D17" s="440" t="s">
        <v>315</v>
      </c>
      <c r="E17" s="440" t="s">
        <v>32</v>
      </c>
      <c r="F17" s="586"/>
      <c r="G17" s="586"/>
      <c r="H17" s="586"/>
      <c r="I17" s="587"/>
      <c r="J17" s="82" t="b">
        <v>0</v>
      </c>
    </row>
    <row r="19" spans="1:11" s="81" customFormat="1" ht="15.75" thickBot="1" x14ac:dyDescent="0.3">
      <c r="A19" s="2"/>
      <c r="B19" s="2"/>
      <c r="C19" s="2"/>
      <c r="D19" s="2"/>
      <c r="E19" s="2"/>
      <c r="F19" s="2"/>
      <c r="G19" s="2"/>
      <c r="H19" s="2"/>
      <c r="I19" s="8"/>
    </row>
    <row r="20" spans="1:11" s="81" customFormat="1" ht="16.5" customHeight="1" x14ac:dyDescent="0.25">
      <c r="A20" s="2"/>
      <c r="B20" s="2"/>
      <c r="C20" s="475" t="s">
        <v>19</v>
      </c>
      <c r="D20" s="476"/>
      <c r="E20" s="476"/>
      <c r="F20" s="481"/>
      <c r="G20" s="476"/>
      <c r="H20" s="624"/>
      <c r="I20" s="625"/>
    </row>
    <row r="21" spans="1:11" s="81" customFormat="1" ht="6.75" hidden="1" customHeight="1" x14ac:dyDescent="0.25">
      <c r="A21" s="2"/>
      <c r="B21" s="2"/>
      <c r="C21" s="482"/>
      <c r="D21" s="483"/>
      <c r="E21" s="483"/>
      <c r="F21" s="483"/>
      <c r="G21" s="483"/>
      <c r="H21" s="623"/>
      <c r="I21" s="623"/>
    </row>
    <row r="22" spans="1:11" s="81" customFormat="1" ht="18.75" x14ac:dyDescent="0.25">
      <c r="A22" s="2"/>
      <c r="B22" s="2"/>
      <c r="C22" s="484" t="s">
        <v>1</v>
      </c>
      <c r="D22" s="485"/>
      <c r="E22" s="485"/>
      <c r="F22" s="486" t="s">
        <v>70</v>
      </c>
      <c r="G22" s="486" t="s">
        <v>73</v>
      </c>
      <c r="H22" s="621" t="s">
        <v>11</v>
      </c>
      <c r="I22" s="622"/>
    </row>
    <row r="23" spans="1:11" s="81" customFormat="1" ht="23.25" customHeight="1" x14ac:dyDescent="0.25">
      <c r="A23" s="2"/>
      <c r="B23" s="2"/>
      <c r="C23" s="477" t="s">
        <v>72</v>
      </c>
      <c r="D23" s="478"/>
      <c r="E23" s="479"/>
      <c r="F23" s="480"/>
      <c r="G23" s="478"/>
      <c r="H23" s="619"/>
      <c r="I23" s="620"/>
    </row>
    <row r="24" spans="1:11" ht="25.5" customHeight="1" thickBot="1" x14ac:dyDescent="0.3">
      <c r="C24" s="524" t="s">
        <v>124</v>
      </c>
      <c r="D24" s="525"/>
      <c r="E24" s="525"/>
      <c r="F24" s="70">
        <v>50</v>
      </c>
      <c r="G24" s="71">
        <f>IF(J24=TRUE,50,0)</f>
        <v>0</v>
      </c>
      <c r="H24" s="584"/>
      <c r="I24" s="585"/>
      <c r="J24" s="81" t="b">
        <v>0</v>
      </c>
      <c r="K24" s="85"/>
    </row>
    <row r="25" spans="1:11" ht="39" customHeight="1" x14ac:dyDescent="0.25">
      <c r="C25" s="524" t="s">
        <v>125</v>
      </c>
      <c r="D25" s="525"/>
      <c r="E25" s="525"/>
      <c r="F25" s="70">
        <v>10</v>
      </c>
      <c r="G25" s="71">
        <f>IF(J25=TRUE,10,0)</f>
        <v>0</v>
      </c>
      <c r="H25" s="584"/>
      <c r="I25" s="585"/>
      <c r="J25" s="81" t="b">
        <v>0</v>
      </c>
      <c r="K25" s="81" t="b">
        <f>IFERROR(IF(D9/D8&lt;=0.15,TRUE,FALSE),FALSE)</f>
        <v>0</v>
      </c>
    </row>
    <row r="26" spans="1:11" ht="25.5" customHeight="1" x14ac:dyDescent="0.25">
      <c r="C26" s="524" t="s">
        <v>127</v>
      </c>
      <c r="D26" s="525"/>
      <c r="E26" s="525"/>
      <c r="F26" s="70">
        <v>10</v>
      </c>
      <c r="G26" s="71">
        <f>IF(J26=TRUE,10,0)</f>
        <v>0</v>
      </c>
      <c r="H26" s="584"/>
      <c r="I26" s="585"/>
      <c r="J26" s="81" t="b">
        <v>0</v>
      </c>
      <c r="K26" s="81" t="b">
        <f>IFERROR(IF(D11/D8&gt;=1/500,TRUE,FALSE),FALSE)</f>
        <v>0</v>
      </c>
    </row>
    <row r="27" spans="1:11" ht="25.5" customHeight="1" thickBot="1" x14ac:dyDescent="0.3">
      <c r="C27" s="524" t="s">
        <v>126</v>
      </c>
      <c r="D27" s="525"/>
      <c r="E27" s="525"/>
      <c r="F27" s="70">
        <v>10</v>
      </c>
      <c r="G27" s="71">
        <f>IF(J27=TRUE,10,0)</f>
        <v>0</v>
      </c>
      <c r="H27" s="584"/>
      <c r="I27" s="585"/>
      <c r="J27" s="81" t="b">
        <v>0</v>
      </c>
      <c r="K27" s="85"/>
    </row>
    <row r="28" spans="1:11" ht="25.5" customHeight="1" thickBot="1" x14ac:dyDescent="0.3">
      <c r="C28" s="577" t="s">
        <v>98</v>
      </c>
      <c r="D28" s="578"/>
      <c r="E28" s="578"/>
      <c r="F28" s="88">
        <v>20</v>
      </c>
      <c r="G28" s="89">
        <f>IF(J28=TRUE,20,0)</f>
        <v>0</v>
      </c>
      <c r="H28" s="586"/>
      <c r="I28" s="587"/>
      <c r="J28" s="81" t="b">
        <v>0</v>
      </c>
      <c r="K28" s="85"/>
    </row>
    <row r="29" spans="1:11" ht="15.75" x14ac:dyDescent="0.25">
      <c r="B29" s="5"/>
      <c r="C29" s="4"/>
      <c r="D29" s="4"/>
      <c r="E29" s="4"/>
      <c r="H29" s="74"/>
    </row>
    <row r="30" spans="1:11" ht="21" x14ac:dyDescent="0.25">
      <c r="B30" s="5"/>
      <c r="C30" s="314" t="s">
        <v>575</v>
      </c>
      <c r="D30"/>
      <c r="E30"/>
      <c r="F30" s="131"/>
      <c r="G30" s="174"/>
      <c r="H30" s="131"/>
      <c r="I30"/>
    </row>
    <row r="31" spans="1:11" ht="16.5" thickBot="1" x14ac:dyDescent="0.3">
      <c r="B31" s="5"/>
      <c r="C31" s="497" t="s">
        <v>573</v>
      </c>
      <c r="D31"/>
      <c r="E31"/>
      <c r="F31" s="131"/>
      <c r="G31" s="174"/>
      <c r="H31" s="131"/>
      <c r="I31"/>
    </row>
    <row r="32" spans="1:11" ht="47.25" x14ac:dyDescent="0.25">
      <c r="B32" s="5"/>
      <c r="C32" s="326" t="s">
        <v>265</v>
      </c>
      <c r="D32" s="327" t="s">
        <v>172</v>
      </c>
      <c r="E32" s="327" t="s">
        <v>173</v>
      </c>
      <c r="F32" s="327" t="s">
        <v>569</v>
      </c>
      <c r="G32" s="327" t="s">
        <v>568</v>
      </c>
      <c r="H32" s="327" t="s">
        <v>571</v>
      </c>
      <c r="I32" s="328" t="s">
        <v>570</v>
      </c>
    </row>
    <row r="33" spans="2:9" ht="15.75" x14ac:dyDescent="0.25">
      <c r="B33" s="5"/>
      <c r="C33" s="280" t="s">
        <v>261</v>
      </c>
      <c r="D33" s="528"/>
      <c r="E33" s="529"/>
      <c r="F33" s="282"/>
      <c r="G33" s="282">
        <f>SUM(G34:G36)</f>
        <v>0</v>
      </c>
      <c r="H33" s="282">
        <f>SUM(H34:H36)</f>
        <v>0</v>
      </c>
      <c r="I33" s="290">
        <f>SUM(I34:I36)</f>
        <v>0</v>
      </c>
    </row>
    <row r="34" spans="2:9" ht="30" x14ac:dyDescent="0.25">
      <c r="B34" s="5"/>
      <c r="C34" s="382" t="s">
        <v>545</v>
      </c>
      <c r="D34" s="629" t="s">
        <v>331</v>
      </c>
      <c r="E34" s="630"/>
      <c r="F34" s="383"/>
      <c r="G34" s="384">
        <f t="shared" ref="G34:H36" si="0">F34</f>
        <v>0</v>
      </c>
      <c r="H34" s="385">
        <f t="shared" si="0"/>
        <v>0</v>
      </c>
      <c r="I34" s="386">
        <f>G34-H34</f>
        <v>0</v>
      </c>
    </row>
    <row r="35" spans="2:9" ht="15.75" x14ac:dyDescent="0.25">
      <c r="B35" s="5"/>
      <c r="C35" s="388" t="s">
        <v>286</v>
      </c>
      <c r="D35" s="629" t="s">
        <v>331</v>
      </c>
      <c r="E35" s="630"/>
      <c r="F35" s="383"/>
      <c r="G35" s="384">
        <f t="shared" si="0"/>
        <v>0</v>
      </c>
      <c r="H35" s="385">
        <f t="shared" si="0"/>
        <v>0</v>
      </c>
      <c r="I35" s="386">
        <f>G35-H35</f>
        <v>0</v>
      </c>
    </row>
    <row r="36" spans="2:9" ht="15.75" x14ac:dyDescent="0.25">
      <c r="B36" s="5"/>
      <c r="C36" s="387" t="s">
        <v>281</v>
      </c>
      <c r="D36" s="629" t="s">
        <v>331</v>
      </c>
      <c r="E36" s="630"/>
      <c r="F36" s="383"/>
      <c r="G36" s="384">
        <f t="shared" si="0"/>
        <v>0</v>
      </c>
      <c r="H36" s="385">
        <f t="shared" si="0"/>
        <v>0</v>
      </c>
      <c r="I36" s="386">
        <f>G36-H36</f>
        <v>0</v>
      </c>
    </row>
    <row r="37" spans="2:9" ht="15.75" x14ac:dyDescent="0.25">
      <c r="B37" s="5"/>
      <c r="C37" s="381" t="s">
        <v>274</v>
      </c>
      <c r="D37" s="604" t="s">
        <v>572</v>
      </c>
      <c r="E37" s="605"/>
      <c r="F37" s="606"/>
      <c r="G37" s="282">
        <f>SUM(G38:G41)</f>
        <v>1E-4</v>
      </c>
      <c r="H37" s="282">
        <f>IF(SUM(G38:G41)&gt;SUM(H34:H36,H43:H45),SUM(H34:H36,H43:H45),(SUM(G38:G41)))</f>
        <v>0</v>
      </c>
      <c r="I37" s="290">
        <f>SUM(I38:I41)</f>
        <v>1E-4</v>
      </c>
    </row>
    <row r="38" spans="2:9" ht="15.75" x14ac:dyDescent="0.25">
      <c r="B38" s="5"/>
      <c r="C38" s="183" t="s">
        <v>275</v>
      </c>
      <c r="D38" s="526" t="s">
        <v>331</v>
      </c>
      <c r="E38" s="527"/>
      <c r="F38" s="253">
        <v>1E-4</v>
      </c>
      <c r="G38" s="178">
        <f>F38</f>
        <v>1E-4</v>
      </c>
      <c r="H38" s="179">
        <f>G38/G37*H37</f>
        <v>0</v>
      </c>
      <c r="I38" s="180">
        <f>G38-H38</f>
        <v>1E-4</v>
      </c>
    </row>
    <row r="39" spans="2:9" ht="15.75" x14ac:dyDescent="0.25">
      <c r="B39" s="5"/>
      <c r="C39" s="183" t="s">
        <v>285</v>
      </c>
      <c r="D39" s="526" t="s">
        <v>331</v>
      </c>
      <c r="E39" s="527"/>
      <c r="F39" s="253"/>
      <c r="G39" s="178">
        <f>F39</f>
        <v>0</v>
      </c>
      <c r="H39" s="179">
        <f>G39/G37*H37</f>
        <v>0</v>
      </c>
      <c r="I39" s="180">
        <f>G39-H39</f>
        <v>0</v>
      </c>
    </row>
    <row r="40" spans="2:9" ht="15.75" x14ac:dyDescent="0.25">
      <c r="B40" s="5"/>
      <c r="C40" s="183" t="s">
        <v>276</v>
      </c>
      <c r="D40" s="526" t="s">
        <v>331</v>
      </c>
      <c r="E40" s="527"/>
      <c r="F40" s="253"/>
      <c r="G40" s="178">
        <f>F40</f>
        <v>0</v>
      </c>
      <c r="H40" s="179">
        <f>G40/G37*H37</f>
        <v>0</v>
      </c>
      <c r="I40" s="180">
        <f>G40-H40</f>
        <v>0</v>
      </c>
    </row>
    <row r="41" spans="2:9" ht="15.75" x14ac:dyDescent="0.25">
      <c r="B41" s="5"/>
      <c r="C41" s="291" t="s">
        <v>278</v>
      </c>
      <c r="D41" s="542" t="s">
        <v>331</v>
      </c>
      <c r="E41" s="543"/>
      <c r="F41" s="292"/>
      <c r="G41" s="293">
        <f>F41</f>
        <v>0</v>
      </c>
      <c r="H41" s="179">
        <f>G41/G37*H37</f>
        <v>0</v>
      </c>
      <c r="I41" s="180">
        <f>G41-H41</f>
        <v>0</v>
      </c>
    </row>
    <row r="42" spans="2:9" ht="15.75" x14ac:dyDescent="0.25">
      <c r="B42" s="5"/>
      <c r="C42" s="285" t="s">
        <v>269</v>
      </c>
      <c r="D42" s="528"/>
      <c r="E42" s="529"/>
      <c r="F42" s="287"/>
      <c r="G42" s="287">
        <f>SUM(G43:G45)</f>
        <v>0</v>
      </c>
      <c r="H42" s="287">
        <f>SUM(H43:H45)</f>
        <v>0</v>
      </c>
      <c r="I42" s="288">
        <f>SUM(I43:I45)</f>
        <v>0</v>
      </c>
    </row>
    <row r="43" spans="2:9" ht="15.75" x14ac:dyDescent="0.25">
      <c r="B43" s="5"/>
      <c r="C43" s="262" t="s">
        <v>280</v>
      </c>
      <c r="D43" s="526" t="s">
        <v>331</v>
      </c>
      <c r="E43" s="527"/>
      <c r="F43" s="253"/>
      <c r="G43" s="178">
        <f t="shared" ref="G43:H45" si="1">F43</f>
        <v>0</v>
      </c>
      <c r="H43" s="179">
        <f t="shared" si="1"/>
        <v>0</v>
      </c>
      <c r="I43" s="180">
        <f>G43-H43</f>
        <v>0</v>
      </c>
    </row>
    <row r="44" spans="2:9" ht="15.75" x14ac:dyDescent="0.25">
      <c r="B44" s="5"/>
      <c r="C44" s="262" t="s">
        <v>282</v>
      </c>
      <c r="D44" s="526" t="s">
        <v>331</v>
      </c>
      <c r="E44" s="527"/>
      <c r="F44" s="253"/>
      <c r="G44" s="178">
        <f t="shared" si="1"/>
        <v>0</v>
      </c>
      <c r="H44" s="179">
        <f t="shared" si="1"/>
        <v>0</v>
      </c>
      <c r="I44" s="180">
        <f>G44-H44</f>
        <v>0</v>
      </c>
    </row>
    <row r="45" spans="2:9" ht="16.5" thickBot="1" x14ac:dyDescent="0.3">
      <c r="B45" s="5"/>
      <c r="C45" s="271" t="s">
        <v>283</v>
      </c>
      <c r="D45" s="526" t="s">
        <v>331</v>
      </c>
      <c r="E45" s="527"/>
      <c r="F45" s="253"/>
      <c r="G45" s="178">
        <f t="shared" si="1"/>
        <v>0</v>
      </c>
      <c r="H45" s="274">
        <f t="shared" si="1"/>
        <v>0</v>
      </c>
      <c r="I45" s="275">
        <f>G45-H45</f>
        <v>0</v>
      </c>
    </row>
    <row r="46" spans="2:9" ht="15.75" x14ac:dyDescent="0.25">
      <c r="B46" s="5"/>
      <c r="C46" s="298"/>
      <c r="D46" s="299"/>
      <c r="E46" s="302"/>
      <c r="F46" s="305" t="s">
        <v>266</v>
      </c>
      <c r="G46" s="296">
        <f>SUM(G34:G36,G39:G41,G43)</f>
        <v>0</v>
      </c>
      <c r="H46" s="296">
        <f>SUM(H34:H36,H39:H41,H43)</f>
        <v>0</v>
      </c>
      <c r="I46" s="297">
        <f>SUM(I34:I36,I39:I41,I43)</f>
        <v>0</v>
      </c>
    </row>
    <row r="47" spans="2:9" ht="15.75" x14ac:dyDescent="0.25">
      <c r="B47" s="5"/>
      <c r="C47" s="300"/>
      <c r="D47" s="301"/>
      <c r="E47" s="303"/>
      <c r="F47" s="306" t="s">
        <v>267</v>
      </c>
      <c r="G47" s="178">
        <f>SUM(G38,G44)</f>
        <v>1E-4</v>
      </c>
      <c r="H47" s="178">
        <f>SUM(H38,H44)</f>
        <v>0</v>
      </c>
      <c r="I47" s="180">
        <f>SUM(I38,I44)</f>
        <v>1E-4</v>
      </c>
    </row>
    <row r="48" spans="2:9" ht="16.5" thickBot="1" x14ac:dyDescent="0.3">
      <c r="B48" s="5"/>
      <c r="C48" s="300"/>
      <c r="D48" s="301"/>
      <c r="E48" s="303"/>
      <c r="F48" s="307" t="s">
        <v>268</v>
      </c>
      <c r="G48" s="273">
        <f>G45</f>
        <v>0</v>
      </c>
      <c r="H48" s="273">
        <f>H45</f>
        <v>0</v>
      </c>
      <c r="I48" s="275">
        <f>I45</f>
        <v>0</v>
      </c>
    </row>
    <row r="49" spans="1:11" ht="19.5" thickBot="1" x14ac:dyDescent="0.3">
      <c r="B49" s="5"/>
      <c r="C49" s="191"/>
      <c r="D49" s="192"/>
      <c r="E49" s="304"/>
      <c r="F49" s="579" t="s">
        <v>542</v>
      </c>
      <c r="G49" s="579"/>
      <c r="H49" s="580"/>
      <c r="I49" s="193">
        <f>SUM(H34:H36,H38:H41,H43:H45)</f>
        <v>0</v>
      </c>
    </row>
    <row r="50" spans="1:11" ht="19.5" thickBot="1" x14ac:dyDescent="0.3">
      <c r="B50" s="5"/>
      <c r="C50" s="191"/>
      <c r="D50" s="192"/>
      <c r="E50" s="304"/>
      <c r="F50" s="581" t="s">
        <v>543</v>
      </c>
      <c r="G50" s="582"/>
      <c r="H50" s="583"/>
      <c r="I50" s="365">
        <f>SUM(I34:I36,I38:I41,I43:I45)</f>
        <v>1E-4</v>
      </c>
    </row>
    <row r="51" spans="1:11" ht="15.75" x14ac:dyDescent="0.25">
      <c r="B51" s="5"/>
      <c r="C51" s="4"/>
      <c r="D51" s="4"/>
      <c r="E51" s="4"/>
      <c r="H51" s="74"/>
    </row>
    <row r="52" spans="1:11" ht="15.75" x14ac:dyDescent="0.25">
      <c r="B52" s="5"/>
      <c r="C52" s="75" t="s">
        <v>13</v>
      </c>
      <c r="F52" s="6"/>
      <c r="G52" s="6"/>
      <c r="H52" s="6"/>
    </row>
    <row r="53" spans="1:11" ht="15.75" x14ac:dyDescent="0.25">
      <c r="B53" s="5"/>
      <c r="C53" s="574" t="s">
        <v>14</v>
      </c>
      <c r="D53" s="574"/>
      <c r="E53" s="574"/>
      <c r="F53" s="574"/>
      <c r="G53" s="574"/>
      <c r="H53" s="574"/>
    </row>
    <row r="54" spans="1:11" ht="15.75" x14ac:dyDescent="0.25">
      <c r="B54" s="5"/>
      <c r="F54" s="76"/>
      <c r="G54" s="6"/>
      <c r="H54" s="6"/>
    </row>
    <row r="55" spans="1:11" ht="15.75" x14ac:dyDescent="0.25">
      <c r="B55" s="5"/>
      <c r="C55" s="237" t="s">
        <v>260</v>
      </c>
      <c r="H55" s="6"/>
    </row>
    <row r="56" spans="1:11" ht="15.75" x14ac:dyDescent="0.25">
      <c r="B56" s="5"/>
      <c r="C56" s="237"/>
      <c r="E56" s="2" t="s">
        <v>15</v>
      </c>
      <c r="F56" s="575"/>
      <c r="G56" s="575"/>
      <c r="H56" s="90"/>
    </row>
    <row r="57" spans="1:11" ht="15.75" x14ac:dyDescent="0.25">
      <c r="B57" s="5"/>
      <c r="C57" s="237" t="s">
        <v>259</v>
      </c>
      <c r="D57" s="2" t="s">
        <v>16</v>
      </c>
      <c r="H57" s="78"/>
    </row>
    <row r="58" spans="1:11" ht="15.75" x14ac:dyDescent="0.25">
      <c r="B58" s="5"/>
      <c r="C58" s="4"/>
      <c r="D58" s="4"/>
      <c r="E58" s="4"/>
      <c r="H58" s="74"/>
    </row>
    <row r="59" spans="1:11" x14ac:dyDescent="0.25">
      <c r="E59" s="6"/>
      <c r="F59" s="7"/>
      <c r="G59" s="6"/>
    </row>
    <row r="64" spans="1:11" s="8" customFormat="1" x14ac:dyDescent="0.25">
      <c r="A64" s="2"/>
      <c r="B64" s="2"/>
      <c r="C64" s="79"/>
      <c r="D64" s="2"/>
      <c r="E64" s="2"/>
      <c r="F64" s="2"/>
      <c r="G64" s="2"/>
      <c r="H64" s="2"/>
      <c r="J64" s="81"/>
      <c r="K64" s="81"/>
    </row>
    <row r="68" spans="1:11" s="8" customFormat="1" x14ac:dyDescent="0.25">
      <c r="A68" s="2"/>
      <c r="B68" s="3"/>
      <c r="C68" s="3"/>
      <c r="D68" s="2"/>
      <c r="E68" s="2"/>
      <c r="F68" s="2"/>
      <c r="G68" s="2"/>
      <c r="H68" s="48"/>
      <c r="J68" s="81"/>
      <c r="K68" s="81"/>
    </row>
    <row r="69" spans="1:11" s="8" customFormat="1" x14ac:dyDescent="0.25">
      <c r="A69" s="2"/>
      <c r="B69" s="3"/>
      <c r="C69" s="87"/>
      <c r="D69" s="2"/>
      <c r="E69" s="2"/>
      <c r="F69" s="2"/>
      <c r="G69" s="2"/>
      <c r="H69" s="2"/>
      <c r="J69" s="81"/>
      <c r="K69" s="81"/>
    </row>
    <row r="70" spans="1:11" s="8" customFormat="1" x14ac:dyDescent="0.25">
      <c r="A70" s="2"/>
      <c r="B70" s="3"/>
      <c r="C70" s="87"/>
      <c r="D70" s="2"/>
      <c r="E70" s="2"/>
      <c r="F70" s="2"/>
      <c r="G70" s="2"/>
      <c r="H70" s="2"/>
      <c r="J70" s="81"/>
      <c r="K70" s="81"/>
    </row>
    <row r="71" spans="1:11" s="8" customFormat="1" x14ac:dyDescent="0.25">
      <c r="A71" s="2"/>
      <c r="B71" s="3"/>
      <c r="C71" s="87"/>
      <c r="D71" s="2"/>
      <c r="E71" s="2"/>
      <c r="F71" s="2"/>
      <c r="G71" s="2"/>
      <c r="H71" s="2"/>
      <c r="J71" s="81"/>
      <c r="K71" s="81"/>
    </row>
    <row r="72" spans="1:11" s="8" customFormat="1" x14ac:dyDescent="0.25">
      <c r="A72" s="2"/>
      <c r="B72" s="3"/>
      <c r="C72" s="87"/>
      <c r="D72" s="2"/>
      <c r="E72" s="2"/>
      <c r="F72" s="2"/>
      <c r="G72" s="2"/>
      <c r="H72" s="2"/>
      <c r="J72" s="81"/>
      <c r="K72" s="81"/>
    </row>
    <row r="73" spans="1:11" s="8" customFormat="1" x14ac:dyDescent="0.25">
      <c r="A73" s="2"/>
      <c r="B73" s="3"/>
      <c r="C73" s="87"/>
      <c r="D73" s="2"/>
      <c r="E73" s="2"/>
      <c r="F73" s="2"/>
      <c r="G73" s="2"/>
      <c r="H73" s="2"/>
      <c r="J73" s="81"/>
      <c r="K73" s="81"/>
    </row>
    <row r="75" spans="1:11" x14ac:dyDescent="0.25">
      <c r="C75" s="3"/>
    </row>
    <row r="76" spans="1:11" x14ac:dyDescent="0.25">
      <c r="B76" s="3"/>
      <c r="C76" s="87"/>
    </row>
    <row r="77" spans="1:11" x14ac:dyDescent="0.25">
      <c r="B77" s="3"/>
      <c r="C77" s="87"/>
    </row>
    <row r="78" spans="1:11" x14ac:dyDescent="0.25">
      <c r="B78" s="3"/>
      <c r="C78" s="87"/>
    </row>
    <row r="80" spans="1:11" x14ac:dyDescent="0.25">
      <c r="C80" s="3"/>
    </row>
    <row r="81" spans="2:3" x14ac:dyDescent="0.25">
      <c r="B81" s="3"/>
      <c r="C81" s="87"/>
    </row>
    <row r="82" spans="2:3" x14ac:dyDescent="0.25">
      <c r="B82" s="3"/>
      <c r="C82" s="87"/>
    </row>
    <row r="83" spans="2:3" x14ac:dyDescent="0.25">
      <c r="B83" s="3"/>
      <c r="C83" s="87"/>
    </row>
    <row r="89" spans="2:3" x14ac:dyDescent="0.25">
      <c r="C89" s="80"/>
    </row>
  </sheetData>
  <sheetProtection sheet="1" objects="1" scenarios="1"/>
  <mergeCells count="40">
    <mergeCell ref="F17:I17"/>
    <mergeCell ref="F16:I16"/>
    <mergeCell ref="F15:I15"/>
    <mergeCell ref="F14:I14"/>
    <mergeCell ref="H24:I24"/>
    <mergeCell ref="H23:I23"/>
    <mergeCell ref="H22:I22"/>
    <mergeCell ref="H21:I21"/>
    <mergeCell ref="H20:I20"/>
    <mergeCell ref="D2:H2"/>
    <mergeCell ref="D3:H3"/>
    <mergeCell ref="D4:H4"/>
    <mergeCell ref="D5:H5"/>
    <mergeCell ref="H13:I13"/>
    <mergeCell ref="C24:E24"/>
    <mergeCell ref="C25:E25"/>
    <mergeCell ref="F49:H49"/>
    <mergeCell ref="F50:H50"/>
    <mergeCell ref="D33:E33"/>
    <mergeCell ref="D34:E34"/>
    <mergeCell ref="D35:E35"/>
    <mergeCell ref="D36:E36"/>
    <mergeCell ref="D43:E43"/>
    <mergeCell ref="D44:E44"/>
    <mergeCell ref="D45:E45"/>
    <mergeCell ref="C28:E28"/>
    <mergeCell ref="H28:I28"/>
    <mergeCell ref="H27:I27"/>
    <mergeCell ref="H26:I26"/>
    <mergeCell ref="H25:I25"/>
    <mergeCell ref="C53:H53"/>
    <mergeCell ref="F56:G56"/>
    <mergeCell ref="C27:E27"/>
    <mergeCell ref="C26:E26"/>
    <mergeCell ref="D38:E38"/>
    <mergeCell ref="D40:E40"/>
    <mergeCell ref="D41:E41"/>
    <mergeCell ref="D39:E39"/>
    <mergeCell ref="D37:F37"/>
    <mergeCell ref="D42:E42"/>
  </mergeCells>
  <conditionalFormatting sqref="C15:H15">
    <cfRule type="expression" dxfId="31" priority="5">
      <formula>$K$15=FALSE</formula>
    </cfRule>
  </conditionalFormatting>
  <conditionalFormatting sqref="C25:E25">
    <cfRule type="expression" dxfId="30" priority="3">
      <formula>AND(($K$25=FALSE),($J$25=TRUE))</formula>
    </cfRule>
  </conditionalFormatting>
  <conditionalFormatting sqref="C26:E26">
    <cfRule type="expression" dxfId="29" priority="2">
      <formula>AND(($K$26=FALSE),($J$26=TRUE))</formula>
    </cfRule>
  </conditionalFormatting>
  <pageMargins left="0.7857142857142857" right="0.39285714285714285" top="0.74803149606299213" bottom="0.74803149606299213" header="0.31496062992125984" footer="0.31496062992125984"/>
  <pageSetup paperSize="9" scale="50" fitToHeight="0" orientation="portrait" r:id="rId1"/>
  <headerFooter differentFirst="1">
    <oddHeader>&amp;RObrazec 3b: Podatki o ukrepu</oddHeader>
    <firstHeader>&amp;L&amp;G&amp;C&amp;G&amp;RObrazec 3b (PEŠ): Podatki o ukrepu</firstHeader>
    <firstFooter>&amp;C»Javni razpis za sofinanciranje ukrepov trajnostne mobilnosti (oznaka JR-TM 1/2017) v okviru OP-EKP 2014 - 2020«&amp;R&amp;A</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62" r:id="rId5" name="Check Box 2">
              <controlPr defaultSize="0" autoFill="0" autoLine="0" autoPict="0">
                <anchor moveWithCells="1">
                  <from>
                    <xdr:col>2</xdr:col>
                    <xdr:colOff>38100</xdr:colOff>
                    <xdr:row>16</xdr:row>
                    <xdr:rowOff>295275</xdr:rowOff>
                  </from>
                  <to>
                    <xdr:col>2</xdr:col>
                    <xdr:colOff>342900</xdr:colOff>
                    <xdr:row>16</xdr:row>
                    <xdr:rowOff>485775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2</xdr:col>
                    <xdr:colOff>47625</xdr:colOff>
                    <xdr:row>15</xdr:row>
                    <xdr:rowOff>38100</xdr:rowOff>
                  </from>
                  <to>
                    <xdr:col>2</xdr:col>
                    <xdr:colOff>352425</xdr:colOff>
                    <xdr:row>15</xdr:row>
                    <xdr:rowOff>400050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xdr:col>
                    <xdr:colOff>57150</xdr:colOff>
                    <xdr:row>14</xdr:row>
                    <xdr:rowOff>295275</xdr:rowOff>
                  </from>
                  <to>
                    <xdr:col>2</xdr:col>
                    <xdr:colOff>361950</xdr:colOff>
                    <xdr:row>14</xdr:row>
                    <xdr:rowOff>495300</xdr:rowOff>
                  </to>
                </anchor>
              </controlPr>
            </control>
          </mc:Choice>
        </mc:AlternateContent>
        <mc:AlternateContent xmlns:mc="http://schemas.openxmlformats.org/markup-compatibility/2006">
          <mc:Choice Requires="x14">
            <control shapeId="40969" r:id="rId8" name="Check Box 9">
              <controlPr defaultSize="0" autoFill="0" autoLine="0" autoPict="0">
                <anchor moveWithCells="1">
                  <from>
                    <xdr:col>2</xdr:col>
                    <xdr:colOff>57150</xdr:colOff>
                    <xdr:row>27</xdr:row>
                    <xdr:rowOff>57150</xdr:rowOff>
                  </from>
                  <to>
                    <xdr:col>2</xdr:col>
                    <xdr:colOff>933450</xdr:colOff>
                    <xdr:row>27</xdr:row>
                    <xdr:rowOff>266700</xdr:rowOff>
                  </to>
                </anchor>
              </controlPr>
            </control>
          </mc:Choice>
        </mc:AlternateContent>
        <mc:AlternateContent xmlns:mc="http://schemas.openxmlformats.org/markup-compatibility/2006">
          <mc:Choice Requires="x14">
            <control shapeId="40985" r:id="rId9" name="Check Box 25">
              <controlPr defaultSize="0" autoFill="0" autoLine="0" autoPict="0">
                <anchor moveWithCells="1">
                  <from>
                    <xdr:col>2</xdr:col>
                    <xdr:colOff>57150</xdr:colOff>
                    <xdr:row>26</xdr:row>
                    <xdr:rowOff>57150</xdr:rowOff>
                  </from>
                  <to>
                    <xdr:col>2</xdr:col>
                    <xdr:colOff>933450</xdr:colOff>
                    <xdr:row>26</xdr:row>
                    <xdr:rowOff>266700</xdr:rowOff>
                  </to>
                </anchor>
              </controlPr>
            </control>
          </mc:Choice>
        </mc:AlternateContent>
        <mc:AlternateContent xmlns:mc="http://schemas.openxmlformats.org/markup-compatibility/2006">
          <mc:Choice Requires="x14">
            <control shapeId="40986" r:id="rId10" name="Check Box 26">
              <controlPr defaultSize="0" autoFill="0" autoLine="0" autoPict="0">
                <anchor moveWithCells="1">
                  <from>
                    <xdr:col>2</xdr:col>
                    <xdr:colOff>57150</xdr:colOff>
                    <xdr:row>25</xdr:row>
                    <xdr:rowOff>57150</xdr:rowOff>
                  </from>
                  <to>
                    <xdr:col>2</xdr:col>
                    <xdr:colOff>933450</xdr:colOff>
                    <xdr:row>25</xdr:row>
                    <xdr:rowOff>266700</xdr:rowOff>
                  </to>
                </anchor>
              </controlPr>
            </control>
          </mc:Choice>
        </mc:AlternateContent>
        <mc:AlternateContent xmlns:mc="http://schemas.openxmlformats.org/markup-compatibility/2006">
          <mc:Choice Requires="x14">
            <control shapeId="40987" r:id="rId11" name="Check Box 27">
              <controlPr defaultSize="0" autoFill="0" autoLine="0" autoPict="0">
                <anchor moveWithCells="1">
                  <from>
                    <xdr:col>2</xdr:col>
                    <xdr:colOff>57150</xdr:colOff>
                    <xdr:row>24</xdr:row>
                    <xdr:rowOff>57150</xdr:rowOff>
                  </from>
                  <to>
                    <xdr:col>2</xdr:col>
                    <xdr:colOff>933450</xdr:colOff>
                    <xdr:row>24</xdr:row>
                    <xdr:rowOff>266700</xdr:rowOff>
                  </to>
                </anchor>
              </controlPr>
            </control>
          </mc:Choice>
        </mc:AlternateContent>
        <mc:AlternateContent xmlns:mc="http://schemas.openxmlformats.org/markup-compatibility/2006">
          <mc:Choice Requires="x14">
            <control shapeId="40988" r:id="rId12" name="Check Box 28">
              <controlPr defaultSize="0" autoFill="0" autoLine="0" autoPict="0">
                <anchor moveWithCells="1">
                  <from>
                    <xdr:col>2</xdr:col>
                    <xdr:colOff>57150</xdr:colOff>
                    <xdr:row>23</xdr:row>
                    <xdr:rowOff>57150</xdr:rowOff>
                  </from>
                  <to>
                    <xdr:col>2</xdr:col>
                    <xdr:colOff>933450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K131"/>
  <sheetViews>
    <sheetView view="pageBreakPreview" zoomScale="85" zoomScaleNormal="100" zoomScaleSheetLayoutView="85" zoomScalePageLayoutView="85" workbookViewId="0">
      <selection activeCell="F20" sqref="F20"/>
    </sheetView>
  </sheetViews>
  <sheetFormatPr defaultRowHeight="15" x14ac:dyDescent="0.25"/>
  <cols>
    <col min="1" max="1" width="55.7109375" customWidth="1"/>
    <col min="2" max="2" width="17.85546875" customWidth="1"/>
    <col min="3" max="3" width="21.5703125" customWidth="1"/>
    <col min="4" max="4" width="22.140625" customWidth="1"/>
    <col min="5" max="5" width="15.7109375" customWidth="1"/>
    <col min="6" max="6" width="20.7109375" customWidth="1"/>
    <col min="7" max="7" width="22.7109375" customWidth="1"/>
    <col min="8" max="9" width="9.140625" hidden="1" customWidth="1"/>
    <col min="10" max="10" width="21.5703125" hidden="1" customWidth="1"/>
  </cols>
  <sheetData>
    <row r="2" spans="1:10" s="131" customFormat="1" ht="20.100000000000001" customHeight="1" x14ac:dyDescent="0.25">
      <c r="A2" s="130" t="s">
        <v>5</v>
      </c>
      <c r="B2" s="508"/>
      <c r="C2" s="508"/>
      <c r="D2" s="508"/>
      <c r="E2" s="508"/>
      <c r="F2" s="508"/>
    </row>
    <row r="3" spans="1:10" s="131" customFormat="1" ht="20.100000000000001" customHeight="1" x14ac:dyDescent="0.25">
      <c r="A3" s="130" t="s">
        <v>6</v>
      </c>
      <c r="B3" s="509"/>
      <c r="C3" s="509"/>
      <c r="D3" s="509"/>
      <c r="E3" s="509"/>
      <c r="F3" s="509"/>
    </row>
    <row r="4" spans="1:10" s="131" customFormat="1" ht="20.100000000000001" customHeight="1" x14ac:dyDescent="0.25">
      <c r="A4" s="130" t="s">
        <v>7</v>
      </c>
      <c r="B4" s="509"/>
      <c r="C4" s="509"/>
      <c r="D4" s="509"/>
      <c r="E4" s="509"/>
      <c r="F4" s="509"/>
    </row>
    <row r="5" spans="1:10" s="131" customFormat="1" ht="20.100000000000001" customHeight="1" x14ac:dyDescent="0.25">
      <c r="A5" s="130" t="s">
        <v>8</v>
      </c>
      <c r="B5" s="509"/>
      <c r="C5" s="509"/>
      <c r="D5" s="509"/>
      <c r="E5" s="509"/>
      <c r="F5" s="509"/>
    </row>
    <row r="7" spans="1:10" ht="15.75" thickBot="1" x14ac:dyDescent="0.3"/>
    <row r="8" spans="1:10" ht="18.75" x14ac:dyDescent="0.25">
      <c r="A8" s="10" t="s">
        <v>9</v>
      </c>
      <c r="B8" s="11"/>
      <c r="C8" s="11"/>
      <c r="D8" s="11"/>
      <c r="E8" s="11"/>
      <c r="F8" s="11"/>
      <c r="G8" s="12"/>
    </row>
    <row r="9" spans="1:10" ht="15.75" x14ac:dyDescent="0.25">
      <c r="A9" s="132" t="s">
        <v>9</v>
      </c>
      <c r="B9" s="651" t="s">
        <v>33</v>
      </c>
      <c r="C9" s="651"/>
      <c r="D9" s="651"/>
      <c r="E9" s="133"/>
      <c r="F9" s="134" t="s">
        <v>10</v>
      </c>
      <c r="G9" s="135" t="s">
        <v>11</v>
      </c>
    </row>
    <row r="10" spans="1:10" ht="93.75" customHeight="1" x14ac:dyDescent="0.25">
      <c r="A10" s="264" t="s">
        <v>140</v>
      </c>
      <c r="B10" s="648" t="s">
        <v>317</v>
      </c>
      <c r="C10" s="649"/>
      <c r="D10" s="649"/>
      <c r="E10" s="650"/>
      <c r="F10" s="136" t="s">
        <v>141</v>
      </c>
      <c r="G10" s="232"/>
      <c r="H10" s="237" t="b">
        <v>0</v>
      </c>
      <c r="I10" s="237"/>
      <c r="J10" s="237"/>
    </row>
    <row r="11" spans="1:10" ht="30" x14ac:dyDescent="0.25">
      <c r="A11" s="265" t="s">
        <v>142</v>
      </c>
      <c r="B11" s="641" t="s">
        <v>318</v>
      </c>
      <c r="C11" s="642"/>
      <c r="D11" s="642"/>
      <c r="E11" s="643"/>
      <c r="F11" s="137" t="s">
        <v>143</v>
      </c>
      <c r="G11" s="233"/>
      <c r="H11" s="237" t="b">
        <v>0</v>
      </c>
      <c r="I11" s="237"/>
      <c r="J11" s="237"/>
    </row>
    <row r="12" spans="1:10" ht="63.75" customHeight="1" thickBot="1" x14ac:dyDescent="0.3">
      <c r="A12" s="267" t="s">
        <v>144</v>
      </c>
      <c r="B12" s="644" t="s">
        <v>582</v>
      </c>
      <c r="C12" s="645"/>
      <c r="D12" s="645"/>
      <c r="E12" s="646"/>
      <c r="F12" s="138" t="s">
        <v>143</v>
      </c>
      <c r="G12" s="234"/>
      <c r="H12" s="237" t="b">
        <v>0</v>
      </c>
      <c r="I12" s="237"/>
      <c r="J12" s="237"/>
    </row>
    <row r="14" spans="1:10" ht="15.75" thickBot="1" x14ac:dyDescent="0.3"/>
    <row r="15" spans="1:10" ht="24.95" customHeight="1" thickBot="1" x14ac:dyDescent="0.3">
      <c r="A15" s="16" t="s">
        <v>19</v>
      </c>
      <c r="B15" s="17"/>
      <c r="C15" s="17"/>
      <c r="D15" s="18"/>
      <c r="E15" s="18"/>
      <c r="F15" s="17"/>
      <c r="G15" s="19"/>
    </row>
    <row r="16" spans="1:10" ht="9" hidden="1" customHeight="1" thickBot="1" x14ac:dyDescent="0.3">
      <c r="A16" s="20"/>
      <c r="B16" s="21"/>
      <c r="C16" s="21"/>
      <c r="D16" s="21"/>
      <c r="E16" s="21"/>
      <c r="F16" s="21"/>
      <c r="G16" s="22"/>
    </row>
    <row r="17" spans="1:10" ht="15.75" x14ac:dyDescent="0.25">
      <c r="A17" s="139" t="s">
        <v>20</v>
      </c>
      <c r="B17" s="24"/>
      <c r="C17" s="25"/>
      <c r="D17" s="21"/>
      <c r="E17" s="21"/>
      <c r="F17" s="140" t="s">
        <v>2</v>
      </c>
      <c r="G17" s="27">
        <f>SUM(E36:E50)</f>
        <v>100</v>
      </c>
    </row>
    <row r="18" spans="1:10" ht="21.75" thickBot="1" x14ac:dyDescent="0.4">
      <c r="A18" s="28" t="s">
        <v>145</v>
      </c>
      <c r="B18" s="29"/>
      <c r="C18" s="30" t="s">
        <v>17</v>
      </c>
      <c r="D18" s="31"/>
      <c r="E18" s="31"/>
      <c r="F18" s="141" t="s">
        <v>3</v>
      </c>
      <c r="G18" s="33" t="e">
        <f>SUM(G36:G50)</f>
        <v>#DIV/0!</v>
      </c>
      <c r="J18">
        <f>B18*1.2</f>
        <v>0</v>
      </c>
    </row>
    <row r="19" spans="1:10" ht="15.75" x14ac:dyDescent="0.25">
      <c r="A19" s="28" t="s">
        <v>146</v>
      </c>
      <c r="B19" s="35">
        <f>SUM(B21:B28)</f>
        <v>0</v>
      </c>
      <c r="C19" s="30" t="s">
        <v>17</v>
      </c>
      <c r="D19" s="31"/>
      <c r="E19" s="31"/>
      <c r="F19" s="34"/>
      <c r="G19" s="22"/>
    </row>
    <row r="20" spans="1:10" ht="25.5" x14ac:dyDescent="0.25">
      <c r="A20" s="28" t="s">
        <v>147</v>
      </c>
      <c r="B20" s="142" t="s">
        <v>148</v>
      </c>
      <c r="C20" s="143" t="s">
        <v>149</v>
      </c>
      <c r="D20" s="36"/>
      <c r="E20" s="36"/>
      <c r="F20" s="36"/>
      <c r="G20" s="22"/>
    </row>
    <row r="21" spans="1:10" ht="15.75" x14ac:dyDescent="0.25">
      <c r="A21" s="144" t="s">
        <v>150</v>
      </c>
      <c r="B21" s="245"/>
      <c r="C21" s="246">
        <v>2.5</v>
      </c>
      <c r="D21" s="647" t="s">
        <v>151</v>
      </c>
      <c r="E21" s="145"/>
      <c r="F21" s="36"/>
      <c r="G21" s="22"/>
    </row>
    <row r="22" spans="1:10" ht="15.75" x14ac:dyDescent="0.25">
      <c r="A22" s="144" t="s">
        <v>152</v>
      </c>
      <c r="B22" s="245"/>
      <c r="C22" s="246">
        <v>1.5</v>
      </c>
      <c r="D22" s="647"/>
      <c r="E22" s="145"/>
      <c r="F22" s="36"/>
      <c r="G22" s="22"/>
    </row>
    <row r="23" spans="1:10" ht="15.75" x14ac:dyDescent="0.25">
      <c r="A23" s="144" t="s">
        <v>153</v>
      </c>
      <c r="B23" s="245"/>
      <c r="C23" s="246">
        <v>1</v>
      </c>
      <c r="D23" s="36"/>
      <c r="E23" s="36"/>
      <c r="F23" s="36"/>
      <c r="G23" s="22"/>
    </row>
    <row r="24" spans="1:10" ht="15.75" x14ac:dyDescent="0.25">
      <c r="A24" s="144" t="s">
        <v>154</v>
      </c>
      <c r="B24" s="245"/>
      <c r="C24" s="246">
        <v>1</v>
      </c>
      <c r="D24" s="36"/>
      <c r="E24" s="36"/>
      <c r="F24" s="36"/>
      <c r="G24" s="22"/>
    </row>
    <row r="25" spans="1:10" ht="15.75" x14ac:dyDescent="0.25">
      <c r="A25" s="144" t="s">
        <v>155</v>
      </c>
      <c r="B25" s="245"/>
      <c r="C25" s="246">
        <v>1</v>
      </c>
      <c r="D25" s="36"/>
      <c r="E25" s="36"/>
      <c r="F25" s="36"/>
      <c r="G25" s="22"/>
    </row>
    <row r="26" spans="1:10" ht="15.75" x14ac:dyDescent="0.25">
      <c r="A26" s="144" t="s">
        <v>156</v>
      </c>
      <c r="B26" s="245"/>
      <c r="C26" s="246">
        <v>4</v>
      </c>
      <c r="D26" s="36"/>
      <c r="E26" s="36"/>
      <c r="F26" s="36"/>
      <c r="G26" s="22"/>
    </row>
    <row r="27" spans="1:10" ht="15.75" x14ac:dyDescent="0.25">
      <c r="A27" s="144" t="s">
        <v>157</v>
      </c>
      <c r="B27" s="245"/>
      <c r="C27" s="146" t="s">
        <v>158</v>
      </c>
      <c r="D27" s="36"/>
      <c r="E27" s="36"/>
      <c r="F27" s="36"/>
      <c r="G27" s="22"/>
    </row>
    <row r="28" spans="1:10" ht="15.75" x14ac:dyDescent="0.25">
      <c r="A28" s="144" t="s">
        <v>159</v>
      </c>
      <c r="B28" s="245"/>
      <c r="C28" s="146" t="s">
        <v>158</v>
      </c>
      <c r="D28" s="36"/>
      <c r="E28" s="36"/>
      <c r="F28" s="36"/>
      <c r="G28" s="22"/>
    </row>
    <row r="29" spans="1:10" ht="15.75" x14ac:dyDescent="0.25">
      <c r="A29" s="28" t="s">
        <v>160</v>
      </c>
      <c r="B29" s="247"/>
      <c r="C29" s="30" t="s">
        <v>22</v>
      </c>
      <c r="D29" s="34"/>
      <c r="E29" s="34"/>
      <c r="F29" s="34"/>
      <c r="G29" s="22"/>
    </row>
    <row r="30" spans="1:10" ht="15.75" x14ac:dyDescent="0.25">
      <c r="A30" s="28" t="s">
        <v>551</v>
      </c>
      <c r="B30" s="248"/>
      <c r="C30" s="30" t="s">
        <v>22</v>
      </c>
      <c r="D30" s="34"/>
      <c r="E30" s="34"/>
      <c r="F30" s="34"/>
      <c r="G30" s="22"/>
    </row>
    <row r="31" spans="1:10" ht="15.75" x14ac:dyDescent="0.25">
      <c r="A31" s="28" t="s">
        <v>552</v>
      </c>
      <c r="B31" s="248"/>
      <c r="C31" s="30" t="s">
        <v>22</v>
      </c>
      <c r="D31" s="147"/>
      <c r="E31" s="147"/>
      <c r="F31" s="147"/>
      <c r="G31" s="38"/>
      <c r="H31" s="148"/>
      <c r="I31" s="148"/>
      <c r="J31" s="148"/>
    </row>
    <row r="32" spans="1:10" ht="22.5" customHeight="1" thickBot="1" x14ac:dyDescent="0.3">
      <c r="A32" s="28" t="s">
        <v>556</v>
      </c>
      <c r="B32" s="29"/>
      <c r="C32" s="30" t="s">
        <v>17</v>
      </c>
      <c r="D32" s="147"/>
      <c r="E32" s="147"/>
      <c r="F32" s="147"/>
      <c r="G32" s="38"/>
      <c r="H32" s="148"/>
      <c r="I32" s="148"/>
      <c r="J32" s="148"/>
    </row>
    <row r="33" spans="1:11" ht="24" customHeight="1" thickBot="1" x14ac:dyDescent="0.3">
      <c r="A33" s="149"/>
      <c r="B33" s="149"/>
      <c r="C33" s="149"/>
      <c r="D33" s="149"/>
      <c r="E33" s="149"/>
      <c r="F33" s="149"/>
      <c r="G33" s="149"/>
    </row>
    <row r="34" spans="1:11" s="152" customFormat="1" ht="30" x14ac:dyDescent="0.25">
      <c r="A34" s="150" t="s">
        <v>1</v>
      </c>
      <c r="B34" s="151"/>
      <c r="C34" s="151"/>
      <c r="D34" s="17"/>
      <c r="E34" s="18" t="s">
        <v>550</v>
      </c>
      <c r="F34" s="17" t="s">
        <v>4</v>
      </c>
      <c r="G34" s="19" t="s">
        <v>0</v>
      </c>
    </row>
    <row r="35" spans="1:11" s="158" customFormat="1" ht="22.5" customHeight="1" x14ac:dyDescent="0.25">
      <c r="A35" s="153" t="s">
        <v>161</v>
      </c>
      <c r="B35" s="154"/>
      <c r="C35" s="154"/>
      <c r="D35" s="154"/>
      <c r="E35" s="155"/>
      <c r="F35" s="156"/>
      <c r="G35" s="157"/>
    </row>
    <row r="36" spans="1:11" ht="119.25" customHeight="1" x14ac:dyDescent="0.25">
      <c r="A36" s="639" t="s">
        <v>563</v>
      </c>
      <c r="B36" s="640"/>
      <c r="C36" s="640"/>
      <c r="D36" s="249"/>
      <c r="E36" s="41">
        <v>25</v>
      </c>
      <c r="F36" s="159">
        <f>IF(D36=1,100,IF(D36=2,30,10))</f>
        <v>10</v>
      </c>
      <c r="G36" s="43">
        <f>E36*F36/100</f>
        <v>2.5</v>
      </c>
    </row>
    <row r="37" spans="1:11" ht="15.75" x14ac:dyDescent="0.25">
      <c r="A37" s="153" t="s">
        <v>162</v>
      </c>
      <c r="B37" s="154"/>
      <c r="C37" s="154"/>
      <c r="D37" s="160"/>
      <c r="E37" s="160"/>
      <c r="F37" s="161"/>
      <c r="G37" s="157"/>
    </row>
    <row r="38" spans="1:11" ht="86.25" customHeight="1" x14ac:dyDescent="0.25">
      <c r="A38" s="639" t="s">
        <v>549</v>
      </c>
      <c r="B38" s="640"/>
      <c r="C38" s="640"/>
      <c r="D38" s="390" t="s">
        <v>546</v>
      </c>
      <c r="E38" s="163">
        <v>10</v>
      </c>
      <c r="F38" s="389" t="e">
        <f>IF((B19&lt;B18),"Napaka v razdalji trase",IF((1-((B19-B18)/(B18*0.2)))*100&lt;0,"Povezava ne izpolnjuje pogoja",(1-((B19-B18)/(B18*0.2)))*100))</f>
        <v>#DIV/0!</v>
      </c>
      <c r="G38" s="312" t="e">
        <f>E38*F38/100</f>
        <v>#DIV/0!</v>
      </c>
    </row>
    <row r="39" spans="1:11" ht="15.75" x14ac:dyDescent="0.25">
      <c r="A39" s="153" t="s">
        <v>163</v>
      </c>
      <c r="B39" s="154"/>
      <c r="C39" s="154"/>
      <c r="D39" s="160"/>
      <c r="E39" s="160"/>
      <c r="F39" s="161"/>
      <c r="G39" s="157"/>
    </row>
    <row r="40" spans="1:11" ht="53.25" customHeight="1" x14ac:dyDescent="0.25">
      <c r="A40" s="632" t="s">
        <v>555</v>
      </c>
      <c r="B40" s="633"/>
      <c r="C40" s="633"/>
      <c r="D40" s="162" t="s">
        <v>336</v>
      </c>
      <c r="E40" s="41">
        <v>15</v>
      </c>
      <c r="F40" s="42" t="e">
        <f>IF(B30&gt;B29,"Napačno število križišč v celici C30",(B30/B29)*100)</f>
        <v>#DIV/0!</v>
      </c>
      <c r="G40" s="311" t="e">
        <f>E40*F40/100</f>
        <v>#DIV/0!</v>
      </c>
    </row>
    <row r="41" spans="1:11" ht="84" customHeight="1" x14ac:dyDescent="0.25">
      <c r="A41" s="639" t="s">
        <v>327</v>
      </c>
      <c r="B41" s="640"/>
      <c r="C41" s="640"/>
      <c r="D41" s="165" t="s">
        <v>337</v>
      </c>
      <c r="E41" s="166">
        <v>15</v>
      </c>
      <c r="F41" s="167" t="e">
        <f>(B21/B19*IF(((C21-D108)/(C108-D108)*100&gt;100),"100",IF(C21&gt;=D108,(C21-D108)/(C108-D108)*100,"Ne izpolnjujete pogoja minimalne širine te vrste povezave")))+(B22/B19*IF(((C22-D109)/(C109-D109)*100&gt;100),"100",IF(C22&gt;=D109,(C22-D109)/(C109-D109)*100,"Ne izpolnjujete pogoja minimalne širine te vrste povezave")))+(B23/B19*IF(((C23-D110)/(C110-D110)*100&gt;100),"100",IF(C23&gt;=D110,(C23-D110)/(C110-D110)*100,"Ne izpolnjujete pogoja minimalne širine te vrste povezave")))+(B24/B19*IF(((C24-D111)/(C111-D111)*100&gt;100),"100",IF(C24&gt;=D111,(C24-D111)/(C111-D111)*100,"Ne izpolnjujete pogoja minimalne širine te vrste povezave")))+(B25/B19*IF(((C25-D112)/(C112-D112)*100&gt;100),"100",IF(C25&gt;=D112,(C25-D112)/(C112-D112)*100,"Ne izpolnjujete pogoja minimalne širine te vrste povezave")))+(B26/B19*IF(((C26-D113)/(C113-D113)*100&gt;100),"100",IF(C26&gt;=D113,(C26-D113)/(C113-D113)*100,"Ne izpolnjujete pogoja minimalne širine te vrste povezave")))</f>
        <v>#DIV/0!</v>
      </c>
      <c r="G41" s="310" t="e">
        <f>E41*F41/100</f>
        <v>#DIV/0!</v>
      </c>
      <c r="K41" s="152"/>
    </row>
    <row r="42" spans="1:11" ht="27.75" customHeight="1" x14ac:dyDescent="0.25">
      <c r="A42" s="153" t="s">
        <v>164</v>
      </c>
      <c r="B42" s="154"/>
      <c r="C42" s="154"/>
      <c r="D42" s="160"/>
      <c r="E42" s="160"/>
      <c r="F42" s="161"/>
      <c r="G42" s="157"/>
    </row>
    <row r="43" spans="1:11" ht="114" customHeight="1" x14ac:dyDescent="0.25">
      <c r="A43" s="632" t="s">
        <v>554</v>
      </c>
      <c r="B43" s="633"/>
      <c r="C43" s="633"/>
      <c r="D43" s="169" t="s">
        <v>548</v>
      </c>
      <c r="E43" s="170">
        <v>10</v>
      </c>
      <c r="F43" s="42" t="e">
        <f>IF(B31&gt;B29,"Napačno število križišč v celici C31",(B31/B29)*100)</f>
        <v>#DIV/0!</v>
      </c>
      <c r="G43" s="310" t="e">
        <f>E43*F43/100</f>
        <v>#DIV/0!</v>
      </c>
    </row>
    <row r="44" spans="1:11" ht="27.95" customHeight="1" x14ac:dyDescent="0.25">
      <c r="A44" s="639" t="s">
        <v>165</v>
      </c>
      <c r="B44" s="640"/>
      <c r="C44" s="640"/>
      <c r="D44" s="250" t="s">
        <v>199</v>
      </c>
      <c r="E44" s="170">
        <v>4</v>
      </c>
      <c r="F44" s="171">
        <f>IF(D44="da",100,0)</f>
        <v>0</v>
      </c>
      <c r="G44" s="168">
        <f>E44*F44/100</f>
        <v>0</v>
      </c>
    </row>
    <row r="45" spans="1:11" ht="27.95" customHeight="1" x14ac:dyDescent="0.25">
      <c r="A45" s="153" t="s">
        <v>167</v>
      </c>
      <c r="B45" s="154"/>
      <c r="C45" s="154"/>
      <c r="D45" s="160"/>
      <c r="E45" s="160"/>
      <c r="F45" s="161"/>
      <c r="G45" s="157"/>
    </row>
    <row r="46" spans="1:11" ht="49.5" customHeight="1" x14ac:dyDescent="0.25">
      <c r="A46" s="632" t="s">
        <v>553</v>
      </c>
      <c r="B46" s="633"/>
      <c r="C46" s="633"/>
      <c r="D46" s="172" t="s">
        <v>547</v>
      </c>
      <c r="E46" s="166">
        <v>3</v>
      </c>
      <c r="F46" s="313" t="e">
        <f>B32/B18*100</f>
        <v>#DIV/0!</v>
      </c>
      <c r="G46" s="310" t="e">
        <f>E46*F46/100</f>
        <v>#DIV/0!</v>
      </c>
    </row>
    <row r="47" spans="1:11" x14ac:dyDescent="0.25">
      <c r="A47" s="639" t="s">
        <v>168</v>
      </c>
      <c r="B47" s="640"/>
      <c r="C47" s="640"/>
      <c r="D47" s="250" t="s">
        <v>199</v>
      </c>
      <c r="E47" s="166">
        <v>3</v>
      </c>
      <c r="F47" s="171">
        <f>IF(D47="da",100,0)</f>
        <v>0</v>
      </c>
      <c r="G47" s="168">
        <f>E47*F47/100</f>
        <v>0</v>
      </c>
    </row>
    <row r="48" spans="1:11" ht="15.75" x14ac:dyDescent="0.25">
      <c r="A48" s="153" t="s">
        <v>169</v>
      </c>
      <c r="B48" s="154"/>
      <c r="C48" s="154"/>
      <c r="D48" s="160"/>
      <c r="E48" s="160"/>
      <c r="F48" s="161"/>
      <c r="G48" s="157"/>
    </row>
    <row r="49" spans="1:7" x14ac:dyDescent="0.25">
      <c r="A49" s="632" t="s">
        <v>170</v>
      </c>
      <c r="B49" s="633"/>
      <c r="C49" s="633"/>
      <c r="D49" s="250" t="s">
        <v>199</v>
      </c>
      <c r="E49" s="166">
        <v>10</v>
      </c>
      <c r="F49" s="171">
        <f>IF(D49="da",100,0)</f>
        <v>0</v>
      </c>
      <c r="G49" s="168">
        <f>E49*F49/100</f>
        <v>0</v>
      </c>
    </row>
    <row r="50" spans="1:7" ht="15.75" thickBot="1" x14ac:dyDescent="0.3">
      <c r="A50" s="634" t="s">
        <v>171</v>
      </c>
      <c r="B50" s="635"/>
      <c r="C50" s="635"/>
      <c r="D50" s="251" t="s">
        <v>199</v>
      </c>
      <c r="E50" s="1">
        <v>5</v>
      </c>
      <c r="F50" s="173">
        <f>IF(D50="da",100,0)</f>
        <v>0</v>
      </c>
      <c r="G50" s="45">
        <f>E50*F50/100</f>
        <v>0</v>
      </c>
    </row>
    <row r="51" spans="1:7" x14ac:dyDescent="0.25">
      <c r="A51" s="175"/>
      <c r="D51" s="131"/>
      <c r="E51" s="174"/>
      <c r="F51" s="131"/>
    </row>
    <row r="52" spans="1:7" ht="21" x14ac:dyDescent="0.25">
      <c r="A52" s="314" t="s">
        <v>575</v>
      </c>
      <c r="D52" s="131"/>
      <c r="E52" s="174"/>
      <c r="F52" s="131"/>
    </row>
    <row r="53" spans="1:7" ht="27.75" customHeight="1" thickBot="1" x14ac:dyDescent="0.3">
      <c r="A53" s="497" t="s">
        <v>573</v>
      </c>
      <c r="D53" s="131"/>
      <c r="E53" s="174"/>
      <c r="F53" s="131"/>
    </row>
    <row r="54" spans="1:7" ht="32.1" customHeight="1" x14ac:dyDescent="0.25">
      <c r="A54" s="326" t="s">
        <v>265</v>
      </c>
      <c r="B54" s="327" t="s">
        <v>172</v>
      </c>
      <c r="C54" s="327" t="s">
        <v>173</v>
      </c>
      <c r="D54" s="327" t="s">
        <v>569</v>
      </c>
      <c r="E54" s="327" t="s">
        <v>568</v>
      </c>
      <c r="F54" s="327" t="s">
        <v>571</v>
      </c>
      <c r="G54" s="328" t="s">
        <v>570</v>
      </c>
    </row>
    <row r="55" spans="1:7" ht="15.75" x14ac:dyDescent="0.25">
      <c r="A55" s="280" t="s">
        <v>273</v>
      </c>
      <c r="B55" s="528"/>
      <c r="C55" s="529"/>
      <c r="D55" s="490"/>
      <c r="E55" s="282">
        <f>SUM(E56:E69)</f>
        <v>0</v>
      </c>
      <c r="F55" s="282">
        <f>SUM(F56:F69)</f>
        <v>0</v>
      </c>
      <c r="G55" s="290">
        <f>SUM(G56:G69)</f>
        <v>0</v>
      </c>
    </row>
    <row r="56" spans="1:7" x14ac:dyDescent="0.25">
      <c r="A56" s="176" t="s">
        <v>338</v>
      </c>
      <c r="B56" s="177" t="s">
        <v>175</v>
      </c>
      <c r="C56" s="252"/>
      <c r="D56" s="255"/>
      <c r="E56" s="178">
        <f t="shared" ref="E56:E65" si="0">C56*D56</f>
        <v>0</v>
      </c>
      <c r="F56" s="179">
        <f t="shared" ref="F56:F65" si="1">IF(D56&gt;C120,C56*C120,E56)</f>
        <v>0</v>
      </c>
      <c r="G56" s="180">
        <f>E56-F56</f>
        <v>0</v>
      </c>
    </row>
    <row r="57" spans="1:7" x14ac:dyDescent="0.25">
      <c r="A57" s="176" t="s">
        <v>339</v>
      </c>
      <c r="B57" s="177" t="s">
        <v>175</v>
      </c>
      <c r="C57" s="252"/>
      <c r="D57" s="255"/>
      <c r="E57" s="178">
        <f t="shared" si="0"/>
        <v>0</v>
      </c>
      <c r="F57" s="179">
        <f t="shared" si="1"/>
        <v>0</v>
      </c>
      <c r="G57" s="180">
        <f t="shared" ref="G57:G69" si="2">E57-F57</f>
        <v>0</v>
      </c>
    </row>
    <row r="58" spans="1:7" x14ac:dyDescent="0.25">
      <c r="A58" s="176" t="s">
        <v>340</v>
      </c>
      <c r="B58" s="177" t="s">
        <v>175</v>
      </c>
      <c r="C58" s="252"/>
      <c r="D58" s="255"/>
      <c r="E58" s="178">
        <f t="shared" si="0"/>
        <v>0</v>
      </c>
      <c r="F58" s="179">
        <f t="shared" si="1"/>
        <v>0</v>
      </c>
      <c r="G58" s="180">
        <f t="shared" si="2"/>
        <v>0</v>
      </c>
    </row>
    <row r="59" spans="1:7" x14ac:dyDescent="0.25">
      <c r="A59" s="176" t="s">
        <v>341</v>
      </c>
      <c r="B59" s="177" t="s">
        <v>175</v>
      </c>
      <c r="C59" s="252"/>
      <c r="D59" s="255"/>
      <c r="E59" s="178">
        <f t="shared" si="0"/>
        <v>0</v>
      </c>
      <c r="F59" s="179">
        <f t="shared" si="1"/>
        <v>0</v>
      </c>
      <c r="G59" s="180">
        <f t="shared" si="2"/>
        <v>0</v>
      </c>
    </row>
    <row r="60" spans="1:7" x14ac:dyDescent="0.25">
      <c r="A60" s="176" t="s">
        <v>342</v>
      </c>
      <c r="B60" s="177" t="s">
        <v>175</v>
      </c>
      <c r="C60" s="252"/>
      <c r="D60" s="255"/>
      <c r="E60" s="178">
        <f t="shared" si="0"/>
        <v>0</v>
      </c>
      <c r="F60" s="179">
        <f t="shared" si="1"/>
        <v>0</v>
      </c>
      <c r="G60" s="180">
        <f t="shared" si="2"/>
        <v>0</v>
      </c>
    </row>
    <row r="61" spans="1:7" x14ac:dyDescent="0.25">
      <c r="A61" s="176" t="s">
        <v>343</v>
      </c>
      <c r="B61" s="177" t="s">
        <v>175</v>
      </c>
      <c r="C61" s="252"/>
      <c r="D61" s="255"/>
      <c r="E61" s="178">
        <f t="shared" si="0"/>
        <v>0</v>
      </c>
      <c r="F61" s="179">
        <f t="shared" si="1"/>
        <v>0</v>
      </c>
      <c r="G61" s="180">
        <f t="shared" si="2"/>
        <v>0</v>
      </c>
    </row>
    <row r="62" spans="1:7" x14ac:dyDescent="0.25">
      <c r="A62" s="176" t="s">
        <v>344</v>
      </c>
      <c r="B62" s="177" t="s">
        <v>175</v>
      </c>
      <c r="C62" s="252"/>
      <c r="D62" s="255"/>
      <c r="E62" s="178">
        <f t="shared" si="0"/>
        <v>0</v>
      </c>
      <c r="F62" s="179">
        <f t="shared" si="1"/>
        <v>0</v>
      </c>
      <c r="G62" s="180">
        <f t="shared" si="2"/>
        <v>0</v>
      </c>
    </row>
    <row r="63" spans="1:7" x14ac:dyDescent="0.25">
      <c r="A63" s="176" t="s">
        <v>345</v>
      </c>
      <c r="B63" s="177" t="s">
        <v>175</v>
      </c>
      <c r="C63" s="252"/>
      <c r="D63" s="255"/>
      <c r="E63" s="178">
        <f t="shared" si="0"/>
        <v>0</v>
      </c>
      <c r="F63" s="179">
        <f t="shared" si="1"/>
        <v>0</v>
      </c>
      <c r="G63" s="180">
        <f t="shared" si="2"/>
        <v>0</v>
      </c>
    </row>
    <row r="64" spans="1:7" x14ac:dyDescent="0.25">
      <c r="A64" s="176" t="s">
        <v>346</v>
      </c>
      <c r="B64" s="177" t="s">
        <v>175</v>
      </c>
      <c r="C64" s="252"/>
      <c r="D64" s="255"/>
      <c r="E64" s="178">
        <f t="shared" si="0"/>
        <v>0</v>
      </c>
      <c r="F64" s="179">
        <f t="shared" si="1"/>
        <v>0</v>
      </c>
      <c r="G64" s="180">
        <f t="shared" si="2"/>
        <v>0</v>
      </c>
    </row>
    <row r="65" spans="1:7" x14ac:dyDescent="0.25">
      <c r="A65" s="176" t="s">
        <v>347</v>
      </c>
      <c r="B65" s="177" t="s">
        <v>175</v>
      </c>
      <c r="C65" s="252"/>
      <c r="D65" s="255"/>
      <c r="E65" s="178">
        <f t="shared" si="0"/>
        <v>0</v>
      </c>
      <c r="F65" s="179">
        <f t="shared" si="1"/>
        <v>0</v>
      </c>
      <c r="G65" s="180">
        <f t="shared" si="2"/>
        <v>0</v>
      </c>
    </row>
    <row r="66" spans="1:7" x14ac:dyDescent="0.25">
      <c r="A66" s="176" t="s">
        <v>348</v>
      </c>
      <c r="B66" s="526" t="s">
        <v>331</v>
      </c>
      <c r="C66" s="527"/>
      <c r="D66" s="255"/>
      <c r="E66" s="178">
        <f t="shared" ref="E66:F69" si="3">D66</f>
        <v>0</v>
      </c>
      <c r="F66" s="181">
        <f t="shared" si="3"/>
        <v>0</v>
      </c>
      <c r="G66" s="180">
        <f t="shared" si="2"/>
        <v>0</v>
      </c>
    </row>
    <row r="67" spans="1:7" ht="30" x14ac:dyDescent="0.25">
      <c r="A67" s="182" t="s">
        <v>349</v>
      </c>
      <c r="B67" s="526" t="s">
        <v>331</v>
      </c>
      <c r="C67" s="527"/>
      <c r="D67" s="255"/>
      <c r="E67" s="178">
        <f t="shared" si="3"/>
        <v>0</v>
      </c>
      <c r="F67" s="181">
        <f t="shared" si="3"/>
        <v>0</v>
      </c>
      <c r="G67" s="180">
        <f t="shared" si="2"/>
        <v>0</v>
      </c>
    </row>
    <row r="68" spans="1:7" x14ac:dyDescent="0.25">
      <c r="A68" s="176" t="s">
        <v>350</v>
      </c>
      <c r="B68" s="526" t="s">
        <v>331</v>
      </c>
      <c r="C68" s="527"/>
      <c r="D68" s="255"/>
      <c r="E68" s="178">
        <f t="shared" si="3"/>
        <v>0</v>
      </c>
      <c r="F68" s="181">
        <f t="shared" si="3"/>
        <v>0</v>
      </c>
      <c r="G68" s="180">
        <f t="shared" si="2"/>
        <v>0</v>
      </c>
    </row>
    <row r="69" spans="1:7" x14ac:dyDescent="0.25">
      <c r="A69" s="331" t="s">
        <v>286</v>
      </c>
      <c r="B69" s="542" t="s">
        <v>331</v>
      </c>
      <c r="C69" s="543"/>
      <c r="D69" s="322"/>
      <c r="E69" s="293">
        <f t="shared" si="3"/>
        <v>0</v>
      </c>
      <c r="F69" s="294">
        <f t="shared" si="3"/>
        <v>0</v>
      </c>
      <c r="G69" s="295">
        <f t="shared" si="2"/>
        <v>0</v>
      </c>
    </row>
    <row r="70" spans="1:7" ht="15.75" customHeight="1" x14ac:dyDescent="0.25">
      <c r="A70" s="636" t="s">
        <v>263</v>
      </c>
      <c r="B70" s="637"/>
      <c r="C70" s="638"/>
      <c r="D70" s="490"/>
      <c r="E70" s="282">
        <f>SUM(E71:E72)</f>
        <v>1E-3</v>
      </c>
      <c r="F70" s="289">
        <f>IF(SUM(E71:E72)&gt;SUM(F56:F69,F80:F82,F74:F76,F78),SUM(F56:F69,F80:F82,F74:F76,F78),(SUM(E71:E72)))</f>
        <v>0</v>
      </c>
      <c r="G70" s="290">
        <f>E70-F70</f>
        <v>1E-3</v>
      </c>
    </row>
    <row r="71" spans="1:7" x14ac:dyDescent="0.25">
      <c r="A71" s="183" t="s">
        <v>276</v>
      </c>
      <c r="B71" s="526" t="s">
        <v>331</v>
      </c>
      <c r="C71" s="527"/>
      <c r="D71" s="255">
        <v>1E-3</v>
      </c>
      <c r="E71" s="178">
        <f>D71</f>
        <v>1E-3</v>
      </c>
      <c r="F71" s="179">
        <f>E71/E70*F70</f>
        <v>0</v>
      </c>
      <c r="G71" s="180">
        <f>E71-F71</f>
        <v>1E-3</v>
      </c>
    </row>
    <row r="72" spans="1:7" x14ac:dyDescent="0.25">
      <c r="A72" s="291" t="s">
        <v>351</v>
      </c>
      <c r="B72" s="526" t="s">
        <v>331</v>
      </c>
      <c r="C72" s="527"/>
      <c r="D72" s="322"/>
      <c r="E72" s="293">
        <f>D72</f>
        <v>0</v>
      </c>
      <c r="F72" s="294">
        <f>E72/E70*F70</f>
        <v>0</v>
      </c>
      <c r="G72" s="295">
        <f>E72-F72</f>
        <v>0</v>
      </c>
    </row>
    <row r="73" spans="1:7" ht="15.75" x14ac:dyDescent="0.25">
      <c r="A73" s="285" t="s">
        <v>264</v>
      </c>
      <c r="B73" s="528"/>
      <c r="C73" s="529"/>
      <c r="D73" s="491"/>
      <c r="E73" s="287">
        <f>SUM(E74:E76)</f>
        <v>0</v>
      </c>
      <c r="F73" s="287">
        <f>SUM(F74:F76)</f>
        <v>0</v>
      </c>
      <c r="G73" s="288">
        <f>SUM(G74:G76)</f>
        <v>0</v>
      </c>
    </row>
    <row r="74" spans="1:7" x14ac:dyDescent="0.25">
      <c r="A74" s="254" t="s">
        <v>558</v>
      </c>
      <c r="B74" s="526" t="s">
        <v>331</v>
      </c>
      <c r="C74" s="527"/>
      <c r="D74" s="255"/>
      <c r="E74" s="178">
        <f t="shared" ref="E74:F76" si="4">D74</f>
        <v>0</v>
      </c>
      <c r="F74" s="179">
        <f t="shared" si="4"/>
        <v>0</v>
      </c>
      <c r="G74" s="180">
        <f>E74-F74</f>
        <v>0</v>
      </c>
    </row>
    <row r="75" spans="1:7" x14ac:dyDescent="0.25">
      <c r="A75" s="254" t="s">
        <v>558</v>
      </c>
      <c r="B75" s="526" t="s">
        <v>331</v>
      </c>
      <c r="C75" s="527"/>
      <c r="D75" s="255"/>
      <c r="E75" s="178">
        <f t="shared" si="4"/>
        <v>0</v>
      </c>
      <c r="F75" s="179">
        <f t="shared" si="4"/>
        <v>0</v>
      </c>
      <c r="G75" s="180">
        <f>E75-F75</f>
        <v>0</v>
      </c>
    </row>
    <row r="76" spans="1:7" x14ac:dyDescent="0.25">
      <c r="A76" s="254" t="s">
        <v>558</v>
      </c>
      <c r="B76" s="526" t="s">
        <v>331</v>
      </c>
      <c r="C76" s="527"/>
      <c r="D76" s="316"/>
      <c r="E76" s="277">
        <f t="shared" si="4"/>
        <v>0</v>
      </c>
      <c r="F76" s="278">
        <f t="shared" si="4"/>
        <v>0</v>
      </c>
      <c r="G76" s="279">
        <f>E76-F76</f>
        <v>0</v>
      </c>
    </row>
    <row r="77" spans="1:7" ht="15.75" x14ac:dyDescent="0.25">
      <c r="A77" s="280" t="s">
        <v>262</v>
      </c>
      <c r="B77" s="528"/>
      <c r="C77" s="529"/>
      <c r="D77" s="490"/>
      <c r="E77" s="282">
        <f>D77</f>
        <v>0</v>
      </c>
      <c r="F77" s="282">
        <f>SUM(F78)</f>
        <v>0</v>
      </c>
      <c r="G77" s="283">
        <f>SUM(G78)</f>
        <v>0</v>
      </c>
    </row>
    <row r="78" spans="1:7" x14ac:dyDescent="0.25">
      <c r="A78" s="284" t="s">
        <v>557</v>
      </c>
      <c r="B78" s="526" t="s">
        <v>331</v>
      </c>
      <c r="C78" s="527"/>
      <c r="D78" s="316"/>
      <c r="E78" s="277">
        <f>D78</f>
        <v>0</v>
      </c>
      <c r="F78" s="278">
        <f>E78</f>
        <v>0</v>
      </c>
      <c r="G78" s="279">
        <f>E78-F78</f>
        <v>0</v>
      </c>
    </row>
    <row r="79" spans="1:7" ht="15.75" x14ac:dyDescent="0.25">
      <c r="A79" s="280" t="s">
        <v>269</v>
      </c>
      <c r="B79" s="528"/>
      <c r="C79" s="529"/>
      <c r="D79" s="490"/>
      <c r="E79" s="282">
        <f>SUM(E80:E82)</f>
        <v>0</v>
      </c>
      <c r="F79" s="282">
        <f>SUM(F80:F82)</f>
        <v>0</v>
      </c>
      <c r="G79" s="283">
        <f>SUM(G80:G82)</f>
        <v>0</v>
      </c>
    </row>
    <row r="80" spans="1:7" x14ac:dyDescent="0.25">
      <c r="A80" s="262" t="s">
        <v>280</v>
      </c>
      <c r="B80" s="526" t="s">
        <v>331</v>
      </c>
      <c r="C80" s="527"/>
      <c r="D80" s="255"/>
      <c r="E80" s="178">
        <f t="shared" ref="E80:F82" si="5">D80</f>
        <v>0</v>
      </c>
      <c r="F80" s="179">
        <f t="shared" si="5"/>
        <v>0</v>
      </c>
      <c r="G80" s="180">
        <f>E80-F80</f>
        <v>0</v>
      </c>
    </row>
    <row r="81" spans="1:7" x14ac:dyDescent="0.25">
      <c r="A81" s="262" t="s">
        <v>282</v>
      </c>
      <c r="B81" s="526" t="s">
        <v>331</v>
      </c>
      <c r="C81" s="527"/>
      <c r="D81" s="255"/>
      <c r="E81" s="178">
        <f t="shared" si="5"/>
        <v>0</v>
      </c>
      <c r="F81" s="179">
        <f t="shared" si="5"/>
        <v>0</v>
      </c>
      <c r="G81" s="180">
        <f>E81-F81</f>
        <v>0</v>
      </c>
    </row>
    <row r="82" spans="1:7" ht="15.75" thickBot="1" x14ac:dyDescent="0.3">
      <c r="A82" s="271" t="s">
        <v>283</v>
      </c>
      <c r="B82" s="526" t="s">
        <v>331</v>
      </c>
      <c r="C82" s="527"/>
      <c r="D82" s="492"/>
      <c r="E82" s="273">
        <f t="shared" si="5"/>
        <v>0</v>
      </c>
      <c r="F82" s="274">
        <f t="shared" si="5"/>
        <v>0</v>
      </c>
      <c r="G82" s="275">
        <f>E82-F82</f>
        <v>0</v>
      </c>
    </row>
    <row r="83" spans="1:7" x14ac:dyDescent="0.25">
      <c r="A83" s="298"/>
      <c r="B83" s="299"/>
      <c r="C83" s="302"/>
      <c r="D83" s="305" t="s">
        <v>266</v>
      </c>
      <c r="E83" s="296">
        <f>SUM(E56:E69,E71:E72,E74:E76,E80)</f>
        <v>1E-3</v>
      </c>
      <c r="F83" s="296">
        <f>SUM(F56:F69,F71:F72,F74:F76,F80)</f>
        <v>0</v>
      </c>
      <c r="G83" s="296">
        <f>SUM(G56:G69,G71:G72,G74:G76,G80)</f>
        <v>1E-3</v>
      </c>
    </row>
    <row r="84" spans="1:7" x14ac:dyDescent="0.25">
      <c r="A84" s="300"/>
      <c r="B84" s="301"/>
      <c r="C84" s="303"/>
      <c r="D84" s="306" t="s">
        <v>267</v>
      </c>
      <c r="E84" s="178">
        <f>SUM(E78,E81)</f>
        <v>0</v>
      </c>
      <c r="F84" s="178">
        <f>SUM(F78,F81)</f>
        <v>0</v>
      </c>
      <c r="G84" s="180">
        <f>SUM(G78,G81)</f>
        <v>0</v>
      </c>
    </row>
    <row r="85" spans="1:7" ht="15.75" thickBot="1" x14ac:dyDescent="0.3">
      <c r="A85" s="300"/>
      <c r="B85" s="301"/>
      <c r="C85" s="303"/>
      <c r="D85" s="307" t="s">
        <v>268</v>
      </c>
      <c r="E85" s="273">
        <f>E82</f>
        <v>0</v>
      </c>
      <c r="F85" s="273">
        <f>F82</f>
        <v>0</v>
      </c>
      <c r="G85" s="275">
        <f>G82</f>
        <v>0</v>
      </c>
    </row>
    <row r="86" spans="1:7" ht="19.5" thickBot="1" x14ac:dyDescent="0.3">
      <c r="A86" s="191"/>
      <c r="B86" s="192"/>
      <c r="C86" s="304"/>
      <c r="D86" s="579" t="s">
        <v>542</v>
      </c>
      <c r="E86" s="579"/>
      <c r="F86" s="580"/>
      <c r="G86" s="193">
        <f>SUM(F56:F69,F71:F72,F74:F76,F78,F80:F82)</f>
        <v>0</v>
      </c>
    </row>
    <row r="87" spans="1:7" ht="19.5" thickBot="1" x14ac:dyDescent="0.3">
      <c r="A87" s="191"/>
      <c r="B87" s="192"/>
      <c r="C87" s="304"/>
      <c r="D87" s="581" t="s">
        <v>543</v>
      </c>
      <c r="E87" s="582"/>
      <c r="F87" s="583"/>
      <c r="G87" s="365">
        <f>SUM(G56:G69,G71:G72,G74:G76,G78,G80:G82)</f>
        <v>1E-3</v>
      </c>
    </row>
    <row r="88" spans="1:7" x14ac:dyDescent="0.25">
      <c r="D88" s="131"/>
      <c r="E88" s="174"/>
      <c r="F88" s="131"/>
    </row>
    <row r="89" spans="1:7" x14ac:dyDescent="0.25">
      <c r="A89" s="194" t="s">
        <v>13</v>
      </c>
      <c r="C89" s="175"/>
      <c r="D89" s="131"/>
      <c r="E89" s="131"/>
      <c r="F89" s="131"/>
    </row>
    <row r="90" spans="1:7" x14ac:dyDescent="0.25">
      <c r="A90" s="531" t="s">
        <v>14</v>
      </c>
      <c r="B90" s="531"/>
      <c r="C90" s="531"/>
      <c r="D90" s="531"/>
      <c r="E90" s="531"/>
      <c r="F90" s="531"/>
    </row>
    <row r="91" spans="1:7" x14ac:dyDescent="0.25">
      <c r="D91" s="195"/>
      <c r="E91" s="131"/>
      <c r="F91" s="131"/>
    </row>
    <row r="92" spans="1:7" x14ac:dyDescent="0.25">
      <c r="A92" s="237" t="s">
        <v>260</v>
      </c>
      <c r="F92" s="131"/>
    </row>
    <row r="93" spans="1:7" x14ac:dyDescent="0.25">
      <c r="A93" s="237"/>
      <c r="D93" t="s">
        <v>15</v>
      </c>
      <c r="E93" s="243"/>
      <c r="F93" s="243"/>
      <c r="G93" s="243"/>
    </row>
    <row r="94" spans="1:7" x14ac:dyDescent="0.25">
      <c r="A94" s="237" t="s">
        <v>259</v>
      </c>
      <c r="B94" t="s">
        <v>16</v>
      </c>
      <c r="G94" s="196"/>
    </row>
    <row r="95" spans="1:7" x14ac:dyDescent="0.25">
      <c r="F95" s="131"/>
    </row>
    <row r="96" spans="1:7" x14ac:dyDescent="0.25">
      <c r="F96" s="131"/>
    </row>
    <row r="97" spans="1:6" x14ac:dyDescent="0.25">
      <c r="F97" s="131"/>
    </row>
    <row r="98" spans="1:6" x14ac:dyDescent="0.25">
      <c r="D98" s="131"/>
      <c r="E98" s="131"/>
      <c r="F98" s="131"/>
    </row>
    <row r="99" spans="1:6" ht="37.5" customHeight="1" x14ac:dyDescent="0.25">
      <c r="D99" s="131"/>
      <c r="E99" s="131"/>
      <c r="F99" s="131"/>
    </row>
    <row r="101" spans="1:6" hidden="1" x14ac:dyDescent="0.25">
      <c r="A101" t="s">
        <v>185</v>
      </c>
    </row>
    <row r="102" spans="1:6" ht="45" hidden="1" x14ac:dyDescent="0.25">
      <c r="A102" s="152" t="s">
        <v>186</v>
      </c>
      <c r="B102" s="269">
        <v>1</v>
      </c>
    </row>
    <row r="103" spans="1:6" ht="45" hidden="1" x14ac:dyDescent="0.25">
      <c r="A103" s="152" t="s">
        <v>187</v>
      </c>
      <c r="B103" s="269">
        <v>2</v>
      </c>
    </row>
    <row r="104" spans="1:6" hidden="1" x14ac:dyDescent="0.25">
      <c r="A104" s="152" t="s">
        <v>188</v>
      </c>
      <c r="B104" s="269">
        <v>3</v>
      </c>
    </row>
    <row r="105" spans="1:6" hidden="1" x14ac:dyDescent="0.25"/>
    <row r="106" spans="1:6" hidden="1" x14ac:dyDescent="0.25">
      <c r="B106" s="197"/>
      <c r="C106" s="198"/>
      <c r="D106" s="198"/>
    </row>
    <row r="107" spans="1:6" hidden="1" x14ac:dyDescent="0.25">
      <c r="A107" s="46"/>
      <c r="B107" s="197" t="s">
        <v>147</v>
      </c>
      <c r="C107" s="198" t="s">
        <v>189</v>
      </c>
      <c r="D107" s="198" t="s">
        <v>190</v>
      </c>
    </row>
    <row r="108" spans="1:6" hidden="1" x14ac:dyDescent="0.25">
      <c r="B108" s="199" t="s">
        <v>191</v>
      </c>
      <c r="C108" s="460">
        <v>3.5</v>
      </c>
      <c r="D108" s="460">
        <v>2.5</v>
      </c>
    </row>
    <row r="109" spans="1:6" hidden="1" x14ac:dyDescent="0.25">
      <c r="B109" s="199" t="s">
        <v>152</v>
      </c>
      <c r="C109" s="460">
        <v>2</v>
      </c>
      <c r="D109" s="460">
        <v>1.5</v>
      </c>
    </row>
    <row r="110" spans="1:6" hidden="1" x14ac:dyDescent="0.25">
      <c r="B110" s="199" t="s">
        <v>192</v>
      </c>
      <c r="C110" s="460">
        <v>1.8</v>
      </c>
      <c r="D110" s="460">
        <v>1</v>
      </c>
    </row>
    <row r="111" spans="1:6" hidden="1" x14ac:dyDescent="0.25">
      <c r="B111" s="199" t="s">
        <v>193</v>
      </c>
      <c r="C111" s="460">
        <v>1.5</v>
      </c>
      <c r="D111" s="460">
        <v>1</v>
      </c>
    </row>
    <row r="112" spans="1:6" hidden="1" x14ac:dyDescent="0.25">
      <c r="B112" s="199" t="s">
        <v>194</v>
      </c>
      <c r="C112" s="460">
        <v>1.5</v>
      </c>
      <c r="D112" s="460">
        <v>1</v>
      </c>
    </row>
    <row r="113" spans="1:4" hidden="1" x14ac:dyDescent="0.25">
      <c r="B113" s="199" t="s">
        <v>195</v>
      </c>
      <c r="C113" s="460">
        <v>5.5</v>
      </c>
      <c r="D113" s="460">
        <v>4</v>
      </c>
    </row>
    <row r="114" spans="1:4" hidden="1" x14ac:dyDescent="0.25">
      <c r="B114" s="199" t="s">
        <v>196</v>
      </c>
      <c r="C114" s="460">
        <v>4</v>
      </c>
      <c r="D114" s="460">
        <v>3</v>
      </c>
    </row>
    <row r="115" spans="1:4" hidden="1" x14ac:dyDescent="0.25">
      <c r="A115" t="s">
        <v>197</v>
      </c>
      <c r="B115" s="199" t="s">
        <v>198</v>
      </c>
      <c r="C115" s="460">
        <v>0</v>
      </c>
      <c r="D115" s="460">
        <v>0</v>
      </c>
    </row>
    <row r="116" spans="1:4" hidden="1" x14ac:dyDescent="0.25">
      <c r="A116" t="s">
        <v>199</v>
      </c>
      <c r="B116" s="199"/>
      <c r="C116" s="200"/>
      <c r="D116" s="200"/>
    </row>
    <row r="117" spans="1:4" hidden="1" x14ac:dyDescent="0.25"/>
    <row r="118" spans="1:4" hidden="1" x14ac:dyDescent="0.25"/>
    <row r="119" spans="1:4" ht="30" hidden="1" x14ac:dyDescent="0.25">
      <c r="A119" s="201" t="s">
        <v>200</v>
      </c>
      <c r="B119" s="202" t="s">
        <v>201</v>
      </c>
      <c r="C119" s="202" t="s">
        <v>202</v>
      </c>
      <c r="D119" s="203"/>
    </row>
    <row r="120" spans="1:4" hidden="1" x14ac:dyDescent="0.25">
      <c r="A120" t="s">
        <v>174</v>
      </c>
      <c r="B120" s="461">
        <f>125</f>
        <v>125</v>
      </c>
      <c r="C120" s="462">
        <f>IF(C21&lt;D108,"Operacija ne izpolnjuje pogojev",IF(C21=C108,B120,C21/C108*B120))</f>
        <v>89.285714285714292</v>
      </c>
      <c r="D120" s="204"/>
    </row>
    <row r="121" spans="1:4" hidden="1" x14ac:dyDescent="0.25">
      <c r="A121" t="s">
        <v>176</v>
      </c>
      <c r="B121" s="461">
        <f>150</f>
        <v>150</v>
      </c>
      <c r="C121" s="462">
        <f>IF(C22&lt;D109,"Operacija ne izpolnjuje pogojev",IF(C22=C109,B121,C22/C109*B121))</f>
        <v>112.5</v>
      </c>
      <c r="D121" s="204"/>
    </row>
    <row r="122" spans="1:4" hidden="1" x14ac:dyDescent="0.25">
      <c r="A122" t="s">
        <v>177</v>
      </c>
      <c r="B122" s="461">
        <f>100</f>
        <v>100</v>
      </c>
      <c r="C122" s="462">
        <f>IF(C23&lt;D110,"Operacija ne izpolnjuje pogojev",IF(C23=C110,B122,C23/C110*B122))</f>
        <v>55.555555555555557</v>
      </c>
      <c r="D122" s="204"/>
    </row>
    <row r="123" spans="1:4" hidden="1" x14ac:dyDescent="0.25">
      <c r="A123" t="s">
        <v>203</v>
      </c>
      <c r="B123" s="461">
        <f>19</f>
        <v>19</v>
      </c>
      <c r="C123" s="462">
        <f>IF(C24&lt;D111,"Operacija ne izpolnjuje pogojev",IF(C24=C111,B123,C24/C111*B123))</f>
        <v>12.666666666666666</v>
      </c>
      <c r="D123" s="204"/>
    </row>
    <row r="124" spans="1:4" hidden="1" x14ac:dyDescent="0.25">
      <c r="A124" t="s">
        <v>204</v>
      </c>
      <c r="B124" s="463">
        <f>10</f>
        <v>10</v>
      </c>
      <c r="C124" s="462">
        <f>IF(C25&lt;D112,"Operacija ne izpolnjuje pogojev",IF(C25=C112,B124,C25/C112*B124))</f>
        <v>6.6666666666666661</v>
      </c>
      <c r="D124" s="206"/>
    </row>
    <row r="125" spans="1:4" hidden="1" x14ac:dyDescent="0.25">
      <c r="A125" t="s">
        <v>178</v>
      </c>
      <c r="B125" s="463">
        <f>100</f>
        <v>100</v>
      </c>
      <c r="C125" s="462">
        <f>IF(C25&lt;D112,"Operacija ne izpolnjuje pogojev",IF(C25=C112,B125,C26/C112*B125))</f>
        <v>266.66666666666663</v>
      </c>
      <c r="D125" s="206"/>
    </row>
    <row r="126" spans="1:4" hidden="1" x14ac:dyDescent="0.25">
      <c r="A126" t="s">
        <v>179</v>
      </c>
      <c r="B126" s="463">
        <f>B120*2</f>
        <v>250</v>
      </c>
      <c r="C126" s="462">
        <f>IF(C21&lt;D108,"Operacija ne izpolnjuje pogojev",IF(C21=C108,B126,C21/C108*B126))</f>
        <v>178.57142857142858</v>
      </c>
      <c r="D126" s="206"/>
    </row>
    <row r="127" spans="1:4" hidden="1" x14ac:dyDescent="0.25">
      <c r="A127" t="s">
        <v>180</v>
      </c>
      <c r="B127" s="463">
        <f>B121*2</f>
        <v>300</v>
      </c>
      <c r="C127" s="462">
        <f>IF(C22&lt;D109,"Operacija ne izpolnjuje pogojev",IF(C22=C109,B127,C22/C109*B127))</f>
        <v>225</v>
      </c>
      <c r="D127" s="206"/>
    </row>
    <row r="128" spans="1:4" hidden="1" x14ac:dyDescent="0.25">
      <c r="A128" t="s">
        <v>181</v>
      </c>
      <c r="B128" s="463">
        <f>B122*2</f>
        <v>200</v>
      </c>
      <c r="C128" s="462">
        <f>IF(C23&lt;D110,"Operacija ne izpolnjuje pogojev",IF(C23=C110,B128,C23/C110*B128))</f>
        <v>111.11111111111111</v>
      </c>
      <c r="D128" s="206"/>
    </row>
    <row r="129" spans="1:4" hidden="1" x14ac:dyDescent="0.25">
      <c r="A129" t="s">
        <v>182</v>
      </c>
      <c r="B129" s="461">
        <f>200</f>
        <v>200</v>
      </c>
      <c r="C129" s="462">
        <f>IF(C26&lt;D113,"Operacija ne izpolnjuje pogojev",IF(C26=C113,B129,C26/C113*B129))</f>
        <v>145.45454545454547</v>
      </c>
      <c r="D129" s="204"/>
    </row>
    <row r="130" spans="1:4" hidden="1" x14ac:dyDescent="0.25">
      <c r="A130" t="s">
        <v>183</v>
      </c>
      <c r="B130" s="237" t="s">
        <v>205</v>
      </c>
      <c r="C130" s="237"/>
    </row>
    <row r="131" spans="1:4" hidden="1" x14ac:dyDescent="0.25">
      <c r="A131" s="207" t="s">
        <v>198</v>
      </c>
      <c r="B131" t="s">
        <v>205</v>
      </c>
    </row>
  </sheetData>
  <sheetProtection sheet="1" objects="1" scenarios="1"/>
  <mergeCells count="40">
    <mergeCell ref="B10:E10"/>
    <mergeCell ref="B2:F2"/>
    <mergeCell ref="B3:F3"/>
    <mergeCell ref="B4:F4"/>
    <mergeCell ref="B5:F5"/>
    <mergeCell ref="B9:D9"/>
    <mergeCell ref="A47:C47"/>
    <mergeCell ref="B11:E11"/>
    <mergeCell ref="B12:E12"/>
    <mergeCell ref="D21:D22"/>
    <mergeCell ref="A36:C36"/>
    <mergeCell ref="A38:C38"/>
    <mergeCell ref="A40:C40"/>
    <mergeCell ref="A41:C41"/>
    <mergeCell ref="A43:C43"/>
    <mergeCell ref="A44:C44"/>
    <mergeCell ref="A46:C46"/>
    <mergeCell ref="A90:F90"/>
    <mergeCell ref="A49:C49"/>
    <mergeCell ref="A50:C50"/>
    <mergeCell ref="D86:F86"/>
    <mergeCell ref="D87:F87"/>
    <mergeCell ref="B68:C68"/>
    <mergeCell ref="B69:C69"/>
    <mergeCell ref="B71:C71"/>
    <mergeCell ref="B72:C72"/>
    <mergeCell ref="B74:C74"/>
    <mergeCell ref="B75:C75"/>
    <mergeCell ref="B76:C76"/>
    <mergeCell ref="B78:C78"/>
    <mergeCell ref="B80:C80"/>
    <mergeCell ref="B66:C66"/>
    <mergeCell ref="A70:C70"/>
    <mergeCell ref="B55:C55"/>
    <mergeCell ref="B81:C81"/>
    <mergeCell ref="B82:C82"/>
    <mergeCell ref="B79:C79"/>
    <mergeCell ref="B77:C77"/>
    <mergeCell ref="B73:C73"/>
    <mergeCell ref="B67:C67"/>
  </mergeCells>
  <conditionalFormatting sqref="F36">
    <cfRule type="cellIs" dxfId="28" priority="21" operator="equal">
      <formula>"Operacija ne izpolnjuje pogojev"</formula>
    </cfRule>
    <cfRule type="cellIs" dxfId="27" priority="22" operator="equal">
      <formula>"Operacija ne izpolnjujem pogojev"</formula>
    </cfRule>
  </conditionalFormatting>
  <conditionalFormatting sqref="B31">
    <cfRule type="cellIs" dxfId="26" priority="19" operator="greaterThan">
      <formula>$B$29</formula>
    </cfRule>
  </conditionalFormatting>
  <conditionalFormatting sqref="B19">
    <cfRule type="cellIs" dxfId="25" priority="1" operator="lessThan">
      <formula>$B$18</formula>
    </cfRule>
    <cfRule type="cellIs" dxfId="24" priority="11" operator="lessThan">
      <formula>SUM($B$21:$B$28)</formula>
    </cfRule>
    <cfRule type="cellIs" dxfId="23" priority="18" operator="greaterThan">
      <formula>$J$18</formula>
    </cfRule>
  </conditionalFormatting>
  <conditionalFormatting sqref="C21">
    <cfRule type="cellIs" dxfId="22" priority="17" operator="lessThan">
      <formula>2.5</formula>
    </cfRule>
  </conditionalFormatting>
  <conditionalFormatting sqref="C22">
    <cfRule type="cellIs" dxfId="21" priority="16" operator="lessThan">
      <formula>1.5</formula>
    </cfRule>
  </conditionalFormatting>
  <conditionalFormatting sqref="C23">
    <cfRule type="cellIs" dxfId="20" priority="15" operator="lessThan">
      <formula>1</formula>
    </cfRule>
  </conditionalFormatting>
  <conditionalFormatting sqref="C24">
    <cfRule type="cellIs" dxfId="19" priority="14" operator="lessThan">
      <formula>1</formula>
    </cfRule>
  </conditionalFormatting>
  <conditionalFormatting sqref="C25">
    <cfRule type="cellIs" dxfId="18" priority="13" operator="lessThan">
      <formula>1</formula>
    </cfRule>
  </conditionalFormatting>
  <conditionalFormatting sqref="C26">
    <cfRule type="cellIs" dxfId="17" priority="12" operator="lessThan">
      <formula>4</formula>
    </cfRule>
  </conditionalFormatting>
  <conditionalFormatting sqref="F70">
    <cfRule type="cellIs" dxfId="16" priority="7" operator="lessThan">
      <formula>$E$70</formula>
    </cfRule>
  </conditionalFormatting>
  <conditionalFormatting sqref="B32">
    <cfRule type="cellIs" dxfId="15" priority="6" operator="greaterThan">
      <formula>$B$19</formula>
    </cfRule>
  </conditionalFormatting>
  <conditionalFormatting sqref="A10:A12">
    <cfRule type="expression" dxfId="14" priority="5">
      <formula>$H10=TRUE</formula>
    </cfRule>
  </conditionalFormatting>
  <conditionalFormatting sqref="B29">
    <cfRule type="cellIs" dxfId="13" priority="23" stopIfTrue="1" operator="lessThan">
      <formula>$B$31</formula>
    </cfRule>
    <cfRule type="cellIs" dxfId="12" priority="24" operator="lessThan">
      <formula>#REF!</formula>
    </cfRule>
    <cfRule type="cellIs" dxfId="11" priority="25" operator="lessThan">
      <formula>$B$30</formula>
    </cfRule>
  </conditionalFormatting>
  <dataValidations disablePrompts="1" count="3">
    <dataValidation type="list" allowBlank="1" showInputMessage="1" showErrorMessage="1" sqref="D44 D47 D49:D50">
      <formula1>$A$115:$A$116</formula1>
    </dataValidation>
    <dataValidation type="list" allowBlank="1" showInputMessage="1" showErrorMessage="1" sqref="D36">
      <formula1>$B$102:$B$104</formula1>
    </dataValidation>
    <dataValidation type="list" allowBlank="1" showInputMessage="1" showErrorMessage="1" sqref="D46">
      <formula1>Izbiradane</formula1>
    </dataValidation>
  </dataValidations>
  <pageMargins left="0.7" right="0.7" top="0.75" bottom="0.75" header="0.3" footer="0.3"/>
  <pageSetup paperSize="9" scale="49" fitToHeight="0" orientation="portrait" r:id="rId1"/>
  <headerFooter>
    <oddHeader>&amp;L&amp;G&amp;C&amp;G&amp;RObrazec 3b: Podatki o ukrepu</oddHeader>
    <oddFooter>&amp;C»Javni razpis za sofinanciranje ukrepov trajnostne mobilnosti (oznaka JR-TM 1/2017) v okviru OP-EKP 2014 - 2020«&amp;R&amp;A</oddFooter>
  </headerFooter>
  <rowBreaks count="1" manualBreakCount="1">
    <brk id="5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9167" r:id="rId5" name="Check Box 15">
              <controlPr defaultSize="0" autoFill="0" autoLine="0" autoPict="0">
                <anchor moveWithCells="1">
                  <from>
                    <xdr:col>0</xdr:col>
                    <xdr:colOff>47625</xdr:colOff>
                    <xdr:row>29</xdr:row>
                    <xdr:rowOff>95250</xdr:rowOff>
                  </from>
                  <to>
                    <xdr:col>0</xdr:col>
                    <xdr:colOff>352425</xdr:colOff>
                    <xdr:row>29</xdr:row>
                    <xdr:rowOff>95250</xdr:rowOff>
                  </to>
                </anchor>
              </controlPr>
            </control>
          </mc:Choice>
        </mc:AlternateContent>
        <mc:AlternateContent xmlns:mc="http://schemas.openxmlformats.org/markup-compatibility/2006">
          <mc:Choice Requires="x14">
            <control shapeId="49168" r:id="rId6" name="Check Box 16">
              <controlPr defaultSize="0" autoFill="0" autoLine="0" autoPict="0">
                <anchor moveWithCells="1">
                  <from>
                    <xdr:col>0</xdr:col>
                    <xdr:colOff>85725</xdr:colOff>
                    <xdr:row>11</xdr:row>
                    <xdr:rowOff>228600</xdr:rowOff>
                  </from>
                  <to>
                    <xdr:col>0</xdr:col>
                    <xdr:colOff>438150</xdr:colOff>
                    <xdr:row>11</xdr:row>
                    <xdr:rowOff>600075</xdr:rowOff>
                  </to>
                </anchor>
              </controlPr>
            </control>
          </mc:Choice>
        </mc:AlternateContent>
        <mc:AlternateContent xmlns:mc="http://schemas.openxmlformats.org/markup-compatibility/2006">
          <mc:Choice Requires="x14">
            <control shapeId="49170" r:id="rId7" name="Check Box 18">
              <controlPr defaultSize="0" autoFill="0" autoLine="0" autoPict="0">
                <anchor moveWithCells="1">
                  <from>
                    <xdr:col>0</xdr:col>
                    <xdr:colOff>76200</xdr:colOff>
                    <xdr:row>9</xdr:row>
                    <xdr:rowOff>361950</xdr:rowOff>
                  </from>
                  <to>
                    <xdr:col>0</xdr:col>
                    <xdr:colOff>428625</xdr:colOff>
                    <xdr:row>9</xdr:row>
                    <xdr:rowOff>866775</xdr:rowOff>
                  </to>
                </anchor>
              </controlPr>
            </control>
          </mc:Choice>
        </mc:AlternateContent>
        <mc:AlternateContent xmlns:mc="http://schemas.openxmlformats.org/markup-compatibility/2006">
          <mc:Choice Requires="x14">
            <control shapeId="49171" r:id="rId8" name="Check Box 19">
              <controlPr defaultSize="0" autoFill="0" autoLine="0" autoPict="0">
                <anchor moveWithCells="1">
                  <from>
                    <xdr:col>0</xdr:col>
                    <xdr:colOff>76200</xdr:colOff>
                    <xdr:row>10</xdr:row>
                    <xdr:rowOff>19050</xdr:rowOff>
                  </from>
                  <to>
                    <xdr:col>0</xdr:col>
                    <xdr:colOff>428625</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I69"/>
  <sheetViews>
    <sheetView view="pageBreakPreview" zoomScale="85" zoomScaleNormal="100" zoomScaleSheetLayoutView="85" workbookViewId="0"/>
  </sheetViews>
  <sheetFormatPr defaultRowHeight="15" x14ac:dyDescent="0.25"/>
  <cols>
    <col min="1" max="1" width="55.7109375" customWidth="1"/>
    <col min="2" max="2" width="18.28515625" customWidth="1"/>
    <col min="3" max="3" width="21.5703125" customWidth="1"/>
    <col min="4" max="4" width="20.140625" customWidth="1"/>
    <col min="5" max="5" width="15.7109375" customWidth="1"/>
    <col min="6" max="6" width="20.7109375" customWidth="1"/>
    <col min="7" max="7" width="22.7109375" customWidth="1"/>
    <col min="8" max="8" width="9.140625" hidden="1" customWidth="1"/>
  </cols>
  <sheetData>
    <row r="2" spans="1:9" s="131" customFormat="1" ht="20.100000000000001" customHeight="1" x14ac:dyDescent="0.25">
      <c r="A2" s="130" t="s">
        <v>5</v>
      </c>
      <c r="B2" s="508"/>
      <c r="C2" s="508"/>
      <c r="D2" s="508"/>
      <c r="E2" s="508"/>
      <c r="F2" s="508"/>
    </row>
    <row r="3" spans="1:9" s="131" customFormat="1" ht="20.100000000000001" customHeight="1" x14ac:dyDescent="0.25">
      <c r="A3" s="130" t="s">
        <v>6</v>
      </c>
      <c r="B3" s="509"/>
      <c r="C3" s="509"/>
      <c r="D3" s="509"/>
      <c r="E3" s="509"/>
      <c r="F3" s="509"/>
    </row>
    <row r="4" spans="1:9" s="131" customFormat="1" ht="20.100000000000001" customHeight="1" x14ac:dyDescent="0.25">
      <c r="A4" s="130" t="s">
        <v>7</v>
      </c>
      <c r="B4" s="509"/>
      <c r="C4" s="509"/>
      <c r="D4" s="509"/>
      <c r="E4" s="509"/>
      <c r="F4" s="509"/>
    </row>
    <row r="5" spans="1:9" s="131" customFormat="1" ht="20.100000000000001" customHeight="1" x14ac:dyDescent="0.25">
      <c r="A5" s="130" t="s">
        <v>8</v>
      </c>
      <c r="B5" s="509"/>
      <c r="C5" s="509"/>
      <c r="D5" s="509"/>
      <c r="E5" s="509"/>
      <c r="F5" s="509"/>
    </row>
    <row r="7" spans="1:9" ht="15.75" thickBot="1" x14ac:dyDescent="0.3">
      <c r="H7" s="237"/>
      <c r="I7" s="237"/>
    </row>
    <row r="8" spans="1:9" ht="18.75" x14ac:dyDescent="0.25">
      <c r="A8" s="10" t="s">
        <v>9</v>
      </c>
      <c r="B8" s="11"/>
      <c r="C8" s="11"/>
      <c r="D8" s="11"/>
      <c r="E8" s="11"/>
      <c r="F8" s="11"/>
      <c r="G8" s="12"/>
      <c r="H8" s="237"/>
      <c r="I8" s="237"/>
    </row>
    <row r="9" spans="1:9" ht="15.75" customHeight="1" x14ac:dyDescent="0.25">
      <c r="A9" s="488" t="s">
        <v>9</v>
      </c>
      <c r="B9" s="662" t="s">
        <v>33</v>
      </c>
      <c r="C9" s="662"/>
      <c r="D9" s="662"/>
      <c r="E9" s="127"/>
      <c r="F9" s="208" t="s">
        <v>10</v>
      </c>
      <c r="G9" s="209" t="s">
        <v>11</v>
      </c>
      <c r="H9" s="237"/>
      <c r="I9" s="237"/>
    </row>
    <row r="10" spans="1:9" ht="30" x14ac:dyDescent="0.25">
      <c r="A10" s="487" t="s">
        <v>206</v>
      </c>
      <c r="B10" s="663" t="s">
        <v>319</v>
      </c>
      <c r="C10" s="664"/>
      <c r="D10" s="664"/>
      <c r="E10" s="665"/>
      <c r="F10" s="210" t="s">
        <v>143</v>
      </c>
      <c r="G10" s="256"/>
      <c r="H10" s="237" t="b">
        <v>0</v>
      </c>
      <c r="I10" s="237"/>
    </row>
    <row r="11" spans="1:9" ht="30" x14ac:dyDescent="0.25">
      <c r="A11" s="265" t="s">
        <v>207</v>
      </c>
      <c r="B11" s="666" t="s">
        <v>320</v>
      </c>
      <c r="C11" s="633"/>
      <c r="D11" s="633"/>
      <c r="E11" s="667"/>
      <c r="F11" s="137" t="s">
        <v>143</v>
      </c>
      <c r="G11" s="257"/>
      <c r="H11" s="237" t="b">
        <v>0</v>
      </c>
      <c r="I11" s="237"/>
    </row>
    <row r="12" spans="1:9" ht="30" x14ac:dyDescent="0.25">
      <c r="A12" s="265" t="s">
        <v>208</v>
      </c>
      <c r="B12" s="666" t="s">
        <v>321</v>
      </c>
      <c r="C12" s="633"/>
      <c r="D12" s="633"/>
      <c r="E12" s="667"/>
      <c r="F12" s="211" t="s">
        <v>143</v>
      </c>
      <c r="G12" s="257"/>
      <c r="H12" s="237" t="b">
        <v>0</v>
      </c>
      <c r="I12" s="237"/>
    </row>
    <row r="13" spans="1:9" ht="30.75" thickBot="1" x14ac:dyDescent="0.3">
      <c r="A13" s="266" t="s">
        <v>209</v>
      </c>
      <c r="B13" s="668" t="s">
        <v>322</v>
      </c>
      <c r="C13" s="635"/>
      <c r="D13" s="635"/>
      <c r="E13" s="669"/>
      <c r="F13" s="212" t="s">
        <v>143</v>
      </c>
      <c r="G13" s="15"/>
      <c r="H13" s="237" t="b">
        <v>0</v>
      </c>
      <c r="I13" s="237"/>
    </row>
    <row r="14" spans="1:9" x14ac:dyDescent="0.25">
      <c r="H14" s="237"/>
      <c r="I14" s="237"/>
    </row>
    <row r="15" spans="1:9" ht="15.75" thickBot="1" x14ac:dyDescent="0.3"/>
    <row r="16" spans="1:9" ht="18.75" x14ac:dyDescent="0.25">
      <c r="A16" s="16" t="s">
        <v>19</v>
      </c>
      <c r="B16" s="17"/>
      <c r="C16" s="17"/>
      <c r="D16" s="17"/>
      <c r="E16" s="18"/>
      <c r="F16" s="17"/>
      <c r="G16" s="19"/>
    </row>
    <row r="17" spans="1:8" ht="0.75" customHeight="1" thickBot="1" x14ac:dyDescent="0.3">
      <c r="A17" s="20"/>
      <c r="B17" s="21"/>
      <c r="C17" s="21"/>
      <c r="D17" s="21"/>
      <c r="E17" s="21"/>
      <c r="F17" s="21"/>
      <c r="G17" s="22"/>
    </row>
    <row r="18" spans="1:8" ht="15.75" x14ac:dyDescent="0.25">
      <c r="A18" s="23" t="s">
        <v>210</v>
      </c>
      <c r="B18" s="489" t="s">
        <v>567</v>
      </c>
      <c r="C18" s="25"/>
      <c r="D18" s="39"/>
      <c r="E18" s="21"/>
      <c r="F18" s="26" t="s">
        <v>2</v>
      </c>
      <c r="G18" s="27">
        <f>SUM(E23:E30)</f>
        <v>100</v>
      </c>
    </row>
    <row r="19" spans="1:8" ht="21.75" thickBot="1" x14ac:dyDescent="0.4">
      <c r="A19" s="391" t="s">
        <v>211</v>
      </c>
      <c r="B19" s="392"/>
      <c r="C19" s="393" t="s">
        <v>17</v>
      </c>
      <c r="D19" s="213"/>
      <c r="E19" s="34"/>
      <c r="F19" s="32" t="s">
        <v>3</v>
      </c>
      <c r="G19" s="33" t="e">
        <f>SUM(G23:G30)</f>
        <v>#VALUE!</v>
      </c>
    </row>
    <row r="20" spans="1:8" ht="21.75" thickBot="1" x14ac:dyDescent="0.4">
      <c r="A20" s="20"/>
      <c r="B20" s="21"/>
      <c r="C20" s="21"/>
      <c r="D20" s="21"/>
      <c r="E20" s="214"/>
      <c r="F20" s="214"/>
      <c r="G20" s="215"/>
      <c r="H20" s="131"/>
    </row>
    <row r="21" spans="1:8" s="152" customFormat="1" ht="30" x14ac:dyDescent="0.25">
      <c r="A21" s="16" t="s">
        <v>1</v>
      </c>
      <c r="B21" s="17"/>
      <c r="C21" s="17"/>
      <c r="D21" s="17"/>
      <c r="E21" s="18" t="s">
        <v>25</v>
      </c>
      <c r="F21" s="17" t="s">
        <v>4</v>
      </c>
      <c r="G21" s="19" t="s">
        <v>0</v>
      </c>
    </row>
    <row r="22" spans="1:8" s="158" customFormat="1" ht="15.75" x14ac:dyDescent="0.25">
      <c r="A22" s="216" t="s">
        <v>212</v>
      </c>
      <c r="B22" s="217"/>
      <c r="C22" s="217"/>
      <c r="D22" s="218"/>
      <c r="E22" s="219"/>
      <c r="F22" s="220"/>
      <c r="G22" s="221"/>
    </row>
    <row r="23" spans="1:8" ht="102.75" customHeight="1" x14ac:dyDescent="0.25">
      <c r="A23" s="654" t="s">
        <v>328</v>
      </c>
      <c r="B23" s="655"/>
      <c r="C23" s="655"/>
      <c r="D23" s="40" t="s">
        <v>213</v>
      </c>
      <c r="E23" s="41">
        <v>60</v>
      </c>
      <c r="F23" s="42" t="str">
        <f>IF(B19="","Izpolni celico B19",(IF(B19&gt;80,"Ukrep ne izpolnjuje pogojev",(IF(B19&lt;10,100,0+((80-B19)/70)*100)))))</f>
        <v>Izpolni celico B19</v>
      </c>
      <c r="G23" s="43" t="e">
        <f>E23*F23/100</f>
        <v>#VALUE!</v>
      </c>
    </row>
    <row r="24" spans="1:8" ht="36" customHeight="1" x14ac:dyDescent="0.25">
      <c r="A24" s="660" t="s">
        <v>214</v>
      </c>
      <c r="B24" s="661"/>
      <c r="C24" s="661"/>
      <c r="D24" s="258" t="s">
        <v>215</v>
      </c>
      <c r="E24" s="222">
        <v>10</v>
      </c>
      <c r="F24" s="223">
        <f>IF(D24="da",100,0)</f>
        <v>0</v>
      </c>
      <c r="G24" s="224">
        <f>E24*F24/100</f>
        <v>0</v>
      </c>
    </row>
    <row r="25" spans="1:8" ht="15.75" x14ac:dyDescent="0.25">
      <c r="A25" s="225" t="s">
        <v>216</v>
      </c>
      <c r="B25" s="226"/>
      <c r="C25" s="226"/>
      <c r="D25" s="226"/>
      <c r="E25" s="226"/>
      <c r="F25" s="227"/>
      <c r="G25" s="228"/>
    </row>
    <row r="26" spans="1:8" ht="27.95" customHeight="1" x14ac:dyDescent="0.25">
      <c r="A26" s="654" t="s">
        <v>329</v>
      </c>
      <c r="B26" s="655"/>
      <c r="C26" s="655"/>
      <c r="D26" s="249" t="s">
        <v>215</v>
      </c>
      <c r="E26" s="41">
        <v>10</v>
      </c>
      <c r="F26" s="164">
        <f>IF(D26="da",100,0)</f>
        <v>0</v>
      </c>
      <c r="G26" s="43">
        <f>E26*F26/100</f>
        <v>0</v>
      </c>
    </row>
    <row r="27" spans="1:8" ht="27.95" customHeight="1" x14ac:dyDescent="0.25">
      <c r="A27" s="656" t="s">
        <v>217</v>
      </c>
      <c r="B27" s="657"/>
      <c r="C27" s="657"/>
      <c r="D27" s="259" t="s">
        <v>215</v>
      </c>
      <c r="E27" s="166">
        <v>5</v>
      </c>
      <c r="F27" s="171">
        <f>IF(D27="da",100,0)</f>
        <v>0</v>
      </c>
      <c r="G27" s="168">
        <f>E27*F27/100</f>
        <v>0</v>
      </c>
    </row>
    <row r="28" spans="1:8" ht="27.95" customHeight="1" x14ac:dyDescent="0.25">
      <c r="A28" s="656" t="s">
        <v>218</v>
      </c>
      <c r="B28" s="657"/>
      <c r="C28" s="657"/>
      <c r="D28" s="259" t="s">
        <v>215</v>
      </c>
      <c r="E28" s="166">
        <v>5</v>
      </c>
      <c r="F28" s="171">
        <f>IF(D28="da",100,0)</f>
        <v>0</v>
      </c>
      <c r="G28" s="168">
        <f>E28*F28/100</f>
        <v>0</v>
      </c>
    </row>
    <row r="29" spans="1:8" ht="27.95" customHeight="1" x14ac:dyDescent="0.25">
      <c r="A29" s="656" t="s">
        <v>219</v>
      </c>
      <c r="B29" s="657"/>
      <c r="C29" s="657"/>
      <c r="D29" s="259" t="s">
        <v>215</v>
      </c>
      <c r="E29" s="166">
        <v>5</v>
      </c>
      <c r="F29" s="171">
        <f>IF(D29="da",100,0)</f>
        <v>0</v>
      </c>
      <c r="G29" s="168">
        <f>E29*F29/100</f>
        <v>0</v>
      </c>
    </row>
    <row r="30" spans="1:8" ht="30.75" customHeight="1" thickBot="1" x14ac:dyDescent="0.3">
      <c r="A30" s="658" t="s">
        <v>220</v>
      </c>
      <c r="B30" s="659"/>
      <c r="C30" s="659"/>
      <c r="D30" s="260" t="s">
        <v>215</v>
      </c>
      <c r="E30" s="1">
        <v>5</v>
      </c>
      <c r="F30" s="173">
        <f>IF(D30="da",100,0)</f>
        <v>0</v>
      </c>
      <c r="G30" s="45">
        <f>E30*F30/100</f>
        <v>0</v>
      </c>
    </row>
    <row r="31" spans="1:8" x14ac:dyDescent="0.25">
      <c r="D31" s="131"/>
      <c r="E31" s="174"/>
      <c r="F31" s="131"/>
    </row>
    <row r="32" spans="1:8" ht="21" x14ac:dyDescent="0.25">
      <c r="A32" s="314" t="s">
        <v>575</v>
      </c>
      <c r="D32" s="131"/>
      <c r="E32" s="174"/>
      <c r="F32" s="131"/>
    </row>
    <row r="33" spans="1:7" x14ac:dyDescent="0.25">
      <c r="A33" s="497" t="s">
        <v>573</v>
      </c>
      <c r="D33" s="131"/>
      <c r="E33" s="174"/>
      <c r="F33" s="131"/>
    </row>
    <row r="34" spans="1:7" ht="10.5" customHeight="1" thickBot="1" x14ac:dyDescent="0.3">
      <c r="A34" s="158"/>
      <c r="D34" s="131"/>
      <c r="E34" s="174"/>
      <c r="F34" s="131"/>
    </row>
    <row r="35" spans="1:7" ht="50.25" customHeight="1" x14ac:dyDescent="0.25">
      <c r="A35" s="326" t="s">
        <v>265</v>
      </c>
      <c r="B35" s="327" t="s">
        <v>172</v>
      </c>
      <c r="C35" s="327" t="s">
        <v>173</v>
      </c>
      <c r="D35" s="327" t="s">
        <v>569</v>
      </c>
      <c r="E35" s="327" t="s">
        <v>568</v>
      </c>
      <c r="F35" s="327" t="s">
        <v>571</v>
      </c>
      <c r="G35" s="328" t="s">
        <v>570</v>
      </c>
    </row>
    <row r="36" spans="1:7" ht="20.100000000000001" customHeight="1" x14ac:dyDescent="0.25">
      <c r="A36" s="280" t="s">
        <v>261</v>
      </c>
      <c r="B36" s="281"/>
      <c r="C36" s="281"/>
      <c r="D36" s="321"/>
      <c r="E36" s="282">
        <f>SUM(E37:E40)</f>
        <v>0</v>
      </c>
      <c r="F36" s="282">
        <f>SUM(F37:F40)</f>
        <v>0</v>
      </c>
      <c r="G36" s="329">
        <f>SUM(G37:G40)</f>
        <v>0</v>
      </c>
    </row>
    <row r="37" spans="1:7" ht="30" x14ac:dyDescent="0.25">
      <c r="A37" s="182" t="s">
        <v>290</v>
      </c>
      <c r="B37" s="177" t="s">
        <v>22</v>
      </c>
      <c r="C37" s="252"/>
      <c r="D37" s="255"/>
      <c r="E37" s="186">
        <f>C37*D37</f>
        <v>0</v>
      </c>
      <c r="F37" s="187">
        <f>IF(D37&gt;B68,C37*B68,E37)</f>
        <v>0</v>
      </c>
      <c r="G37" s="188">
        <f>E37-F37</f>
        <v>0</v>
      </c>
    </row>
    <row r="38" spans="1:7" ht="30" customHeight="1" x14ac:dyDescent="0.25">
      <c r="A38" s="182" t="s">
        <v>291</v>
      </c>
      <c r="B38" s="177" t="s">
        <v>22</v>
      </c>
      <c r="C38" s="252"/>
      <c r="D38" s="255"/>
      <c r="E38" s="186">
        <f>C38*D38</f>
        <v>0</v>
      </c>
      <c r="F38" s="187">
        <f>E38</f>
        <v>0</v>
      </c>
      <c r="G38" s="188">
        <f>E38-F38</f>
        <v>0</v>
      </c>
    </row>
    <row r="39" spans="1:7" ht="30" x14ac:dyDescent="0.25">
      <c r="A39" s="182" t="s">
        <v>292</v>
      </c>
      <c r="B39" s="177" t="s">
        <v>22</v>
      </c>
      <c r="C39" s="252"/>
      <c r="D39" s="255"/>
      <c r="E39" s="186">
        <f>C39*D39</f>
        <v>0</v>
      </c>
      <c r="F39" s="187">
        <f>IF(D39&gt;B67,C39*B67,E39)</f>
        <v>0</v>
      </c>
      <c r="G39" s="188">
        <f>E39-F39</f>
        <v>0</v>
      </c>
    </row>
    <row r="40" spans="1:7" ht="30" x14ac:dyDescent="0.25">
      <c r="A40" s="182" t="s">
        <v>293</v>
      </c>
      <c r="B40" s="526" t="s">
        <v>331</v>
      </c>
      <c r="C40" s="527"/>
      <c r="D40" s="255"/>
      <c r="E40" s="186">
        <f>D40</f>
        <v>0</v>
      </c>
      <c r="F40" s="187">
        <f>E40</f>
        <v>0</v>
      </c>
      <c r="G40" s="188">
        <f>E40-F40</f>
        <v>0</v>
      </c>
    </row>
    <row r="41" spans="1:7" ht="20.100000000000001" customHeight="1" x14ac:dyDescent="0.25">
      <c r="A41" s="636" t="s">
        <v>294</v>
      </c>
      <c r="B41" s="638"/>
      <c r="C41" s="281"/>
      <c r="D41" s="321"/>
      <c r="E41" s="282">
        <f>SUM(E42)</f>
        <v>0</v>
      </c>
      <c r="F41" s="282">
        <f>SUM(F42)</f>
        <v>0</v>
      </c>
      <c r="G41" s="283">
        <f>SUM(G42)</f>
        <v>0</v>
      </c>
    </row>
    <row r="42" spans="1:7" ht="18.75" customHeight="1" x14ac:dyDescent="0.25">
      <c r="A42" s="315" t="s">
        <v>295</v>
      </c>
      <c r="B42" s="542" t="s">
        <v>331</v>
      </c>
      <c r="C42" s="543"/>
      <c r="D42" s="322"/>
      <c r="E42" s="323">
        <f>D42</f>
        <v>0</v>
      </c>
      <c r="F42" s="324">
        <f>E42</f>
        <v>0</v>
      </c>
      <c r="G42" s="325">
        <f>E42-F42</f>
        <v>0</v>
      </c>
    </row>
    <row r="43" spans="1:7" ht="15.75" x14ac:dyDescent="0.25">
      <c r="A43" s="280" t="s">
        <v>269</v>
      </c>
      <c r="B43" s="528"/>
      <c r="C43" s="529"/>
      <c r="D43" s="282"/>
      <c r="E43" s="282">
        <f>SUM(E46)</f>
        <v>0</v>
      </c>
      <c r="F43" s="282">
        <f>SUM(F46)</f>
        <v>0</v>
      </c>
      <c r="G43" s="283">
        <f>SUM(G46)</f>
        <v>0</v>
      </c>
    </row>
    <row r="44" spans="1:7" x14ac:dyDescent="0.25">
      <c r="A44" s="262" t="s">
        <v>280</v>
      </c>
      <c r="B44" s="526" t="s">
        <v>331</v>
      </c>
      <c r="C44" s="527"/>
      <c r="D44" s="253"/>
      <c r="E44" s="178">
        <f t="shared" ref="E44:F46" si="0">D44</f>
        <v>0</v>
      </c>
      <c r="F44" s="179">
        <f t="shared" si="0"/>
        <v>0</v>
      </c>
      <c r="G44" s="180">
        <f>E44-F44</f>
        <v>0</v>
      </c>
    </row>
    <row r="45" spans="1:7" x14ac:dyDescent="0.25">
      <c r="A45" s="262" t="s">
        <v>282</v>
      </c>
      <c r="B45" s="526" t="s">
        <v>331</v>
      </c>
      <c r="C45" s="527"/>
      <c r="D45" s="253"/>
      <c r="E45" s="178">
        <f t="shared" si="0"/>
        <v>0</v>
      </c>
      <c r="F45" s="179">
        <f t="shared" si="0"/>
        <v>0</v>
      </c>
      <c r="G45" s="180">
        <f>E45-F45</f>
        <v>0</v>
      </c>
    </row>
    <row r="46" spans="1:7" ht="15.75" thickBot="1" x14ac:dyDescent="0.3">
      <c r="A46" s="271" t="s">
        <v>283</v>
      </c>
      <c r="B46" s="652" t="s">
        <v>331</v>
      </c>
      <c r="C46" s="653"/>
      <c r="D46" s="272"/>
      <c r="E46" s="273">
        <f t="shared" si="0"/>
        <v>0</v>
      </c>
      <c r="F46" s="274">
        <f t="shared" si="0"/>
        <v>0</v>
      </c>
      <c r="G46" s="275">
        <f>E46-F46</f>
        <v>0</v>
      </c>
    </row>
    <row r="47" spans="1:7" ht="20.100000000000001" customHeight="1" thickBot="1" x14ac:dyDescent="0.3">
      <c r="A47" s="184" t="s">
        <v>184</v>
      </c>
      <c r="B47" s="185"/>
      <c r="C47" s="185"/>
      <c r="D47" s="189"/>
      <c r="E47" s="189">
        <f>SUM(E37:E40,E42,E44:E46)</f>
        <v>0</v>
      </c>
      <c r="F47" s="189">
        <f>SUM(F37:F40,F42,F44:F46)</f>
        <v>0</v>
      </c>
      <c r="G47" s="189">
        <f>SUM(G37:G40,G42,G44:G46)</f>
        <v>0</v>
      </c>
    </row>
    <row r="48" spans="1:7" x14ac:dyDescent="0.25">
      <c r="A48" s="298"/>
      <c r="B48" s="299"/>
      <c r="C48" s="302"/>
      <c r="D48" s="305" t="s">
        <v>266</v>
      </c>
      <c r="E48" s="296">
        <f>SUM(E37:E40,E44)</f>
        <v>0</v>
      </c>
      <c r="F48" s="296">
        <f>SUM(F37:F40,F44)</f>
        <v>0</v>
      </c>
      <c r="G48" s="297">
        <f>SUM(G37:G40,G44)</f>
        <v>0</v>
      </c>
    </row>
    <row r="49" spans="1:7" x14ac:dyDescent="0.25">
      <c r="A49" s="300"/>
      <c r="B49" s="301"/>
      <c r="C49" s="303"/>
      <c r="D49" s="306" t="s">
        <v>267</v>
      </c>
      <c r="E49" s="178">
        <f>SUM(E42,E45)</f>
        <v>0</v>
      </c>
      <c r="F49" s="178">
        <f>SUM(F42,F45)</f>
        <v>0</v>
      </c>
      <c r="G49" s="180">
        <f>SUM(G42,G45)</f>
        <v>0</v>
      </c>
    </row>
    <row r="50" spans="1:7" ht="15.75" thickBot="1" x14ac:dyDescent="0.3">
      <c r="A50" s="300"/>
      <c r="B50" s="301"/>
      <c r="C50" s="303"/>
      <c r="D50" s="307" t="s">
        <v>268</v>
      </c>
      <c r="E50" s="273">
        <f>E46</f>
        <v>0</v>
      </c>
      <c r="F50" s="273">
        <f>F46</f>
        <v>0</v>
      </c>
      <c r="G50" s="275">
        <f>G46</f>
        <v>0</v>
      </c>
    </row>
    <row r="51" spans="1:7" ht="19.5" thickBot="1" x14ac:dyDescent="0.3">
      <c r="A51" s="191"/>
      <c r="B51" s="192"/>
      <c r="C51" s="304"/>
      <c r="D51" s="579" t="s">
        <v>542</v>
      </c>
      <c r="E51" s="579"/>
      <c r="F51" s="580"/>
      <c r="G51" s="193">
        <f>SUM(F37:F40,F42,F44:F46)</f>
        <v>0</v>
      </c>
    </row>
    <row r="52" spans="1:7" ht="19.5" thickBot="1" x14ac:dyDescent="0.3">
      <c r="A52" s="191"/>
      <c r="B52" s="192"/>
      <c r="C52" s="304"/>
      <c r="D52" s="581" t="s">
        <v>543</v>
      </c>
      <c r="E52" s="582"/>
      <c r="F52" s="583"/>
      <c r="G52" s="365">
        <f>SUM(G37:G40,G42,G44:G46)</f>
        <v>0</v>
      </c>
    </row>
    <row r="53" spans="1:7" x14ac:dyDescent="0.25">
      <c r="A53" s="194" t="s">
        <v>13</v>
      </c>
      <c r="D53" s="131"/>
      <c r="E53" s="131"/>
      <c r="F53" s="131"/>
    </row>
    <row r="54" spans="1:7" ht="15" customHeight="1" x14ac:dyDescent="0.25">
      <c r="A54" s="531" t="s">
        <v>14</v>
      </c>
      <c r="B54" s="531"/>
      <c r="C54" s="531"/>
      <c r="D54" s="531"/>
      <c r="E54" s="531"/>
      <c r="F54" s="531"/>
    </row>
    <row r="55" spans="1:7" x14ac:dyDescent="0.25">
      <c r="D55" s="195"/>
      <c r="E55" s="131"/>
      <c r="F55" s="131"/>
    </row>
    <row r="56" spans="1:7" x14ac:dyDescent="0.25">
      <c r="A56" s="237" t="s">
        <v>260</v>
      </c>
      <c r="G56" s="131"/>
    </row>
    <row r="57" spans="1:7" x14ac:dyDescent="0.25">
      <c r="A57" s="237"/>
      <c r="D57" t="s">
        <v>15</v>
      </c>
      <c r="E57" s="309"/>
      <c r="F57" s="309"/>
      <c r="G57" s="309"/>
    </row>
    <row r="58" spans="1:7" x14ac:dyDescent="0.25">
      <c r="A58" s="237" t="s">
        <v>259</v>
      </c>
      <c r="B58" t="s">
        <v>16</v>
      </c>
      <c r="F58" s="196"/>
    </row>
    <row r="59" spans="1:7" x14ac:dyDescent="0.25">
      <c r="F59" s="131"/>
    </row>
    <row r="60" spans="1:7" ht="16.5" customHeight="1" x14ac:dyDescent="0.25">
      <c r="F60" s="131"/>
    </row>
    <row r="61" spans="1:7" hidden="1" x14ac:dyDescent="0.25">
      <c r="F61" s="131"/>
    </row>
    <row r="62" spans="1:7" hidden="1" x14ac:dyDescent="0.25">
      <c r="D62" s="131"/>
      <c r="E62" s="131"/>
      <c r="F62" s="131"/>
    </row>
    <row r="63" spans="1:7" hidden="1" x14ac:dyDescent="0.25">
      <c r="A63" s="237" t="s">
        <v>166</v>
      </c>
      <c r="D63" s="131"/>
      <c r="E63" s="131"/>
      <c r="F63" s="131"/>
    </row>
    <row r="64" spans="1:7" hidden="1" x14ac:dyDescent="0.25">
      <c r="A64" s="237" t="s">
        <v>215</v>
      </c>
      <c r="D64" s="131"/>
      <c r="E64" s="131"/>
      <c r="F64" s="131"/>
    </row>
    <row r="65" spans="1:6" hidden="1" x14ac:dyDescent="0.25">
      <c r="D65" s="131"/>
      <c r="E65" s="131"/>
      <c r="F65" s="131"/>
    </row>
    <row r="66" spans="1:6" hidden="1" x14ac:dyDescent="0.25"/>
    <row r="67" spans="1:6" ht="15.75" hidden="1" x14ac:dyDescent="0.25">
      <c r="A67" s="229" t="s">
        <v>221</v>
      </c>
      <c r="B67" s="237">
        <v>1500</v>
      </c>
    </row>
    <row r="68" spans="1:6" ht="15.75" hidden="1" x14ac:dyDescent="0.25">
      <c r="A68" s="229" t="s">
        <v>222</v>
      </c>
      <c r="B68" s="237">
        <v>200</v>
      </c>
    </row>
    <row r="69" spans="1:6" hidden="1" x14ac:dyDescent="0.25"/>
  </sheetData>
  <sheetProtection sheet="1" objects="1" scenarios="1" insertRows="0"/>
  <mergeCells count="26">
    <mergeCell ref="A24:C24"/>
    <mergeCell ref="B2:F2"/>
    <mergeCell ref="B3:F3"/>
    <mergeCell ref="B4:F4"/>
    <mergeCell ref="B5:F5"/>
    <mergeCell ref="B9:D9"/>
    <mergeCell ref="B10:E10"/>
    <mergeCell ref="B11:E11"/>
    <mergeCell ref="B12:E12"/>
    <mergeCell ref="B13:E13"/>
    <mergeCell ref="A23:C23"/>
    <mergeCell ref="A41:B41"/>
    <mergeCell ref="B40:C40"/>
    <mergeCell ref="B42:C42"/>
    <mergeCell ref="B43:C43"/>
    <mergeCell ref="B44:C44"/>
    <mergeCell ref="A26:C26"/>
    <mergeCell ref="A27:C27"/>
    <mergeCell ref="A28:C28"/>
    <mergeCell ref="A29:C29"/>
    <mergeCell ref="A30:C30"/>
    <mergeCell ref="B45:C45"/>
    <mergeCell ref="B46:C46"/>
    <mergeCell ref="D51:F51"/>
    <mergeCell ref="D52:F52"/>
    <mergeCell ref="A54:F54"/>
  </mergeCells>
  <conditionalFormatting sqref="F23">
    <cfRule type="cellIs" dxfId="10" priority="4" operator="equal">
      <formula>"Operacija ne izpolnjuje pogojev"</formula>
    </cfRule>
    <cfRule type="cellIs" dxfId="9" priority="5" operator="equal">
      <formula>"Operacija ne izpolnjujem pogojev"</formula>
    </cfRule>
  </conditionalFormatting>
  <conditionalFormatting sqref="B19">
    <cfRule type="cellIs" dxfId="8" priority="2" operator="greaterThan">
      <formula>80</formula>
    </cfRule>
  </conditionalFormatting>
  <conditionalFormatting sqref="A10:A13">
    <cfRule type="expression" dxfId="7" priority="1">
      <formula>$H10=TRUE</formula>
    </cfRule>
  </conditionalFormatting>
  <dataValidations disablePrompts="1" count="1">
    <dataValidation type="list" allowBlank="1" showInputMessage="1" showErrorMessage="1" sqref="D24 D26:D30">
      <formula1>Izbiradane</formula1>
    </dataValidation>
  </dataValidations>
  <pageMargins left="0.25" right="0.25" top="0.75" bottom="0.75" header="0.3" footer="0.3"/>
  <pageSetup paperSize="9" scale="56" fitToHeight="0" orientation="portrait" r:id="rId1"/>
  <headerFooter differentFirst="1">
    <oddHeader>&amp;RObrazec 3b: Podatki o ukrepu</oddHeader>
    <oddFooter>&amp;C»Javni razpis za sofinanciranje ukrepov trajnostne mobilnosti (oznaka JR-TM 1/2017) v okviru OP-EKP 2014 - 2020«</oddFooter>
    <firstHeader>&amp;L&amp;G&amp;C&amp;G&amp;RObrezec 3b: Podatki o ukrepu</firstHeader>
    <firstFooter>&amp;R&amp;A</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0179" r:id="rId5" name="Check Box 3">
              <controlPr defaultSize="0" autoFill="0" autoLine="0" autoPict="0">
                <anchor moveWithCells="1">
                  <from>
                    <xdr:col>0</xdr:col>
                    <xdr:colOff>66675</xdr:colOff>
                    <xdr:row>10</xdr:row>
                    <xdr:rowOff>19050</xdr:rowOff>
                  </from>
                  <to>
                    <xdr:col>0</xdr:col>
                    <xdr:colOff>428625</xdr:colOff>
                    <xdr:row>10</xdr:row>
                    <xdr:rowOff>371475</xdr:rowOff>
                  </to>
                </anchor>
              </controlPr>
            </control>
          </mc:Choice>
        </mc:AlternateContent>
        <mc:AlternateContent xmlns:mc="http://schemas.openxmlformats.org/markup-compatibility/2006">
          <mc:Choice Requires="x14">
            <control shapeId="50189" r:id="rId6" name="Check Box 13">
              <controlPr defaultSize="0" autoFill="0" autoLine="0" autoPict="0">
                <anchor moveWithCells="1">
                  <from>
                    <xdr:col>0</xdr:col>
                    <xdr:colOff>66675</xdr:colOff>
                    <xdr:row>9</xdr:row>
                    <xdr:rowOff>9525</xdr:rowOff>
                  </from>
                  <to>
                    <xdr:col>0</xdr:col>
                    <xdr:colOff>428625</xdr:colOff>
                    <xdr:row>9</xdr:row>
                    <xdr:rowOff>361950</xdr:rowOff>
                  </to>
                </anchor>
              </controlPr>
            </control>
          </mc:Choice>
        </mc:AlternateContent>
        <mc:AlternateContent xmlns:mc="http://schemas.openxmlformats.org/markup-compatibility/2006">
          <mc:Choice Requires="x14">
            <control shapeId="50190" r:id="rId7" name="Check Box 14">
              <controlPr defaultSize="0" autoFill="0" autoLine="0" autoPict="0">
                <anchor moveWithCells="1">
                  <from>
                    <xdr:col>0</xdr:col>
                    <xdr:colOff>66675</xdr:colOff>
                    <xdr:row>11</xdr:row>
                    <xdr:rowOff>19050</xdr:rowOff>
                  </from>
                  <to>
                    <xdr:col>0</xdr:col>
                    <xdr:colOff>428625</xdr:colOff>
                    <xdr:row>11</xdr:row>
                    <xdr:rowOff>371475</xdr:rowOff>
                  </to>
                </anchor>
              </controlPr>
            </control>
          </mc:Choice>
        </mc:AlternateContent>
        <mc:AlternateContent xmlns:mc="http://schemas.openxmlformats.org/markup-compatibility/2006">
          <mc:Choice Requires="x14">
            <control shapeId="50191" r:id="rId8" name="Check Box 15">
              <controlPr defaultSize="0" autoFill="0" autoLine="0" autoPict="0">
                <anchor moveWithCells="1">
                  <from>
                    <xdr:col>0</xdr:col>
                    <xdr:colOff>66675</xdr:colOff>
                    <xdr:row>12</xdr:row>
                    <xdr:rowOff>28575</xdr:rowOff>
                  </from>
                  <to>
                    <xdr:col>0</xdr:col>
                    <xdr:colOff>428625</xdr:colOff>
                    <xdr:row>12</xdr:row>
                    <xdr:rowOff>381000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69"/>
  <sheetViews>
    <sheetView tabSelected="1" view="pageBreakPreview" zoomScale="85" zoomScaleNormal="70" zoomScaleSheetLayoutView="85" workbookViewId="0">
      <selection activeCell="A12" sqref="A12"/>
    </sheetView>
  </sheetViews>
  <sheetFormatPr defaultRowHeight="15" x14ac:dyDescent="0.25"/>
  <cols>
    <col min="1" max="1" width="55.7109375" customWidth="1"/>
    <col min="2" max="2" width="18.28515625" customWidth="1"/>
    <col min="3" max="3" width="21.5703125" customWidth="1"/>
    <col min="4" max="4" width="20.140625" customWidth="1"/>
    <col min="5" max="5" width="15.7109375" customWidth="1"/>
    <col min="6" max="6" width="20.7109375" customWidth="1"/>
    <col min="7" max="7" width="22.7109375" customWidth="1"/>
    <col min="8" max="8" width="9.140625" hidden="1" customWidth="1"/>
    <col min="9" max="10" width="0" hidden="1" customWidth="1"/>
  </cols>
  <sheetData>
    <row r="1" spans="1:9" ht="12" customHeight="1" x14ac:dyDescent="0.25"/>
    <row r="2" spans="1:9" s="131" customFormat="1" ht="21.95" customHeight="1" x14ac:dyDescent="0.25">
      <c r="A2" s="130" t="s">
        <v>5</v>
      </c>
      <c r="B2" s="508"/>
      <c r="C2" s="508"/>
      <c r="D2" s="508"/>
      <c r="E2" s="508"/>
      <c r="F2" s="508"/>
    </row>
    <row r="3" spans="1:9" s="131" customFormat="1" ht="21.95" customHeight="1" x14ac:dyDescent="0.25">
      <c r="A3" s="130" t="s">
        <v>6</v>
      </c>
      <c r="B3" s="509"/>
      <c r="C3" s="509"/>
      <c r="D3" s="509"/>
      <c r="E3" s="509"/>
      <c r="F3" s="509"/>
    </row>
    <row r="4" spans="1:9" s="131" customFormat="1" ht="21.95" customHeight="1" x14ac:dyDescent="0.25">
      <c r="A4" s="130" t="s">
        <v>7</v>
      </c>
      <c r="B4" s="509"/>
      <c r="C4" s="509"/>
      <c r="D4" s="509"/>
      <c r="E4" s="509"/>
      <c r="F4" s="509"/>
    </row>
    <row r="5" spans="1:9" s="131" customFormat="1" ht="21.95" customHeight="1" x14ac:dyDescent="0.25">
      <c r="A5" s="130" t="s">
        <v>8</v>
      </c>
      <c r="B5" s="509"/>
      <c r="C5" s="509"/>
      <c r="D5" s="509"/>
      <c r="E5" s="509"/>
      <c r="F5" s="509"/>
    </row>
    <row r="7" spans="1:9" ht="15.75" thickBot="1" x14ac:dyDescent="0.3"/>
    <row r="8" spans="1:9" ht="18.75" x14ac:dyDescent="0.25">
      <c r="A8" s="10" t="s">
        <v>9</v>
      </c>
      <c r="B8" s="11"/>
      <c r="C8" s="11"/>
      <c r="D8" s="11"/>
      <c r="E8" s="11"/>
      <c r="F8" s="11"/>
      <c r="G8" s="12"/>
      <c r="H8" s="237"/>
      <c r="I8" s="237"/>
    </row>
    <row r="9" spans="1:9" ht="45" customHeight="1" x14ac:dyDescent="0.25">
      <c r="A9" s="13" t="s">
        <v>9</v>
      </c>
      <c r="B9" s="651" t="s">
        <v>33</v>
      </c>
      <c r="C9" s="651"/>
      <c r="D9" s="651"/>
      <c r="E9" s="230"/>
      <c r="F9" s="14" t="s">
        <v>10</v>
      </c>
      <c r="G9" s="493" t="s">
        <v>11</v>
      </c>
      <c r="H9" s="237"/>
      <c r="I9" s="237"/>
    </row>
    <row r="10" spans="1:9" ht="30" customHeight="1" x14ac:dyDescent="0.25">
      <c r="A10" s="264" t="s">
        <v>223</v>
      </c>
      <c r="B10" s="648" t="s">
        <v>323</v>
      </c>
      <c r="C10" s="649"/>
      <c r="D10" s="649"/>
      <c r="E10" s="650"/>
      <c r="F10" s="231" t="s">
        <v>143</v>
      </c>
      <c r="G10" s="494"/>
      <c r="H10" s="237" t="b">
        <v>0</v>
      </c>
      <c r="I10" s="237"/>
    </row>
    <row r="11" spans="1:9" ht="30" customHeight="1" x14ac:dyDescent="0.25">
      <c r="A11" s="265" t="s">
        <v>583</v>
      </c>
      <c r="B11" s="641" t="s">
        <v>324</v>
      </c>
      <c r="C11" s="642"/>
      <c r="D11" s="642"/>
      <c r="E11" s="643"/>
      <c r="F11" s="137" t="s">
        <v>143</v>
      </c>
      <c r="G11" s="495"/>
      <c r="H11" s="237" t="b">
        <v>0</v>
      </c>
      <c r="I11" s="237"/>
    </row>
    <row r="12" spans="1:9" ht="30" customHeight="1" x14ac:dyDescent="0.25">
      <c r="A12" s="265" t="s">
        <v>224</v>
      </c>
      <c r="B12" s="641" t="s">
        <v>326</v>
      </c>
      <c r="C12" s="642"/>
      <c r="D12" s="642"/>
      <c r="E12" s="643"/>
      <c r="F12" s="211" t="s">
        <v>143</v>
      </c>
      <c r="G12" s="495"/>
      <c r="H12" s="237" t="b">
        <v>0</v>
      </c>
      <c r="I12" s="237"/>
    </row>
    <row r="13" spans="1:9" ht="48" customHeight="1" thickBot="1" x14ac:dyDescent="0.3">
      <c r="A13" s="464" t="s">
        <v>225</v>
      </c>
      <c r="B13" s="644" t="s">
        <v>325</v>
      </c>
      <c r="C13" s="645"/>
      <c r="D13" s="645"/>
      <c r="E13" s="646"/>
      <c r="F13" s="212" t="s">
        <v>143</v>
      </c>
      <c r="G13" s="496"/>
      <c r="H13" s="237" t="b">
        <v>0</v>
      </c>
      <c r="I13" s="237"/>
    </row>
    <row r="14" spans="1:9" x14ac:dyDescent="0.25">
      <c r="H14" s="237"/>
      <c r="I14" s="237"/>
    </row>
    <row r="15" spans="1:9" ht="15.75" thickBot="1" x14ac:dyDescent="0.3">
      <c r="H15" s="237"/>
      <c r="I15" s="237"/>
    </row>
    <row r="16" spans="1:9" ht="18.75" x14ac:dyDescent="0.25">
      <c r="A16" s="16" t="s">
        <v>19</v>
      </c>
      <c r="B16" s="17"/>
      <c r="C16" s="17"/>
      <c r="D16" s="17"/>
      <c r="E16" s="18"/>
      <c r="F16" s="17"/>
      <c r="G16" s="19"/>
    </row>
    <row r="17" spans="1:7" ht="15.75" thickBot="1" x14ac:dyDescent="0.3">
      <c r="A17" s="20"/>
      <c r="B17" s="21"/>
      <c r="C17" s="21"/>
      <c r="D17" s="21"/>
      <c r="E17" s="21"/>
      <c r="F17" s="21"/>
      <c r="G17" s="22"/>
    </row>
    <row r="18" spans="1:7" ht="33.75" customHeight="1" x14ac:dyDescent="0.25">
      <c r="A18" s="23" t="s">
        <v>20</v>
      </c>
      <c r="B18" s="24"/>
      <c r="C18" s="25"/>
      <c r="D18" s="39"/>
      <c r="E18" s="21"/>
      <c r="F18" s="26" t="s">
        <v>2</v>
      </c>
      <c r="G18" s="27">
        <f>SUM(E25:E26)</f>
        <v>100</v>
      </c>
    </row>
    <row r="19" spans="1:7" ht="20.25" customHeight="1" thickBot="1" x14ac:dyDescent="0.4">
      <c r="A19" s="28" t="s">
        <v>21</v>
      </c>
      <c r="B19" s="29"/>
      <c r="C19" s="30" t="s">
        <v>22</v>
      </c>
      <c r="D19" s="235"/>
      <c r="E19" s="31"/>
      <c r="F19" s="32" t="s">
        <v>3</v>
      </c>
      <c r="G19" s="33" t="e">
        <f>SUM(G25:G26)</f>
        <v>#VALUE!</v>
      </c>
    </row>
    <row r="20" spans="1:7" ht="15.75" x14ac:dyDescent="0.25">
      <c r="A20" s="28" t="s">
        <v>559</v>
      </c>
      <c r="B20" s="29"/>
      <c r="C20" s="30" t="s">
        <v>22</v>
      </c>
      <c r="D20" s="235"/>
      <c r="E20" s="31"/>
      <c r="F20" s="34"/>
      <c r="G20" s="22"/>
    </row>
    <row r="21" spans="1:7" ht="15.75" x14ac:dyDescent="0.25">
      <c r="A21" s="28" t="s">
        <v>23</v>
      </c>
      <c r="B21" s="35">
        <f>B19*(B19-1)/2</f>
        <v>0</v>
      </c>
      <c r="C21" s="30" t="s">
        <v>24</v>
      </c>
      <c r="D21" s="235"/>
      <c r="E21" s="36"/>
      <c r="F21" s="37"/>
      <c r="G21" s="38"/>
    </row>
    <row r="22" spans="1:7" ht="16.5" thickBot="1" x14ac:dyDescent="0.3">
      <c r="A22" s="391" t="s">
        <v>226</v>
      </c>
      <c r="B22" s="392"/>
      <c r="C22" s="393" t="s">
        <v>24</v>
      </c>
      <c r="D22" s="235"/>
      <c r="E22" s="21"/>
      <c r="F22" s="39"/>
      <c r="G22" s="38"/>
    </row>
    <row r="23" spans="1:7" ht="15.75" thickBot="1" x14ac:dyDescent="0.3">
      <c r="A23" s="20"/>
      <c r="B23" s="21"/>
      <c r="C23" s="21"/>
      <c r="D23" s="21"/>
      <c r="E23" s="21"/>
      <c r="F23" s="21"/>
      <c r="G23" s="22"/>
    </row>
    <row r="24" spans="1:7" s="152" customFormat="1" ht="30" x14ac:dyDescent="0.25">
      <c r="A24" s="16" t="s">
        <v>1</v>
      </c>
      <c r="B24" s="17"/>
      <c r="C24" s="17"/>
      <c r="D24" s="17"/>
      <c r="E24" s="18" t="s">
        <v>25</v>
      </c>
      <c r="F24" s="17" t="s">
        <v>4</v>
      </c>
      <c r="G24" s="19" t="s">
        <v>0</v>
      </c>
    </row>
    <row r="25" spans="1:7" ht="72.75" customHeight="1" x14ac:dyDescent="0.25">
      <c r="A25" s="673" t="s">
        <v>560</v>
      </c>
      <c r="B25" s="664"/>
      <c r="C25" s="664"/>
      <c r="D25" s="125" t="s">
        <v>26</v>
      </c>
      <c r="E25" s="41">
        <v>60</v>
      </c>
      <c r="F25" s="42" t="str">
        <f>IF(B19&lt;4,"Operacija ne izpolnjuje pogojev",IF(B20&gt;B19,"Napaka pri vnosu števila postaj",B20/B19*100))</f>
        <v>Operacija ne izpolnjuje pogojev</v>
      </c>
      <c r="G25" s="43" t="e">
        <f>E25*F25/100</f>
        <v>#VALUE!</v>
      </c>
    </row>
    <row r="26" spans="1:7" ht="98.25" customHeight="1" thickBot="1" x14ac:dyDescent="0.3">
      <c r="A26" s="634" t="s">
        <v>574</v>
      </c>
      <c r="B26" s="635"/>
      <c r="C26" s="635"/>
      <c r="D26" s="126" t="s">
        <v>27</v>
      </c>
      <c r="E26" s="1">
        <v>40</v>
      </c>
      <c r="F26" s="44" t="e">
        <f>IF(B21&lt;(B19*(B19-1)/2),"Operacija ne izpolnjuje pogojev",IF(B22&gt;B21,"Napaka pri vnosu števila povezav",B22/B21*100))</f>
        <v>#DIV/0!</v>
      </c>
      <c r="G26" s="45" t="e">
        <f>E26*F26/100</f>
        <v>#DIV/0!</v>
      </c>
    </row>
    <row r="27" spans="1:7" x14ac:dyDescent="0.25">
      <c r="D27" s="131"/>
      <c r="E27" s="174"/>
      <c r="F27" s="131"/>
    </row>
    <row r="28" spans="1:7" ht="21" x14ac:dyDescent="0.25">
      <c r="A28" s="314" t="s">
        <v>575</v>
      </c>
      <c r="D28" s="131"/>
      <c r="E28" s="174"/>
      <c r="F28" s="131"/>
    </row>
    <row r="29" spans="1:7" x14ac:dyDescent="0.25">
      <c r="A29" s="497" t="s">
        <v>573</v>
      </c>
      <c r="D29" s="131"/>
      <c r="E29" s="174"/>
      <c r="F29" s="131"/>
    </row>
    <row r="30" spans="1:7" ht="6.75" customHeight="1" thickBot="1" x14ac:dyDescent="0.3">
      <c r="A30" s="314"/>
      <c r="D30" s="131"/>
      <c r="E30" s="174"/>
      <c r="F30" s="131"/>
    </row>
    <row r="31" spans="1:7" ht="50.25" customHeight="1" x14ac:dyDescent="0.25">
      <c r="A31" s="326" t="s">
        <v>265</v>
      </c>
      <c r="B31" s="327" t="s">
        <v>172</v>
      </c>
      <c r="C31" s="327" t="s">
        <v>173</v>
      </c>
      <c r="D31" s="327" t="s">
        <v>569</v>
      </c>
      <c r="E31" s="327" t="s">
        <v>568</v>
      </c>
      <c r="F31" s="327" t="s">
        <v>571</v>
      </c>
      <c r="G31" s="328" t="s">
        <v>570</v>
      </c>
    </row>
    <row r="32" spans="1:7" ht="20.100000000000001" customHeight="1" x14ac:dyDescent="0.25">
      <c r="A32" s="280" t="s">
        <v>296</v>
      </c>
      <c r="B32" s="281"/>
      <c r="C32" s="281"/>
      <c r="D32" s="321"/>
      <c r="E32" s="282">
        <f>SUM(E33:E33)</f>
        <v>0</v>
      </c>
      <c r="F32" s="282">
        <f>SUM(F33:F33)</f>
        <v>0</v>
      </c>
      <c r="G32" s="329">
        <f>SUM(G33:G33)</f>
        <v>0</v>
      </c>
    </row>
    <row r="33" spans="1:7" ht="30" x14ac:dyDescent="0.25">
      <c r="A33" s="182" t="s">
        <v>303</v>
      </c>
      <c r="B33" s="177" t="s">
        <v>22</v>
      </c>
      <c r="C33" s="395">
        <f>B19</f>
        <v>0</v>
      </c>
      <c r="D33" s="255"/>
      <c r="E33" s="186">
        <f>C33*D33</f>
        <v>0</v>
      </c>
      <c r="F33" s="187">
        <f>IF(E33&gt;(B19*B61),(B19*B61),E33)</f>
        <v>0</v>
      </c>
      <c r="G33" s="188">
        <f>E33-F33</f>
        <v>0</v>
      </c>
    </row>
    <row r="34" spans="1:7" ht="20.100000000000001" customHeight="1" x14ac:dyDescent="0.25">
      <c r="A34" s="670" t="s">
        <v>294</v>
      </c>
      <c r="B34" s="671"/>
      <c r="C34" s="286"/>
      <c r="D34" s="320"/>
      <c r="E34" s="287">
        <f>SUM(E36)</f>
        <v>0</v>
      </c>
      <c r="F34" s="287">
        <f>SUM(F36)</f>
        <v>0</v>
      </c>
      <c r="G34" s="288">
        <f>SUM(G36)</f>
        <v>0</v>
      </c>
    </row>
    <row r="35" spans="1:7" ht="14.25" customHeight="1" x14ac:dyDescent="0.25">
      <c r="A35" s="182" t="s">
        <v>298</v>
      </c>
      <c r="B35" s="177" t="s">
        <v>22</v>
      </c>
      <c r="C35" s="252"/>
      <c r="D35" s="255"/>
      <c r="E35" s="186">
        <f>C35*D35</f>
        <v>0</v>
      </c>
      <c r="F35" s="187">
        <f>IF(E35&gt;(C35*B62),(C35*B62),E35)</f>
        <v>0</v>
      </c>
      <c r="G35" s="188">
        <f>E35-F35</f>
        <v>0</v>
      </c>
    </row>
    <row r="36" spans="1:7" ht="15.95" customHeight="1" x14ac:dyDescent="0.25">
      <c r="A36" s="284" t="s">
        <v>561</v>
      </c>
      <c r="B36" s="549" t="s">
        <v>331</v>
      </c>
      <c r="C36" s="550"/>
      <c r="D36" s="316"/>
      <c r="E36" s="317">
        <f>D36</f>
        <v>0</v>
      </c>
      <c r="F36" s="318">
        <f>E36</f>
        <v>0</v>
      </c>
      <c r="G36" s="319">
        <f>E36-F36</f>
        <v>0</v>
      </c>
    </row>
    <row r="37" spans="1:7" ht="20.100000000000001" customHeight="1" x14ac:dyDescent="0.25">
      <c r="A37" s="280" t="s">
        <v>300</v>
      </c>
      <c r="B37" s="281"/>
      <c r="C37" s="281"/>
      <c r="D37" s="321"/>
      <c r="E37" s="282">
        <f>SUM(E38:E39)</f>
        <v>0</v>
      </c>
      <c r="F37" s="282">
        <f>SUM(F38:F39)</f>
        <v>0</v>
      </c>
      <c r="G37" s="283">
        <f>SUM(G38:G39)</f>
        <v>0</v>
      </c>
    </row>
    <row r="38" spans="1:7" ht="15.95" customHeight="1" x14ac:dyDescent="0.25">
      <c r="A38" s="182" t="s">
        <v>299</v>
      </c>
      <c r="B38" s="526" t="s">
        <v>331</v>
      </c>
      <c r="C38" s="527"/>
      <c r="D38" s="255"/>
      <c r="E38" s="186">
        <f>D38</f>
        <v>0</v>
      </c>
      <c r="F38" s="187">
        <f>IF(E38&gt;B63,B63,E38)</f>
        <v>0</v>
      </c>
      <c r="G38" s="188">
        <f>E38-F38</f>
        <v>0</v>
      </c>
    </row>
    <row r="39" spans="1:7" ht="15.95" customHeight="1" x14ac:dyDescent="0.25">
      <c r="A39" s="394" t="s">
        <v>283</v>
      </c>
      <c r="B39" s="542" t="s">
        <v>331</v>
      </c>
      <c r="C39" s="543"/>
      <c r="D39" s="322"/>
      <c r="E39" s="323">
        <f>D39</f>
        <v>0</v>
      </c>
      <c r="F39" s="324">
        <f>E39</f>
        <v>0</v>
      </c>
      <c r="G39" s="325">
        <f>E39-F39</f>
        <v>0</v>
      </c>
    </row>
    <row r="40" spans="1:7" ht="20.100000000000001" customHeight="1" x14ac:dyDescent="0.25">
      <c r="A40" s="285" t="s">
        <v>302</v>
      </c>
      <c r="B40" s="286"/>
      <c r="C40" s="286"/>
      <c r="D40" s="320"/>
      <c r="E40" s="287">
        <f>SUM(E41:E43)</f>
        <v>0</v>
      </c>
      <c r="F40" s="287">
        <f>SUM(F41:F43)</f>
        <v>0</v>
      </c>
      <c r="G40" s="288">
        <f>SUM(G41:G43)</f>
        <v>0</v>
      </c>
    </row>
    <row r="41" spans="1:7" x14ac:dyDescent="0.25">
      <c r="A41" s="261" t="s">
        <v>280</v>
      </c>
      <c r="B41" s="526" t="s">
        <v>331</v>
      </c>
      <c r="C41" s="527"/>
      <c r="D41" s="255"/>
      <c r="E41" s="186">
        <f t="shared" ref="E41:F43" si="0">D41</f>
        <v>0</v>
      </c>
      <c r="F41" s="187">
        <f t="shared" si="0"/>
        <v>0</v>
      </c>
      <c r="G41" s="188">
        <f>E41-F41</f>
        <v>0</v>
      </c>
    </row>
    <row r="42" spans="1:7" ht="15.95" customHeight="1" x14ac:dyDescent="0.25">
      <c r="A42" s="263" t="s">
        <v>301</v>
      </c>
      <c r="B42" s="526" t="s">
        <v>331</v>
      </c>
      <c r="C42" s="527"/>
      <c r="D42" s="255"/>
      <c r="E42" s="186">
        <f t="shared" si="0"/>
        <v>0</v>
      </c>
      <c r="F42" s="187">
        <f t="shared" si="0"/>
        <v>0</v>
      </c>
      <c r="G42" s="188">
        <f>E42-F42</f>
        <v>0</v>
      </c>
    </row>
    <row r="43" spans="1:7" ht="15.95" customHeight="1" x14ac:dyDescent="0.25">
      <c r="A43" s="263" t="s">
        <v>297</v>
      </c>
      <c r="B43" s="526" t="s">
        <v>331</v>
      </c>
      <c r="C43" s="527"/>
      <c r="D43" s="255"/>
      <c r="E43" s="186">
        <f t="shared" si="0"/>
        <v>0</v>
      </c>
      <c r="F43" s="187">
        <f t="shared" si="0"/>
        <v>0</v>
      </c>
      <c r="G43" s="188">
        <f>E43-F43</f>
        <v>0</v>
      </c>
    </row>
    <row r="44" spans="1:7" ht="24.95" customHeight="1" thickBot="1" x14ac:dyDescent="0.3">
      <c r="A44" s="184" t="s">
        <v>184</v>
      </c>
      <c r="B44" s="185"/>
      <c r="C44" s="185"/>
      <c r="D44" s="189"/>
      <c r="E44" s="189">
        <f>SUM(E33:E33,E35:E36,E38:E39,E41:E43)</f>
        <v>0</v>
      </c>
      <c r="F44" s="189">
        <f>SUM(F33:F33,F35:F36,F38:F39,F41:F43)</f>
        <v>0</v>
      </c>
      <c r="G44" s="190">
        <f>SUM(G33:G33,G35:H36,G38:G39,G41:G43)</f>
        <v>0</v>
      </c>
    </row>
    <row r="45" spans="1:7" x14ac:dyDescent="0.25">
      <c r="A45" s="298"/>
      <c r="B45" s="299"/>
      <c r="C45" s="396"/>
      <c r="D45" s="398" t="s">
        <v>266</v>
      </c>
      <c r="E45" s="296">
        <f>SUM(E33:E33,E41:E41)</f>
        <v>0</v>
      </c>
      <c r="F45" s="296">
        <f>SUM(F33:F33,F41:F41)</f>
        <v>0</v>
      </c>
      <c r="G45" s="297">
        <f>SUM(G33:G33,G41:G41)</f>
        <v>0</v>
      </c>
    </row>
    <row r="46" spans="1:7" x14ac:dyDescent="0.25">
      <c r="A46" s="300"/>
      <c r="B46" s="301"/>
      <c r="C46" s="397"/>
      <c r="D46" s="399" t="s">
        <v>267</v>
      </c>
      <c r="E46" s="178">
        <f>SUM(E35:E36,E42)</f>
        <v>0</v>
      </c>
      <c r="F46" s="178">
        <f>SUM(F35:F36,F42)</f>
        <v>0</v>
      </c>
      <c r="G46" s="180">
        <f>SUM(G35:G36,G42)</f>
        <v>0</v>
      </c>
    </row>
    <row r="47" spans="1:7" ht="15.75" thickBot="1" x14ac:dyDescent="0.3">
      <c r="A47" s="300"/>
      <c r="B47" s="301"/>
      <c r="C47" s="397"/>
      <c r="D47" s="400" t="s">
        <v>268</v>
      </c>
      <c r="E47" s="273">
        <f>SUM(E38:E39,E43)</f>
        <v>0</v>
      </c>
      <c r="F47" s="273">
        <f>SUM(F38:F39,F43)</f>
        <v>0</v>
      </c>
      <c r="G47" s="275">
        <f>SUM(G38:G39,G43)</f>
        <v>0</v>
      </c>
    </row>
    <row r="48" spans="1:7" ht="24.95" customHeight="1" thickBot="1" x14ac:dyDescent="0.3">
      <c r="A48" s="147"/>
      <c r="B48" s="39"/>
      <c r="C48" s="39"/>
      <c r="D48" s="672" t="s">
        <v>542</v>
      </c>
      <c r="E48" s="579"/>
      <c r="F48" s="580"/>
      <c r="G48" s="193">
        <f>SUM(F33:F33,F35:F36,F38:F39,F41:F43)</f>
        <v>0</v>
      </c>
    </row>
    <row r="49" spans="1:7" ht="24.95" customHeight="1" thickBot="1" x14ac:dyDescent="0.3">
      <c r="A49" s="147"/>
      <c r="B49" s="39"/>
      <c r="C49" s="39"/>
      <c r="D49" s="581" t="s">
        <v>543</v>
      </c>
      <c r="E49" s="582"/>
      <c r="F49" s="583"/>
      <c r="G49" s="365">
        <f>SUM(G33:G33,G35:G36,G38:G39,G41:G43)</f>
        <v>0</v>
      </c>
    </row>
    <row r="50" spans="1:7" x14ac:dyDescent="0.25">
      <c r="D50" s="131"/>
      <c r="E50" s="174"/>
      <c r="F50" s="131"/>
    </row>
    <row r="51" spans="1:7" x14ac:dyDescent="0.25">
      <c r="A51" s="194" t="s">
        <v>13</v>
      </c>
      <c r="D51" s="131"/>
      <c r="E51" s="131"/>
      <c r="F51" s="131"/>
    </row>
    <row r="52" spans="1:7" ht="15" customHeight="1" x14ac:dyDescent="0.25">
      <c r="A52" s="531" t="s">
        <v>14</v>
      </c>
      <c r="B52" s="531"/>
      <c r="C52" s="531"/>
      <c r="D52" s="531"/>
      <c r="E52" s="531"/>
      <c r="F52" s="531"/>
    </row>
    <row r="53" spans="1:7" x14ac:dyDescent="0.25">
      <c r="D53" s="195"/>
      <c r="E53" s="131"/>
      <c r="F53" s="131"/>
    </row>
    <row r="54" spans="1:7" x14ac:dyDescent="0.25">
      <c r="A54" s="237" t="s">
        <v>260</v>
      </c>
      <c r="F54" s="131"/>
    </row>
    <row r="55" spans="1:7" x14ac:dyDescent="0.25">
      <c r="A55" s="237"/>
      <c r="D55" t="s">
        <v>15</v>
      </c>
      <c r="E55" s="268"/>
      <c r="F55" s="268"/>
      <c r="G55" s="268"/>
    </row>
    <row r="56" spans="1:7" x14ac:dyDescent="0.25">
      <c r="A56" s="237" t="s">
        <v>259</v>
      </c>
      <c r="B56" t="s">
        <v>16</v>
      </c>
      <c r="F56" s="196"/>
    </row>
    <row r="57" spans="1:7" x14ac:dyDescent="0.25">
      <c r="F57" s="131"/>
    </row>
    <row r="58" spans="1:7" x14ac:dyDescent="0.25">
      <c r="F58" s="131"/>
    </row>
    <row r="59" spans="1:7" x14ac:dyDescent="0.25">
      <c r="F59" s="131"/>
    </row>
    <row r="60" spans="1:7" hidden="1" x14ac:dyDescent="0.25">
      <c r="A60" s="238" t="s">
        <v>227</v>
      </c>
      <c r="B60" s="458" t="s">
        <v>228</v>
      </c>
      <c r="C60" s="458" t="s">
        <v>229</v>
      </c>
      <c r="D60" s="131"/>
      <c r="E60" s="131"/>
      <c r="F60" s="131"/>
    </row>
    <row r="61" spans="1:7" hidden="1" x14ac:dyDescent="0.25">
      <c r="A61" t="s">
        <v>230</v>
      </c>
      <c r="B61" s="459">
        <v>15000</v>
      </c>
      <c r="C61" s="459">
        <v>15000</v>
      </c>
      <c r="D61" s="131"/>
      <c r="E61" s="131"/>
      <c r="F61" s="131"/>
    </row>
    <row r="62" spans="1:7" hidden="1" x14ac:dyDescent="0.25">
      <c r="A62" t="s">
        <v>231</v>
      </c>
      <c r="B62" s="459">
        <v>1000</v>
      </c>
      <c r="C62" s="459">
        <v>1000</v>
      </c>
      <c r="D62" s="131"/>
      <c r="E62" s="131"/>
      <c r="F62" s="131"/>
    </row>
    <row r="63" spans="1:7" hidden="1" x14ac:dyDescent="0.25">
      <c r="A63" t="s">
        <v>232</v>
      </c>
      <c r="B63" s="459">
        <v>5000</v>
      </c>
      <c r="C63" s="459">
        <v>5000</v>
      </c>
      <c r="D63" s="131"/>
      <c r="E63" s="131"/>
      <c r="F63" s="131"/>
    </row>
    <row r="64" spans="1:7" hidden="1" x14ac:dyDescent="0.25">
      <c r="D64" s="131"/>
      <c r="E64" s="131"/>
      <c r="F64" s="131"/>
    </row>
    <row r="65" spans="4:6" hidden="1" x14ac:dyDescent="0.25">
      <c r="D65" s="131"/>
      <c r="E65" s="131"/>
      <c r="F65" s="131"/>
    </row>
    <row r="66" spans="4:6" hidden="1" x14ac:dyDescent="0.25">
      <c r="D66" s="131"/>
      <c r="E66" s="131"/>
      <c r="F66" s="131"/>
    </row>
    <row r="67" spans="4:6" hidden="1" x14ac:dyDescent="0.25">
      <c r="D67" s="131"/>
      <c r="E67" s="131"/>
      <c r="F67" s="131"/>
    </row>
    <row r="68" spans="4:6" hidden="1" x14ac:dyDescent="0.25">
      <c r="D68" s="131"/>
      <c r="E68" s="131"/>
      <c r="F68" s="131"/>
    </row>
    <row r="69" spans="4:6" hidden="1" x14ac:dyDescent="0.25"/>
  </sheetData>
  <sheetProtection sheet="1" objects="1" scenarios="1"/>
  <mergeCells count="21">
    <mergeCell ref="A26:C26"/>
    <mergeCell ref="B2:F2"/>
    <mergeCell ref="B3:F3"/>
    <mergeCell ref="B4:F4"/>
    <mergeCell ref="B5:F5"/>
    <mergeCell ref="B9:D9"/>
    <mergeCell ref="B10:E10"/>
    <mergeCell ref="B11:E11"/>
    <mergeCell ref="B12:E12"/>
    <mergeCell ref="B13:E13"/>
    <mergeCell ref="A25:C25"/>
    <mergeCell ref="A52:F52"/>
    <mergeCell ref="A34:B34"/>
    <mergeCell ref="D48:F48"/>
    <mergeCell ref="D49:F49"/>
    <mergeCell ref="B42:C42"/>
    <mergeCell ref="B43:C43"/>
    <mergeCell ref="B36:C36"/>
    <mergeCell ref="B38:C38"/>
    <mergeCell ref="B41:C41"/>
    <mergeCell ref="B39:C39"/>
  </mergeCells>
  <conditionalFormatting sqref="F25">
    <cfRule type="cellIs" dxfId="6" priority="6" operator="equal">
      <formula>"Operacija ne izpolnjuje pogojev"</formula>
    </cfRule>
    <cfRule type="cellIs" dxfId="5" priority="7" operator="equal">
      <formula>"Operacija ne izpolnjujem pogojev"</formula>
    </cfRule>
  </conditionalFormatting>
  <conditionalFormatting sqref="A10:A13">
    <cfRule type="expression" dxfId="4" priority="1">
      <formula>$H10=TRUE</formula>
    </cfRule>
  </conditionalFormatting>
  <pageMargins left="0.25" right="0.25" top="0.75" bottom="0.75" header="0.3" footer="0.3"/>
  <pageSetup paperSize="9" scale="56" fitToHeight="0" orientation="portrait" r:id="rId1"/>
  <headerFooter differentFirst="1">
    <oddHeader>&amp;RObrazec 3b: Podatki o ukrepu</oddHeader>
    <oddFooter>&amp;C»Javni razpis za sofinanciranje ukrepov trajnostne mobilnosti (oznaka JR-TM 1/2017) v okviru OP-EKP 2014 - 2020«</oddFooter>
    <firstFooter>&amp;R&amp;A</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7" r:id="rId4" name="Check Box 7">
              <controlPr defaultSize="0" autoFill="0" autoLine="0" autoPict="0">
                <anchor moveWithCells="1">
                  <from>
                    <xdr:col>0</xdr:col>
                    <xdr:colOff>57150</xdr:colOff>
                    <xdr:row>12</xdr:row>
                    <xdr:rowOff>133350</xdr:rowOff>
                  </from>
                  <to>
                    <xdr:col>0</xdr:col>
                    <xdr:colOff>361950</xdr:colOff>
                    <xdr:row>12</xdr:row>
                    <xdr:rowOff>466725</xdr:rowOff>
                  </to>
                </anchor>
              </controlPr>
            </control>
          </mc:Choice>
        </mc:AlternateContent>
        <mc:AlternateContent xmlns:mc="http://schemas.openxmlformats.org/markup-compatibility/2006">
          <mc:Choice Requires="x14">
            <control shapeId="51208" r:id="rId5" name="Check Box 8">
              <controlPr defaultSize="0" autoFill="0" autoLine="0" autoPict="0">
                <anchor moveWithCells="1">
                  <from>
                    <xdr:col>0</xdr:col>
                    <xdr:colOff>57150</xdr:colOff>
                    <xdr:row>11</xdr:row>
                    <xdr:rowOff>19050</xdr:rowOff>
                  </from>
                  <to>
                    <xdr:col>0</xdr:col>
                    <xdr:colOff>361950</xdr:colOff>
                    <xdr:row>11</xdr:row>
                    <xdr:rowOff>352425</xdr:rowOff>
                  </to>
                </anchor>
              </controlPr>
            </control>
          </mc:Choice>
        </mc:AlternateContent>
        <mc:AlternateContent xmlns:mc="http://schemas.openxmlformats.org/markup-compatibility/2006">
          <mc:Choice Requires="x14">
            <control shapeId="51209" r:id="rId6" name="Check Box 9">
              <controlPr defaultSize="0" autoFill="0" autoLine="0" autoPict="0">
                <anchor moveWithCells="1">
                  <from>
                    <xdr:col>0</xdr:col>
                    <xdr:colOff>57150</xdr:colOff>
                    <xdr:row>10</xdr:row>
                    <xdr:rowOff>19050</xdr:rowOff>
                  </from>
                  <to>
                    <xdr:col>0</xdr:col>
                    <xdr:colOff>361950</xdr:colOff>
                    <xdr:row>10</xdr:row>
                    <xdr:rowOff>352425</xdr:rowOff>
                  </to>
                </anchor>
              </controlPr>
            </control>
          </mc:Choice>
        </mc:AlternateContent>
        <mc:AlternateContent xmlns:mc="http://schemas.openxmlformats.org/markup-compatibility/2006">
          <mc:Choice Requires="x14">
            <control shapeId="51210" r:id="rId7" name="Check Box 10">
              <controlPr defaultSize="0" autoFill="0" autoLine="0" autoPict="0">
                <anchor moveWithCells="1">
                  <from>
                    <xdr:col>0</xdr:col>
                    <xdr:colOff>57150</xdr:colOff>
                    <xdr:row>9</xdr:row>
                    <xdr:rowOff>19050</xdr:rowOff>
                  </from>
                  <to>
                    <xdr:col>0</xdr:col>
                    <xdr:colOff>361950</xdr:colOff>
                    <xdr:row>9</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9</vt:i4>
      </vt:variant>
    </vt:vector>
  </HeadingPairs>
  <TitlesOfParts>
    <vt:vector size="19" baseType="lpstr">
      <vt:lpstr>Navodila</vt:lpstr>
      <vt:lpstr>Vrste stroškov OU</vt:lpstr>
      <vt:lpstr>Pešci (pločniki)</vt:lpstr>
      <vt:lpstr>Pešci (križišča)</vt:lpstr>
      <vt:lpstr>Pešci (prehodi)</vt:lpstr>
      <vt:lpstr>Pešci (sharedspace)</vt:lpstr>
      <vt:lpstr>Kolesarske povezave</vt:lpstr>
      <vt:lpstr>Parkirišča za kolesa</vt:lpstr>
      <vt:lpstr>Sistem izposoje javnih koles</vt:lpstr>
      <vt:lpstr>Avt.postajališča</vt:lpstr>
      <vt:lpstr>Izbiradane</vt:lpstr>
      <vt:lpstr>Avt.postajališča!Področje_tiskanja</vt:lpstr>
      <vt:lpstr>'Kolesarske povezave'!Področje_tiskanja</vt:lpstr>
      <vt:lpstr>'Parkirišča za kolesa'!Področje_tiskanja</vt:lpstr>
      <vt:lpstr>'Pešci (križišča)'!Področje_tiskanja</vt:lpstr>
      <vt:lpstr>'Pešci (pločniki)'!Področje_tiskanja</vt:lpstr>
      <vt:lpstr>'Pešci (prehodi)'!Področje_tiskanja</vt:lpstr>
      <vt:lpstr>'Pešci (sharedspace)'!Področje_tiskanja</vt:lpstr>
      <vt:lpstr>'Sistem izposoje javnih koles'!Področje_tiskanja</vt:lpstr>
    </vt:vector>
  </TitlesOfParts>
  <Company>MZIP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Steklačič</dc:creator>
  <cp:lastModifiedBy>Gregor Steklačič</cp:lastModifiedBy>
  <cp:lastPrinted>2017-08-29T13:49:14Z</cp:lastPrinted>
  <dcterms:created xsi:type="dcterms:W3CDTF">2017-04-25T12:56:53Z</dcterms:created>
  <dcterms:modified xsi:type="dcterms:W3CDTF">2017-09-21T14:46:44Z</dcterms:modified>
</cp:coreProperties>
</file>