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arija DOKUMENTI\VSEBINA\alternativna goriva_8.5.2020\lektorirani dokumenti\Po lekturi!\"/>
    </mc:Choice>
  </mc:AlternateContent>
  <bookViews>
    <workbookView xWindow="480" yWindow="120" windowWidth="20370" windowHeight="9525" tabRatio="364"/>
  </bookViews>
  <sheets>
    <sheet name="ELEKTRIČNA ENERGIJA" sheetId="5" r:id="rId1"/>
    <sheet name="PLIN" sheetId="8" r:id="rId2"/>
    <sheet name="VODIK" sheetId="9" r:id="rId3"/>
    <sheet name="razdelitev po virih" sheetId="10" state="hidden" r:id="rId4"/>
  </sheets>
  <definedNames>
    <definedName name="_xlnm.Print_Area" localSheetId="0">'ELEKTRIČNA ENERGIJA'!$A$1:$L$204</definedName>
  </definedNames>
  <calcPr calcId="162913"/>
</workbook>
</file>

<file path=xl/calcChain.xml><?xml version="1.0" encoding="utf-8"?>
<calcChain xmlns="http://schemas.openxmlformats.org/spreadsheetml/2006/main">
  <c r="B82" i="10" l="1"/>
  <c r="B84" i="10" s="1"/>
  <c r="H66" i="10"/>
  <c r="C59" i="10"/>
  <c r="C65" i="10" s="1"/>
  <c r="B59" i="10"/>
  <c r="B65" i="10" s="1"/>
  <c r="E45" i="10"/>
  <c r="D45" i="10"/>
  <c r="E44" i="10"/>
  <c r="D44" i="10"/>
  <c r="E43" i="10"/>
  <c r="D43" i="10"/>
  <c r="E42" i="10"/>
  <c r="D42" i="10"/>
  <c r="E41" i="10"/>
  <c r="D41" i="10"/>
  <c r="D40" i="10"/>
  <c r="E36" i="10"/>
  <c r="D36" i="10"/>
  <c r="E35" i="10"/>
  <c r="D35" i="10"/>
  <c r="E34" i="10"/>
  <c r="D34" i="10"/>
  <c r="E32" i="10"/>
  <c r="D32" i="10"/>
  <c r="E30" i="10"/>
  <c r="E29" i="10"/>
  <c r="D28" i="10"/>
  <c r="D27" i="10"/>
  <c r="E25" i="10"/>
  <c r="D25" i="10"/>
  <c r="D24" i="10"/>
  <c r="D23" i="10"/>
  <c r="E22" i="10"/>
  <c r="D22" i="10"/>
  <c r="E21" i="10"/>
  <c r="D21" i="10"/>
  <c r="D20" i="10"/>
  <c r="H70" i="10" s="1"/>
  <c r="E19" i="10"/>
  <c r="D19" i="10"/>
  <c r="D16" i="10"/>
  <c r="D15" i="10"/>
  <c r="D14" i="10"/>
  <c r="D13" i="10"/>
  <c r="E12" i="10"/>
  <c r="D12" i="10"/>
  <c r="D11" i="10"/>
  <c r="E10" i="10"/>
  <c r="D10" i="10"/>
  <c r="E9" i="10"/>
  <c r="D9" i="10"/>
  <c r="E8" i="10"/>
  <c r="I68" i="10" s="1"/>
  <c r="D8" i="10"/>
  <c r="E6" i="10"/>
  <c r="I67" i="10" s="1"/>
  <c r="D6" i="10"/>
  <c r="J34" i="9"/>
  <c r="I34" i="9"/>
  <c r="F160" i="8"/>
  <c r="J157" i="8" s="1"/>
  <c r="E40" i="10" s="1"/>
  <c r="E160" i="8"/>
  <c r="I157" i="8" s="1"/>
  <c r="J152" i="8"/>
  <c r="E39" i="10" s="1"/>
  <c r="I152" i="8"/>
  <c r="D39" i="10" s="1"/>
  <c r="F150" i="8"/>
  <c r="E150" i="8"/>
  <c r="J147" i="8"/>
  <c r="E38" i="10" s="1"/>
  <c r="I147" i="8"/>
  <c r="D38" i="10" s="1"/>
  <c r="F145" i="8"/>
  <c r="E145" i="8"/>
  <c r="J142" i="8"/>
  <c r="E37" i="10" s="1"/>
  <c r="I142" i="8"/>
  <c r="D37" i="10" s="1"/>
  <c r="J120" i="8"/>
  <c r="J162" i="8" s="1"/>
  <c r="I120" i="8"/>
  <c r="I162" i="8" s="1"/>
  <c r="J107" i="8"/>
  <c r="F94" i="8"/>
  <c r="E94" i="8"/>
  <c r="J91" i="8"/>
  <c r="I91" i="8"/>
  <c r="J86" i="8"/>
  <c r="F84" i="8"/>
  <c r="E84" i="8"/>
  <c r="I81" i="8" s="1"/>
  <c r="D31" i="10" s="1"/>
  <c r="J81" i="8"/>
  <c r="E31" i="10" s="1"/>
  <c r="F79" i="8"/>
  <c r="E79" i="8"/>
  <c r="I76" i="8" s="1"/>
  <c r="J76" i="8"/>
  <c r="J71" i="8"/>
  <c r="I71" i="8"/>
  <c r="D30" i="10" s="1"/>
  <c r="J69" i="8"/>
  <c r="E28" i="10" s="1"/>
  <c r="I69" i="8"/>
  <c r="J59" i="8"/>
  <c r="E26" i="10" s="1"/>
  <c r="I59" i="8"/>
  <c r="D26" i="10" s="1"/>
  <c r="I50" i="8"/>
  <c r="J49" i="8"/>
  <c r="I49" i="8"/>
  <c r="I51" i="8" s="1"/>
  <c r="J26" i="8"/>
  <c r="J21" i="8"/>
  <c r="E24" i="10" s="1"/>
  <c r="J16" i="8"/>
  <c r="I16" i="8"/>
  <c r="J188" i="5"/>
  <c r="E20" i="10" s="1"/>
  <c r="I70" i="10" s="1"/>
  <c r="I188" i="5"/>
  <c r="J145" i="5"/>
  <c r="J111" i="5"/>
  <c r="J106" i="5"/>
  <c r="E15" i="10" s="1"/>
  <c r="F61" i="5"/>
  <c r="J59" i="5"/>
  <c r="J34" i="5"/>
  <c r="E7" i="10" s="1"/>
  <c r="I34" i="5"/>
  <c r="J13" i="5"/>
  <c r="E5" i="10" s="1"/>
  <c r="I66" i="10" s="1"/>
  <c r="I13" i="5"/>
  <c r="D5" i="10" s="1"/>
  <c r="J6" i="5"/>
  <c r="I6" i="5"/>
  <c r="D3" i="10" s="1"/>
  <c r="H65" i="10" l="1"/>
  <c r="D50" i="10"/>
  <c r="H68" i="10"/>
  <c r="I200" i="5"/>
  <c r="B54" i="10" s="1"/>
  <c r="B71" i="10" s="1"/>
  <c r="D7" i="10"/>
  <c r="H69" i="10" s="1"/>
  <c r="J163" i="8"/>
  <c r="J164" i="8" s="1"/>
  <c r="J199" i="5"/>
  <c r="E3" i="10"/>
  <c r="E17" i="10"/>
  <c r="E16" i="10"/>
  <c r="I199" i="5"/>
  <c r="J50" i="8"/>
  <c r="E23" i="10"/>
  <c r="I69" i="10" s="1"/>
  <c r="D33" i="10"/>
  <c r="I108" i="8"/>
  <c r="I107" i="8"/>
  <c r="I164" i="8"/>
  <c r="D51" i="10"/>
  <c r="J200" i="5"/>
  <c r="C54" i="10" s="1"/>
  <c r="C71" i="10" s="1"/>
  <c r="I167" i="8"/>
  <c r="B57" i="10" s="1"/>
  <c r="B77" i="10" s="1"/>
  <c r="E33" i="10"/>
  <c r="J108" i="8"/>
  <c r="J109" i="8" s="1"/>
  <c r="J166" i="8"/>
  <c r="E51" i="10"/>
  <c r="H64" i="10"/>
  <c r="I163" i="8"/>
  <c r="H67" i="10"/>
  <c r="I64" i="10"/>
  <c r="C82" i="10"/>
  <c r="C84" i="10" s="1"/>
  <c r="C56" i="10" l="1"/>
  <c r="C76" i="10" s="1"/>
  <c r="J168" i="8"/>
  <c r="C58" i="10" s="1"/>
  <c r="C64" i="10" s="1"/>
  <c r="I109" i="8"/>
  <c r="I166" i="8"/>
  <c r="J167" i="8"/>
  <c r="C57" i="10" s="1"/>
  <c r="C77" i="10" s="1"/>
  <c r="I201" i="5"/>
  <c r="B55" i="10" s="1"/>
  <c r="B53" i="10"/>
  <c r="B70" i="10" s="1"/>
  <c r="B72" i="10" s="1"/>
  <c r="I65" i="10"/>
  <c r="I71" i="10" s="1"/>
  <c r="E50" i="10"/>
  <c r="J51" i="8"/>
  <c r="H71" i="10"/>
  <c r="J201" i="5"/>
  <c r="C55" i="10" s="1"/>
  <c r="C53" i="10"/>
  <c r="C70" i="10" s="1"/>
  <c r="C72" i="10" s="1"/>
  <c r="B63" i="10" l="1"/>
  <c r="C78" i="10"/>
  <c r="C60" i="10"/>
  <c r="C63" i="10"/>
  <c r="C66" i="10" s="1"/>
  <c r="B56" i="10"/>
  <c r="B76" i="10" s="1"/>
  <c r="B78" i="10" s="1"/>
  <c r="I168" i="8"/>
  <c r="B58" i="10" s="1"/>
  <c r="B64" i="10" s="1"/>
  <c r="B66" i="10" l="1"/>
  <c r="B60" i="10"/>
</calcChain>
</file>

<file path=xl/sharedStrings.xml><?xml version="1.0" encoding="utf-8"?>
<sst xmlns="http://schemas.openxmlformats.org/spreadsheetml/2006/main" count="1143" uniqueCount="520">
  <si>
    <t>Trajanje ukrepa</t>
  </si>
  <si>
    <t>Vsebina ukrepa</t>
  </si>
  <si>
    <t>Nosilec</t>
  </si>
  <si>
    <t>MOP/EKO Sklad</t>
  </si>
  <si>
    <t>MZI</t>
  </si>
  <si>
    <t>MF</t>
  </si>
  <si>
    <t>Predlog</t>
  </si>
  <si>
    <t>Trajen ukrep</t>
  </si>
  <si>
    <t xml:space="preserve">Pravilnik o prometni signalizaciji 
</t>
  </si>
  <si>
    <t>MGRT</t>
  </si>
  <si>
    <t>MJU</t>
  </si>
  <si>
    <t>Status</t>
  </si>
  <si>
    <t>Rok</t>
  </si>
  <si>
    <t>UKREPI NA PODROČJU VOZIL</t>
  </si>
  <si>
    <t>trajen ukrep</t>
  </si>
  <si>
    <t>ZAGOTOVLJANJE POLNILNE INFRASTRUKTURE</t>
  </si>
  <si>
    <t>lokalne skupnosti</t>
  </si>
  <si>
    <t>Št ukrepa</t>
  </si>
  <si>
    <t>SZP 1.</t>
  </si>
  <si>
    <t>SZP 2.</t>
  </si>
  <si>
    <t>CILJI</t>
  </si>
  <si>
    <t>E 1.</t>
  </si>
  <si>
    <t>Sofinanciranje nakupa vozil na električni pogon</t>
  </si>
  <si>
    <t>MZI/EKO Sklad</t>
  </si>
  <si>
    <t>V IZVAJANJU</t>
  </si>
  <si>
    <t xml:space="preserve"> </t>
  </si>
  <si>
    <t>Navedba finančnega vira</t>
  </si>
  <si>
    <t>E 2.</t>
  </si>
  <si>
    <t>E 3.</t>
  </si>
  <si>
    <t>Ukrep ne zahteva finančnih sredstev</t>
  </si>
  <si>
    <t>OPIS UKREPA</t>
  </si>
  <si>
    <t>št.vozil</t>
  </si>
  <si>
    <t>št. vozil</t>
  </si>
  <si>
    <t>E 4.</t>
  </si>
  <si>
    <t>E 5.</t>
  </si>
  <si>
    <t>E 6.</t>
  </si>
  <si>
    <t>Javni sektor mora pospešeno zamenjati vozila z motorji na notranje izgorevanje z vozili z manjšim ogljičnim odtisom. Učinki so v neposrednih rezultatih manjšega ogljičnega odtisa in zmanjšanih stroških v neposredni uporabi, predvsem pa so učinki na simbolni ravni prehoda na nizkoogljični promet. Slovenija mora v skladu z evropsko politiko na področju zmanjšanja ogljičnega odtisa zagotoviti, da bo v letu 2023 najmanj 30% vozil v lasti javnega sektorja na električni pogon</t>
  </si>
  <si>
    <t>Skupna javna naročila in posamezna javna naročila za nakup vozil v javnem sektorju. Trajen ukrep.</t>
  </si>
  <si>
    <t>Začetek izvedbe pilotnega projekta</t>
  </si>
  <si>
    <t>MZI /sredstva dogovora za razvoj regij</t>
  </si>
  <si>
    <t>5 (150 KWh)</t>
  </si>
  <si>
    <t>MOP</t>
  </si>
  <si>
    <t>UKREPI NA PODROČJU IZOBRAŽEVANJA, OZAVEŠČANJA IN ODPRAVE OVIR ZA SPODBUJANJE UPORABE VOZIL NA ELEKTRIČNI POGON</t>
  </si>
  <si>
    <t>Komunikacijska kampanja za spodbujanje alternativnih goriv</t>
  </si>
  <si>
    <t>Vzpostavitev evidence polnilnih postaj z vsemi podatki o njihovih tehničnih značilnostih ter delovanju in njihova javna dostopnost</t>
  </si>
  <si>
    <t>E 8.</t>
  </si>
  <si>
    <t>E 9.</t>
  </si>
  <si>
    <t>E 10.</t>
  </si>
  <si>
    <t>E 11.</t>
  </si>
  <si>
    <t>E 14.</t>
  </si>
  <si>
    <t>E 15.</t>
  </si>
  <si>
    <t>Ukrep ne zahteva sredstev</t>
  </si>
  <si>
    <t>Brezplačno parkiranje vozil na električni pogon v mestnih središčih</t>
  </si>
  <si>
    <t>MIZŠ, Poklicni centri</t>
  </si>
  <si>
    <t>Sredstva zagotavljajo neposredni proračunski uporabniki iz sredstev za delovanje organa</t>
  </si>
  <si>
    <t>V izvajanju</t>
  </si>
  <si>
    <t>Priprava razpisa za podelitev koncesij za izvajanja GJS javnega potniškega prometa</t>
  </si>
  <si>
    <t>MzI/Upravljavec JPP</t>
  </si>
  <si>
    <t>E 12.</t>
  </si>
  <si>
    <t>E 13.</t>
  </si>
  <si>
    <t>E 16.</t>
  </si>
  <si>
    <t>E 17.</t>
  </si>
  <si>
    <t>E 18.</t>
  </si>
  <si>
    <t>E 20.</t>
  </si>
  <si>
    <t>E 21.</t>
  </si>
  <si>
    <t>E 22.</t>
  </si>
  <si>
    <t>E 23.</t>
  </si>
  <si>
    <t>E 24.</t>
  </si>
  <si>
    <t>E 25.</t>
  </si>
  <si>
    <t>E 26.</t>
  </si>
  <si>
    <t>E 27.</t>
  </si>
  <si>
    <t>E 31.</t>
  </si>
  <si>
    <t>postopna izvedba</t>
  </si>
  <si>
    <t>vsako leto</t>
  </si>
  <si>
    <t>SKUPAJ</t>
  </si>
  <si>
    <t>SKUPAJ VSE EL. E.</t>
  </si>
  <si>
    <t>Delujoč Portal polnilnih postaj</t>
  </si>
  <si>
    <t>Določeni pogoji za gradnjo</t>
  </si>
  <si>
    <t>Spremenjen pravilnik</t>
  </si>
  <si>
    <t>UNP 1.</t>
  </si>
  <si>
    <t>UNP 2.</t>
  </si>
  <si>
    <t>Vključitev vozil na UNP v skupna javna naročila.</t>
  </si>
  <si>
    <t>40 vozil</t>
  </si>
  <si>
    <t>30 vozil</t>
  </si>
  <si>
    <t>UNP 3.</t>
  </si>
  <si>
    <t>Usklajevanje trošarinske politike za UNP</t>
  </si>
  <si>
    <t>Polnilna infrastruktura</t>
  </si>
  <si>
    <t>UNP 4.</t>
  </si>
  <si>
    <t>Plačilo letne dajtve za uporabo vozil v cestnem prometu na podlagi okoljskih kazalcev</t>
  </si>
  <si>
    <t>UNP 5.</t>
  </si>
  <si>
    <t>Komunikacijska kampanja je namenjena spreminjanju stališč do okojskih obremenitev, ki jih povzroča promet, ukrepom trajnostne mobilnosti in uporabi alternativnih goriv.</t>
  </si>
  <si>
    <t>STISNJEN ZEMELJSKI PLIN - SZP (CNG)</t>
  </si>
  <si>
    <t>Do uskladitve cen vozil na UZP s cenami primerljvih vozil z motorji na notranje izgorevanje</t>
  </si>
  <si>
    <t>Ni predvidenega ukrepa</t>
  </si>
  <si>
    <t>UKREPI NA PODROČJU IZOBRAŽEVANJA, OZAVEŠČANJA IN ODPRAVE OVIR ZA SPODBUJANJE UPORABE VOZIL NA PLIN</t>
  </si>
  <si>
    <t>UNP 6.</t>
  </si>
  <si>
    <t>SZP 3.</t>
  </si>
  <si>
    <t>Vključitev vozil na SZP v skupna javna naročila.</t>
  </si>
  <si>
    <t>Sofinanciranje nakupa vozil na SZP</t>
  </si>
  <si>
    <t>Trajen ukrep za mesta z odloki za izboljšanje kakovosti zraka</t>
  </si>
  <si>
    <t>Finančne posledice so odvisne od višine trošarine, ki bi se znižala za spodbudo uporabe vozil na SZP.</t>
  </si>
  <si>
    <t>SZP 5.</t>
  </si>
  <si>
    <t>MZI/vlagatelji</t>
  </si>
  <si>
    <t>Začasen ukrep do zagotovitve omrežja</t>
  </si>
  <si>
    <t>število polnilnic</t>
  </si>
  <si>
    <t>Okoljske obremenitve, ki jih ima posamezno vozilo so eno od možnih meril za spremembo sistema letne dajatve in vir za ukrepe.</t>
  </si>
  <si>
    <t>Št. Vozil</t>
  </si>
  <si>
    <t>SZP 6.</t>
  </si>
  <si>
    <t>UKREPI NA PODROČJU NORMATIVNIH UREDITEV</t>
  </si>
  <si>
    <t>Sofinanciranje nakupa in postavitve polnilnih postaj</t>
  </si>
  <si>
    <t>letno</t>
  </si>
  <si>
    <t>E 28.</t>
  </si>
  <si>
    <t>PRIPOROČILA ZAPOSLOVALCEM</t>
  </si>
  <si>
    <t>E 29.</t>
  </si>
  <si>
    <t>E 30.</t>
  </si>
  <si>
    <t>Predlog, da lokalne skupnosti podelijo koncesijo za postavitev in upravljanje polnilnic na javnih parkirnih prostorih.</t>
  </si>
  <si>
    <t>Spodbujanje dostave</t>
  </si>
  <si>
    <t>Priporočilo lokalnim skupnostim, da s spodbujanjem dostave z vozili na alternativna goriva zmanjšajo obremenitve okolja. Spodbude so lahko v obliki pozitivne diskriminacije (več časa za dostavo) ali s prepovedjo vozil na dizelski pogon.</t>
  </si>
  <si>
    <t>UNP 7.</t>
  </si>
  <si>
    <t>letna poraba v t</t>
  </si>
  <si>
    <t>Do 50.000 vozil na UNP</t>
  </si>
  <si>
    <t>SZP 7.</t>
  </si>
  <si>
    <t>UTEKOČINJEN ZEMELJSKI PLIN - UZP (LNG)</t>
  </si>
  <si>
    <t>Sofinanciranje nakupa vozil na UZP</t>
  </si>
  <si>
    <t>UZP 1.</t>
  </si>
  <si>
    <t>EU projekt SiNLG</t>
  </si>
  <si>
    <t>Sredstva za so zagotovljena s sofinanciranje v okviru IPE. Vrednost projekta na Hrvaškem in v Sloveniji je v skupni vrednosti 2.475.400,00 €</t>
  </si>
  <si>
    <t>UZP 2.</t>
  </si>
  <si>
    <t>UZP 3.</t>
  </si>
  <si>
    <t>UZP 4.</t>
  </si>
  <si>
    <t>EU projekt CHAMeleon</t>
  </si>
  <si>
    <t>Butan plin</t>
  </si>
  <si>
    <t>ENOS</t>
  </si>
  <si>
    <t>Usklajevanje trošarinske politike za UZP</t>
  </si>
  <si>
    <t>Ukrep do 4.000 vozil na UZP</t>
  </si>
  <si>
    <t>SKUPAJ E</t>
  </si>
  <si>
    <t>SKUPAJ VSE UNP</t>
  </si>
  <si>
    <t>E 32.</t>
  </si>
  <si>
    <t>Obveščanje vseh uporabnikov vozil o stroških za energijo glede na gorivo</t>
  </si>
  <si>
    <t>Usklajevanje trošarinske politike za SZP</t>
  </si>
  <si>
    <t>UZP 5.</t>
  </si>
  <si>
    <t xml:space="preserve">Znižanje okoljske dajtve za onesnaževanje zraka z emisijo CO2 </t>
  </si>
  <si>
    <t>SKUPAJ UZP</t>
  </si>
  <si>
    <t>SKUPAJ VSI PLINI</t>
  </si>
  <si>
    <t>SKUPAJ VSE SZP</t>
  </si>
  <si>
    <t>SKUPAJ SZP</t>
  </si>
  <si>
    <t>SKUPAJ UNP</t>
  </si>
  <si>
    <t>Zamenjava voznega parka, ki ga uporablja ustanova ali podjetje</t>
  </si>
  <si>
    <t>Slovenija se je odločila, da vključi tehnologijo gorivnih celic in vodik v strategijo za alternativna goriva in v akcijski program do leta 2020. Predvidena je podpora pilotnemu projektu, ki bo zagotovil:</t>
  </si>
  <si>
    <t xml:space="preserve">področju javnih služb (npr. javni potniški promet, komunalne službe, pošta) uporabljali vozila na vodikove gorivne celice. </t>
  </si>
  <si>
    <t xml:space="preserve">Izvedbo celovitega projekta v katerem bo zagotovljen ustrezen poslovni model od proizvodnje oziroma nakupa vodika, postavitev ustrezne polnilne infrastrukture do zagotavljanja uporabnikov, ki bodo na </t>
  </si>
  <si>
    <t>Poslovni model mora upoštevati, da se pridobiva vodik iz viškov električne energije.</t>
  </si>
  <si>
    <t>Sofinanciranje nakupa vozil na gorivne celice</t>
  </si>
  <si>
    <t>V1.</t>
  </si>
  <si>
    <t>V 2.</t>
  </si>
  <si>
    <t>V 3.</t>
  </si>
  <si>
    <t>Sofinanciranje nakupa in postavitve polnilne postaje za vodik</t>
  </si>
  <si>
    <t>V4.</t>
  </si>
  <si>
    <t>Pilotni projekt</t>
  </si>
  <si>
    <t>Predvidena je vzpostavitev celovite sistema od proizvodnje vodika iz viškov električne energije do uporabe.</t>
  </si>
  <si>
    <t>SKUPAJ V</t>
  </si>
  <si>
    <t>FINANČNE POSLEDICE</t>
  </si>
  <si>
    <t>MzI</t>
  </si>
  <si>
    <t xml:space="preserve">MZI </t>
  </si>
  <si>
    <t>UKREPI NA PODROČJU ZAGOTAVLJANJA POLNILNE INFRASTRUKTURE</t>
  </si>
  <si>
    <t>BEV</t>
  </si>
  <si>
    <t>Sofinanciranje nakupa BEV avtobusov kategorije M2 in M3</t>
  </si>
  <si>
    <t>Izvajanje evropske kohezijske politike</t>
  </si>
  <si>
    <t>Postavitev polnilne infrastrukture na območju podjetij, zavodov, ustanov</t>
  </si>
  <si>
    <t>Pregled programov in učnih vsebin za poklice, ki jih zahtevajo nove tehnologije</t>
  </si>
  <si>
    <t>Kreditiranje okoljskih naložb</t>
  </si>
  <si>
    <t xml:space="preserve">Do uskladitve cen vozil na gorivne celice s cenami primerljvih vozili </t>
  </si>
  <si>
    <t xml:space="preserve">Do uskladitve cen vozil na  gorivne celice s cenami primerljvih vozil </t>
  </si>
  <si>
    <t>Zagotovljena sredstva v Proračunu RS, v namenskih skladih ali poslovnih načrtih</t>
  </si>
  <si>
    <t>Uvedba posebnih cestnih razredov za vozila na SZP</t>
  </si>
  <si>
    <t>km</t>
  </si>
  <si>
    <t>SZP 8.</t>
  </si>
  <si>
    <t>SZP 9.</t>
  </si>
  <si>
    <t>UNP 8.</t>
  </si>
  <si>
    <t>SZP 4.</t>
  </si>
  <si>
    <t>Ukrep do 4.000 vozil na SZP</t>
  </si>
  <si>
    <t>Vključitev vozil na UZP v skupna javna naročila.</t>
  </si>
  <si>
    <t>Javni sektor mora pospešeno zamenjati vozila z motorji na notranje izgorevanje z vozili z manjšim ogljičnim odtisom.  Slovenija mora v skladu z evropsko politiko na področju zmanjšanja ogljičnega odtisa zagotoviti, da bo v letu 2023 najmanj 30% vozil v lasti javnega sektorja na alternativna goriva. Ukrep je primeren za kraje, kjer bo zagotovljena polnilna infrastruktura za UZP in za izvajanje dejavnosti rabijo vozila na dvogorivne sisteme.</t>
  </si>
  <si>
    <t>UZP 6.</t>
  </si>
  <si>
    <t>UZP 7.</t>
  </si>
  <si>
    <t>UZP 8.</t>
  </si>
  <si>
    <t xml:space="preserve">Začasen ukrep do zagotovitve števila vozil s katerimi zagotavljamo doseganje okoljskih ciljev. </t>
  </si>
  <si>
    <t>UZP 9.</t>
  </si>
  <si>
    <t>v EUR</t>
  </si>
  <si>
    <t>v  EUR</t>
  </si>
  <si>
    <t>E 19.</t>
  </si>
  <si>
    <t xml:space="preserve">Testna vozila so pomembna spodbuda uporabe vozil na električni pogon in v procesu odločanja o nakupu vozila. Sprememba bo omogočila, da bo kupec vozila, ki bo določen čas, a ne več kot 6 mesecev v uporabi kot testno vozilo, lahko uveljavljal subvencijo za nakup kot pri nakupu za novo vozilo. </t>
  </si>
  <si>
    <t>Št. polnilnic</t>
  </si>
  <si>
    <t>Sredstva so zagotovljena v Operativnem programu evropske kohezijske politike v Republiki Sloveniji od 2014 do 2020. Ocena upošteva le stroške za ureditev elektro instalacij in polnilnih postaj za počasno polnjenje.</t>
  </si>
  <si>
    <t>Ukrep ne zahteva sredstev.</t>
  </si>
  <si>
    <t>Zagotavljanje parkirnih mesta za EV vozila ali za priključne hibride v bližini parkirnih mest za invalide na lokacijah, kjer je veliko povpraševanje po parkirnih mestih (npr. nakupovalna središča, javne ustanove), vključno z zaposlenimi v teh ustanovah. Predlog je, da so do 20.000 registriranih BEV ta parkirna mesta brezplačna.</t>
  </si>
  <si>
    <t>UTEKOČENJEN NAFTNI PLIN (UNP)</t>
  </si>
  <si>
    <t>Sofinanciranje predelave vozil na UNP</t>
  </si>
  <si>
    <t>ZAGOTAVLJANJE POLNILNE INFRASTRUKTURE</t>
  </si>
  <si>
    <t xml:space="preserve">Finančne posledice so ocenjene glede na porabo v t in na predvideno znižanje okoljske dajatve. </t>
  </si>
  <si>
    <t>Plačilo letne dajatve za uporabo vozil v cestnem prometu na podlagi okoljskih kazalcev</t>
  </si>
  <si>
    <t xml:space="preserve">Znižanje okoljske dajatve za onesnaževanje zraka z emisijo CO2 </t>
  </si>
  <si>
    <t>Finančne posledice so ocenjene glede na število vozil in znižanje okoljske dajatve. Dejanska poraba bo odvisna od razmerja cen v državah.</t>
  </si>
  <si>
    <t xml:space="preserve">Znižanje cestnine za vozila na stisnjen zemeljski plin za 10 odstotkov za skupino vozil R3, ki uporabljajo stisnjen zemeljski plin v dvogorivnih sistemih. </t>
  </si>
  <si>
    <t xml:space="preserve">Pobuda upravljavcem garaž, da za vozila na SZP prekličejo prepoved parkiranja v garažnih hišah. Ukrep je upravičen za vozila na UNP v garažah, ki nimajo prezračevanja (SZP je lažji od zraka). </t>
  </si>
  <si>
    <t>Skupni prihodki pobranih cestnin se ne spreminjajo.</t>
  </si>
  <si>
    <t>Razpisni pogoji za podelitev koncesij na državni in lokalni ravni, v katerih se upošteva določen odstotek vozil na alternativna goriva.</t>
  </si>
  <si>
    <t>Št. vozil</t>
  </si>
  <si>
    <t>Podjetje Butan Plin je partner v projektu SI NLG, v katerem bosta v Sloveniji zagotovljeni 2 polnilnici na UZP</t>
  </si>
  <si>
    <t>Sredstva za so zagotovljena s sofinanciranje v okviru IPE. Vrednost projekta v Španiji in v Sloveniji je skupaj 2.729.150,00 €</t>
  </si>
  <si>
    <t>Finančne posledice so ocenjene glede na število vozil in znižanje okoljske dajatve. Dejanska poraba bo odvisna od razmerja cen UZP v državah.</t>
  </si>
  <si>
    <t>Okoljske obremenitve, ki jih ima posamezno vozilo, so eno od možnih meril za spremembo sistema letne dajatve in vir za ukrepe.</t>
  </si>
  <si>
    <t>Uvedba posebnih cestninskih razredov za vozila na UZP</t>
  </si>
  <si>
    <t xml:space="preserve">Znižanje cestnine za vozila na utekočinjen zemeljski plin za 20 odstotkov za skupino vozil R4, ki uporabljajo stisnjen zemeljski plin v dvogorivnih sistemih. </t>
  </si>
  <si>
    <t>Postavitev polnilnic za  H2 je tesno povezana z izvedbo celovitega projekta, ki bo predvidel tudi uporabo.</t>
  </si>
  <si>
    <t>STISNJEN ZEMELJSKI PLIN (SZP)</t>
  </si>
  <si>
    <t>Začasen ukrep do zagotovitve števila vozil.</t>
  </si>
  <si>
    <t>BEV M1</t>
  </si>
  <si>
    <t>BEV N1</t>
  </si>
  <si>
    <t>Do uskladitve cen vozil</t>
  </si>
  <si>
    <t xml:space="preserve">V začetnem odobju uvajanja vozil na električni pogon so pomemben spodbujevalni dejavnik pozitivne spodbude. </t>
  </si>
  <si>
    <t>Veliko pomanjkanje vozil na električni pogon v najbolj prodajanih avtomobilskih razredih zahteva dodatne ukrepe za spodbujanje uporabe vozil na UNP. Z vidika doseganja okoljskih ciljev se s 7 vozili na UNP doseže enak učinek kot z 1 BEV. Skupna subvencija za 7 vozil na UNP bi bila največ polovice subvencije za BEV. Ukrep se izvede z zagotovitvijo sredstev iz Proračuna RS ali novega namenskega vira.</t>
  </si>
  <si>
    <t>Slovenija ima s 115 polnilnimi mesti za UNP dovolj polnilnic za predvideno povečanje števila vozil. Mreža se bo širila v skladu s poslovnim interesom ponudnikov.</t>
  </si>
  <si>
    <t>Ni predvidenega sofinanciranja</t>
  </si>
  <si>
    <t>Uvedba posebnih registrskih tablic za EV</t>
  </si>
  <si>
    <t>Mestna logistika z omejevanjem dostave z vozili na fosilna goriva</t>
  </si>
  <si>
    <t xml:space="preserve">MZI  </t>
  </si>
  <si>
    <t>Ukrep ne zahteva sredstev, predvidena je sprememba pogojev za opravljanje nastanitvene dejavnosti, v katero se vključi obveza za zagotavljanje električnih priključkov.</t>
  </si>
  <si>
    <t>Zagotavljanje parkirnih mest za EV vozila in polnilnih postaj za večstanovanjske zgradbe je velik izziv za zagotavljanje elektro mobilnosti v mestih. Ena od najbolj pogosto uporabljenih možnosti, ki jih uporabljajo v državah EU je postavitev polnilnih postaj na javnih parkirnih prostorih.</t>
  </si>
  <si>
    <t>Ponudniki nastanitvenih možnosti lahko zagotovijo minimalne pogoje (električne priključke) za najemnike.</t>
  </si>
  <si>
    <t xml:space="preserve">Vozila na vodik imajo tako  kot vozila na električni pogon  v prometu ničelni ogljični odtis in zagotavljajo prihranek energije. Subvencije za nakup vozil na električni pogon temeljijo na prihrankih energije, ki jih zagotavljajo vozila na električni pogon. Premoščajo razliko med ceno vozil na električni pogon in ceno primerljivih vozil z motorji na notranje izgorevanje in se bodo usklajevale z gibanjem cene vozil. </t>
  </si>
  <si>
    <t xml:space="preserve">Sprememba sistema bonitet za uporabo službenega vozila v zasebne namene. </t>
  </si>
  <si>
    <t>Poenostavitev in avtomatizacija administrativnih postopkov</t>
  </si>
  <si>
    <t>Pogoji za namestitve</t>
  </si>
  <si>
    <t>Zagotavljanje ad hoc polnjenja</t>
  </si>
  <si>
    <t>Razpršena mreža upravljavcev polnilnih postaj je za uporabnike ovira, ker morajo za ugodno polnjenje sklepati pogodbe z vsemi ponudniki. Predlog predvideva pripravo predpisa, ki bo določil obvezo ponudnika, da zagotovi ad hoc polnjenje in plačilo s kreditnimi karticami ali elektronsko denarnico.</t>
  </si>
  <si>
    <t>M1</t>
  </si>
  <si>
    <t>M3</t>
  </si>
  <si>
    <t>E 33.</t>
  </si>
  <si>
    <t xml:space="preserve">Slovenija mora v skladu z evropsko politiko na področju zmanjšanja ogljičnega odtisa zagotoviti, da bo v letu 2023 najmanj 30% vozil v lasti javnega sektorja na alternativna goriva. Ukrep je primeren za kraje, kjer bo zagotovljena polnilna infrastruktura za SZP za vozila javnega prevoza potnikov in servisnih služb. </t>
  </si>
  <si>
    <t>prihodkov (državnega proračuna, ter blagajn zdravstvenega zavarovanja ter</t>
  </si>
  <si>
    <t>pokojninskega in invalidskega zavarovanja). S spremembo vrednotenja bonitet na način,</t>
  </si>
  <si>
    <t>da se destimulira uporaba okoljsko manj sprejemljivejših vozi nasploh, se bi navedeno</t>
  </si>
  <si>
    <t>zmanjšanje prihodkov lahko do določene mere nevtraliziralo.«</t>
  </si>
  <si>
    <t>Za utekočinjeni naftni plin se predlaga ohranitev zneska trošarine v višini, ki zagotavlja nižjo obdavčitev v primerjavi z ostalimi gorivi fosilnega izvora</t>
  </si>
  <si>
    <t>Finančne posledice so ocenjene glede na porabo energenta in so odvisne od prilagoditve višine trošarine.</t>
  </si>
  <si>
    <t>Predlaga se ohranitev višine trošarine v  višini, ki zagotavlja nižjo obdavčitev v primerjavi z ostalimi gorivi fosilnega izvora, z namenom da bi se lahko cena energenta z vsemi davki in dajatvami oblikovala tako, da bi bila primerljiva s ceno energenta v sosednih državah (Avstrija, Hrvaška, Italija, Madžarska).  Analiza strukture trenutne cene utekočinjenega zemeljskega plina v Sloveniji in sosednjih državah je pokazala, da bo potrebno zagotoviti hkratno in usklajeno znižanje trošarine in okoljske dajatve za onesnaženje zraka z emisijo CO2, da se lahko zagotovi ustrezna raven drobnoprodajne cene, ki bo primerljiva z drobnoprodajnimi cenami v sosednjih državah.</t>
  </si>
  <si>
    <t>EKO Sklad</t>
  </si>
  <si>
    <t>Občina vlagateljica lahko pridobi pravico do nepovratne finančne spodbude za nakup novih vozil za cestni promet, ki bodo prvič po proizvodnji registrirana v Republiki Sloveniji na njeno ime, in sicer za nakup novega vozila na električni pogon ali vodik, brez emisij CO2.</t>
  </si>
  <si>
    <t>Ni določen</t>
  </si>
  <si>
    <t>Oprostitev plačila letne dajtve za uporabo vozil v cestnem prometu: vozila M1, avtobusi in N1.</t>
  </si>
  <si>
    <t>MOP/poslovni subjekti</t>
  </si>
  <si>
    <t>Trenutno niso načrtovana finančna sredstva v državnem proračunu na postavkah MzI v letih 2020 in 2021.</t>
  </si>
  <si>
    <t>MZI (sredstva KS)/MOP</t>
  </si>
  <si>
    <t>MZI (sredstva KS).</t>
  </si>
  <si>
    <t>Za leto 2020-2021 trenutno ni podanega projektnega predloga s strani upravičenih občin.</t>
  </si>
  <si>
    <t>0 parkirnih mest</t>
  </si>
  <si>
    <t>Pripravljene bodo smernice za organizacijo mestne logistike za zadnji kilometer. Zadnji kilometer dostave je ob ustrezni organizacijo logističnih prenosnih točk in uvajanju tovornih koles in vozil N1 na električni pogon ali alternativna goriva lahko okoljsko bistveno bolj sprejemljiv.</t>
  </si>
  <si>
    <t>občine</t>
  </si>
  <si>
    <t>PRIPOROČILA OBČINAM</t>
  </si>
  <si>
    <t>MZI/EKO Sklad/MOP</t>
  </si>
  <si>
    <t>Ocena upošteva povprečno ceno vozil ter kombinacijo povratnih in nepovratnih sredstev.</t>
  </si>
  <si>
    <t>Določen čas</t>
  </si>
  <si>
    <t>Sredstva za kreditiranje okoljskih naložb  so zagotovljena v Poslovno finančnem načrtu Eko sklada. Objavljen je javni poziv 65OB19 v višini 15 mio EUR za vse okoljske naložbe vključno z vozili. Ter javni poziv za kreditiranje vozil 80-EVPO20 v višini 4 mio. Za leto 2020 pa je predvidenih še dodatnih 50 mio EUR. Najvišji znesek dodeljenega kredita na posamezno vlogo ni več omejen z zneskom 40.000 EUR, temveč glede na višino upravičenih stroškov naložbe. Kredit je možno kombinirati tudi z nepovratnimi sredstvi (sofinanciranje).</t>
  </si>
  <si>
    <t>/</t>
  </si>
  <si>
    <t>Največja višina sofinanciranja avtobusa na vodikpredvidena v 2020 je 500.000 gled ena pogoje Podbnebnega sklada.</t>
  </si>
  <si>
    <t>Trenutno niso načrtovana finančna sredstva  v letih 2020 in 2021.</t>
  </si>
  <si>
    <t>Trenutno ni predvideno vključevanje vozil na UNP v skupna javna naročila.</t>
  </si>
  <si>
    <t>Okoljska dajatev se plačuje v skladu z Uredbo o okoljski dajatvi za onesnaževanje zraka z emisijo CO2 (Ur. List 47/13).</t>
  </si>
  <si>
    <t>Znižana letna dajatev za vozila na UNP. Letna dajatev se zniža za 20 evrov na vozilo. Izvedba na podlagi ZDajMV.</t>
  </si>
  <si>
    <t>Trenutno niso načrtovana finančna sredstva v letih 2020 in 2021.</t>
  </si>
  <si>
    <t>Sofinanciranje vozil na SZP katerega je možno tudi "pozeleniti" z dodajanjem bioplina. V letu 2019 je bilo na podlagi javnih razpisov Eko sklada iz sredstev Sklada za podnebne sremembe izplačano sofinanciranje za skupno 27 mestnih avtobusov na SZP.</t>
  </si>
  <si>
    <t>Ukrep nima finančnih posledic.</t>
  </si>
  <si>
    <t>Odprava prepovedi parkiranja v garažah</t>
  </si>
  <si>
    <t>Na postavki 765210 - Upravljanje prometne politike.</t>
  </si>
  <si>
    <t>Poslovni subjekti občine</t>
  </si>
  <si>
    <t>Ukrep je povezan z ukrepi E11 in E12, dodatna sredstva na postavkah MzI v letih 2020 in 2021 niso predvidena.</t>
  </si>
  <si>
    <t xml:space="preserve"> Trenutno niso načrtovana dodatna finančna sredstva v državnem proračunu na postavkah MzI v letih 2020 in 2021. Sredstva so predvidena v okviru Ukrepa E8 - vključitev vozil na električni pogon v skupna javna naročila vlade ter v okviru ukrepa E1.</t>
  </si>
  <si>
    <t>Ukrep je povezan z ukrepom E11, kjer so ocenjena sredstva, dodatna sredstva na postavkah MzI v letih 2020 in 2021 niso predvidena.</t>
  </si>
  <si>
    <t>MOP/občine</t>
  </si>
  <si>
    <t>MZI/MOP</t>
  </si>
  <si>
    <t>Ukrep je povezan z ukrepom E11, dodatna sredstva na postavkah MzI v letih 2020 in 2021 niso predvidena.</t>
  </si>
  <si>
    <t>Trenutno niso načrtovana finančna sredstva v letih 2020 in 2021 za nakup tovornih vozil na UZP.</t>
  </si>
  <si>
    <t>Sredstva za kreditiranje okoljskih naložb  so zagotovljena v Poslovno finančnem načrtu Eko sklada za leto 2020. Objavljen je javni poziv 65OB19 v višini 15 mio EUR za vse okoljske naložbe vključno z vozili ter javni poziv za kreditiranje vozil 80-EVPO20 v višini 4 mio do porabe sredstev. Za leto 2020 pa je predvidenih še dodatnih 50 mio EUR. Najvišji znesek dodeljenega kredita na posamezno vlogo ni več omejen z zneskom 40.000 EUR, temveč glede na višino upravičenih stroškov naložbe. Kredit je možno kombinirati tudi z nepovratnimi sredstvi (sofinanciranje).</t>
  </si>
  <si>
    <t>Ukrep ne zahteva dodatnih sredstev in je 100 % sofinanciran s sredstvi Programa pomoči za strukturne reforme 2017-2020 (SRSP 2020), ki ga izvaja Evropska komisija (EK). Projekt je bil potrjen v letu 2019 in bo trajal do septembra 2022.</t>
  </si>
  <si>
    <t>št. parkirnih mest</t>
  </si>
  <si>
    <t>Zagotovljena sredstva v Proračunu RS, v namenskih skladih ali poslovnih načrtih organov državne uprave</t>
  </si>
  <si>
    <t>Ocena vseh javnofinančnih posledic izvedenih ukrepov v posameznih letih</t>
  </si>
  <si>
    <t xml:space="preserve">Izpad javnih prihodkov - Proračuna RS ter občinskih proračunov zaradi ukrepov </t>
  </si>
  <si>
    <t>Št. ukrepa</t>
  </si>
  <si>
    <t>MzI/MOP</t>
  </si>
  <si>
    <t>Polnila postaja za M1 in M3</t>
  </si>
  <si>
    <t>FINANČNI VIRI</t>
  </si>
  <si>
    <t>Ime proračunskega porabnika</t>
  </si>
  <si>
    <t>Šifra in naziv ukrepa, projekta</t>
  </si>
  <si>
    <t>Šifra in naziv proračunske postavke</t>
  </si>
  <si>
    <t>Znesek za tekoče leto (t)</t>
  </si>
  <si>
    <t>Znesek za t+1</t>
  </si>
  <si>
    <t>Vrsta vira</t>
  </si>
  <si>
    <t>Izpad javnih prihodkov proračuna RS</t>
  </si>
  <si>
    <t>Zagotovljena sredstva v proračunu RS</t>
  </si>
  <si>
    <t xml:space="preserve">Podnebni sklad - zagotovljena sredstva </t>
  </si>
  <si>
    <t>Eko sklad - krediti</t>
  </si>
  <si>
    <t>Pogonsko sredstvo</t>
  </si>
  <si>
    <t>Elektrika</t>
  </si>
  <si>
    <t>Izpad javnih prihodkov občinskih proračunov</t>
  </si>
  <si>
    <t>Vodik</t>
  </si>
  <si>
    <t>Eko sklad - nepovratna sredstva (URE)</t>
  </si>
  <si>
    <t>Šifra ukrepa</t>
  </si>
  <si>
    <t>Komentar</t>
  </si>
  <si>
    <t>Izberi iz seznama</t>
  </si>
  <si>
    <t>Eko sklad</t>
  </si>
  <si>
    <t>E1</t>
  </si>
  <si>
    <t>MOP/Sklad za podnebne spremembe</t>
  </si>
  <si>
    <t>Javna poziva 80-EVPO20 ter 79SUB-EVOB20</t>
  </si>
  <si>
    <t>E2</t>
  </si>
  <si>
    <t>Sredstva za kreditiranje okoljskih naložb</t>
  </si>
  <si>
    <t>E5</t>
  </si>
  <si>
    <t xml:space="preserve">Program sklada za podnebne spremembe v letu 2020 in 2021 za ukrepe: spodbujanje trajnostne mobilnosti območij ohranjanja narave in spodbujanje razvoja trga alternativnih goriv v prometu. </t>
  </si>
  <si>
    <t>Pogram sklada za podnebne spremembe v obdobju 2020 - 2023 v okviru ukrepa: nakupi novih vozil za prevoz potnikov.</t>
  </si>
  <si>
    <t>E6</t>
  </si>
  <si>
    <t>E8</t>
  </si>
  <si>
    <t>Organi državne uprave</t>
  </si>
  <si>
    <t>Vključitev vozil na električni pogon v skupna javna naročila</t>
  </si>
  <si>
    <t>E10</t>
  </si>
  <si>
    <t>E11</t>
  </si>
  <si>
    <t>EKP - Kohezijski sklad</t>
  </si>
  <si>
    <t>Evidenčni projekt 1541-15-0007 - Spodbujanje nizkoogljičnih strategij</t>
  </si>
  <si>
    <t>160097 PN4.4-Trajnostna mobilnost-14-20-EU</t>
  </si>
  <si>
    <t xml:space="preserve"> Sklad za podnebne spremembe v letu 2020 in 2021 v okviru ukrepa - spodbujanje razvoja trga alternativnih goriv v prometu.</t>
  </si>
  <si>
    <t>Sklad za podnebne spremembe -javni poziv  za ukrepe trajnostne mobilnosti v  podjetjih  (78FS-PO19)</t>
  </si>
  <si>
    <t>E12</t>
  </si>
  <si>
    <t>E13</t>
  </si>
  <si>
    <t>EKP - Slovenska udeležba</t>
  </si>
  <si>
    <t>Javni razpis za P+R v okviru EKP 2014-2020</t>
  </si>
  <si>
    <t>160098 PN4.4-Trajnostna mobilnost-14-20-slovenska udeležba</t>
  </si>
  <si>
    <t>Javni razpis za P+R v okviru EKP 2014-2021</t>
  </si>
  <si>
    <t>E18</t>
  </si>
  <si>
    <t>E19</t>
  </si>
  <si>
    <t>Sredstva IPE - EU</t>
  </si>
  <si>
    <t>Sredstva IPE - Slovenska udeležba</t>
  </si>
  <si>
    <t>160093-Vseevropsko omrežje - IPE 14-20 - EU</t>
  </si>
  <si>
    <t>160094-Vseevropsko omrežje - IPE 14-20 - slovenska udeležba</t>
  </si>
  <si>
    <t>2430-20-0006 -vzpostavitev evidence polnilnih postaj - projekt IDACS</t>
  </si>
  <si>
    <t>2415-11-0003 Izvajanje GJS prevoza potnikov</t>
  </si>
  <si>
    <t>E25</t>
  </si>
  <si>
    <t>E32</t>
  </si>
  <si>
    <t>Občine</t>
  </si>
  <si>
    <t>Plin UNP</t>
  </si>
  <si>
    <t>Plin SZP</t>
  </si>
  <si>
    <t>Plin UZP</t>
  </si>
  <si>
    <t>MF/MOP</t>
  </si>
  <si>
    <t>UNP 3</t>
  </si>
  <si>
    <t>UNP 4</t>
  </si>
  <si>
    <t>UNP 5</t>
  </si>
  <si>
    <t>Javni poziv 68SUB-KV19 Sklada za podnebne spremembe za komunalna vozila občin s sprejetim Odlokom o načrtu za kakovost zraka.</t>
  </si>
  <si>
    <t>2430-17-0003 Upravljanje prometne politike</t>
  </si>
  <si>
    <t>765210 Upravljanje prometne politike</t>
  </si>
  <si>
    <t>SZP3</t>
  </si>
  <si>
    <t>SZP5</t>
  </si>
  <si>
    <t>SZP6</t>
  </si>
  <si>
    <t>SZP7</t>
  </si>
  <si>
    <t>Sredstva za leto 2021 so zagotovljena na proračunski postavki MZI 765210.</t>
  </si>
  <si>
    <t>SZP 1</t>
  </si>
  <si>
    <t>SZP 2</t>
  </si>
  <si>
    <t>UZP 1</t>
  </si>
  <si>
    <t>UZP 6</t>
  </si>
  <si>
    <t>UZP 7</t>
  </si>
  <si>
    <t>UZP 8</t>
  </si>
  <si>
    <t>UZP 9</t>
  </si>
  <si>
    <t>V1</t>
  </si>
  <si>
    <t>V2</t>
  </si>
  <si>
    <t>Program porabe sredstev Sklada za podnebne spremembe v obdobju 2020-2023 v okviru ukrepa - nakup novih vozil za prevoz potnikov za občine</t>
  </si>
  <si>
    <t>V3</t>
  </si>
  <si>
    <t>Program porabe Sklada za podnebne spremembe v obdobju 2020-2023 v okviru ukrepa - spodbujanje razvoja trga alternativnih goriv</t>
  </si>
  <si>
    <t>SKUPAJ vodik</t>
  </si>
  <si>
    <t>2430-17-0021 Mehki ukrepi trajnostne mobilnosti</t>
  </si>
  <si>
    <t>E33</t>
  </si>
  <si>
    <t>Skupaj</t>
  </si>
  <si>
    <t>Vsi ukrepi v EUR</t>
  </si>
  <si>
    <t>Sredstva za izvajanje e-mobilnosti</t>
  </si>
  <si>
    <t xml:space="preserve">Sredstva za spodbujanje uporabe plina v prometu </t>
  </si>
  <si>
    <t>Sredstva za spodbujanje uporabe vodika v pometu</t>
  </si>
  <si>
    <t xml:space="preserve"> Vsi ukrepi na področju elektro mobilnosti (v EUR)</t>
  </si>
  <si>
    <t>Leto</t>
  </si>
  <si>
    <t>SKUPAJ VSE EL.  MOBILNOST</t>
  </si>
  <si>
    <t>Ukrepi na področju uvajanja plinov kot alternativnih goriv (v EUR)</t>
  </si>
  <si>
    <t>Ukrepi na področju uvajanja vodika (v EUR)</t>
  </si>
  <si>
    <t>Razdelitev sredstev po virih financiranja</t>
  </si>
  <si>
    <t>Vir</t>
  </si>
  <si>
    <t>Zagotovljena sredstva na postavkah MzI</t>
  </si>
  <si>
    <t xml:space="preserve">Sredstva za energetsko sanacijo zgradb </t>
  </si>
  <si>
    <t>Eko sklad (nepovratna sredstva za URE)</t>
  </si>
  <si>
    <t>Eko sklad (krediti)</t>
  </si>
  <si>
    <t>Sklad za podnebne spremembe (MOP)</t>
  </si>
  <si>
    <t>Vključitev vozil na plin v skupna javna naročila</t>
  </si>
  <si>
    <t xml:space="preserve">Sredstva proračuna RS za javna naročila </t>
  </si>
  <si>
    <t>Izpad prihodkov Proračuna RS</t>
  </si>
  <si>
    <t>Izpad prihodkov občinskih proračunov</t>
  </si>
  <si>
    <t>Skupni prihodki namenskega sklada se ne spreminjajo.</t>
  </si>
  <si>
    <t>SKUPAJ PLIN</t>
  </si>
  <si>
    <t>SKUPAJ VSE PLIN</t>
  </si>
  <si>
    <t>SZP 9</t>
  </si>
  <si>
    <t>AKCIJSKI PROGRAM ZA SPODBUJANJE UPORABE PLINA V PROMETU 2020-2021</t>
  </si>
  <si>
    <t>Ocena upošteva, da bo strošek na km za vozila, ki letno prevozijo 60.000 km, za 0,2 evra višji kot pri vozilih na dizelski pogon. Finančni viri se zagotavljajo na proračunski postavki MzI 978610 gospodarska javna služba v linijskem prometu.</t>
  </si>
  <si>
    <t>Finančne posledice  bodo odvisne od vsebine  v razpisu za podelitev koncesij. Ocena upošteva, da bo strošek na km za 15 vozil, ki letno prevozijo 60.000 km, za 0,5 evra višji kot pri vozilih na dizelski pogon. Ocena upošteva bistveno višjo ceno vozil na električni pogon in višjo amortizacijo. Finančni viri se zagotavljajo na proračunski postavki MzI 978610 gospodarska javna služba v linijskem prometu.</t>
  </si>
  <si>
    <t>Prve finančne posledice ukrepa se pričakujejo v letu 2022.</t>
  </si>
  <si>
    <t>Priprava zakona o alternativnih gorivih v prometu ter zakonov URE, OVE in EE omrežju</t>
  </si>
  <si>
    <t>Vozila na UZP imajo v prometu nižji ogljični odtis. Utekočinjen zemeljski plin je trenutno najbolj ustrezno alternativno gorivo za težka tovorna vozila. Subvencije za nakup vozil na UZP temeljijo na znižanju ogljičnega odtisa ter onesnaževal, predvsem prašnih delcev. Premoščajo razliko v ceni vozila na dvogorivne sisteme z vozilom na dizelski pogon. Nakup vozil je odvisen od vzpostavitve ustrezne infrastrukture. Možno pa je pridobiti tudi kredit za nakup vozil v okviru poziva EKO sklada 65OB19 ter za vozila ali infrastrukturo v okviru kreditiranja okoljskih naložb kot izhaja iz poslovnega in finančnega načrta Eko sklada za leto 2020. Sofiannciranje nakupa vozil na UZP je odvisno predvsem od vzpostavitve ustrezne infrastrukture.</t>
  </si>
  <si>
    <t>Vozila na UZP imajo v prometu nižji ogljični odtis. Subvencije za predelavo vozil na dizelski pogon v dvogorivne sisteme temeljijo na izračunih znižanih izpustov ekvivalenta CO2 in prašnih delcev. Subvencije se bodo usklajevale s stroški predelav in z ekonomskimi učinki sprememb.</t>
  </si>
  <si>
    <t>Predlaga se ohranitev višine trošarine v  višini, ki zagotavlja nižjo obdavčitev v primerjavi z ostalimi gorivi fosilnega izvora, z namenom da bi se lahko cena energenta z vsemi davki in dajatvami oblikovala tako, da bi bila primerljiva s ceno energenta v sosednih državah (Avstrija, Hrvaška, Italija, Madžarska).  Analiza strukture trenutne cene utekočinjenega zemeljskega plina v Sloveniji in sosednjih državah je pokazala, da bo potrebno zagotoviti hkratno in usklajeno znižanje trošarine in okoljske dajatve za onesnaženje zraka z emisijo ekvivalenta CO2, da se lahko zagotovi ustrezna raven drobnoprodajne cene, ki bo primerljiva z drobnoprodajnimi cenami v sosednjih državah.</t>
  </si>
  <si>
    <t xml:space="preserve">Znižanje okoljske dajtve za onesnaževanje zraka z emisijo ekvivalenta CO2 </t>
  </si>
  <si>
    <t>SKUPAJ VODIK</t>
  </si>
  <si>
    <t>SKUPAJ VSE VODIK</t>
  </si>
  <si>
    <t>MOP, MzI</t>
  </si>
  <si>
    <t>MGRT, bencinski servisi</t>
  </si>
  <si>
    <t>2. avgust 2021</t>
  </si>
  <si>
    <t>PHEV</t>
  </si>
  <si>
    <t>AKCIJSKI PROGRAM ZA SPODBUJANJE UPORABE ELEKTRIČNE ENERGIJE V PROMETU 2020-2021</t>
  </si>
  <si>
    <t>Kreditiranje okoljskih naložb, ki predvidevajo tudi kreditiranje nakupa vozil na električni pogon (BEV)</t>
  </si>
  <si>
    <t>E 7.</t>
  </si>
  <si>
    <t xml:space="preserve">Program porabe Sklada za podnebne spremembe v obdobju 2020-2023 </t>
  </si>
  <si>
    <t>E7</t>
  </si>
  <si>
    <t>Sredstva zagotavljajo neposredni proračunski uporabniki iz sredstev za delovanje organa. Sredstva so preračunana glede na dejansko realizacijo in število kupljenih vozil v letu 2019 (poročilo MJU).</t>
  </si>
  <si>
    <t>IZVEDEN</t>
  </si>
  <si>
    <t>Ukrep je že izveden.</t>
  </si>
  <si>
    <t xml:space="preserve">Sredstva za subvencioniranje postavitve 50 pametnih javnih polnilnic do konca leta 2023 so  zagotovljena v višini 2 mio v OP EKP 2014-2020 na prednostni osi 4.4 iz Kohezijkega sklada, lastne deleže bodo zagotovili upravičenci. Za leto 2021 je predviden 1 mio za 25 polnilnic. </t>
  </si>
  <si>
    <t>Stolpec1</t>
  </si>
  <si>
    <t>170061-PN4.4-Pametne e-polnilnice 14-20-EU</t>
  </si>
  <si>
    <t>E14.2</t>
  </si>
  <si>
    <t xml:space="preserve">E14.1 </t>
  </si>
  <si>
    <t>31.12.2022</t>
  </si>
  <si>
    <t>Spremembe Zakona o motornih vozilih (ZMV-1)</t>
  </si>
  <si>
    <t xml:space="preserve">Evropska Direktiva EU 94/2014 o alternativnih gorivih zahteva, da države na ustrezen način obveščajo uporabnike o stroških za gorivo za 100 prevoženih km, kjer so prikazani stroški za vse vrste goriva (bencin, dizel, UNP, SZP, UZP, električno energijo, vodik). </t>
  </si>
  <si>
    <t>Poslovni modeli uporabe električnih vozil - demonstracijski projekti</t>
  </si>
  <si>
    <t>E27</t>
  </si>
  <si>
    <t>25 parkirnih mest</t>
  </si>
  <si>
    <t>Za čas trajanja projekta</t>
  </si>
  <si>
    <t xml:space="preserve">Finančnih posledic ukrepa ni možno oceniti, saj ne obstajajo podatki o številu parkirnih mest za e-vozila v posameznih občinah. Prav tako občine zaenkrat niso zavezane ministrstvu poročati o tem kazalniku. </t>
  </si>
  <si>
    <t>Sredstva so bila načrtovana v okviru  javnega poziva 68SUB-KV19 Sklada za podnebne spremembe za komunalna vozila občin s sprejetim Odlokom o načrtu za kakovost zraka. Javni razpis je bil zaprt dne 22. 5. 2020.</t>
  </si>
  <si>
    <t xml:space="preserve">Za leto 2020 in 2021 trenutno ni zagotovljenih proračunskih sredstev. </t>
  </si>
  <si>
    <t>Km</t>
  </si>
  <si>
    <t>M1 - V IZVAJANJU</t>
  </si>
  <si>
    <r>
      <t xml:space="preserve">Sredstva za kategorijo M1 se  zagotovljajo na podlagi EZ-1 (URE) in kasneje v Finančnem načrtu Eko sklada. Za 2020 so že na voljo v objavljenih javnih pozivih </t>
    </r>
    <r>
      <rPr>
        <b/>
        <sz val="10"/>
        <rFont val="Calibri"/>
        <family val="2"/>
        <charset val="238"/>
        <scheme val="minor"/>
      </rPr>
      <t>80-EVPO20 in 79 SUB-EVOB20</t>
    </r>
    <r>
      <rPr>
        <sz val="10"/>
        <rFont val="Calibri"/>
        <family val="2"/>
        <charset val="238"/>
        <scheme val="minor"/>
      </rPr>
      <t>. Za M3 je bilo predvideno sofinanciranje iz javnega poziva za nepovratne finančne spodbude občinam za nakup novih vozil za prevoz potnikov</t>
    </r>
    <r>
      <rPr>
        <b/>
        <sz val="10"/>
        <rFont val="Calibri"/>
        <family val="2"/>
        <charset val="238"/>
        <scheme val="minor"/>
      </rPr>
      <t xml:space="preserve"> (70SUB-PP19) iz </t>
    </r>
    <r>
      <rPr>
        <sz val="10"/>
        <rFont val="Calibri"/>
        <family val="2"/>
        <charset val="238"/>
        <scheme val="minor"/>
      </rPr>
      <t xml:space="preserve"> Sklada za podnebne spremembe, razpis je od 22.5.2020 ukinjen. Nakup vozil je odvisen od vzpostavitve ustrezne polnilnilne infrastrukture.</t>
    </r>
  </si>
  <si>
    <t>Sredstva za subvencioniranje postavitve polnilnic so bila zagotovljena v Programu porabe Sklada za podnebne spremembe v obdobju 2020-2023 v okviru ukrepa - spodbujanje razvoja trga alternativnih goriv. Dne 7. 9. 2020 smo prejeli obvestilo iz MOP, da se v prihodnje sredstva ne bodo namenjala tem ukrepom.</t>
  </si>
  <si>
    <t>Ukrep se povezuje z ukrepom E27. Sredstva za leto 2021 so zagotovljena na proračunski postavki MZI 765210 navedena pri ukrepu E27. Pilotni projekt se lahko izvede tudi v kombinaciji z ukrepom V2.</t>
  </si>
  <si>
    <t>AKCIJSKI PROGRAM ZA SPODBUJANJE UPORABE TEHNOLOGIJE GORIVNIH CELIC IN VODIKA V PROMETU 2020-2021</t>
  </si>
  <si>
    <t xml:space="preserve">Skladno z Direktivo (EU) 2019/1161 evropskega parlamenta in sveta z dne 20. junija 2019 o spremembi Direktive 2009/33/ES o spodbujanju čistih in energetsko učinkovitih vozil za cestni prevoz, zahteve direktive prenesti v slovenski pravni red do 2. avgusta 2021. Direktiva nalaga članicam minimalne cilje na področju javnega naročanja vezanega na delež čistih lahkih in težkih vozil v celotnem številu vozil zajetih v pogodbah v okviru javnega naročanja vključno s pogodbami o izvajanju javnih služb. Za Slovenijo to pomeni 22 % na področju čistih lahkih vozil (vozila kategorije M1, M2 in N1), 7 % za tovornjake (vozila kategorij N2 in N3) ter 28 % za avtobuse (vozila kategorije M3). Omenjene cilje bo potrebno dosegati v obdobju od 2. avgusta 2021 do 31. 12. 2025. </t>
  </si>
  <si>
    <t>NEAKTIVEN</t>
  </si>
  <si>
    <t>UZP 1.1</t>
  </si>
  <si>
    <t>število vozil</t>
  </si>
  <si>
    <t xml:space="preserve">Kreditiranje okoljskih naložb, ki predvidevajo tudi kreditiranje nakupa vozil na UZP </t>
  </si>
  <si>
    <t>Sofinanciranje predelave vozil na UZP</t>
  </si>
  <si>
    <t>SZP 2.1</t>
  </si>
  <si>
    <t>Kreditiranje okoljskih naložb, ki predvidevajo tudi kreditiranje nakupa vozil na SZP</t>
  </si>
  <si>
    <t>v izvajanju</t>
  </si>
  <si>
    <t>Ocena števila vozil in povprečne višine kredita je narejena na podlagi izplačil EKO sklada v letu 2019.</t>
  </si>
  <si>
    <t>Sredstva za izvedbo so zagotovljena proračunski postavki MZI in na podlagi poziva EK za PSA (Programme Suport Action). Skupna vrednost sofinanciranja EK je 2,0 mio evrov. Navedena so samo sredstva za izvedbo nalog v RS. Št. NRP projekta: 2430-20-0006 - vzpostavitev evidence polnilnih postaj - projekt IDACS. Delno se bo izvedba platforme financirala tudi iz državnega proračuna postavke 765210 (23.424,00 EUR).</t>
  </si>
  <si>
    <t>M3  - NEAKTIVEN</t>
  </si>
  <si>
    <t>Sofinanciranje polnilnic na SZP - projekt MULTI-E</t>
  </si>
  <si>
    <t xml:space="preserve">Ukrep se izvaja v okviru projekta IPE MULTI-E. Predvidena je vzpostavitev 16 polnilnic od tega je na že bila vzpostavljena v Celju (investitor Mestna občina Celje) v letu 2019. 15 jih bo vzpostavil Petrol na svojih bencinskih črpalkah ob avtocestnem križu do februarja 2023. MzI ne zagotavlja sredstev. </t>
  </si>
  <si>
    <t>Podjetje ENOS je partner v projektu CHAMeleon, v katerem je v Sloveniji zagotovljena 1 polnilnica na UZP, ki je začela delovati 2017. rojekt IPE, ki se je zaključil v 2019. V projekt je bil vključen slovenski partner ENOS. V okviru projekta je bila v Ljubljani vzpostavljena pilotna premična polnilnica, ki je delovala eno leto od konca leta 2017 do konca 2018. Polnilnico so, zaradi zaključka pilotnega obdobja, vrnili v Španijo. Projekt ni bil sofinanciran iz državnih virov.</t>
  </si>
  <si>
    <t>Zagotavljanje parkirnega mesta za EV vozila ali za priključne hibride</t>
  </si>
  <si>
    <t>Ocena števila vozil in povprečne višine kredita je narejena na podlagi izplačil EKO sklada  v letu 2019.</t>
  </si>
  <si>
    <t>Sofinanciranje medsektorskih inovacijskih projektov</t>
  </si>
  <si>
    <t>978610 Gospodarska javna služba v linijskem prometu</t>
  </si>
  <si>
    <t>Postavitev polnilnic za BEV. Namenjena so sofinanciranju postavitve polnilnic v javni uporabi z možnostjo uporabe sredstev za nadgradnjo obstoječih polnilnic z moduli za krmiljenje na daljavo in povezavo v pametna omrežja. V okviru razpoložljivih virov bo možno izvesti tudi demonstracijski projekt oziroma več projektov za postavitev polnilne infrastrukture za stanovalce večstanovanjskih stavb.</t>
  </si>
  <si>
    <t xml:space="preserve">Prihodki namenskega sklada, s katerim se zagotavlja vzdrževanje in obnovo cestne in železniške infrastrukture, se ne spreminjajo. Spremeniti in dopolniti Zakon o davku na motorna vozila, potrebni sta njegova posodobitev za bolj progresivno lestvico za stopnje obdavčitve glede na emisije CO2 in uvedba progresivnosti tudi pri letni dajatvi za uporabo vozil v cestnem prometu </t>
  </si>
  <si>
    <t>Plačilo letne dajtve za uporabo vozil v cestnem prometu na podlagi okoljskih kazalcev in sprememba Zakona o davku na motorna vozila</t>
  </si>
  <si>
    <t xml:space="preserve">Sprememba sistema bonitet za uporabo službenega vozila v zasebne namene </t>
  </si>
  <si>
    <t>Ureditev parkirne politike vozil na električni pogon - sprememba Pravilnika o prometni signalizaciji</t>
  </si>
  <si>
    <t>Oprostitev plačila letne dajtve za uporabo vozil v cestnem prometu: vozila M1, avtobusi in N1</t>
  </si>
  <si>
    <t>Postavitev polnilnih postav v podjetjih (postavitev pametnih polnilnih postaj v naseljih)</t>
  </si>
  <si>
    <t>Zagotavljanje parkirnih mesta za EV vozila ali za priključne hibride na parkiriščih P + R - parkiraj in presedi</t>
  </si>
  <si>
    <t>Prenos Direktive EU 2019/1161 o spodbujanju  čistih in energetsko učinkovitih vozil v cestnem prevozu v Uredbo o zelenem javnem naročanju</t>
  </si>
  <si>
    <t xml:space="preserve">Zagotavljanje polnilne infrastrukture pri energetski sanaciji stavb </t>
  </si>
  <si>
    <t>Vožnja električnih lahkih gospodarskih vozil kategorij M1 in N1 z izpitom kategorije B, s skupno največjo dovoljeno maso 4,5 tone</t>
  </si>
  <si>
    <t xml:space="preserve">Sofinanciranje postavitve polnilnih postaj za polnjenje  avtobusov </t>
  </si>
  <si>
    <t>Postavitev polnilne infrastrukture na javnih parkirnih prostorih za večstanovanjske stavbe</t>
  </si>
  <si>
    <t>Do uskladitve cen vozil na električni pogon s cenami primerljvih vozil z motorji na notranje zgorevanje</t>
  </si>
  <si>
    <t>Prehodna ureditev do predvidenega zaprtja cenovnih škarij med vozili, ki za pogon uporabljajo fosilna goriva, in vozili na električni pogon. Ugodnejša obravnava se prizna za vozila nakupne vrednosti v višini 40.000 evrov.</t>
  </si>
  <si>
    <t xml:space="preserve">Do 20.000 registriranih vozil na električni pogon </t>
  </si>
  <si>
    <t>Do 10 % deleža BEV med vsemi registriranimi vozili</t>
  </si>
  <si>
    <t>Do leta 2023</t>
  </si>
  <si>
    <t>Ukrep do 20.000 registriranih BEV</t>
  </si>
  <si>
    <t>Sredstva za 2020 so zagotovljena na podlagi EZ-1C (URE) in so predvidena v Poslovnem in finančnem načrtu Eko sklada za leto 2020. Objavljena sta že dva javna poziva, 80-EVPO20 in 79SUB-EVOB20. Skupna višina nepovratnih sredstev obeh pozivov znaša 5,5 mio EUR. Predvideno število sofinaniranih avtomobilov je izračunano na podlagi realizacije v letu 2019 in višine razpisanih sredstev v letu 2020.  Najvišja subvencija za vozilo M1 je 6.000 EUR, za N1 pa 4.500 EUR. Za leto 2021 se prevideva postopno povečanje sredstev za spodbujanje povečanja števila električnih vozil v voznem parku.</t>
  </si>
  <si>
    <t>Sredstva so bila načrtovana v Programu sklada za podnebne spremembe v obdobju 2020-2023 v okviru ukrepa: nakupi novih vozil za prevoz potnikov. Odprt  je bil tudi javni poziv 70SUB-PP19 iz leta 2019 do porabe sredstev. Višina subvencije za električni avtobus je znašala do največ 300.000 EUR. Glede na odziv MOP na predlog AP za AGP z dne 7. 9. 2020 je omenjeni razpis zaprt, v programu porabe Sklada za podnebne spremembe pa se financiranje tovrstnega ukrepa več ne predvideva.</t>
  </si>
  <si>
    <t xml:space="preserve">Znižanje javnofinančnih prihodkov (državnega proračuna in blagajn zdravstvenega zavarovanja ter pokojninskega in invalidskega zavarovanja). S spremembo vrednotenja bonitet na način, da se destimulira uporaba okoljsko manj sprejemljivejših vozi nasploh, bi se  navedeno zmanjšanje prihodkov lahko do določene mere nevtraliziralo. </t>
  </si>
  <si>
    <t>Izvedba horizontalnih programov celovitega strateškega projekta razogljičenja Slovenije s prehodom v krožno gospodarstvo po modelu Deep demonstration s sodelovanjem Evropske komisije in Evropskega inštituta za inovacije in tehnologijo (EIT KIC Climate). Projekt se bo delno financiral s sredstvi Sklada za podnebne spremembe (Program porabe sredstev 2020-2023).</t>
  </si>
  <si>
    <t>Sredstva so bila na razpolago v okviru Sklada za podnebne spremembe, dne  27. 12. 2019 je Eko sklad objavil javni poziv  za ukrepe trajnostne mobilnosti v  podjetjih  (78FS-PO19) v skupni višini 4 mio EUR. Podjetje bi lahko pridobilo za polnilnico do 2000 EUR. Glede na odziv MOP na predlog AP za AGP z dne 7. 9. 2020 je omenjeni razpis zaprt, v programu porabe Sklada za podnebne spremembe pa se financiranje tovrstnega ukrepa več ne predvideva.</t>
  </si>
  <si>
    <t>Ukrep ne zahteva sredstev. Ob uveljavitvi zakona bo treba izvesti nadgradnjo Matičnega registra listin in vozil (MRVL).</t>
  </si>
  <si>
    <t xml:space="preserve"> Sredstva za energetsko sanacijo stavb so zagotovljena in se izvajajo z razpisi Eko sklada.</t>
  </si>
  <si>
    <t>Zagotovljena sredstva v proračunu RS, v namenskih skladih ali poslovnih načrtih organov državne uprave</t>
  </si>
  <si>
    <t xml:space="preserve">Izpad javnih prihodkov - proračuna RS in občinskih proračunov zaradi ukrepov </t>
  </si>
  <si>
    <t>Sredstva za kreditiranje okoljskih naložb  so zagotovljena v Poslovno-finančnem načrtu Eko sklada za leto 2020. Objavljen je javni poziv 65OB19 v višini 15 mio EUR za vse okoljske naložbe vključno z vozili ter javni poziv za kreditiranje vozil 80-EVPO20 v višini 4 mio do porabe sredstev. Za leto 2020 pa je predvidenih še dodatnih 50 mio EUR. Najvišji znesek dodeljenega kredita na posamezno vlogo ni več omejen z zneskom 40.000 EUR, temveč glede na višino upravičenih stroškov naložbe. Kredit je možno kombinirati tudi z nepovratnimi sredstvi (sofinanciranje).</t>
  </si>
  <si>
    <t>Subvencije za nakup vozil na električni pogon temeljijo na prihrankih energije, ki jih zagotavljajo vozila na električni pogon. Premoščajo razliko med ceno vozil na električni pogon in ceno primerljivih vozil z motorji na notranje zgorevanje in se bodo usklajevale z gibanjem cene vozil. V letu 2020 ni več možno pridobiti subvencije za priključne električne hibride (PHEV).</t>
  </si>
  <si>
    <t>Zakon o dohodnini (ZDoh-2). Zakon v 43. členu (odstavek 2.a) določa, če delodajalec zagotovi delojemalcu osebno motorno vozilo na električni pogon za zasebne namene, se ne glede na dejansko uporabo vozila za zasebne namene in ne glede na način, kako je delodajalec pridobil vozilo, v davčno osnovo delojemalca všteva 0,3 % nabavne vrednosti vozila mesečno za vsak začeti koledarski mesec uporabe vozila, če vrednost ob pridobitvi vozila, vključno z davkom na dodano vrednost, ne presega 60.000 eurov, sicer se od presežka dela nabavne vrednosti boniteta obračuna kot za ostala vozila, tj. 1,5 %. Določba velja od 6. novembra 2019, v uporabi je od 1. januarja 2020.</t>
  </si>
  <si>
    <t xml:space="preserve">Sofinanciranje (preko javnega razpisa in javnih naročil) celostnih pilotnih in demonstracijskih projektov, ki vključujejo sistemski pristop,  tehnološke in socialne inovacije ter spodbujanje prehoda na vozila z električnim pogonom, povezujejo z drugimi ukrepi za zmanjšanje izpustov toplogrednih plinov. </t>
  </si>
  <si>
    <t xml:space="preserve"> Slovenija mora v skladu s politiko EU na področju zmanjšanja ogljičnega odtisa zagotoviti, da bo v letu 2023 najmanj 30 % vozil v lasti javnega sektorja na električni pogon.</t>
  </si>
  <si>
    <t xml:space="preserve">Namen javnega poziva je spodbuditi izvedbo ukrepov trajnostne mobilnosti v podjetjih oziroma prehod na trajnostno mobilnost v zasebnem sektorju in s tem prispevati k zmanjševanju emisij v sektorju promet. Spodbuda za polnilnice je namenjena vzpostavitvi infrastrukture za polnjenje za vozni park podjetja in vozila zaposlenih ter javno uporabo. </t>
  </si>
  <si>
    <t>Razpis za sofinanciranje ukrepov P + R na podlagi Smernic za pripravo ukrepov P + R zahteva, da investitorji  za vsa parkirna mesta zagotovijo možnost povezave z električnimi vodi (ustrezno predpripravo) in za 10 odstotkov parkirnih mest možnost počasnega polnjenja.</t>
  </si>
  <si>
    <t xml:space="preserve">Definicija električnega vozila (EV) se ureja na ravni EU. Podatkovno bazo bo treba nadgraditi tako, da bo omogočala izpis vozil glede na vrsto pogonskega sredstva. </t>
  </si>
  <si>
    <t>Priprava zakona o alternativnih gorivih v prometu, v katerem bodo podrobneje urejeni obveznosti postavitve polnilne infrastrukture v javni rabi, vodenje registra polnilne infrastrukture in obveznosti poročanja o delovanju polnilnih postaj, način zaračunavanja storitve polnjenja, normativna ureditev ad hoc zaračunavanja polnjenja, podporna shema itd. V pripravi pa so še zakoni na področju URE, OVE in EE omrežja. Pripraviti [v letu 2021] in sprejeti predpis za umeščanje e-polnilnic v strnjene stanovanjske soseske ter večje stanovanjske bloke in stolpnice. Poenotiti priključne standarde in razvoj naprednih storitev polnjenja [v letu 2022].</t>
  </si>
  <si>
    <t xml:space="preserve">Za izvedbo ukrepa  je treba dopolniti Pravilnik o registraciji motornih in priklopnih vozil z vsebino o novih registrskih tablicah (oblika/barve, obveznost zamenjave tablic, veljavnost za vsa vozila na električni pogon), pogodbo z izvajalcem za izdelavo registrskih tablic in izvesti nadgradnjo matičnega registra listin in vozil.
</t>
  </si>
  <si>
    <t xml:space="preserve">Predlog za novo dopolnilno tablo k prometnemu znaku, ki bo omogočila izjemo za vozila na električni pogon, kot je npr. parkiranje električnih vozil, vožnja v določene dele naselja, vstop dostavnim vozilom (zelena mestna logistika). Ukrep se izvaja do 20.000 registriranih električnih vozil v RS.
</t>
  </si>
  <si>
    <t xml:space="preserve">Predlog ukrepa predvideva kombinacijo različnih ukrepov, ki se izvajajo na način, da se s spremenjenimi pogoji za izvedbo ukrepa energetske sanacije, kjer je to smiselno, hkrati zagotovijo možnosti za postavitev polnilnic (npr. predvideni vodi za polnilnice, položene cevi za izvedbo napaljave). </t>
  </si>
  <si>
    <t>Ureditev pravnih podlag za poročanje o postavitvi polnilnih postaj v javni rabi in evidenca polnilnih postaj v zasebni rabi, ki so bile postavljene s sofinanciranjem iz javnih sredstev. Postavitev portala z vsemi podatki o polnilnih postajah z informacijami o trenutnem stanju zasedenosti na pametnih telefonih. Usmerjanje investitorjev v hitro polnilno infrastrukturo na lokacije, kjer večja vlaganja v omrežja niso potrebna (mapiranje možnih lokacij za hitre polnilnice).</t>
  </si>
  <si>
    <t>Prednost vozil na električni pogon ni samo v bistveno nižjih obremenitvah okolja v prometu, temveč že predstavljajo alternativo vozilom z motorji na notranje zgorevanje. Komunikacijska kampanja je namenjena spreminjanju stališč do okojskih obremenitev, ki jih povzroča promet, ukrepom trajnostne mobilnosti in uporabi alternativnih goriv.</t>
  </si>
  <si>
    <t xml:space="preserve">Sprememba Zakona o voznikih, ki bi omogočala vožnjo električnih, lahkih gospodarskih vozil kategorij M1 in N1 z izpitom kategorije B, s skupno največjo dovoljeno maso 4,5 tone, je primerljiva z rešitvijo za vozila kategorije L7e. Ukrep bi omogočal večji obseg uporabe lahkih gospodarskih vozil na električni pogon za prevoz potnikov in tovora. Predlog je pripravljen zaradi povečane mase baterijskega sklopa lahkega gospodarskega vozila. S tovrstno izjemo, ki je primerljiva z rešitvijo v Nemčiji in Avstriji, bi bilo mogoče izvajati omejevanje razvoza dobrin in prevoza potnikov v mestih z vozili z motorji na notranje zgorevanje. </t>
  </si>
  <si>
    <t>Nove tehnologije alternativnih goriv zahtevajo spremembe izobraževalnih programov in usposabljanja za poklice na vseh ravneh izobraževanja.</t>
  </si>
  <si>
    <t xml:space="preserve">Sredstva so zagotovljena v Dogovoru za razvoj regij v okviru OP EKP 2014-2020 prednostne osi 4.4 iz Evropskega sklada za regionalni razvoj. Ukrep izpolnjuje kazalnik 4.24 - št. ukrepov e mobilnosti v zahodni kohezijski regiji. </t>
  </si>
  <si>
    <t>Predviden je javni razpis za demonstracijske projekte s področja javnega potniškega prometa v okviru predsedovanja Slovenije Svetu EU.</t>
  </si>
  <si>
    <t>MzI pripravi pobudo, da pravne osebe na svojih parkirnih prostorih zagotovijo polnilne postaje do 22 kW moči za počasno polnjenje med delovnim časom.</t>
  </si>
  <si>
    <t>MzI bo s povabilom, da podjetje ali ustanova pripravi mobilnostni načrt in podrobno oceni, koliko potovanj se lahko izvede z aktvno mobilnostjo (peš, s kolesom) in koliko z vozili na alternativna goriva, povabil družbeno ozaveščena podjetja  k hitrejši zamenjavi voznega parka vozil, s katerimi izvajajo dejavnost (mala dostavna vozila, kombiji, servisna vozila), in službenih vozil.</t>
  </si>
  <si>
    <t>MzI in občine</t>
  </si>
  <si>
    <t>Sprememba zakona</t>
  </si>
  <si>
    <t>Sredstva so zagotovljena v proračunu MzI na postavkah kohezijskih sredstev v okviru projekta "Mehki ukrepi trajnostne mobilnosti" za aktivnost priprave nacionalnih smernic za pripravo strategije upravljanja mestne logistike.</t>
  </si>
  <si>
    <t>Spodbujanje uporabe testnih vozil na električni pogon</t>
  </si>
  <si>
    <t xml:space="preserve">V Pravilniku o prometni signalizaciji in prometni opremi na cestah se doda oznaka 2438-8 med oznake 2441 za označevanje parkirnih mest, rezerviranih za določena vozila. </t>
  </si>
  <si>
    <t>Eko sklad je poenostavil postopek za pridobitev subvencije za občane v letu 2019. Po novem se vloga odda po izvedeni naložbi, kar pomeni, da vloge ni treba več oddati pred začetkom del in potem pošiljati zaključne dokumentacije. Ta poenostavitev bo zmanjšala obveznosti vlagatelja in skrajšala čas izplačila nepovratne spodbude.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</si>
</sst>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_-* #,##0\ _€_-;\-* #,##0\ _€_-;_-* &quot;-&quot;??\ _€_-;_-@_-"/>
    <numFmt numFmtId="166" formatCode="#,##0.00_ ;\-#,##0.00\ "/>
    <numFmt numFmtId="167" formatCode="#,##0_ ;\-#,##0\ "/>
  </numFmts>
  <fonts count="19"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sz val="10"/>
      <color theme="1"/>
      <name val="Calibri"/>
      <family val="2"/>
      <charset val="238"/>
      <scheme val="minor"/>
    </font>
    <font>
      <sz val="11"/>
      <name val="Calibri"/>
      <family val="2"/>
      <charset val="238"/>
      <scheme val="minor"/>
    </font>
    <font>
      <b/>
      <sz val="11"/>
      <name val="Calibri"/>
      <family val="2"/>
      <charset val="238"/>
      <scheme val="minor"/>
    </font>
    <font>
      <b/>
      <sz val="11"/>
      <color rgb="FFFF0000"/>
      <name val="Calibri"/>
      <family val="2"/>
      <charset val="238"/>
      <scheme val="minor"/>
    </font>
    <font>
      <sz val="11"/>
      <color theme="1"/>
      <name val="Calibri"/>
      <family val="2"/>
      <scheme val="minor"/>
    </font>
    <font>
      <sz val="10"/>
      <color theme="1"/>
      <name val="Arial"/>
      <family val="2"/>
      <charset val="238"/>
    </font>
    <font>
      <sz val="10"/>
      <color rgb="FF000000"/>
      <name val="Arial"/>
      <family val="2"/>
      <charset val="238"/>
    </font>
    <font>
      <b/>
      <sz val="10"/>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b/>
      <sz val="16"/>
      <name val="Calibri"/>
      <family val="2"/>
      <charset val="238"/>
      <scheme val="minor"/>
    </font>
    <font>
      <sz val="10"/>
      <name val="Calibri"/>
      <family val="2"/>
      <charset val="238"/>
      <scheme val="minor"/>
    </font>
    <font>
      <b/>
      <sz val="10"/>
      <name val="Calibri"/>
      <family val="2"/>
      <charset val="238"/>
      <scheme val="minor"/>
    </font>
    <font>
      <sz val="9"/>
      <name val="Calibri"/>
      <family val="2"/>
      <charset val="238"/>
      <scheme val="minor"/>
    </font>
    <font>
      <b/>
      <sz val="12"/>
      <name val="Calibri"/>
      <family val="2"/>
      <charset val="238"/>
      <scheme val="minor"/>
    </font>
  </fonts>
  <fills count="16">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
      <patternFill patternType="solid">
        <fgColor theme="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B4C6E7"/>
        <bgColor indexed="64"/>
      </patternFill>
    </fill>
    <fill>
      <patternFill patternType="solid">
        <fgColor theme="5" tint="0.59999389629810485"/>
        <bgColor indexed="64"/>
      </patternFill>
    </fill>
  </fills>
  <borders count="6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64" fontId="2" fillId="0" borderId="0" applyFont="0" applyFill="0" applyBorder="0" applyAlignment="0" applyProtection="0"/>
    <xf numFmtId="0" fontId="7" fillId="0" borderId="0"/>
  </cellStyleXfs>
  <cellXfs count="846">
    <xf numFmtId="0" fontId="0" fillId="0" borderId="0" xfId="0"/>
    <xf numFmtId="0" fontId="0" fillId="9" borderId="43" xfId="0" applyFill="1" applyBorder="1" applyAlignment="1">
      <alignment wrapText="1"/>
    </xf>
    <xf numFmtId="0" fontId="0" fillId="2" borderId="42" xfId="0" applyFill="1" applyBorder="1" applyAlignment="1">
      <alignment wrapText="1"/>
    </xf>
    <xf numFmtId="0" fontId="0" fillId="0" borderId="0" xfId="0" applyFill="1"/>
    <xf numFmtId="0" fontId="0" fillId="0" borderId="0" xfId="0" applyFill="1" applyBorder="1"/>
    <xf numFmtId="0" fontId="0" fillId="9" borderId="43" xfId="0" applyFill="1" applyBorder="1"/>
    <xf numFmtId="0" fontId="0" fillId="10" borderId="44" xfId="0" applyFont="1" applyFill="1" applyBorder="1"/>
    <xf numFmtId="0" fontId="4" fillId="0" borderId="2" xfId="0" applyFont="1" applyBorder="1" applyAlignment="1">
      <alignment vertical="top" wrapText="1"/>
    </xf>
    <xf numFmtId="0" fontId="4" fillId="0" borderId="2" xfId="0" applyFont="1" applyFill="1" applyBorder="1" applyAlignment="1">
      <alignment vertical="center" wrapText="1"/>
    </xf>
    <xf numFmtId="0" fontId="4" fillId="6" borderId="2" xfId="0" applyFont="1" applyFill="1" applyBorder="1" applyAlignment="1">
      <alignment wrapText="1"/>
    </xf>
    <xf numFmtId="0" fontId="4" fillId="6" borderId="2" xfId="0" applyFont="1" applyFill="1" applyBorder="1" applyAlignment="1">
      <alignment vertical="top" wrapText="1"/>
    </xf>
    <xf numFmtId="4" fontId="0" fillId="0" borderId="0" xfId="0" applyNumberFormat="1"/>
    <xf numFmtId="164" fontId="4" fillId="9" borderId="8" xfId="1" applyFont="1" applyFill="1" applyBorder="1" applyAlignment="1">
      <alignment vertical="top"/>
    </xf>
    <xf numFmtId="164" fontId="4" fillId="2" borderId="2" xfId="1" applyFont="1" applyFill="1" applyBorder="1" applyAlignment="1">
      <alignment vertical="top"/>
    </xf>
    <xf numFmtId="0" fontId="0" fillId="0" borderId="0" xfId="0" applyAlignment="1">
      <alignment horizontal="left" vertical="distributed"/>
    </xf>
    <xf numFmtId="0" fontId="1" fillId="0" borderId="8" xfId="0" applyFont="1" applyFill="1" applyBorder="1" applyAlignment="1">
      <alignment horizontal="left" vertical="distributed"/>
    </xf>
    <xf numFmtId="0" fontId="3" fillId="0" borderId="0" xfId="0" applyFont="1" applyAlignment="1">
      <alignment horizontal="left" vertical="distributed"/>
    </xf>
    <xf numFmtId="4" fontId="0" fillId="0" borderId="2" xfId="0" applyNumberFormat="1" applyBorder="1"/>
    <xf numFmtId="0" fontId="0" fillId="0" borderId="18" xfId="0" applyBorder="1"/>
    <xf numFmtId="4" fontId="0" fillId="0" borderId="18" xfId="0" applyNumberFormat="1" applyBorder="1"/>
    <xf numFmtId="166" fontId="0" fillId="0" borderId="0" xfId="0" applyNumberFormat="1"/>
    <xf numFmtId="166" fontId="4" fillId="9" borderId="8" xfId="1" applyNumberFormat="1" applyFont="1" applyFill="1" applyBorder="1" applyAlignment="1">
      <alignment vertical="top"/>
    </xf>
    <xf numFmtId="164" fontId="4" fillId="9" borderId="38" xfId="1" applyFont="1" applyFill="1" applyBorder="1" applyAlignment="1">
      <alignment vertical="top"/>
    </xf>
    <xf numFmtId="164" fontId="4" fillId="9" borderId="30" xfId="1" applyFont="1" applyFill="1" applyBorder="1" applyAlignment="1">
      <alignment vertical="top"/>
    </xf>
    <xf numFmtId="164" fontId="4" fillId="9" borderId="26" xfId="1" applyFont="1" applyFill="1" applyBorder="1" applyAlignment="1">
      <alignment vertical="top"/>
    </xf>
    <xf numFmtId="164" fontId="4" fillId="9" borderId="19" xfId="1" applyFont="1" applyFill="1" applyBorder="1" applyAlignment="1">
      <alignment vertical="top"/>
    </xf>
    <xf numFmtId="164" fontId="4" fillId="2" borderId="8" xfId="1" applyFont="1" applyFill="1" applyBorder="1" applyAlignment="1">
      <alignment vertical="top"/>
    </xf>
    <xf numFmtId="0" fontId="0" fillId="2" borderId="42" xfId="0" applyFill="1" applyBorder="1" applyAlignment="1">
      <alignment horizontal="left"/>
    </xf>
    <xf numFmtId="0" fontId="0" fillId="0" borderId="0" xfId="0" applyAlignment="1">
      <alignment horizontal="left"/>
    </xf>
    <xf numFmtId="166" fontId="0" fillId="10" borderId="44" xfId="1" applyNumberFormat="1" applyFont="1" applyFill="1" applyBorder="1" applyAlignment="1">
      <alignment horizontal="left"/>
    </xf>
    <xf numFmtId="166" fontId="0" fillId="2" borderId="28" xfId="1" applyNumberFormat="1" applyFont="1" applyFill="1" applyBorder="1" applyAlignment="1">
      <alignment horizontal="left" vertical="top"/>
    </xf>
    <xf numFmtId="166" fontId="0" fillId="9" borderId="2" xfId="0" applyNumberFormat="1" applyFill="1" applyBorder="1" applyAlignment="1">
      <alignment horizontal="left" wrapText="1"/>
    </xf>
    <xf numFmtId="0" fontId="0" fillId="2" borderId="53" xfId="0" applyFill="1" applyBorder="1" applyAlignment="1">
      <alignment horizontal="left"/>
    </xf>
    <xf numFmtId="0" fontId="0" fillId="9" borderId="13" xfId="0" applyFill="1" applyBorder="1"/>
    <xf numFmtId="0" fontId="0" fillId="10" borderId="66" xfId="0" applyFill="1" applyBorder="1"/>
    <xf numFmtId="0" fontId="0" fillId="2" borderId="13" xfId="0" applyFill="1" applyBorder="1" applyAlignment="1">
      <alignment horizontal="left"/>
    </xf>
    <xf numFmtId="0" fontId="0" fillId="9" borderId="13" xfId="0" applyFill="1" applyBorder="1" applyAlignment="1">
      <alignment horizontal="left"/>
    </xf>
    <xf numFmtId="0" fontId="0" fillId="0" borderId="0" xfId="0" applyFill="1" applyBorder="1" applyAlignment="1">
      <alignment horizontal="left"/>
    </xf>
    <xf numFmtId="0" fontId="0" fillId="0" borderId="0" xfId="0" applyFont="1" applyFill="1" applyBorder="1" applyAlignment="1">
      <alignment horizontal="left"/>
    </xf>
    <xf numFmtId="0" fontId="0" fillId="10" borderId="40" xfId="0" applyFill="1" applyBorder="1" applyAlignment="1">
      <alignment wrapText="1"/>
    </xf>
    <xf numFmtId="166" fontId="0" fillId="10" borderId="18" xfId="0" applyNumberFormat="1" applyFont="1" applyFill="1" applyBorder="1" applyAlignment="1">
      <alignment horizontal="left"/>
    </xf>
    <xf numFmtId="0" fontId="0" fillId="10" borderId="14" xfId="0" applyFont="1" applyFill="1" applyBorder="1" applyAlignment="1">
      <alignment horizontal="left"/>
    </xf>
    <xf numFmtId="0" fontId="0" fillId="10" borderId="42" xfId="0" applyFill="1" applyBorder="1" applyAlignment="1">
      <alignment wrapText="1"/>
    </xf>
    <xf numFmtId="166" fontId="0" fillId="10" borderId="28" xfId="1" applyNumberFormat="1" applyFont="1" applyFill="1" applyBorder="1" applyAlignment="1">
      <alignment horizontal="left" vertical="top"/>
    </xf>
    <xf numFmtId="0" fontId="0" fillId="10" borderId="13" xfId="0" applyFill="1" applyBorder="1" applyAlignment="1">
      <alignment horizontal="left"/>
    </xf>
    <xf numFmtId="166" fontId="0" fillId="9" borderId="2" xfId="0" applyNumberFormat="1" applyFont="1" applyFill="1" applyBorder="1" applyAlignment="1">
      <alignment horizontal="left"/>
    </xf>
    <xf numFmtId="0" fontId="6" fillId="0" borderId="0" xfId="0" applyFont="1"/>
    <xf numFmtId="166" fontId="6" fillId="0" borderId="0" xfId="0" applyNumberFormat="1" applyFont="1"/>
    <xf numFmtId="166" fontId="0" fillId="2" borderId="28" xfId="0" applyNumberFormat="1" applyFont="1" applyFill="1" applyBorder="1" applyAlignment="1">
      <alignment horizontal="left"/>
    </xf>
    <xf numFmtId="0" fontId="8" fillId="0" borderId="17" xfId="0" applyFont="1" applyBorder="1" applyAlignment="1">
      <alignment horizontal="justify" vertical="top" wrapText="1"/>
    </xf>
    <xf numFmtId="0" fontId="10" fillId="0" borderId="17" xfId="0" applyFont="1" applyBorder="1" applyAlignment="1">
      <alignment horizontal="justify" vertical="top" wrapText="1"/>
    </xf>
    <xf numFmtId="4" fontId="9" fillId="0" borderId="46" xfId="0" applyNumberFormat="1" applyFont="1" applyBorder="1" applyAlignment="1">
      <alignment horizontal="center" vertical="top" wrapText="1"/>
    </xf>
    <xf numFmtId="4" fontId="8" fillId="0" borderId="46" xfId="0" applyNumberFormat="1" applyFont="1" applyBorder="1" applyAlignment="1">
      <alignment horizontal="center" vertical="top" wrapText="1"/>
    </xf>
    <xf numFmtId="4" fontId="10" fillId="0" borderId="46" xfId="0" applyNumberFormat="1" applyFont="1" applyBorder="1" applyAlignment="1">
      <alignment horizontal="center" vertical="top" wrapText="1"/>
    </xf>
    <xf numFmtId="0" fontId="12" fillId="14" borderId="17" xfId="0" applyFont="1" applyFill="1" applyBorder="1"/>
    <xf numFmtId="0" fontId="12" fillId="14" borderId="46" xfId="0" applyFont="1" applyFill="1" applyBorder="1" applyAlignment="1">
      <alignment horizontal="center"/>
    </xf>
    <xf numFmtId="0" fontId="12" fillId="0" borderId="46" xfId="0" applyFont="1" applyBorder="1" applyAlignment="1">
      <alignment wrapText="1"/>
    </xf>
    <xf numFmtId="0" fontId="12" fillId="0" borderId="17" xfId="0" applyFont="1" applyBorder="1"/>
    <xf numFmtId="4" fontId="12" fillId="0" borderId="46" xfId="0" applyNumberFormat="1" applyFont="1" applyBorder="1" applyAlignment="1">
      <alignment horizontal="center"/>
    </xf>
    <xf numFmtId="0" fontId="12" fillId="0" borderId="46" xfId="0" applyFont="1" applyBorder="1" applyAlignment="1">
      <alignment horizontal="left" vertical="distributed"/>
    </xf>
    <xf numFmtId="0" fontId="10" fillId="0" borderId="67" xfId="0" applyFont="1" applyBorder="1" applyAlignment="1">
      <alignment horizontal="justify" vertical="top" wrapText="1"/>
    </xf>
    <xf numFmtId="0" fontId="10" fillId="0" borderId="22" xfId="0" applyFont="1" applyBorder="1" applyAlignment="1">
      <alignment horizontal="center" vertical="top" wrapText="1"/>
    </xf>
    <xf numFmtId="0" fontId="1" fillId="0" borderId="0" xfId="0" applyFont="1"/>
    <xf numFmtId="0" fontId="1" fillId="0" borderId="2" xfId="0" applyFont="1" applyBorder="1"/>
    <xf numFmtId="0" fontId="1" fillId="0" borderId="2" xfId="0" applyFont="1" applyBorder="1" applyAlignment="1">
      <alignment horizontal="left" vertical="distributed"/>
    </xf>
    <xf numFmtId="0" fontId="0" fillId="0" borderId="2" xfId="0" applyBorder="1" applyAlignment="1">
      <alignment horizontal="left" vertical="distributed"/>
    </xf>
    <xf numFmtId="4" fontId="1" fillId="0" borderId="2" xfId="0" applyNumberFormat="1" applyFont="1" applyBorder="1"/>
    <xf numFmtId="4" fontId="13" fillId="0" borderId="46" xfId="0" applyNumberFormat="1" applyFont="1" applyBorder="1" applyAlignment="1">
      <alignment horizontal="center"/>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8" xfId="0" applyFont="1" applyBorder="1" applyAlignment="1">
      <alignment horizontal="left" vertical="top" wrapText="1"/>
    </xf>
    <xf numFmtId="0" fontId="4" fillId="8" borderId="8" xfId="0" applyFont="1" applyFill="1" applyBorder="1" applyAlignment="1">
      <alignment vertical="center" wrapText="1"/>
    </xf>
    <xf numFmtId="0" fontId="4" fillId="8" borderId="2" xfId="0" applyFont="1" applyFill="1" applyBorder="1" applyAlignment="1">
      <alignment vertical="center" wrapText="1"/>
    </xf>
    <xf numFmtId="0" fontId="4" fillId="6" borderId="18" xfId="0" applyFont="1" applyFill="1" applyBorder="1" applyAlignment="1">
      <alignment vertical="top" wrapText="1"/>
    </xf>
    <xf numFmtId="0" fontId="4" fillId="6" borderId="19" xfId="0" applyFont="1" applyFill="1" applyBorder="1" applyAlignment="1">
      <alignment vertical="top" wrapText="1"/>
    </xf>
    <xf numFmtId="0" fontId="4" fillId="6" borderId="8" xfId="0" applyFont="1" applyFill="1" applyBorder="1" applyAlignment="1">
      <alignment vertical="top" wrapText="1"/>
    </xf>
    <xf numFmtId="0" fontId="4" fillId="0" borderId="0" xfId="0" applyFont="1"/>
    <xf numFmtId="0" fontId="14" fillId="7" borderId="20" xfId="0" applyFont="1" applyFill="1" applyBorder="1" applyAlignment="1"/>
    <xf numFmtId="0" fontId="5" fillId="7" borderId="21" xfId="0" applyFont="1" applyFill="1" applyBorder="1" applyAlignment="1"/>
    <xf numFmtId="0" fontId="5" fillId="7" borderId="22" xfId="0" applyFont="1" applyFill="1" applyBorder="1" applyAlignment="1"/>
    <xf numFmtId="0" fontId="5" fillId="7" borderId="21" xfId="0" applyFont="1" applyFill="1" applyBorder="1" applyAlignment="1">
      <alignment horizontal="center"/>
    </xf>
    <xf numFmtId="0" fontId="4" fillId="7" borderId="21" xfId="0" applyFont="1" applyFill="1" applyBorder="1"/>
    <xf numFmtId="0" fontId="4" fillId="7" borderId="22" xfId="0" applyFont="1" applyFill="1" applyBorder="1"/>
    <xf numFmtId="0" fontId="4" fillId="0" borderId="18" xfId="0" applyFont="1" applyBorder="1"/>
    <xf numFmtId="0" fontId="5" fillId="7" borderId="8" xfId="0" applyFont="1" applyFill="1" applyBorder="1"/>
    <xf numFmtId="0" fontId="5" fillId="7" borderId="8" xfId="0" applyFont="1" applyFill="1" applyBorder="1" applyAlignment="1">
      <alignment wrapText="1"/>
    </xf>
    <xf numFmtId="0" fontId="4" fillId="7" borderId="38" xfId="0" applyFont="1" applyFill="1" applyBorder="1"/>
    <xf numFmtId="0" fontId="4" fillId="0" borderId="19" xfId="0" applyFont="1" applyBorder="1"/>
    <xf numFmtId="0" fontId="5" fillId="7" borderId="2" xfId="0" applyFont="1" applyFill="1" applyBorder="1"/>
    <xf numFmtId="0" fontId="5" fillId="7" borderId="2" xfId="0" applyFont="1" applyFill="1" applyBorder="1" applyAlignment="1">
      <alignment wrapText="1"/>
    </xf>
    <xf numFmtId="0" fontId="4" fillId="7" borderId="30" xfId="0" applyFont="1" applyFill="1" applyBorder="1"/>
    <xf numFmtId="0" fontId="15" fillId="0" borderId="19" xfId="0" applyFont="1" applyBorder="1"/>
    <xf numFmtId="0" fontId="15" fillId="0" borderId="0" xfId="0" applyFont="1"/>
    <xf numFmtId="0" fontId="16" fillId="7" borderId="19" xfId="0" applyFont="1" applyFill="1" applyBorder="1"/>
    <xf numFmtId="0" fontId="15" fillId="7" borderId="30" xfId="0" applyFont="1" applyFill="1" applyBorder="1"/>
    <xf numFmtId="0" fontId="16" fillId="7" borderId="0" xfId="0" applyFont="1" applyFill="1"/>
    <xf numFmtId="0" fontId="16" fillId="7" borderId="2" xfId="0" applyFont="1" applyFill="1" applyBorder="1" applyAlignment="1">
      <alignment horizontal="center"/>
    </xf>
    <xf numFmtId="0" fontId="16" fillId="7" borderId="13" xfId="0" applyFont="1" applyFill="1" applyBorder="1" applyAlignment="1">
      <alignment horizontal="center"/>
    </xf>
    <xf numFmtId="0" fontId="16" fillId="7" borderId="8" xfId="0" applyFont="1" applyFill="1" applyBorder="1"/>
    <xf numFmtId="0" fontId="15" fillId="7" borderId="26" xfId="0" applyFont="1" applyFill="1" applyBorder="1"/>
    <xf numFmtId="0" fontId="15" fillId="0" borderId="18" xfId="0" applyFont="1" applyBorder="1"/>
    <xf numFmtId="0" fontId="15" fillId="2" borderId="2" xfId="0" applyFont="1" applyFill="1" applyBorder="1" applyAlignment="1">
      <alignment vertical="top"/>
    </xf>
    <xf numFmtId="0" fontId="15" fillId="6" borderId="2" xfId="0" applyFont="1" applyFill="1" applyBorder="1"/>
    <xf numFmtId="17" fontId="15" fillId="6" borderId="18" xfId="0" applyNumberFormat="1" applyFont="1" applyFill="1" applyBorder="1"/>
    <xf numFmtId="0" fontId="15" fillId="6" borderId="19" xfId="0" applyFont="1" applyFill="1" applyBorder="1"/>
    <xf numFmtId="164" fontId="15" fillId="2" borderId="2" xfId="1" applyFont="1" applyFill="1" applyBorder="1" applyAlignment="1">
      <alignment vertical="top"/>
    </xf>
    <xf numFmtId="1" fontId="15" fillId="6" borderId="2" xfId="0" applyNumberFormat="1" applyFont="1" applyFill="1" applyBorder="1"/>
    <xf numFmtId="164" fontId="15" fillId="2" borderId="18" xfId="1" applyFont="1" applyFill="1" applyBorder="1" applyAlignment="1">
      <alignment vertical="top"/>
    </xf>
    <xf numFmtId="0" fontId="15" fillId="2" borderId="2" xfId="0" applyFont="1" applyFill="1" applyBorder="1"/>
    <xf numFmtId="0" fontId="15" fillId="0" borderId="8" xfId="0" applyFont="1" applyBorder="1"/>
    <xf numFmtId="0" fontId="15" fillId="6" borderId="8" xfId="0" applyFont="1" applyFill="1" applyBorder="1" applyAlignment="1">
      <alignment vertical="center"/>
    </xf>
    <xf numFmtId="164" fontId="15" fillId="2" borderId="48" xfId="1" applyFont="1" applyFill="1" applyBorder="1" applyAlignment="1">
      <alignment vertical="top"/>
    </xf>
    <xf numFmtId="0" fontId="15" fillId="0" borderId="0" xfId="0" applyFont="1" applyFill="1" applyBorder="1" applyAlignment="1">
      <alignment vertical="top" wrapText="1"/>
    </xf>
    <xf numFmtId="0" fontId="15" fillId="0" borderId="2" xfId="0" applyFont="1" applyBorder="1"/>
    <xf numFmtId="0" fontId="15" fillId="0" borderId="15" xfId="0" applyFont="1" applyBorder="1"/>
    <xf numFmtId="0" fontId="15" fillId="6" borderId="18" xfId="0" applyFont="1" applyFill="1" applyBorder="1"/>
    <xf numFmtId="0" fontId="15" fillId="0" borderId="16" xfId="0" applyFont="1" applyBorder="1"/>
    <xf numFmtId="0" fontId="15" fillId="0" borderId="17" xfId="0" applyFont="1" applyBorder="1"/>
    <xf numFmtId="0" fontId="15" fillId="6" borderId="8" xfId="0" applyFont="1" applyFill="1" applyBorder="1"/>
    <xf numFmtId="0" fontId="15" fillId="6" borderId="14" xfId="0" applyFont="1" applyFill="1" applyBorder="1"/>
    <xf numFmtId="0" fontId="15" fillId="6" borderId="7" xfId="0" applyFont="1" applyFill="1" applyBorder="1"/>
    <xf numFmtId="0" fontId="15" fillId="6" borderId="23" xfId="0" applyFont="1" applyFill="1" applyBorder="1"/>
    <xf numFmtId="0" fontId="4" fillId="0" borderId="0" xfId="0" applyFont="1" applyFill="1" applyBorder="1"/>
    <xf numFmtId="0" fontId="18" fillId="2" borderId="35" xfId="0" applyFont="1" applyFill="1" applyBorder="1"/>
    <xf numFmtId="0" fontId="4" fillId="0" borderId="0" xfId="0" applyFont="1" applyFill="1"/>
    <xf numFmtId="0" fontId="5" fillId="0" borderId="20" xfId="0" applyFont="1" applyFill="1" applyBorder="1" applyAlignment="1"/>
    <xf numFmtId="0" fontId="5" fillId="0" borderId="21" xfId="0" applyFont="1" applyFill="1" applyBorder="1" applyAlignment="1"/>
    <xf numFmtId="0" fontId="5" fillId="0" borderId="21" xfId="0" applyFont="1" applyFill="1" applyBorder="1" applyAlignment="1">
      <alignment horizontal="center"/>
    </xf>
    <xf numFmtId="0" fontId="4" fillId="0" borderId="21" xfId="0" applyFont="1" applyFill="1" applyBorder="1"/>
    <xf numFmtId="0" fontId="14" fillId="7" borderId="21" xfId="0" applyFont="1" applyFill="1" applyBorder="1" applyAlignment="1"/>
    <xf numFmtId="0" fontId="4" fillId="0" borderId="21" xfId="0" applyFont="1" applyBorder="1"/>
    <xf numFmtId="0" fontId="4" fillId="0" borderId="22" xfId="0" applyFont="1" applyBorder="1"/>
    <xf numFmtId="0" fontId="4" fillId="0" borderId="18" xfId="0" applyFont="1" applyBorder="1" applyAlignment="1">
      <alignment wrapText="1"/>
    </xf>
    <xf numFmtId="0" fontId="4" fillId="7" borderId="7" xfId="0" applyFont="1" applyFill="1" applyBorder="1"/>
    <xf numFmtId="0" fontId="4" fillId="7" borderId="19" xfId="0" applyFont="1" applyFill="1" applyBorder="1"/>
    <xf numFmtId="0" fontId="5" fillId="7" borderId="13" xfId="0" applyFont="1" applyFill="1" applyBorder="1" applyAlignment="1">
      <alignment horizontal="center"/>
    </xf>
    <xf numFmtId="0" fontId="5" fillId="7" borderId="32" xfId="0" applyFont="1" applyFill="1" applyBorder="1" applyAlignment="1">
      <alignment horizontal="center"/>
    </xf>
    <xf numFmtId="0" fontId="5" fillId="7" borderId="27" xfId="0" applyFont="1" applyFill="1" applyBorder="1" applyAlignment="1">
      <alignment horizontal="center"/>
    </xf>
    <xf numFmtId="0" fontId="5" fillId="7" borderId="37" xfId="0" applyFont="1" applyFill="1" applyBorder="1" applyAlignment="1">
      <alignment horizontal="center"/>
    </xf>
    <xf numFmtId="0" fontId="5" fillId="7" borderId="23" xfId="0" applyFont="1" applyFill="1" applyBorder="1"/>
    <xf numFmtId="0" fontId="4" fillId="7" borderId="19" xfId="0" applyFont="1" applyFill="1" applyBorder="1" applyAlignment="1">
      <alignment horizontal="center"/>
    </xf>
    <xf numFmtId="0" fontId="5" fillId="7" borderId="0" xfId="0" applyFont="1" applyFill="1"/>
    <xf numFmtId="0" fontId="5" fillId="7" borderId="2" xfId="0" applyFont="1" applyFill="1" applyBorder="1" applyAlignment="1">
      <alignment horizontal="center"/>
    </xf>
    <xf numFmtId="0" fontId="5" fillId="7" borderId="14" xfId="0" applyFont="1" applyFill="1" applyBorder="1" applyAlignment="1">
      <alignment horizontal="center"/>
    </xf>
    <xf numFmtId="0" fontId="4" fillId="7" borderId="8" xfId="0" applyFont="1" applyFill="1" applyBorder="1"/>
    <xf numFmtId="0" fontId="4" fillId="0" borderId="33" xfId="0" applyFont="1" applyBorder="1"/>
    <xf numFmtId="0" fontId="4" fillId="6" borderId="2" xfId="0" applyFont="1" applyFill="1" applyBorder="1"/>
    <xf numFmtId="17" fontId="4" fillId="6" borderId="18" xfId="0" applyNumberFormat="1" applyFont="1" applyFill="1" applyBorder="1"/>
    <xf numFmtId="164" fontId="4" fillId="2" borderId="14" xfId="0" applyNumberFormat="1" applyFont="1" applyFill="1" applyBorder="1"/>
    <xf numFmtId="164" fontId="4" fillId="2" borderId="18" xfId="0" applyNumberFormat="1" applyFont="1" applyFill="1" applyBorder="1"/>
    <xf numFmtId="0" fontId="4" fillId="0" borderId="16" xfId="0" applyFont="1" applyBorder="1"/>
    <xf numFmtId="0" fontId="4" fillId="6" borderId="19" xfId="0" applyFont="1" applyFill="1" applyBorder="1"/>
    <xf numFmtId="166" fontId="4" fillId="2" borderId="7" xfId="0" applyNumberFormat="1" applyFont="1" applyFill="1" applyBorder="1"/>
    <xf numFmtId="166" fontId="4" fillId="2" borderId="19" xfId="0" applyNumberFormat="1" applyFont="1" applyFill="1" applyBorder="1"/>
    <xf numFmtId="1" fontId="4" fillId="6" borderId="2" xfId="0" applyNumberFormat="1" applyFont="1" applyFill="1" applyBorder="1"/>
    <xf numFmtId="0" fontId="4" fillId="0" borderId="17" xfId="0" applyFont="1" applyBorder="1"/>
    <xf numFmtId="17" fontId="15" fillId="6" borderId="8" xfId="0" applyNumberFormat="1" applyFont="1" applyFill="1" applyBorder="1"/>
    <xf numFmtId="164" fontId="4" fillId="2" borderId="23" xfId="0" applyNumberFormat="1" applyFont="1" applyFill="1" applyBorder="1"/>
    <xf numFmtId="164" fontId="4" fillId="2" borderId="8" xfId="0" applyNumberFormat="1" applyFont="1" applyFill="1" applyBorder="1"/>
    <xf numFmtId="0" fontId="4" fillId="0" borderId="15" xfId="0" applyFont="1" applyBorder="1"/>
    <xf numFmtId="9" fontId="4" fillId="6" borderId="2" xfId="0" applyNumberFormat="1" applyFont="1" applyFill="1" applyBorder="1" applyAlignment="1">
      <alignment wrapText="1"/>
    </xf>
    <xf numFmtId="0" fontId="4" fillId="6" borderId="19" xfId="0" applyFont="1" applyFill="1" applyBorder="1" applyAlignment="1">
      <alignment horizontal="center" vertical="center" wrapText="1"/>
    </xf>
    <xf numFmtId="0" fontId="4" fillId="6" borderId="8" xfId="0" applyFont="1" applyFill="1" applyBorder="1"/>
    <xf numFmtId="166" fontId="4" fillId="9" borderId="18" xfId="1" applyNumberFormat="1" applyFont="1" applyFill="1" applyBorder="1" applyAlignment="1">
      <alignment vertical="top"/>
    </xf>
    <xf numFmtId="166" fontId="4" fillId="9" borderId="19" xfId="1" applyNumberFormat="1" applyFont="1" applyFill="1" applyBorder="1" applyAlignment="1">
      <alignment vertical="top"/>
    </xf>
    <xf numFmtId="167" fontId="4" fillId="6" borderId="8" xfId="1" applyNumberFormat="1" applyFont="1" applyFill="1" applyBorder="1" applyAlignment="1">
      <alignment wrapText="1"/>
    </xf>
    <xf numFmtId="165" fontId="4" fillId="6" borderId="8" xfId="1" applyNumberFormat="1" applyFont="1" applyFill="1" applyBorder="1" applyAlignment="1">
      <alignment wrapText="1"/>
    </xf>
    <xf numFmtId="0" fontId="4" fillId="6" borderId="19" xfId="0" applyFont="1" applyFill="1" applyBorder="1" applyAlignment="1">
      <alignment wrapText="1"/>
    </xf>
    <xf numFmtId="0" fontId="4" fillId="6" borderId="8" xfId="0" applyFont="1" applyFill="1" applyBorder="1" applyAlignment="1">
      <alignment wrapText="1"/>
    </xf>
    <xf numFmtId="0" fontId="15" fillId="6" borderId="8" xfId="0" applyFont="1" applyFill="1" applyBorder="1" applyAlignment="1">
      <alignment wrapText="1"/>
    </xf>
    <xf numFmtId="164" fontId="4" fillId="9" borderId="10" xfId="1" applyFont="1" applyFill="1" applyBorder="1" applyAlignment="1">
      <alignment vertical="top"/>
    </xf>
    <xf numFmtId="3" fontId="4" fillId="6" borderId="2" xfId="0" applyNumberFormat="1" applyFont="1" applyFill="1" applyBorder="1" applyAlignment="1">
      <alignment wrapText="1"/>
    </xf>
    <xf numFmtId="165" fontId="4" fillId="6" borderId="2" xfId="1" applyNumberFormat="1" applyFont="1" applyFill="1" applyBorder="1" applyAlignment="1">
      <alignment wrapText="1"/>
    </xf>
    <xf numFmtId="164" fontId="4" fillId="9" borderId="56" xfId="1" applyFont="1" applyFill="1" applyBorder="1" applyAlignment="1">
      <alignment vertical="top"/>
    </xf>
    <xf numFmtId="0" fontId="4" fillId="7" borderId="32" xfId="0" applyFont="1" applyFill="1" applyBorder="1"/>
    <xf numFmtId="0" fontId="4" fillId="7" borderId="27" xfId="0" applyFont="1" applyFill="1" applyBorder="1" applyAlignment="1">
      <alignment vertical="top" wrapText="1"/>
    </xf>
    <xf numFmtId="0" fontId="4" fillId="7" borderId="0" xfId="0" applyFont="1" applyFill="1"/>
    <xf numFmtId="0" fontId="4" fillId="7" borderId="2" xfId="0" applyFont="1" applyFill="1" applyBorder="1"/>
    <xf numFmtId="17" fontId="4" fillId="6" borderId="19" xfId="0" applyNumberFormat="1" applyFont="1" applyFill="1" applyBorder="1"/>
    <xf numFmtId="0" fontId="4" fillId="7" borderId="18" xfId="0" applyFont="1" applyFill="1" applyBorder="1" applyAlignment="1">
      <alignment vertical="top" wrapText="1"/>
    </xf>
    <xf numFmtId="0" fontId="4" fillId="7" borderId="19" xfId="0" applyFont="1" applyFill="1" applyBorder="1" applyAlignment="1">
      <alignment vertical="top" wrapText="1"/>
    </xf>
    <xf numFmtId="0" fontId="4" fillId="7" borderId="8" xfId="0" applyFont="1" applyFill="1" applyBorder="1" applyAlignment="1">
      <alignment vertical="top" wrapText="1"/>
    </xf>
    <xf numFmtId="0" fontId="5" fillId="7" borderId="7" xfId="0" applyFont="1" applyFill="1" applyBorder="1" applyAlignment="1">
      <alignment horizontal="left" vertical="top"/>
    </xf>
    <xf numFmtId="0" fontId="5" fillId="7" borderId="0" xfId="0" applyFont="1" applyFill="1" applyBorder="1" applyAlignment="1">
      <alignment horizontal="left" vertical="top"/>
    </xf>
    <xf numFmtId="2" fontId="4" fillId="7" borderId="32" xfId="0" applyNumberFormat="1" applyFont="1" applyFill="1" applyBorder="1" applyAlignment="1">
      <alignment vertical="top"/>
    </xf>
    <xf numFmtId="0" fontId="4" fillId="7" borderId="27" xfId="0" applyFont="1" applyFill="1" applyBorder="1" applyAlignment="1">
      <alignment vertical="top"/>
    </xf>
    <xf numFmtId="0" fontId="4" fillId="7" borderId="0" xfId="0" applyFont="1" applyFill="1" applyBorder="1" applyAlignment="1">
      <alignment vertical="top" wrapText="1"/>
    </xf>
    <xf numFmtId="0" fontId="4" fillId="6" borderId="18" xfId="0" applyFont="1" applyFill="1" applyBorder="1"/>
    <xf numFmtId="0" fontId="4" fillId="0" borderId="0" xfId="0" applyFont="1" applyAlignment="1">
      <alignment horizontal="left" vertical="top"/>
    </xf>
    <xf numFmtId="0" fontId="5" fillId="7" borderId="13" xfId="0" applyFont="1" applyFill="1" applyBorder="1" applyAlignment="1">
      <alignment horizontal="left" vertical="top"/>
    </xf>
    <xf numFmtId="0" fontId="5" fillId="7" borderId="32" xfId="0" applyFont="1" applyFill="1" applyBorder="1" applyAlignment="1">
      <alignment horizontal="left" vertical="top"/>
    </xf>
    <xf numFmtId="0" fontId="5" fillId="7" borderId="27" xfId="0" applyFont="1" applyFill="1" applyBorder="1" applyAlignment="1">
      <alignment horizontal="left" vertical="top"/>
    </xf>
    <xf numFmtId="2" fontId="4" fillId="7" borderId="32" xfId="0" applyNumberFormat="1" applyFont="1" applyFill="1" applyBorder="1" applyAlignment="1">
      <alignment horizontal="left" vertical="top"/>
    </xf>
    <xf numFmtId="0" fontId="4" fillId="7" borderId="27" xfId="0" applyFont="1" applyFill="1" applyBorder="1" applyAlignment="1">
      <alignment horizontal="left" vertical="top"/>
    </xf>
    <xf numFmtId="0" fontId="4" fillId="7" borderId="0" xfId="0" applyFont="1" applyFill="1" applyBorder="1" applyAlignment="1">
      <alignment horizontal="left" vertical="top" wrapText="1"/>
    </xf>
    <xf numFmtId="0" fontId="4" fillId="7" borderId="2" xfId="0" applyFont="1" applyFill="1" applyBorder="1" applyAlignment="1">
      <alignment horizontal="left" vertical="top"/>
    </xf>
    <xf numFmtId="166" fontId="4" fillId="2" borderId="18" xfId="1" applyNumberFormat="1" applyFont="1" applyFill="1" applyBorder="1" applyAlignment="1"/>
    <xf numFmtId="166" fontId="4" fillId="2" borderId="19" xfId="1" applyNumberFormat="1" applyFont="1" applyFill="1" applyBorder="1" applyAlignment="1"/>
    <xf numFmtId="166" fontId="4" fillId="2" borderId="8" xfId="1" applyNumberFormat="1" applyFont="1" applyFill="1" applyBorder="1" applyAlignment="1"/>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4" fillId="0" borderId="0" xfId="0" applyFont="1" applyFill="1" applyBorder="1" applyAlignment="1">
      <alignment horizontal="left" vertical="top" wrapText="1"/>
    </xf>
    <xf numFmtId="0" fontId="4" fillId="0" borderId="0" xfId="0" applyNumberFormat="1" applyFont="1" applyFill="1" applyBorder="1" applyAlignment="1">
      <alignment vertical="top"/>
    </xf>
    <xf numFmtId="0" fontId="4" fillId="2" borderId="2" xfId="0" applyFont="1" applyFill="1" applyBorder="1"/>
    <xf numFmtId="166" fontId="4" fillId="2" borderId="2" xfId="0" applyNumberFormat="1" applyFont="1" applyFill="1" applyBorder="1" applyAlignment="1"/>
    <xf numFmtId="0" fontId="4" fillId="9" borderId="2" xfId="0" applyFont="1" applyFill="1" applyBorder="1"/>
    <xf numFmtId="166" fontId="4" fillId="9" borderId="2" xfId="0" applyNumberFormat="1" applyFont="1" applyFill="1" applyBorder="1" applyAlignment="1"/>
    <xf numFmtId="0" fontId="4" fillId="10" borderId="2" xfId="0" applyFont="1" applyFill="1" applyBorder="1"/>
    <xf numFmtId="166" fontId="4" fillId="10" borderId="2" xfId="0" applyNumberFormat="1" applyFont="1" applyFill="1" applyBorder="1"/>
    <xf numFmtId="0" fontId="4" fillId="7" borderId="14" xfId="0" applyFont="1" applyFill="1" applyBorder="1"/>
    <xf numFmtId="0" fontId="4" fillId="7" borderId="18" xfId="0" applyFont="1" applyFill="1" applyBorder="1"/>
    <xf numFmtId="0" fontId="5" fillId="7" borderId="18" xfId="0" applyFont="1" applyFill="1" applyBorder="1" applyAlignment="1">
      <alignment horizontal="center"/>
    </xf>
    <xf numFmtId="0" fontId="4" fillId="0" borderId="4" xfId="0" applyFont="1" applyBorder="1"/>
    <xf numFmtId="1" fontId="4" fillId="6" borderId="18" xfId="0" applyNumberFormat="1" applyFont="1" applyFill="1" applyBorder="1"/>
    <xf numFmtId="1" fontId="4" fillId="6" borderId="2" xfId="0" applyNumberFormat="1" applyFont="1" applyFill="1" applyBorder="1" applyAlignment="1">
      <alignment horizontal="center" vertical="top" wrapText="1"/>
    </xf>
    <xf numFmtId="1" fontId="4" fillId="6" borderId="2" xfId="0" applyNumberFormat="1" applyFont="1" applyFill="1" applyBorder="1" applyAlignment="1">
      <alignment horizontal="center" vertical="top"/>
    </xf>
    <xf numFmtId="166" fontId="4" fillId="2" borderId="18" xfId="1" applyNumberFormat="1" applyFont="1" applyFill="1" applyBorder="1" applyAlignment="1">
      <alignment vertical="top"/>
    </xf>
    <xf numFmtId="166" fontId="4" fillId="2" borderId="38" xfId="1" applyNumberFormat="1" applyFont="1" applyFill="1" applyBorder="1" applyAlignment="1">
      <alignment vertical="top"/>
    </xf>
    <xf numFmtId="0" fontId="4" fillId="0" borderId="5" xfId="0" applyFont="1" applyBorder="1"/>
    <xf numFmtId="0" fontId="4" fillId="6" borderId="2" xfId="0" applyFont="1" applyFill="1" applyBorder="1" applyAlignment="1">
      <alignment horizontal="center" vertical="top" wrapText="1"/>
    </xf>
    <xf numFmtId="164" fontId="4" fillId="2" borderId="19" xfId="1" applyFont="1" applyFill="1" applyBorder="1" applyAlignment="1">
      <alignment vertical="top"/>
    </xf>
    <xf numFmtId="164" fontId="4" fillId="2" borderId="30" xfId="1" applyFont="1" applyFill="1" applyBorder="1" applyAlignment="1">
      <alignment vertical="top"/>
    </xf>
    <xf numFmtId="2" fontId="4" fillId="6" borderId="2" xfId="0" applyNumberFormat="1" applyFont="1" applyFill="1" applyBorder="1" applyAlignment="1">
      <alignment vertical="top"/>
    </xf>
    <xf numFmtId="0" fontId="4" fillId="0" borderId="6" xfId="0" applyFont="1" applyBorder="1"/>
    <xf numFmtId="164" fontId="4" fillId="2" borderId="18" xfId="1" applyFont="1" applyFill="1" applyBorder="1" applyAlignment="1">
      <alignment vertical="top"/>
    </xf>
    <xf numFmtId="164" fontId="4" fillId="2" borderId="38" xfId="1" applyFont="1" applyFill="1" applyBorder="1" applyAlignment="1">
      <alignment vertical="top"/>
    </xf>
    <xf numFmtId="0" fontId="17" fillId="6" borderId="8" xfId="0" applyFont="1" applyFill="1" applyBorder="1"/>
    <xf numFmtId="164" fontId="4" fillId="2" borderId="26" xfId="1" applyFont="1" applyFill="1" applyBorder="1" applyAlignment="1">
      <alignment vertical="top"/>
    </xf>
    <xf numFmtId="166" fontId="4" fillId="9" borderId="18" xfId="1" applyNumberFormat="1" applyFont="1" applyFill="1" applyBorder="1" applyAlignment="1">
      <alignment horizontal="center" vertical="top"/>
    </xf>
    <xf numFmtId="166" fontId="4" fillId="9" borderId="19" xfId="1" applyNumberFormat="1" applyFont="1" applyFill="1" applyBorder="1" applyAlignment="1">
      <alignment horizontal="center" vertical="top"/>
    </xf>
    <xf numFmtId="166" fontId="4" fillId="9" borderId="30" xfId="1" applyNumberFormat="1" applyFont="1" applyFill="1" applyBorder="1" applyAlignment="1">
      <alignment horizontal="center" vertical="top"/>
    </xf>
    <xf numFmtId="1" fontId="4" fillId="6" borderId="2" xfId="0" applyNumberFormat="1" applyFont="1" applyFill="1" applyBorder="1" applyAlignment="1">
      <alignment wrapText="1"/>
    </xf>
    <xf numFmtId="2" fontId="4" fillId="9" borderId="18" xfId="1" applyNumberFormat="1" applyFont="1" applyFill="1" applyBorder="1" applyAlignment="1">
      <alignment horizontal="center" vertical="top"/>
    </xf>
    <xf numFmtId="2" fontId="4" fillId="9" borderId="19" xfId="1" applyNumberFormat="1" applyFont="1" applyFill="1" applyBorder="1" applyAlignment="1">
      <alignment horizontal="center" vertical="top"/>
    </xf>
    <xf numFmtId="2" fontId="4" fillId="9" borderId="8" xfId="1" applyNumberFormat="1" applyFont="1" applyFill="1" applyBorder="1" applyAlignment="1">
      <alignment horizontal="center" vertical="top"/>
    </xf>
    <xf numFmtId="0" fontId="4" fillId="6" borderId="18" xfId="0" applyFont="1" applyFill="1" applyBorder="1" applyAlignment="1"/>
    <xf numFmtId="0" fontId="4" fillId="6" borderId="19" xfId="0" applyFont="1" applyFill="1" applyBorder="1" applyAlignment="1"/>
    <xf numFmtId="167" fontId="4" fillId="6" borderId="2" xfId="1" applyNumberFormat="1" applyFont="1" applyFill="1" applyBorder="1" applyAlignment="1">
      <alignment wrapText="1"/>
    </xf>
    <xf numFmtId="4" fontId="4" fillId="6" borderId="8" xfId="0" applyNumberFormat="1" applyFont="1" applyFill="1" applyBorder="1" applyAlignment="1">
      <alignment wrapText="1"/>
    </xf>
    <xf numFmtId="165" fontId="4" fillId="6" borderId="8" xfId="0" applyNumberFormat="1" applyFont="1" applyFill="1" applyBorder="1" applyAlignment="1">
      <alignment wrapText="1"/>
    </xf>
    <xf numFmtId="166" fontId="4" fillId="9" borderId="8" xfId="1" applyNumberFormat="1" applyFont="1" applyFill="1" applyBorder="1" applyAlignment="1">
      <alignment horizontal="center" vertical="top"/>
    </xf>
    <xf numFmtId="0" fontId="4" fillId="6" borderId="18" xfId="0" applyFont="1" applyFill="1" applyBorder="1" applyAlignment="1">
      <alignment wrapText="1"/>
    </xf>
    <xf numFmtId="165" fontId="4" fillId="6" borderId="19" xfId="1" applyNumberFormat="1" applyFont="1" applyFill="1" applyBorder="1" applyAlignment="1">
      <alignment wrapText="1"/>
    </xf>
    <xf numFmtId="2" fontId="4" fillId="7" borderId="0" xfId="0" applyNumberFormat="1" applyFont="1" applyFill="1" applyBorder="1" applyAlignment="1">
      <alignment vertical="top"/>
    </xf>
    <xf numFmtId="0" fontId="4" fillId="7" borderId="0" xfId="0" applyFont="1" applyFill="1" applyBorder="1" applyAlignment="1">
      <alignment vertical="top"/>
    </xf>
    <xf numFmtId="0" fontId="4" fillId="7" borderId="2" xfId="0" applyFont="1" applyFill="1" applyBorder="1" applyAlignment="1">
      <alignment wrapText="1"/>
    </xf>
    <xf numFmtId="166" fontId="4" fillId="2" borderId="18" xfId="1" applyNumberFormat="1" applyFont="1" applyFill="1" applyBorder="1" applyAlignment="1">
      <alignment horizontal="center" vertical="center"/>
    </xf>
    <xf numFmtId="166" fontId="4" fillId="2" borderId="19" xfId="1" applyNumberFormat="1" applyFont="1" applyFill="1" applyBorder="1" applyAlignment="1">
      <alignment horizontal="center" vertical="center"/>
    </xf>
    <xf numFmtId="0" fontId="4" fillId="0" borderId="0" xfId="0" applyFont="1" applyBorder="1"/>
    <xf numFmtId="0" fontId="5" fillId="0" borderId="0" xfId="0" applyFont="1" applyBorder="1" applyAlignment="1">
      <alignment horizontal="center"/>
    </xf>
    <xf numFmtId="0" fontId="4" fillId="11" borderId="2" xfId="0" applyFont="1" applyFill="1" applyBorder="1"/>
    <xf numFmtId="166" fontId="4" fillId="2" borderId="8" xfId="1" applyNumberFormat="1" applyFont="1" applyFill="1" applyBorder="1" applyAlignment="1">
      <alignment horizontal="center" vertical="center"/>
    </xf>
    <xf numFmtId="0" fontId="4" fillId="0" borderId="32" xfId="0" applyFont="1" applyFill="1" applyBorder="1"/>
    <xf numFmtId="164" fontId="4" fillId="0" borderId="32" xfId="0" applyNumberFormat="1" applyFont="1" applyFill="1" applyBorder="1"/>
    <xf numFmtId="0" fontId="4" fillId="0" borderId="14" xfId="0" applyFont="1" applyFill="1" applyBorder="1" applyAlignment="1">
      <alignment horizontal="left" vertical="top" wrapText="1"/>
    </xf>
    <xf numFmtId="0" fontId="4" fillId="0" borderId="18" xfId="0" applyFont="1" applyFill="1" applyBorder="1" applyAlignment="1">
      <alignment horizontal="left" vertical="top" wrapText="1"/>
    </xf>
    <xf numFmtId="0" fontId="15" fillId="0" borderId="18" xfId="0" applyFont="1" applyBorder="1" applyAlignment="1">
      <alignment horizontal="left" vertical="distributed" wrapText="1"/>
    </xf>
    <xf numFmtId="166" fontId="4" fillId="2" borderId="19" xfId="1" applyNumberFormat="1" applyFont="1" applyFill="1" applyBorder="1" applyAlignment="1">
      <alignment vertical="top"/>
    </xf>
    <xf numFmtId="166" fontId="4" fillId="2" borderId="30" xfId="1" applyNumberFormat="1" applyFont="1" applyFill="1" applyBorder="1" applyAlignment="1">
      <alignment vertical="top"/>
    </xf>
    <xf numFmtId="166" fontId="4" fillId="2" borderId="8" xfId="1" applyNumberFormat="1" applyFont="1" applyFill="1" applyBorder="1" applyAlignment="1">
      <alignment vertical="top"/>
    </xf>
    <xf numFmtId="166" fontId="4" fillId="2" borderId="26" xfId="1" applyNumberFormat="1" applyFont="1" applyFill="1" applyBorder="1" applyAlignment="1">
      <alignment vertical="top"/>
    </xf>
    <xf numFmtId="0" fontId="4" fillId="0" borderId="0" xfId="0" applyFont="1" applyAlignment="1">
      <alignment wrapText="1"/>
    </xf>
    <xf numFmtId="0" fontId="4" fillId="8" borderId="14" xfId="0" applyFont="1" applyFill="1" applyBorder="1" applyAlignment="1">
      <alignment vertical="center" wrapText="1"/>
    </xf>
    <xf numFmtId="0" fontId="4" fillId="2" borderId="18" xfId="0" applyFont="1" applyFill="1" applyBorder="1"/>
    <xf numFmtId="0" fontId="4" fillId="8" borderId="7" xfId="0" applyFont="1" applyFill="1" applyBorder="1" applyAlignment="1">
      <alignment vertical="center" wrapText="1"/>
    </xf>
    <xf numFmtId="0" fontId="4" fillId="2" borderId="19" xfId="0" applyFont="1" applyFill="1" applyBorder="1"/>
    <xf numFmtId="0" fontId="4" fillId="6" borderId="30" xfId="0" applyFont="1" applyFill="1" applyBorder="1"/>
    <xf numFmtId="0" fontId="4" fillId="6" borderId="26" xfId="0" applyFont="1" applyFill="1" applyBorder="1"/>
    <xf numFmtId="17" fontId="4" fillId="6" borderId="24" xfId="0" applyNumberFormat="1" applyFont="1" applyFill="1" applyBorder="1"/>
    <xf numFmtId="4" fontId="4" fillId="9" borderId="18" xfId="1" applyNumberFormat="1" applyFont="1" applyFill="1" applyBorder="1" applyAlignment="1">
      <alignment vertical="top"/>
    </xf>
    <xf numFmtId="4" fontId="4" fillId="9" borderId="38" xfId="1" applyNumberFormat="1" applyFont="1" applyFill="1" applyBorder="1" applyAlignment="1">
      <alignment vertical="top"/>
    </xf>
    <xf numFmtId="4" fontId="4" fillId="9" borderId="19" xfId="1" applyNumberFormat="1" applyFont="1" applyFill="1" applyBorder="1" applyAlignment="1">
      <alignment vertical="top"/>
    </xf>
    <xf numFmtId="4" fontId="4" fillId="9" borderId="30" xfId="1" applyNumberFormat="1" applyFont="1" applyFill="1" applyBorder="1" applyAlignment="1">
      <alignment vertical="top"/>
    </xf>
    <xf numFmtId="0" fontId="4" fillId="6" borderId="2" xfId="0" applyNumberFormat="1" applyFont="1" applyFill="1" applyBorder="1" applyAlignment="1">
      <alignment wrapText="1"/>
    </xf>
    <xf numFmtId="4" fontId="4" fillId="9" borderId="8" xfId="1" applyNumberFormat="1" applyFont="1" applyFill="1" applyBorder="1" applyAlignment="1">
      <alignment vertical="top"/>
    </xf>
    <xf numFmtId="4" fontId="4" fillId="9" borderId="26" xfId="1" applyNumberFormat="1" applyFont="1" applyFill="1" applyBorder="1" applyAlignment="1">
      <alignment vertical="top"/>
    </xf>
    <xf numFmtId="4" fontId="4" fillId="9" borderId="10" xfId="1" applyNumberFormat="1" applyFont="1" applyFill="1" applyBorder="1" applyAlignment="1">
      <alignment vertical="top"/>
    </xf>
    <xf numFmtId="4" fontId="4" fillId="6" borderId="2" xfId="1" applyNumberFormat="1" applyFont="1" applyFill="1" applyBorder="1" applyAlignment="1">
      <alignment wrapText="1"/>
    </xf>
    <xf numFmtId="4" fontId="4" fillId="6" borderId="2" xfId="0" applyNumberFormat="1" applyFont="1" applyFill="1" applyBorder="1" applyAlignment="1">
      <alignment wrapText="1"/>
    </xf>
    <xf numFmtId="4" fontId="4" fillId="6" borderId="8" xfId="0" applyNumberFormat="1" applyFont="1" applyFill="1" applyBorder="1" applyAlignment="1">
      <alignment horizontal="right" wrapText="1"/>
    </xf>
    <xf numFmtId="0" fontId="4" fillId="0" borderId="0" xfId="0" applyFont="1" applyFill="1" applyBorder="1" applyAlignment="1">
      <alignment wrapText="1"/>
    </xf>
    <xf numFmtId="0" fontId="4" fillId="2" borderId="42" xfId="0" applyFont="1" applyFill="1" applyBorder="1" applyAlignment="1">
      <alignment vertical="top" wrapText="1"/>
    </xf>
    <xf numFmtId="166" fontId="4" fillId="2" borderId="28" xfId="1" applyNumberFormat="1" applyFont="1" applyFill="1" applyBorder="1" applyAlignment="1">
      <alignment vertical="top"/>
    </xf>
    <xf numFmtId="0" fontId="4" fillId="9" borderId="29" xfId="0" applyFont="1" applyFill="1" applyBorder="1" applyAlignment="1">
      <alignment vertical="top" wrapText="1"/>
    </xf>
    <xf numFmtId="0" fontId="4" fillId="10" borderId="2" xfId="0" applyFont="1" applyFill="1" applyBorder="1" applyAlignment="1">
      <alignment vertical="top" wrapText="1"/>
    </xf>
    <xf numFmtId="166" fontId="4" fillId="10" borderId="2" xfId="1" applyNumberFormat="1" applyFont="1" applyFill="1" applyBorder="1" applyAlignment="1">
      <alignment vertical="top"/>
    </xf>
    <xf numFmtId="0" fontId="4" fillId="0" borderId="30" xfId="0" applyFont="1" applyFill="1" applyBorder="1" applyAlignment="1">
      <alignment vertical="top" wrapText="1"/>
    </xf>
    <xf numFmtId="166" fontId="4" fillId="0" borderId="19" xfId="1" applyNumberFormat="1" applyFont="1" applyFill="1" applyBorder="1" applyAlignment="1">
      <alignment vertical="top"/>
    </xf>
    <xf numFmtId="2" fontId="4" fillId="0" borderId="0" xfId="0" applyNumberFormat="1" applyFont="1" applyFill="1" applyBorder="1" applyAlignment="1">
      <alignment horizontal="left" vertical="top" wrapText="1"/>
    </xf>
    <xf numFmtId="0" fontId="4" fillId="0" borderId="0" xfId="0" applyFont="1" applyBorder="1" applyAlignment="1">
      <alignment horizontal="left" vertical="top" wrapText="1"/>
    </xf>
    <xf numFmtId="0" fontId="4" fillId="2" borderId="42" xfId="0" applyFont="1" applyFill="1" applyBorder="1" applyAlignment="1">
      <alignment wrapText="1"/>
    </xf>
    <xf numFmtId="0" fontId="4" fillId="0" borderId="0" xfId="0" applyFont="1" applyFill="1" applyAlignment="1">
      <alignment wrapText="1"/>
    </xf>
    <xf numFmtId="0" fontId="4" fillId="9" borderId="43" xfId="0" applyFont="1" applyFill="1" applyBorder="1" applyAlignment="1">
      <alignment wrapText="1"/>
    </xf>
    <xf numFmtId="166" fontId="4" fillId="9" borderId="2" xfId="0" applyNumberFormat="1" applyFont="1" applyFill="1" applyBorder="1" applyAlignment="1">
      <alignment wrapText="1"/>
    </xf>
    <xf numFmtId="0" fontId="4" fillId="10" borderId="44" xfId="0" applyFont="1" applyFill="1" applyBorder="1" applyAlignment="1">
      <alignment wrapText="1"/>
    </xf>
    <xf numFmtId="166" fontId="4" fillId="10" borderId="3" xfId="0" applyNumberFormat="1" applyFont="1" applyFill="1" applyBorder="1"/>
    <xf numFmtId="0" fontId="4" fillId="0" borderId="0" xfId="0" applyFont="1" applyAlignment="1">
      <alignment horizontal="center" vertical="center"/>
    </xf>
    <xf numFmtId="164" fontId="4" fillId="0" borderId="22" xfId="0" applyNumberFormat="1" applyFont="1" applyBorder="1"/>
    <xf numFmtId="0" fontId="4"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Fill="1" applyBorder="1" applyAlignment="1">
      <alignment horizontal="left" vertical="distributed"/>
    </xf>
    <xf numFmtId="0" fontId="4" fillId="2" borderId="18" xfId="0" applyFont="1" applyFill="1" applyBorder="1" applyAlignment="1">
      <alignment vertical="top"/>
    </xf>
    <xf numFmtId="0" fontId="4" fillId="6" borderId="27" xfId="0" applyFont="1" applyFill="1" applyBorder="1"/>
    <xf numFmtId="0" fontId="4" fillId="6" borderId="13" xfId="0" applyFont="1" applyFill="1" applyBorder="1"/>
    <xf numFmtId="17" fontId="4" fillId="2" borderId="18" xfId="0" applyNumberFormat="1" applyFont="1" applyFill="1" applyBorder="1"/>
    <xf numFmtId="0" fontId="4" fillId="0" borderId="7" xfId="0" applyFont="1" applyBorder="1" applyAlignment="1">
      <alignment horizontal="center" vertical="center"/>
    </xf>
    <xf numFmtId="0" fontId="4" fillId="0" borderId="19" xfId="0" applyFont="1" applyFill="1" applyBorder="1" applyAlignment="1">
      <alignment vertical="distributed"/>
    </xf>
    <xf numFmtId="1" fontId="4" fillId="0" borderId="0" xfId="0" applyNumberFormat="1" applyFont="1"/>
    <xf numFmtId="1" fontId="4" fillId="6" borderId="14" xfId="0" applyNumberFormat="1" applyFont="1" applyFill="1" applyBorder="1"/>
    <xf numFmtId="0" fontId="4" fillId="2" borderId="30" xfId="0" applyFont="1" applyFill="1" applyBorder="1"/>
    <xf numFmtId="0" fontId="4" fillId="6" borderId="7" xfId="0" applyFont="1" applyFill="1" applyBorder="1"/>
    <xf numFmtId="0" fontId="17" fillId="2" borderId="30" xfId="0" applyFont="1" applyFill="1" applyBorder="1"/>
    <xf numFmtId="0" fontId="4" fillId="0" borderId="23" xfId="0" applyFont="1" applyBorder="1" applyAlignment="1">
      <alignment horizontal="center" vertical="center"/>
    </xf>
    <xf numFmtId="0" fontId="4" fillId="0" borderId="8" xfId="0" applyFont="1" applyFill="1" applyBorder="1" applyAlignment="1">
      <alignment vertical="distributed"/>
    </xf>
    <xf numFmtId="0" fontId="5" fillId="2" borderId="26" xfId="0" applyFont="1" applyFill="1" applyBorder="1"/>
    <xf numFmtId="0" fontId="4" fillId="0" borderId="39" xfId="0" applyFont="1" applyBorder="1" applyAlignment="1">
      <alignment horizontal="center" vertical="center"/>
    </xf>
    <xf numFmtId="17" fontId="4" fillId="2" borderId="19" xfId="0" applyNumberFormat="1" applyFont="1" applyFill="1" applyBorder="1"/>
    <xf numFmtId="164" fontId="15" fillId="2" borderId="38" xfId="1" applyFont="1" applyFill="1" applyBorder="1" applyAlignment="1">
      <alignment vertical="top"/>
    </xf>
    <xf numFmtId="0" fontId="4" fillId="0" borderId="16" xfId="0" applyFont="1" applyBorder="1" applyAlignment="1">
      <alignment horizontal="center" vertical="center"/>
    </xf>
    <xf numFmtId="0" fontId="4" fillId="6" borderId="2" xfId="0" applyFont="1" applyFill="1" applyBorder="1" applyAlignment="1">
      <alignment vertical="top"/>
    </xf>
    <xf numFmtId="164" fontId="15" fillId="2" borderId="19" xfId="1" applyFont="1" applyFill="1" applyBorder="1" applyAlignment="1">
      <alignment vertical="top"/>
    </xf>
    <xf numFmtId="164" fontId="15" fillId="2" borderId="30" xfId="1" applyFont="1" applyFill="1" applyBorder="1" applyAlignment="1">
      <alignment vertical="top"/>
    </xf>
    <xf numFmtId="0" fontId="4" fillId="0" borderId="17" xfId="0" applyFont="1" applyBorder="1" applyAlignment="1">
      <alignment horizontal="center" vertical="center"/>
    </xf>
    <xf numFmtId="0" fontId="4" fillId="6" borderId="23" xfId="0" applyFont="1" applyFill="1" applyBorder="1"/>
    <xf numFmtId="0" fontId="4" fillId="2" borderId="37" xfId="0" applyFont="1" applyFill="1" applyBorder="1"/>
    <xf numFmtId="164" fontId="15" fillId="2" borderId="8" xfId="1" applyFont="1" applyFill="1" applyBorder="1" applyAlignment="1">
      <alignment vertical="top"/>
    </xf>
    <xf numFmtId="164" fontId="15" fillId="2" borderId="26" xfId="1" applyFont="1" applyFill="1" applyBorder="1" applyAlignment="1">
      <alignment vertical="top"/>
    </xf>
    <xf numFmtId="0" fontId="4" fillId="0" borderId="15" xfId="0" applyFont="1" applyBorder="1" applyAlignment="1">
      <alignment horizontal="center" vertical="center"/>
    </xf>
    <xf numFmtId="0" fontId="4" fillId="6" borderId="31" xfId="0" applyFont="1" applyFill="1" applyBorder="1" applyAlignment="1"/>
    <xf numFmtId="0" fontId="4" fillId="6" borderId="38" xfId="0" applyFont="1" applyFill="1" applyBorder="1" applyAlignment="1"/>
    <xf numFmtId="0" fontId="4" fillId="6" borderId="0" xfId="0" applyFont="1" applyFill="1" applyBorder="1" applyAlignment="1"/>
    <xf numFmtId="0" fontId="4" fillId="6" borderId="30" xfId="0" applyFont="1" applyFill="1" applyBorder="1" applyAlignment="1"/>
    <xf numFmtId="0" fontId="4" fillId="6" borderId="37" xfId="0" applyFont="1" applyFill="1" applyBorder="1" applyAlignment="1"/>
    <xf numFmtId="0" fontId="4" fillId="6" borderId="26" xfId="0" applyFont="1" applyFill="1" applyBorder="1" applyAlignment="1"/>
    <xf numFmtId="0" fontId="5" fillId="6" borderId="19" xfId="0" applyFont="1" applyFill="1" applyBorder="1"/>
    <xf numFmtId="2" fontId="4" fillId="0" borderId="2" xfId="0" applyNumberFormat="1" applyFont="1" applyFill="1" applyBorder="1" applyAlignment="1">
      <alignment horizontal="left" vertical="top" wrapText="1"/>
    </xf>
    <xf numFmtId="0" fontId="4" fillId="0" borderId="2" xfId="0" applyFont="1" applyBorder="1" applyAlignment="1">
      <alignment horizontal="left" vertical="top" wrapText="1"/>
    </xf>
    <xf numFmtId="0" fontId="4" fillId="6" borderId="31" xfId="0" applyFont="1" applyFill="1" applyBorder="1" applyAlignment="1">
      <alignment wrapText="1"/>
    </xf>
    <xf numFmtId="0" fontId="4" fillId="6" borderId="38" xfId="0" applyFont="1" applyFill="1" applyBorder="1" applyAlignment="1">
      <alignment wrapText="1"/>
    </xf>
    <xf numFmtId="0" fontId="4" fillId="6" borderId="0" xfId="0" applyFont="1" applyFill="1" applyBorder="1" applyAlignment="1">
      <alignment wrapText="1"/>
    </xf>
    <xf numFmtId="0" fontId="4" fillId="6" borderId="30" xfId="0" applyFont="1" applyFill="1" applyBorder="1" applyAlignment="1">
      <alignment wrapText="1"/>
    </xf>
    <xf numFmtId="9" fontId="4" fillId="6" borderId="37" xfId="0" applyNumberFormat="1" applyFont="1" applyFill="1" applyBorder="1" applyAlignment="1">
      <alignment wrapText="1"/>
    </xf>
    <xf numFmtId="9" fontId="4" fillId="6" borderId="26" xfId="0" applyNumberFormat="1" applyFont="1" applyFill="1" applyBorder="1" applyAlignment="1">
      <alignment wrapText="1"/>
    </xf>
    <xf numFmtId="0" fontId="4" fillId="0" borderId="6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64" fontId="4" fillId="2" borderId="45" xfId="1" applyFont="1" applyFill="1" applyBorder="1" applyAlignment="1">
      <alignment vertical="top"/>
    </xf>
    <xf numFmtId="17" fontId="4" fillId="4" borderId="14" xfId="0" applyNumberFormat="1" applyFont="1" applyFill="1" applyBorder="1" applyAlignment="1">
      <alignment vertical="top" wrapText="1"/>
    </xf>
    <xf numFmtId="0" fontId="4" fillId="4" borderId="7" xfId="0" applyFont="1" applyFill="1" applyBorder="1" applyAlignment="1">
      <alignment vertical="top" wrapText="1"/>
    </xf>
    <xf numFmtId="0" fontId="4" fillId="4" borderId="23" xfId="0" applyFont="1" applyFill="1" applyBorder="1" applyAlignment="1">
      <alignment vertical="top" wrapText="1"/>
    </xf>
    <xf numFmtId="0" fontId="4" fillId="6" borderId="30" xfId="0" applyFont="1" applyFill="1" applyBorder="1" applyAlignment="1">
      <alignment vertical="top" wrapText="1"/>
    </xf>
    <xf numFmtId="0" fontId="4" fillId="3" borderId="7" xfId="0" applyFont="1" applyFill="1" applyBorder="1" applyAlignment="1">
      <alignment vertical="top" wrapText="1"/>
    </xf>
    <xf numFmtId="0" fontId="4" fillId="3" borderId="19" xfId="0" applyFont="1" applyFill="1" applyBorder="1" applyAlignment="1">
      <alignment vertical="top" wrapText="1"/>
    </xf>
    <xf numFmtId="0" fontId="4" fillId="3" borderId="8" xfId="0" applyFont="1" applyFill="1" applyBorder="1" applyAlignment="1">
      <alignment vertical="top" wrapText="1"/>
    </xf>
    <xf numFmtId="0" fontId="4" fillId="3" borderId="23" xfId="0" applyFont="1" applyFill="1" applyBorder="1" applyAlignment="1">
      <alignment vertical="top" wrapText="1"/>
    </xf>
    <xf numFmtId="0" fontId="4" fillId="0" borderId="4" xfId="0" applyFont="1" applyBorder="1" applyAlignment="1">
      <alignment horizontal="center" vertical="center"/>
    </xf>
    <xf numFmtId="166" fontId="4" fillId="2" borderId="10" xfId="1" applyNumberFormat="1" applyFont="1" applyFill="1" applyBorder="1" applyAlignment="1">
      <alignment vertical="top"/>
    </xf>
    <xf numFmtId="0" fontId="4" fillId="0" borderId="16" xfId="0" applyFont="1" applyBorder="1" applyAlignment="1">
      <alignment vertical="top" wrapText="1"/>
    </xf>
    <xf numFmtId="0" fontId="4" fillId="0" borderId="59" xfId="0" applyFont="1" applyBorder="1" applyAlignment="1">
      <alignment horizontal="center" vertical="center"/>
    </xf>
    <xf numFmtId="166" fontId="4" fillId="2" borderId="56" xfId="1" applyNumberFormat="1" applyFont="1" applyFill="1" applyBorder="1" applyAlignment="1">
      <alignment vertical="top"/>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29" xfId="0" applyFont="1" applyBorder="1" applyAlignment="1">
      <alignment vertical="top" wrapText="1"/>
    </xf>
    <xf numFmtId="0" fontId="4" fillId="0" borderId="41"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4" fillId="6" borderId="18" xfId="0" applyNumberFormat="1" applyFont="1" applyFill="1" applyBorder="1" applyAlignment="1">
      <alignment vertical="center"/>
    </xf>
    <xf numFmtId="0" fontId="4" fillId="4" borderId="14" xfId="0" applyFont="1" applyFill="1" applyBorder="1" applyAlignment="1">
      <alignment vertical="top" wrapText="1"/>
    </xf>
    <xf numFmtId="0" fontId="4" fillId="7" borderId="60" xfId="0" applyFont="1" applyFill="1" applyBorder="1" applyAlignment="1">
      <alignment horizontal="center" vertical="center"/>
    </xf>
    <xf numFmtId="0" fontId="4" fillId="7" borderId="60" xfId="0" applyFont="1" applyFill="1" applyBorder="1"/>
    <xf numFmtId="0" fontId="4" fillId="7" borderId="5" xfId="0" applyFont="1" applyFill="1" applyBorder="1" applyAlignment="1">
      <alignment horizontal="center" vertical="center"/>
    </xf>
    <xf numFmtId="0" fontId="4" fillId="7" borderId="16" xfId="0" applyFont="1" applyFill="1" applyBorder="1"/>
    <xf numFmtId="0" fontId="5" fillId="7" borderId="16" xfId="0" applyFont="1" applyFill="1" applyBorder="1" applyAlignment="1">
      <alignment horizontal="center" vertical="center" wrapText="1"/>
    </xf>
    <xf numFmtId="0" fontId="4" fillId="7" borderId="16" xfId="0" applyFont="1" applyFill="1" applyBorder="1" applyAlignment="1">
      <alignment horizontal="center"/>
    </xf>
    <xf numFmtId="0" fontId="5" fillId="7" borderId="17" xfId="0" applyFont="1" applyFill="1" applyBorder="1" applyAlignment="1">
      <alignment horizontal="center" vertical="center" wrapText="1"/>
    </xf>
    <xf numFmtId="0" fontId="4" fillId="7" borderId="17" xfId="0" applyFont="1" applyFill="1" applyBorder="1"/>
    <xf numFmtId="0" fontId="4" fillId="0" borderId="0" xfId="0" applyFont="1" applyAlignment="1">
      <alignment vertical="top" wrapText="1"/>
    </xf>
    <xf numFmtId="0" fontId="4" fillId="6" borderId="19" xfId="0" applyFont="1" applyFill="1" applyBorder="1" applyAlignment="1">
      <alignment vertical="center"/>
    </xf>
    <xf numFmtId="17" fontId="4" fillId="6" borderId="18" xfId="0" applyNumberFormat="1" applyFont="1" applyFill="1" applyBorder="1" applyAlignment="1">
      <alignment vertical="top" wrapText="1"/>
    </xf>
    <xf numFmtId="17" fontId="4" fillId="4" borderId="18" xfId="0" applyNumberFormat="1" applyFont="1" applyFill="1" applyBorder="1" applyAlignment="1">
      <alignment vertical="top" wrapText="1"/>
    </xf>
    <xf numFmtId="0" fontId="4" fillId="4" borderId="19" xfId="0" applyFont="1" applyFill="1" applyBorder="1" applyAlignment="1">
      <alignment vertical="top" wrapText="1"/>
    </xf>
    <xf numFmtId="0" fontId="4" fillId="4" borderId="8" xfId="0" applyFont="1" applyFill="1" applyBorder="1" applyAlignment="1">
      <alignment vertical="top" wrapText="1"/>
    </xf>
    <xf numFmtId="0" fontId="4" fillId="6" borderId="19" xfId="0" applyFont="1" applyFill="1" applyBorder="1" applyAlignment="1">
      <alignment horizontal="center"/>
    </xf>
    <xf numFmtId="1" fontId="4" fillId="6" borderId="18" xfId="0" applyNumberFormat="1" applyFont="1" applyFill="1" applyBorder="1" applyAlignment="1">
      <alignment horizontal="left" vertical="top" wrapText="1"/>
    </xf>
    <xf numFmtId="0" fontId="4" fillId="6" borderId="18" xfId="0" applyNumberFormat="1" applyFont="1" applyFill="1" applyBorder="1" applyAlignment="1">
      <alignment horizontal="left" vertical="top" wrapText="1"/>
    </xf>
    <xf numFmtId="0" fontId="4" fillId="6" borderId="2" xfId="0" applyFont="1" applyFill="1" applyBorder="1" applyAlignment="1">
      <alignment horizontal="left" vertical="top" wrapText="1"/>
    </xf>
    <xf numFmtId="0" fontId="4" fillId="0" borderId="19" xfId="0" applyFont="1" applyFill="1" applyBorder="1" applyAlignment="1">
      <alignment vertical="top" wrapText="1"/>
    </xf>
    <xf numFmtId="0" fontId="4" fillId="6" borderId="19" xfId="0" applyFont="1" applyFill="1" applyBorder="1" applyAlignment="1">
      <alignment horizontal="left" vertical="top" wrapText="1"/>
    </xf>
    <xf numFmtId="0" fontId="4" fillId="6" borderId="8" xfId="0" applyFont="1" applyFill="1" applyBorder="1" applyAlignment="1">
      <alignment horizontal="left" vertical="top" wrapText="1"/>
    </xf>
    <xf numFmtId="164" fontId="4" fillId="2" borderId="27" xfId="1" applyFont="1" applyFill="1" applyBorder="1" applyAlignment="1">
      <alignment vertical="top"/>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2" borderId="42" xfId="0" applyFont="1" applyFill="1" applyBorder="1"/>
    <xf numFmtId="166" fontId="15" fillId="2" borderId="28" xfId="0" applyNumberFormat="1" applyFont="1" applyFill="1" applyBorder="1" applyAlignment="1"/>
    <xf numFmtId="0" fontId="4" fillId="2" borderId="49" xfId="0" applyFont="1" applyFill="1" applyBorder="1" applyAlignment="1">
      <alignment wrapText="1"/>
    </xf>
    <xf numFmtId="0" fontId="14" fillId="0" borderId="0" xfId="0" applyFont="1"/>
    <xf numFmtId="0" fontId="4" fillId="9" borderId="43" xfId="0" applyFont="1" applyFill="1" applyBorder="1"/>
    <xf numFmtId="166" fontId="15" fillId="9" borderId="2" xfId="0" applyNumberFormat="1" applyFont="1" applyFill="1" applyBorder="1" applyAlignment="1"/>
    <xf numFmtId="0" fontId="4" fillId="9" borderId="50" xfId="0" applyFont="1" applyFill="1" applyBorder="1"/>
    <xf numFmtId="0" fontId="4" fillId="10" borderId="44" xfId="0" applyFont="1" applyFill="1" applyBorder="1"/>
    <xf numFmtId="166" fontId="4" fillId="10" borderId="44" xfId="1" applyNumberFormat="1" applyFont="1" applyFill="1" applyBorder="1"/>
    <xf numFmtId="0" fontId="4" fillId="10" borderId="51" xfId="0" applyFont="1" applyFill="1" applyBorder="1"/>
    <xf numFmtId="4" fontId="4" fillId="0" borderId="0" xfId="0" applyNumberFormat="1" applyFont="1"/>
    <xf numFmtId="0" fontId="4" fillId="6" borderId="19" xfId="0" applyFont="1" applyFill="1" applyBorder="1" applyAlignment="1">
      <alignment horizontal="center" wrapText="1"/>
    </xf>
    <xf numFmtId="0" fontId="4" fillId="6" borderId="19" xfId="0" applyFont="1" applyFill="1" applyBorder="1"/>
    <xf numFmtId="0" fontId="0" fillId="6" borderId="2" xfId="0" applyFont="1" applyFill="1" applyBorder="1" applyAlignment="1">
      <alignment vertical="top" wrapText="1"/>
    </xf>
    <xf numFmtId="0" fontId="0" fillId="6" borderId="2" xfId="0" applyFont="1" applyFill="1" applyBorder="1" applyAlignment="1">
      <alignment vertical="top"/>
    </xf>
    <xf numFmtId="0" fontId="0" fillId="6" borderId="2" xfId="0" applyFont="1" applyFill="1" applyBorder="1"/>
    <xf numFmtId="49" fontId="0" fillId="6" borderId="2" xfId="0" applyNumberFormat="1" applyFont="1" applyFill="1" applyBorder="1" applyAlignment="1">
      <alignment horizontal="center" vertical="center" wrapText="1"/>
    </xf>
    <xf numFmtId="2" fontId="0" fillId="13" borderId="2" xfId="0" applyNumberFormat="1" applyFont="1" applyFill="1" applyBorder="1" applyAlignment="1">
      <alignment vertical="top"/>
    </xf>
    <xf numFmtId="164" fontId="0" fillId="0" borderId="2" xfId="1" applyFont="1" applyFill="1" applyBorder="1" applyAlignment="1">
      <alignment vertical="top"/>
    </xf>
    <xf numFmtId="0" fontId="0" fillId="0" borderId="0" xfId="0" applyFont="1" applyFill="1"/>
    <xf numFmtId="0" fontId="0" fillId="0" borderId="2" xfId="0" applyFont="1" applyFill="1" applyBorder="1" applyAlignment="1">
      <alignment vertical="center" wrapText="1"/>
    </xf>
    <xf numFmtId="0" fontId="4" fillId="2" borderId="2" xfId="0" applyFont="1" applyFill="1" applyBorder="1" applyAlignment="1">
      <alignment vertical="top"/>
    </xf>
    <xf numFmtId="166" fontId="4" fillId="2" borderId="8" xfId="1" applyNumberFormat="1" applyFont="1" applyFill="1" applyBorder="1" applyAlignment="1">
      <alignment vertical="top"/>
    </xf>
    <xf numFmtId="0" fontId="4" fillId="6" borderId="2" xfId="0" applyFont="1" applyFill="1" applyBorder="1"/>
    <xf numFmtId="166" fontId="4" fillId="2" borderId="18" xfId="1" applyNumberFormat="1" applyFont="1" applyFill="1" applyBorder="1" applyAlignment="1">
      <alignment vertical="top"/>
    </xf>
    <xf numFmtId="0" fontId="4" fillId="0" borderId="19" xfId="0" applyFont="1" applyFill="1" applyBorder="1" applyAlignment="1">
      <alignment vertical="top" wrapText="1"/>
    </xf>
    <xf numFmtId="0" fontId="4" fillId="6" borderId="2" xfId="0" applyFont="1" applyFill="1" applyBorder="1" applyAlignment="1">
      <alignment vertical="center" wrapText="1"/>
    </xf>
    <xf numFmtId="0" fontId="4" fillId="2" borderId="2" xfId="0" applyFont="1" applyFill="1" applyBorder="1"/>
    <xf numFmtId="166" fontId="4" fillId="2" borderId="18" xfId="1" applyNumberFormat="1" applyFont="1" applyFill="1" applyBorder="1" applyAlignment="1">
      <alignment vertical="top"/>
    </xf>
    <xf numFmtId="164" fontId="4" fillId="2" borderId="18" xfId="1" applyFont="1" applyFill="1" applyBorder="1" applyAlignment="1">
      <alignment horizontal="center" vertical="top"/>
    </xf>
    <xf numFmtId="164" fontId="4" fillId="2" borderId="19" xfId="1" applyFont="1" applyFill="1" applyBorder="1" applyAlignment="1">
      <alignment horizontal="center" vertical="top"/>
    </xf>
    <xf numFmtId="164" fontId="4" fillId="2" borderId="8" xfId="1" applyFont="1" applyFill="1" applyBorder="1" applyAlignment="1">
      <alignment horizontal="center" vertical="top"/>
    </xf>
    <xf numFmtId="164" fontId="4" fillId="2" borderId="14" xfId="1" applyFont="1" applyFill="1" applyBorder="1" applyAlignment="1">
      <alignment horizontal="center" vertical="top"/>
    </xf>
    <xf numFmtId="164" fontId="4" fillId="2" borderId="7" xfId="1" applyFont="1" applyFill="1" applyBorder="1" applyAlignment="1">
      <alignment horizontal="center" vertical="top"/>
    </xf>
    <xf numFmtId="164" fontId="4" fillId="2" borderId="23" xfId="1" applyFont="1" applyFill="1" applyBorder="1" applyAlignment="1">
      <alignment horizontal="center" vertical="top"/>
    </xf>
    <xf numFmtId="0" fontId="0" fillId="2" borderId="0" xfId="0" applyFill="1"/>
    <xf numFmtId="166" fontId="4" fillId="9" borderId="38" xfId="1" applyNumberFormat="1" applyFont="1" applyFill="1" applyBorder="1" applyAlignment="1">
      <alignment vertical="top"/>
    </xf>
    <xf numFmtId="0" fontId="4" fillId="0" borderId="2" xfId="0" applyFont="1" applyBorder="1" applyAlignment="1">
      <alignment horizontal="center" vertical="center"/>
    </xf>
    <xf numFmtId="166" fontId="4" fillId="2" borderId="65" xfId="1" applyNumberFormat="1" applyFont="1" applyFill="1" applyBorder="1" applyAlignment="1">
      <alignment vertical="top"/>
    </xf>
    <xf numFmtId="0" fontId="0" fillId="0" borderId="2" xfId="0" applyFill="1" applyBorder="1" applyAlignment="1">
      <alignment horizontal="left" vertical="distributed"/>
    </xf>
    <xf numFmtId="0" fontId="0" fillId="0" borderId="2" xfId="0" applyFill="1" applyBorder="1" applyAlignment="1">
      <alignment vertical="top" wrapText="1"/>
    </xf>
    <xf numFmtId="0" fontId="0" fillId="0" borderId="2" xfId="0" applyFill="1" applyBorder="1" applyAlignment="1">
      <alignment vertical="center" wrapText="1"/>
    </xf>
    <xf numFmtId="49" fontId="0" fillId="6" borderId="2" xfId="0" applyNumberFormat="1" applyFill="1" applyBorder="1" applyAlignment="1">
      <alignment horizontal="center" vertical="center" wrapText="1"/>
    </xf>
    <xf numFmtId="0" fontId="4" fillId="6" borderId="26" xfId="0" applyFont="1" applyFill="1" applyBorder="1" applyAlignment="1">
      <alignment wrapText="1"/>
    </xf>
    <xf numFmtId="2" fontId="4" fillId="6" borderId="8" xfId="0" applyNumberFormat="1" applyFont="1" applyFill="1" applyBorder="1" applyAlignment="1">
      <alignment wrapText="1"/>
    </xf>
    <xf numFmtId="0" fontId="4" fillId="6" borderId="2" xfId="0" applyFont="1" applyFill="1" applyBorder="1" applyAlignment="1">
      <alignment horizontal="center" vertical="center" wrapText="1"/>
    </xf>
    <xf numFmtId="2" fontId="4" fillId="6" borderId="2" xfId="0" applyNumberFormat="1" applyFont="1" applyFill="1" applyBorder="1" applyAlignment="1">
      <alignment horizontal="center" wrapText="1"/>
    </xf>
    <xf numFmtId="1" fontId="4" fillId="6" borderId="2" xfId="0" applyNumberFormat="1" applyFont="1" applyFill="1" applyBorder="1" applyAlignment="1">
      <alignment horizontal="center" wrapText="1"/>
    </xf>
    <xf numFmtId="0" fontId="4" fillId="6" borderId="8" xfId="0" applyFont="1" applyFill="1" applyBorder="1" applyAlignment="1">
      <alignment horizontal="right" wrapText="1"/>
    </xf>
    <xf numFmtId="166" fontId="15" fillId="2" borderId="2" xfId="1" applyNumberFormat="1" applyFont="1" applyFill="1" applyBorder="1" applyAlignment="1">
      <alignment horizontal="distributed" vertical="top"/>
    </xf>
    <xf numFmtId="166" fontId="15" fillId="2" borderId="2" xfId="1" applyNumberFormat="1" applyFont="1" applyFill="1" applyBorder="1" applyAlignment="1">
      <alignment horizontal="center" vertical="top"/>
    </xf>
    <xf numFmtId="0" fontId="15" fillId="15" borderId="2" xfId="0" applyFont="1" applyFill="1" applyBorder="1" applyAlignment="1">
      <alignment vertical="top"/>
    </xf>
    <xf numFmtId="166" fontId="15" fillId="2" borderId="2" xfId="1" applyNumberFormat="1" applyFont="1" applyFill="1" applyBorder="1" applyAlignment="1">
      <alignment vertical="top"/>
    </xf>
    <xf numFmtId="166" fontId="18" fillId="2" borderId="57" xfId="0" applyNumberFormat="1" applyFont="1" applyFill="1" applyBorder="1" applyAlignment="1"/>
    <xf numFmtId="0" fontId="0" fillId="0" borderId="2" xfId="0" applyFill="1" applyBorder="1"/>
    <xf numFmtId="4" fontId="0" fillId="0" borderId="2" xfId="0" applyNumberFormat="1" applyFill="1" applyBorder="1"/>
    <xf numFmtId="0" fontId="0" fillId="0" borderId="8" xfId="0" applyFill="1" applyBorder="1"/>
    <xf numFmtId="166" fontId="0" fillId="0" borderId="0" xfId="0" applyNumberFormat="1" applyFill="1"/>
    <xf numFmtId="0" fontId="0" fillId="0" borderId="18" xfId="0" applyFill="1" applyBorder="1"/>
    <xf numFmtId="0" fontId="4" fillId="6" borderId="2" xfId="0" applyFont="1" applyFill="1" applyBorder="1"/>
    <xf numFmtId="166" fontId="4" fillId="2" borderId="8" xfId="1" applyNumberFormat="1" applyFont="1" applyFill="1" applyBorder="1" applyAlignment="1">
      <alignment vertical="top"/>
    </xf>
    <xf numFmtId="0" fontId="4" fillId="4" borderId="7" xfId="0" applyFont="1" applyFill="1" applyBorder="1" applyAlignment="1">
      <alignment vertical="top" wrapText="1"/>
    </xf>
    <xf numFmtId="166" fontId="4" fillId="2" borderId="18" xfId="1" applyNumberFormat="1" applyFont="1" applyFill="1" applyBorder="1" applyAlignment="1">
      <alignment vertical="top"/>
    </xf>
    <xf numFmtId="0" fontId="4" fillId="4" borderId="23" xfId="0" applyFont="1" applyFill="1" applyBorder="1" applyAlignment="1">
      <alignment vertical="top" wrapText="1"/>
    </xf>
    <xf numFmtId="0" fontId="4" fillId="2" borderId="19" xfId="0" applyFont="1" applyFill="1" applyBorder="1"/>
    <xf numFmtId="0" fontId="4" fillId="6" borderId="2" xfId="0" applyFont="1" applyFill="1" applyBorder="1" applyAlignment="1">
      <alignment horizontal="center"/>
    </xf>
    <xf numFmtId="0" fontId="17" fillId="6" borderId="8" xfId="0" applyFont="1" applyFill="1" applyBorder="1" applyAlignment="1">
      <alignment horizontal="center"/>
    </xf>
    <xf numFmtId="0" fontId="0" fillId="0" borderId="0" xfId="0" applyAlignment="1">
      <alignment horizontal="right"/>
    </xf>
    <xf numFmtId="17" fontId="4" fillId="6" borderId="47" xfId="0" applyNumberFormat="1" applyFont="1" applyFill="1" applyBorder="1" applyAlignment="1">
      <alignment horizontal="center"/>
    </xf>
    <xf numFmtId="17" fontId="4" fillId="2" borderId="19" xfId="0" applyNumberFormat="1" applyFont="1" applyFill="1" applyBorder="1" applyAlignment="1">
      <alignment horizontal="center"/>
    </xf>
    <xf numFmtId="0" fontId="4" fillId="2" borderId="19" xfId="0" applyFont="1" applyFill="1" applyBorder="1" applyAlignment="1">
      <alignment horizontal="center"/>
    </xf>
    <xf numFmtId="0" fontId="4" fillId="6" borderId="8" xfId="0" applyFont="1" applyFill="1" applyBorder="1" applyAlignment="1">
      <alignment horizontal="center"/>
    </xf>
    <xf numFmtId="17" fontId="4" fillId="2" borderId="18" xfId="0" applyNumberFormat="1" applyFont="1" applyFill="1" applyBorder="1" applyAlignment="1">
      <alignment horizontal="center"/>
    </xf>
    <xf numFmtId="17" fontId="15" fillId="2" borderId="8" xfId="0" applyNumberFormat="1" applyFont="1" applyFill="1" applyBorder="1"/>
    <xf numFmtId="17" fontId="15" fillId="2" borderId="19" xfId="0" applyNumberFormat="1" applyFont="1" applyFill="1" applyBorder="1"/>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25" xfId="0" applyFont="1" applyBorder="1" applyAlignment="1">
      <alignment horizontal="left" vertical="top" wrapText="1"/>
    </xf>
    <xf numFmtId="0" fontId="4" fillId="12" borderId="18" xfId="0" applyFont="1" applyFill="1" applyBorder="1" applyAlignment="1">
      <alignment horizontal="center" vertical="top"/>
    </xf>
    <xf numFmtId="0" fontId="4" fillId="12" borderId="19" xfId="0" applyFont="1" applyFill="1" applyBorder="1" applyAlignment="1">
      <alignment horizontal="center" vertical="top"/>
    </xf>
    <xf numFmtId="0" fontId="4" fillId="12" borderId="8" xfId="0" applyFont="1" applyFill="1" applyBorder="1" applyAlignment="1">
      <alignment horizontal="center" vertical="top"/>
    </xf>
    <xf numFmtId="0" fontId="4" fillId="12" borderId="2" xfId="0" applyFont="1" applyFill="1" applyBorder="1" applyAlignment="1">
      <alignment vertical="top"/>
    </xf>
    <xf numFmtId="0" fontId="4" fillId="0" borderId="18" xfId="0" applyFont="1" applyFill="1" applyBorder="1" applyAlignment="1">
      <alignment horizontal="left" vertical="distributed"/>
    </xf>
    <xf numFmtId="0" fontId="4" fillId="0" borderId="19" xfId="0" applyFont="1" applyFill="1" applyBorder="1" applyAlignment="1">
      <alignment horizontal="left" vertical="distributed"/>
    </xf>
    <xf numFmtId="0" fontId="4" fillId="0" borderId="40" xfId="0" applyFont="1" applyBorder="1" applyAlignment="1">
      <alignment horizontal="left" vertical="top" wrapText="1"/>
    </xf>
    <xf numFmtId="0" fontId="4" fillId="0" borderId="29" xfId="0" applyFont="1" applyBorder="1" applyAlignment="1">
      <alignment horizontal="left" vertical="top" wrapText="1"/>
    </xf>
    <xf numFmtId="0" fontId="4" fillId="0" borderId="41" xfId="0" applyFont="1" applyBorder="1" applyAlignment="1">
      <alignment horizontal="left" vertical="top" wrapText="1"/>
    </xf>
    <xf numFmtId="0" fontId="4" fillId="0" borderId="24" xfId="0" applyFont="1" applyBorder="1" applyAlignment="1">
      <alignment horizontal="left" vertical="top" wrapText="1"/>
    </xf>
    <xf numFmtId="0" fontId="4" fillId="0" borderId="8" xfId="0" applyFont="1" applyBorder="1" applyAlignment="1">
      <alignment horizontal="left" vertical="top" wrapText="1"/>
    </xf>
    <xf numFmtId="0" fontId="4" fillId="0" borderId="38" xfId="0" applyFont="1" applyBorder="1" applyAlignment="1">
      <alignment horizontal="left" vertical="top" wrapText="1"/>
    </xf>
    <xf numFmtId="0" fontId="4" fillId="0" borderId="30" xfId="0" applyFont="1" applyBorder="1" applyAlignment="1">
      <alignment horizontal="left" vertical="top" wrapText="1"/>
    </xf>
    <xf numFmtId="0" fontId="4" fillId="0" borderId="26"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36"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29" xfId="0" applyFont="1" applyBorder="1" applyAlignment="1">
      <alignment vertical="top" wrapText="1"/>
    </xf>
    <xf numFmtId="0" fontId="4" fillId="0" borderId="41" xfId="0" applyFont="1" applyBorder="1" applyAlignment="1">
      <alignment vertical="top" wrapText="1"/>
    </xf>
    <xf numFmtId="0" fontId="4" fillId="0" borderId="4" xfId="0" applyFont="1" applyBorder="1" applyAlignment="1">
      <alignment vertical="top" wrapText="1"/>
    </xf>
    <xf numFmtId="164" fontId="4" fillId="0" borderId="2" xfId="1" applyFont="1" applyFill="1" applyBorder="1" applyAlignment="1">
      <alignment vertical="top"/>
    </xf>
    <xf numFmtId="2" fontId="4" fillId="0" borderId="62" xfId="0" applyNumberFormat="1" applyFont="1" applyFill="1" applyBorder="1" applyAlignment="1">
      <alignment horizontal="left" vertical="top" wrapText="1"/>
    </xf>
    <xf numFmtId="2" fontId="4" fillId="0" borderId="45" xfId="0" applyNumberFormat="1" applyFont="1" applyFill="1" applyBorder="1" applyAlignment="1">
      <alignment horizontal="left" vertical="top" wrapText="1"/>
    </xf>
    <xf numFmtId="2" fontId="4" fillId="0" borderId="63" xfId="0" applyNumberFormat="1" applyFont="1" applyFill="1" applyBorder="1" applyAlignment="1">
      <alignment horizontal="left" vertical="top" wrapText="1"/>
    </xf>
    <xf numFmtId="0" fontId="4" fillId="0" borderId="36" xfId="0" applyFont="1" applyBorder="1" applyAlignment="1">
      <alignment vertical="top" wrapText="1"/>
    </xf>
    <xf numFmtId="0" fontId="4" fillId="0" borderId="0" xfId="0" applyFont="1" applyBorder="1" applyAlignment="1">
      <alignment vertical="top" wrapText="1"/>
    </xf>
    <xf numFmtId="0" fontId="4" fillId="0" borderId="1" xfId="0" applyFont="1" applyBorder="1" applyAlignment="1">
      <alignment vertical="top" wrapText="1"/>
    </xf>
    <xf numFmtId="0" fontId="4" fillId="0" borderId="17" xfId="0" applyFont="1" applyBorder="1" applyAlignment="1">
      <alignment horizontal="left" vertical="top" wrapText="1"/>
    </xf>
    <xf numFmtId="0" fontId="4" fillId="0" borderId="24" xfId="0" applyFont="1" applyBorder="1" applyAlignment="1">
      <alignment vertical="top" wrapText="1"/>
    </xf>
    <xf numFmtId="0" fontId="4" fillId="0" borderId="19" xfId="0" applyFont="1" applyBorder="1" applyAlignment="1">
      <alignment vertical="top" wrapText="1"/>
    </xf>
    <xf numFmtId="0" fontId="4" fillId="0" borderId="25" xfId="0" applyFont="1" applyBorder="1" applyAlignment="1">
      <alignment vertical="top" wrapText="1"/>
    </xf>
    <xf numFmtId="0" fontId="4" fillId="0" borderId="12" xfId="0" applyFont="1" applyBorder="1" applyAlignment="1">
      <alignment horizontal="left" vertical="top" wrapText="1"/>
    </xf>
    <xf numFmtId="0" fontId="4" fillId="6" borderId="14" xfId="0" applyFont="1" applyFill="1" applyBorder="1" applyAlignment="1">
      <alignment vertical="top" wrapText="1"/>
    </xf>
    <xf numFmtId="0" fontId="4" fillId="6" borderId="7" xfId="0" applyFont="1" applyFill="1" applyBorder="1" applyAlignment="1">
      <alignment vertical="top" wrapText="1"/>
    </xf>
    <xf numFmtId="0" fontId="4" fillId="6" borderId="23" xfId="0" applyFont="1" applyFill="1" applyBorder="1" applyAlignment="1">
      <alignment vertical="top" wrapText="1"/>
    </xf>
    <xf numFmtId="17" fontId="4" fillId="6" borderId="18" xfId="0" applyNumberFormat="1" applyFont="1" applyFill="1" applyBorder="1" applyAlignment="1">
      <alignment horizontal="center" vertical="center" wrapText="1"/>
    </xf>
    <xf numFmtId="17" fontId="4" fillId="6" borderId="19" xfId="0" applyNumberFormat="1" applyFont="1" applyFill="1" applyBorder="1" applyAlignment="1">
      <alignment horizontal="center" vertical="center" wrapText="1"/>
    </xf>
    <xf numFmtId="17" fontId="4" fillId="6" borderId="8" xfId="0" applyNumberFormat="1" applyFont="1" applyFill="1" applyBorder="1" applyAlignment="1">
      <alignment horizontal="center" vertical="center" wrapText="1"/>
    </xf>
    <xf numFmtId="0" fontId="4" fillId="6" borderId="19" xfId="0" applyFont="1" applyFill="1" applyBorder="1" applyAlignment="1">
      <alignment horizontal="center" wrapText="1"/>
    </xf>
    <xf numFmtId="0" fontId="4" fillId="2" borderId="2" xfId="0" applyFont="1" applyFill="1" applyBorder="1" applyAlignment="1">
      <alignment vertical="top"/>
    </xf>
    <xf numFmtId="0" fontId="4" fillId="0" borderId="18" xfId="0" applyFont="1" applyBorder="1" applyAlignment="1">
      <alignment vertical="top" wrapText="1"/>
    </xf>
    <xf numFmtId="0" fontId="4" fillId="0" borderId="8" xfId="0" applyFont="1" applyBorder="1" applyAlignment="1">
      <alignment vertical="top" wrapText="1"/>
    </xf>
    <xf numFmtId="0" fontId="4" fillId="0" borderId="2" xfId="0" applyFont="1" applyFill="1" applyBorder="1" applyAlignment="1">
      <alignment vertical="center" wrapText="1"/>
    </xf>
    <xf numFmtId="0" fontId="4" fillId="6" borderId="2" xfId="0" applyFont="1" applyFill="1" applyBorder="1" applyAlignment="1">
      <alignment vertical="top"/>
    </xf>
    <xf numFmtId="166" fontId="4" fillId="0" borderId="8" xfId="1" applyNumberFormat="1" applyFont="1" applyFill="1" applyBorder="1" applyAlignment="1">
      <alignment horizontal="left" vertical="distributed"/>
    </xf>
    <xf numFmtId="166" fontId="4" fillId="0" borderId="2" xfId="1" applyNumberFormat="1" applyFont="1" applyFill="1" applyBorder="1" applyAlignment="1">
      <alignment horizontal="left" vertical="distributed"/>
    </xf>
    <xf numFmtId="0" fontId="4" fillId="0" borderId="59" xfId="0" applyFont="1" applyBorder="1" applyAlignment="1">
      <alignment vertical="top" wrapText="1"/>
    </xf>
    <xf numFmtId="0" fontId="4" fillId="0" borderId="29" xfId="0" applyFont="1" applyFill="1" applyBorder="1" applyAlignment="1">
      <alignment vertical="top" wrapText="1"/>
    </xf>
    <xf numFmtId="0" fontId="4" fillId="0" borderId="41" xfId="0" applyFont="1" applyFill="1" applyBorder="1" applyAlignment="1">
      <alignment vertical="top" wrapText="1"/>
    </xf>
    <xf numFmtId="2" fontId="4" fillId="13" borderId="2" xfId="0" applyNumberFormat="1" applyFont="1" applyFill="1" applyBorder="1" applyAlignment="1">
      <alignment vertical="top"/>
    </xf>
    <xf numFmtId="0" fontId="5" fillId="7" borderId="13" xfId="0" applyFont="1" applyFill="1" applyBorder="1" applyAlignment="1">
      <alignment horizontal="left"/>
    </xf>
    <xf numFmtId="0" fontId="5" fillId="7" borderId="32" xfId="0" applyFont="1" applyFill="1" applyBorder="1" applyAlignment="1">
      <alignment horizontal="left"/>
    </xf>
    <xf numFmtId="0" fontId="5" fillId="7" borderId="37" xfId="0" applyFont="1" applyFill="1" applyBorder="1" applyAlignment="1">
      <alignment horizontal="left"/>
    </xf>
    <xf numFmtId="0" fontId="5" fillId="7" borderId="27" xfId="0" applyFont="1" applyFill="1" applyBorder="1" applyAlignment="1">
      <alignment horizontal="left"/>
    </xf>
    <xf numFmtId="0" fontId="4" fillId="0" borderId="8" xfId="0" applyFont="1" applyFill="1" applyBorder="1" applyAlignment="1">
      <alignment vertical="center" wrapText="1"/>
    </xf>
    <xf numFmtId="0" fontId="4" fillId="6" borderId="18" xfId="0" applyFont="1" applyFill="1" applyBorder="1" applyAlignment="1">
      <alignment vertical="top" wrapText="1"/>
    </xf>
    <xf numFmtId="0" fontId="4" fillId="6" borderId="19" xfId="0" applyFont="1" applyFill="1" applyBorder="1" applyAlignment="1">
      <alignment vertical="top" wrapText="1"/>
    </xf>
    <xf numFmtId="0" fontId="4" fillId="6" borderId="8" xfId="0" applyFont="1" applyFill="1" applyBorder="1" applyAlignment="1">
      <alignment vertical="top" wrapText="1"/>
    </xf>
    <xf numFmtId="0" fontId="4" fillId="4" borderId="14" xfId="0" applyFont="1" applyFill="1" applyBorder="1" applyAlignment="1">
      <alignment vertical="top" wrapText="1"/>
    </xf>
    <xf numFmtId="0" fontId="4" fillId="4" borderId="7" xfId="0" applyFont="1" applyFill="1" applyBorder="1" applyAlignment="1">
      <alignment vertical="top" wrapText="1"/>
    </xf>
    <xf numFmtId="0" fontId="4" fillId="4" borderId="23" xfId="0" applyFont="1" applyFill="1" applyBorder="1" applyAlignment="1">
      <alignment vertical="top" wrapText="1"/>
    </xf>
    <xf numFmtId="0" fontId="4" fillId="0" borderId="38" xfId="0" applyFont="1" applyFill="1" applyBorder="1" applyAlignment="1">
      <alignment vertical="top" wrapText="1"/>
    </xf>
    <xf numFmtId="0" fontId="4" fillId="0" borderId="30" xfId="0" applyFont="1" applyFill="1" applyBorder="1" applyAlignment="1">
      <alignment vertical="top" wrapText="1"/>
    </xf>
    <xf numFmtId="0" fontId="4" fillId="0" borderId="26" xfId="0" applyFont="1" applyFill="1" applyBorder="1" applyAlignment="1">
      <alignment vertical="top" wrapText="1"/>
    </xf>
    <xf numFmtId="2" fontId="4" fillId="6" borderId="8" xfId="0" applyNumberFormat="1" applyFont="1" applyFill="1" applyBorder="1" applyAlignment="1">
      <alignment vertical="top"/>
    </xf>
    <xf numFmtId="2" fontId="4" fillId="6" borderId="2" xfId="0" applyNumberFormat="1" applyFont="1" applyFill="1" applyBorder="1" applyAlignment="1">
      <alignment vertical="top"/>
    </xf>
    <xf numFmtId="17" fontId="4" fillId="2" borderId="18"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2" fontId="4" fillId="2" borderId="2" xfId="0" applyNumberFormat="1" applyFont="1" applyFill="1" applyBorder="1" applyAlignment="1">
      <alignment vertical="top"/>
    </xf>
    <xf numFmtId="17" fontId="4" fillId="6" borderId="2" xfId="0" applyNumberFormat="1" applyFont="1" applyFill="1" applyBorder="1" applyAlignment="1">
      <alignment vertical="center"/>
    </xf>
    <xf numFmtId="0" fontId="4" fillId="6" borderId="2" xfId="0" applyNumberFormat="1" applyFont="1" applyFill="1" applyBorder="1" applyAlignment="1">
      <alignment vertical="center"/>
    </xf>
    <xf numFmtId="2" fontId="4" fillId="0" borderId="18" xfId="0" applyNumberFormat="1" applyFont="1" applyFill="1" applyBorder="1" applyAlignment="1">
      <alignment vertical="top" wrapText="1"/>
    </xf>
    <xf numFmtId="2" fontId="4" fillId="0" borderId="19" xfId="0" applyNumberFormat="1" applyFont="1" applyFill="1" applyBorder="1" applyAlignment="1">
      <alignment vertical="top" wrapText="1"/>
    </xf>
    <xf numFmtId="2" fontId="4" fillId="0" borderId="8" xfId="0" applyNumberFormat="1" applyFont="1" applyFill="1" applyBorder="1" applyAlignment="1">
      <alignment vertical="top" wrapText="1"/>
    </xf>
    <xf numFmtId="0" fontId="4" fillId="4" borderId="19" xfId="0" applyFont="1" applyFill="1" applyBorder="1" applyAlignment="1">
      <alignment vertical="top" wrapText="1"/>
    </xf>
    <xf numFmtId="0" fontId="4" fillId="4" borderId="8" xfId="0" applyFont="1" applyFill="1" applyBorder="1" applyAlignment="1">
      <alignment vertical="top" wrapText="1"/>
    </xf>
    <xf numFmtId="166" fontId="4" fillId="2" borderId="2" xfId="1" applyNumberFormat="1" applyFont="1" applyFill="1" applyBorder="1" applyAlignment="1">
      <alignment vertical="top"/>
    </xf>
    <xf numFmtId="0" fontId="4" fillId="4" borderId="18" xfId="0" applyFont="1" applyFill="1" applyBorder="1" applyAlignment="1">
      <alignment vertical="top" wrapText="1"/>
    </xf>
    <xf numFmtId="2" fontId="4" fillId="2" borderId="10" xfId="0" applyNumberFormat="1" applyFont="1" applyFill="1" applyBorder="1" applyAlignment="1">
      <alignment vertical="top"/>
    </xf>
    <xf numFmtId="2" fontId="4" fillId="2" borderId="11" xfId="0" applyNumberFormat="1" applyFont="1" applyFill="1" applyBorder="1" applyAlignment="1">
      <alignment vertical="top"/>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2" fontId="4" fillId="13" borderId="8" xfId="0" applyNumberFormat="1" applyFont="1" applyFill="1" applyBorder="1" applyAlignment="1">
      <alignment vertical="top"/>
    </xf>
    <xf numFmtId="2" fontId="4" fillId="13" borderId="18" xfId="0" applyNumberFormat="1" applyFont="1" applyFill="1" applyBorder="1" applyAlignment="1">
      <alignment vertical="top"/>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8" xfId="0" applyFont="1" applyBorder="1" applyAlignment="1">
      <alignment vertical="center" wrapText="1"/>
    </xf>
    <xf numFmtId="0" fontId="4" fillId="2" borderId="8" xfId="0" applyFont="1" applyFill="1" applyBorder="1" applyAlignment="1">
      <alignment vertical="top"/>
    </xf>
    <xf numFmtId="0" fontId="4" fillId="2" borderId="13" xfId="0" applyFont="1" applyFill="1" applyBorder="1" applyAlignment="1">
      <alignment vertical="top"/>
    </xf>
    <xf numFmtId="0" fontId="4" fillId="6" borderId="30" xfId="0" applyFont="1" applyFill="1" applyBorder="1" applyAlignment="1">
      <alignment horizontal="left" vertical="top" wrapText="1"/>
    </xf>
    <xf numFmtId="0" fontId="4" fillId="6" borderId="26" xfId="0" applyFont="1" applyFill="1" applyBorder="1" applyAlignment="1">
      <alignment horizontal="left" vertical="top" wrapText="1"/>
    </xf>
    <xf numFmtId="0" fontId="4" fillId="6" borderId="2" xfId="0" applyFont="1" applyFill="1" applyBorder="1"/>
    <xf numFmtId="0" fontId="4" fillId="4" borderId="18" xfId="0" applyFont="1" applyFill="1" applyBorder="1" applyAlignment="1">
      <alignment horizontal="left" vertical="top" wrapText="1"/>
    </xf>
    <xf numFmtId="0" fontId="4" fillId="4" borderId="19"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6" borderId="18" xfId="0" applyFont="1" applyFill="1" applyBorder="1" applyAlignment="1">
      <alignment horizontal="center" wrapText="1"/>
    </xf>
    <xf numFmtId="0" fontId="4" fillId="6" borderId="8" xfId="0" applyFont="1" applyFill="1" applyBorder="1" applyAlignment="1">
      <alignment horizontal="center" wrapText="1"/>
    </xf>
    <xf numFmtId="0" fontId="4" fillId="15" borderId="2" xfId="0" applyFont="1" applyFill="1" applyBorder="1" applyAlignment="1">
      <alignment vertical="top"/>
    </xf>
    <xf numFmtId="0" fontId="5" fillId="7" borderId="7" xfId="0" applyFont="1" applyFill="1" applyBorder="1" applyAlignment="1">
      <alignment horizontal="center" wrapText="1"/>
    </xf>
    <xf numFmtId="0" fontId="5" fillId="7" borderId="23" xfId="0" applyFont="1" applyFill="1" applyBorder="1" applyAlignment="1">
      <alignment horizontal="center" wrapText="1"/>
    </xf>
    <xf numFmtId="164" fontId="4" fillId="2" borderId="8" xfId="1" applyFont="1" applyFill="1" applyBorder="1" applyAlignment="1">
      <alignment vertical="top"/>
    </xf>
    <xf numFmtId="164" fontId="4" fillId="2" borderId="2" xfId="1" applyFont="1" applyFill="1" applyBorder="1" applyAlignment="1">
      <alignment vertical="top"/>
    </xf>
    <xf numFmtId="164" fontId="4" fillId="2" borderId="30" xfId="1" applyFont="1" applyFill="1" applyBorder="1" applyAlignment="1">
      <alignment vertical="top"/>
    </xf>
    <xf numFmtId="164" fontId="4" fillId="2" borderId="26" xfId="1" applyFont="1" applyFill="1" applyBorder="1" applyAlignment="1">
      <alignment vertical="top"/>
    </xf>
    <xf numFmtId="0" fontId="4" fillId="4" borderId="24" xfId="0" applyFont="1" applyFill="1" applyBorder="1" applyAlignment="1">
      <alignment vertical="top" wrapText="1"/>
    </xf>
    <xf numFmtId="164" fontId="4" fillId="13" borderId="2" xfId="1" applyFont="1" applyFill="1" applyBorder="1" applyAlignment="1">
      <alignment vertical="top"/>
    </xf>
    <xf numFmtId="166" fontId="4" fillId="2" borderId="8" xfId="1" applyNumberFormat="1" applyFont="1" applyFill="1" applyBorder="1" applyAlignment="1">
      <alignment vertical="top"/>
    </xf>
    <xf numFmtId="166" fontId="4" fillId="2" borderId="18" xfId="1" applyNumberFormat="1" applyFont="1" applyFill="1" applyBorder="1" applyAlignment="1">
      <alignment vertical="top"/>
    </xf>
    <xf numFmtId="166" fontId="4" fillId="2" borderId="27" xfId="1" applyNumberFormat="1" applyFont="1" applyFill="1" applyBorder="1" applyAlignment="1">
      <alignment vertical="top"/>
    </xf>
    <xf numFmtId="0" fontId="5" fillId="7" borderId="53" xfId="0" applyFont="1" applyFill="1" applyBorder="1" applyAlignment="1">
      <alignment horizontal="left"/>
    </xf>
    <xf numFmtId="0" fontId="5" fillId="7" borderId="54" xfId="0" applyFont="1" applyFill="1" applyBorder="1" applyAlignment="1">
      <alignment horizontal="left"/>
    </xf>
    <xf numFmtId="0" fontId="5" fillId="7" borderId="55" xfId="0" applyFont="1" applyFill="1" applyBorder="1" applyAlignment="1">
      <alignment horizontal="left"/>
    </xf>
    <xf numFmtId="164" fontId="4" fillId="0" borderId="18" xfId="1" applyFont="1" applyFill="1" applyBorder="1" applyAlignment="1">
      <alignment horizontal="left" vertical="top" wrapText="1"/>
    </xf>
    <xf numFmtId="164" fontId="4" fillId="0" borderId="19" xfId="1" applyFont="1" applyFill="1" applyBorder="1" applyAlignment="1">
      <alignment horizontal="left" vertical="top" wrapText="1"/>
    </xf>
    <xf numFmtId="164" fontId="4" fillId="0" borderId="8" xfId="1" applyFont="1" applyFill="1" applyBorder="1" applyAlignment="1">
      <alignment horizontal="left" vertical="top" wrapText="1"/>
    </xf>
    <xf numFmtId="0" fontId="4" fillId="6" borderId="31" xfId="0" applyFont="1" applyFill="1" applyBorder="1" applyAlignment="1">
      <alignment horizontal="center"/>
    </xf>
    <xf numFmtId="0" fontId="4" fillId="6" borderId="38" xfId="0" applyFont="1" applyFill="1" applyBorder="1" applyAlignment="1">
      <alignment horizontal="center"/>
    </xf>
    <xf numFmtId="0" fontId="4" fillId="6" borderId="32" xfId="0" applyFont="1" applyFill="1" applyBorder="1" applyAlignment="1">
      <alignment horizontal="center"/>
    </xf>
    <xf numFmtId="0" fontId="4" fillId="6" borderId="27" xfId="0" applyFont="1" applyFill="1" applyBorder="1" applyAlignment="1">
      <alignment horizontal="center"/>
    </xf>
    <xf numFmtId="0" fontId="4" fillId="6" borderId="18" xfId="0" applyFont="1" applyFill="1" applyBorder="1" applyAlignment="1">
      <alignment horizontal="center" vertical="top" wrapText="1"/>
    </xf>
    <xf numFmtId="0" fontId="4" fillId="6" borderId="19" xfId="0" applyFont="1" applyFill="1" applyBorder="1" applyAlignment="1">
      <alignment horizontal="center" vertical="top" wrapText="1"/>
    </xf>
    <xf numFmtId="0" fontId="4" fillId="6" borderId="8" xfId="0" applyFont="1" applyFill="1" applyBorder="1" applyAlignment="1">
      <alignment horizontal="center" vertical="top" wrapText="1"/>
    </xf>
    <xf numFmtId="2" fontId="4" fillId="5" borderId="19" xfId="0" applyNumberFormat="1" applyFont="1" applyFill="1" applyBorder="1" applyAlignment="1">
      <alignment horizontal="center" vertical="center" wrapText="1"/>
    </xf>
    <xf numFmtId="2" fontId="4" fillId="5" borderId="8" xfId="0" applyNumberFormat="1" applyFont="1" applyFill="1" applyBorder="1" applyAlignment="1">
      <alignment horizontal="center" vertical="center" wrapText="1"/>
    </xf>
    <xf numFmtId="0" fontId="4" fillId="0" borderId="24" xfId="0" applyFont="1" applyFill="1" applyBorder="1" applyAlignment="1">
      <alignment vertical="top" wrapText="1"/>
    </xf>
    <xf numFmtId="0" fontId="4" fillId="0" borderId="19" xfId="0" applyFont="1" applyFill="1" applyBorder="1" applyAlignment="1">
      <alignment vertical="top" wrapText="1"/>
    </xf>
    <xf numFmtId="0" fontId="4" fillId="0" borderId="25" xfId="0" applyFont="1" applyFill="1" applyBorder="1" applyAlignment="1">
      <alignment vertical="top" wrapText="1"/>
    </xf>
    <xf numFmtId="2" fontId="4" fillId="0" borderId="15" xfId="0" applyNumberFormat="1" applyFont="1" applyFill="1" applyBorder="1" applyAlignment="1">
      <alignment horizontal="left" vertical="top" wrapText="1"/>
    </xf>
    <xf numFmtId="2" fontId="4" fillId="0" borderId="16" xfId="0" applyNumberFormat="1" applyFont="1" applyFill="1" applyBorder="1" applyAlignment="1">
      <alignment horizontal="left" vertical="top" wrapText="1"/>
    </xf>
    <xf numFmtId="2" fontId="4" fillId="0" borderId="39" xfId="0" applyNumberFormat="1" applyFont="1" applyFill="1" applyBorder="1" applyAlignment="1">
      <alignment horizontal="left" vertical="top" wrapText="1"/>
    </xf>
    <xf numFmtId="2" fontId="4" fillId="13" borderId="2" xfId="1" applyNumberFormat="1" applyFont="1" applyFill="1" applyBorder="1" applyAlignment="1">
      <alignment vertical="top"/>
    </xf>
    <xf numFmtId="2" fontId="4" fillId="13" borderId="12" xfId="0" applyNumberFormat="1" applyFont="1" applyFill="1" applyBorder="1" applyAlignment="1">
      <alignment vertical="top"/>
    </xf>
    <xf numFmtId="2" fontId="4" fillId="13" borderId="10" xfId="0" applyNumberFormat="1" applyFont="1" applyFill="1" applyBorder="1" applyAlignment="1">
      <alignment vertical="top"/>
    </xf>
    <xf numFmtId="2" fontId="4" fillId="2" borderId="8" xfId="0" applyNumberFormat="1" applyFont="1" applyFill="1" applyBorder="1" applyAlignment="1">
      <alignment vertical="top"/>
    </xf>
    <xf numFmtId="0" fontId="4" fillId="0" borderId="1" xfId="0" applyFont="1" applyBorder="1" applyAlignment="1">
      <alignment horizontal="left" vertical="top" wrapText="1"/>
    </xf>
    <xf numFmtId="0" fontId="4" fillId="6" borderId="18" xfId="0" applyFont="1" applyFill="1" applyBorder="1" applyAlignment="1">
      <alignment horizontal="left" vertical="top" wrapText="1"/>
    </xf>
    <xf numFmtId="0" fontId="4" fillId="6" borderId="19" xfId="0" applyFont="1" applyFill="1" applyBorder="1" applyAlignment="1">
      <alignment horizontal="left" vertical="top" wrapText="1"/>
    </xf>
    <xf numFmtId="0" fontId="4" fillId="6" borderId="8" xfId="0" applyFont="1" applyFill="1" applyBorder="1" applyAlignment="1">
      <alignment horizontal="left" vertical="top" wrapText="1"/>
    </xf>
    <xf numFmtId="164" fontId="4" fillId="0" borderId="8" xfId="1" applyFont="1" applyFill="1" applyBorder="1" applyAlignment="1">
      <alignment vertical="top"/>
    </xf>
    <xf numFmtId="0" fontId="4" fillId="2" borderId="18" xfId="0" applyFont="1" applyFill="1" applyBorder="1" applyAlignment="1">
      <alignment vertical="top" wrapText="1"/>
    </xf>
    <xf numFmtId="0" fontId="4" fillId="2" borderId="19" xfId="0" applyFont="1" applyFill="1" applyBorder="1" applyAlignment="1">
      <alignment vertical="top" wrapText="1"/>
    </xf>
    <xf numFmtId="0" fontId="4" fillId="2" borderId="8" xfId="0" applyFont="1" applyFill="1" applyBorder="1" applyAlignment="1">
      <alignment vertical="top" wrapText="1"/>
    </xf>
    <xf numFmtId="164" fontId="4" fillId="13" borderId="27" xfId="1" applyFont="1" applyFill="1" applyBorder="1" applyAlignment="1">
      <alignment vertical="top"/>
    </xf>
    <xf numFmtId="0" fontId="4" fillId="0" borderId="47" xfId="0" applyFont="1" applyFill="1" applyBorder="1" applyAlignment="1">
      <alignment vertical="top" wrapText="1"/>
    </xf>
    <xf numFmtId="0" fontId="4" fillId="6" borderId="19" xfId="0" applyFont="1" applyFill="1" applyBorder="1" applyAlignment="1">
      <alignment horizontal="center"/>
    </xf>
    <xf numFmtId="17" fontId="4" fillId="6" borderId="18" xfId="0" applyNumberFormat="1" applyFont="1" applyFill="1" applyBorder="1" applyAlignment="1">
      <alignment horizontal="center" vertical="top"/>
    </xf>
    <xf numFmtId="17" fontId="4" fillId="6" borderId="19" xfId="0" applyNumberFormat="1" applyFont="1" applyFill="1" applyBorder="1" applyAlignment="1">
      <alignment horizontal="center" vertical="top"/>
    </xf>
    <xf numFmtId="17" fontId="4" fillId="6" borderId="8" xfId="0" applyNumberFormat="1" applyFont="1" applyFill="1" applyBorder="1" applyAlignment="1">
      <alignment horizontal="center" vertical="top"/>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xf numFmtId="0" fontId="4" fillId="15" borderId="8" xfId="0" applyFont="1" applyFill="1" applyBorder="1" applyAlignment="1">
      <alignment horizontal="center" vertical="center"/>
    </xf>
    <xf numFmtId="0" fontId="4" fillId="2" borderId="2" xfId="0" applyFont="1" applyFill="1" applyBorder="1"/>
    <xf numFmtId="17" fontId="4" fillId="6" borderId="18" xfId="0" applyNumberFormat="1" applyFont="1" applyFill="1" applyBorder="1" applyAlignment="1">
      <alignment horizontal="center" wrapText="1"/>
    </xf>
    <xf numFmtId="17" fontId="4" fillId="6" borderId="19" xfId="0" applyNumberFormat="1" applyFont="1" applyFill="1" applyBorder="1" applyAlignment="1">
      <alignment horizontal="center" wrapText="1"/>
    </xf>
    <xf numFmtId="0" fontId="4" fillId="0" borderId="18" xfId="0" applyFont="1" applyFill="1" applyBorder="1" applyAlignment="1">
      <alignment vertical="top" wrapText="1"/>
    </xf>
    <xf numFmtId="0" fontId="4" fillId="0" borderId="8" xfId="0" applyFont="1" applyFill="1" applyBorder="1" applyAlignment="1">
      <alignment vertical="top" wrapText="1"/>
    </xf>
    <xf numFmtId="0" fontId="4" fillId="0" borderId="18" xfId="0" applyFont="1" applyFill="1" applyBorder="1" applyAlignment="1">
      <alignment vertical="center" wrapText="1"/>
    </xf>
    <xf numFmtId="0" fontId="4" fillId="0" borderId="19" xfId="0" applyFont="1" applyFill="1" applyBorder="1" applyAlignment="1">
      <alignment vertical="center" wrapText="1"/>
    </xf>
    <xf numFmtId="17" fontId="4" fillId="6" borderId="8" xfId="0" applyNumberFormat="1" applyFont="1" applyFill="1" applyBorder="1" applyAlignment="1">
      <alignment vertical="top"/>
    </xf>
    <xf numFmtId="0" fontId="4" fillId="6" borderId="2" xfId="0" applyNumberFormat="1" applyFont="1" applyFill="1" applyBorder="1" applyAlignment="1">
      <alignment vertical="top"/>
    </xf>
    <xf numFmtId="0" fontId="4" fillId="0" borderId="36" xfId="0" applyFont="1" applyFill="1" applyBorder="1" applyAlignment="1">
      <alignment vertical="top" wrapText="1"/>
    </xf>
    <xf numFmtId="0" fontId="4" fillId="0" borderId="0" xfId="0" applyFont="1" applyFill="1" applyBorder="1" applyAlignment="1">
      <alignment vertical="top" wrapText="1"/>
    </xf>
    <xf numFmtId="0" fontId="5" fillId="7" borderId="32" xfId="0" applyFont="1" applyFill="1" applyBorder="1" applyAlignment="1">
      <alignment horizontal="center"/>
    </xf>
    <xf numFmtId="0" fontId="5" fillId="7" borderId="27" xfId="0" applyFont="1" applyFill="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left" vertical="top" wrapText="1"/>
    </xf>
    <xf numFmtId="17" fontId="4" fillId="6" borderId="18" xfId="0" applyNumberFormat="1" applyFont="1" applyFill="1" applyBorder="1" applyAlignment="1">
      <alignment horizontal="right" wrapText="1"/>
    </xf>
    <xf numFmtId="17" fontId="4" fillId="6" borderId="19" xfId="0" applyNumberFormat="1" applyFont="1" applyFill="1" applyBorder="1" applyAlignment="1">
      <alignment horizontal="right" wrapText="1"/>
    </xf>
    <xf numFmtId="164" fontId="4" fillId="13" borderId="8" xfId="1" applyFont="1" applyFill="1" applyBorder="1" applyAlignment="1">
      <alignment vertical="top"/>
    </xf>
    <xf numFmtId="2" fontId="4" fillId="0" borderId="38" xfId="0" applyNumberFormat="1" applyFont="1" applyFill="1" applyBorder="1" applyAlignment="1">
      <alignment vertical="top" wrapText="1"/>
    </xf>
    <xf numFmtId="2" fontId="4" fillId="0" borderId="30" xfId="0" applyNumberFormat="1" applyFont="1" applyFill="1" applyBorder="1" applyAlignment="1">
      <alignment vertical="top" wrapText="1"/>
    </xf>
    <xf numFmtId="2" fontId="4" fillId="0" borderId="26" xfId="0" applyNumberFormat="1" applyFont="1" applyFill="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17" fontId="4" fillId="6" borderId="2" xfId="0" applyNumberFormat="1" applyFont="1" applyFill="1" applyBorder="1" applyAlignment="1">
      <alignment vertical="top"/>
    </xf>
    <xf numFmtId="0" fontId="4" fillId="4" borderId="14"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8" xfId="0" applyFont="1" applyFill="1" applyBorder="1" applyAlignment="1">
      <alignment horizontal="left" vertical="top" wrapText="1"/>
    </xf>
    <xf numFmtId="166" fontId="4" fillId="2" borderId="9" xfId="1" applyNumberFormat="1" applyFont="1" applyFill="1" applyBorder="1" applyAlignment="1">
      <alignment vertical="top"/>
    </xf>
    <xf numFmtId="166" fontId="4" fillId="2" borderId="10" xfId="1" applyNumberFormat="1" applyFont="1" applyFill="1" applyBorder="1" applyAlignment="1">
      <alignment vertical="top"/>
    </xf>
    <xf numFmtId="0" fontId="4" fillId="8" borderId="8" xfId="0" applyFont="1" applyFill="1" applyBorder="1" applyAlignment="1">
      <alignment vertical="center" wrapText="1"/>
    </xf>
    <xf numFmtId="0" fontId="4" fillId="8" borderId="2" xfId="0" applyFont="1" applyFill="1" applyBorder="1" applyAlignment="1">
      <alignment vertical="center" wrapText="1"/>
    </xf>
    <xf numFmtId="2" fontId="4" fillId="0" borderId="17" xfId="0" applyNumberFormat="1" applyFont="1" applyFill="1" applyBorder="1" applyAlignment="1">
      <alignment horizontal="left" vertical="top" wrapText="1"/>
    </xf>
    <xf numFmtId="0" fontId="4" fillId="6" borderId="2" xfId="0" applyFont="1" applyFill="1" applyBorder="1" applyAlignment="1">
      <alignment vertical="center" wrapText="1"/>
    </xf>
    <xf numFmtId="0" fontId="4" fillId="6" borderId="18" xfId="0" applyFont="1" applyFill="1" applyBorder="1" applyAlignment="1">
      <alignment vertical="center" wrapText="1"/>
    </xf>
    <xf numFmtId="0" fontId="4" fillId="3" borderId="18" xfId="0" applyFont="1" applyFill="1" applyBorder="1" applyAlignment="1">
      <alignment vertical="top" wrapText="1"/>
    </xf>
    <xf numFmtId="0" fontId="4" fillId="3" borderId="19" xfId="0" applyFont="1" applyFill="1" applyBorder="1" applyAlignment="1">
      <alignment vertical="top" wrapText="1"/>
    </xf>
    <xf numFmtId="0" fontId="4" fillId="3" borderId="8" xfId="0" applyFont="1" applyFill="1" applyBorder="1" applyAlignment="1">
      <alignment vertical="top" wrapText="1"/>
    </xf>
    <xf numFmtId="2" fontId="4" fillId="0" borderId="65" xfId="0" applyNumberFormat="1" applyFont="1" applyFill="1" applyBorder="1" applyAlignment="1">
      <alignment horizontal="left" vertical="top" wrapText="1"/>
    </xf>
    <xf numFmtId="2" fontId="4" fillId="0" borderId="46" xfId="0" applyNumberFormat="1" applyFont="1" applyFill="1" applyBorder="1" applyAlignment="1">
      <alignment horizontal="left" vertical="top" wrapText="1"/>
    </xf>
    <xf numFmtId="17" fontId="17" fillId="6" borderId="24" xfId="0" applyNumberFormat="1" applyFont="1" applyFill="1" applyBorder="1" applyAlignment="1">
      <alignment horizontal="left" vertical="top" wrapText="1"/>
    </xf>
    <xf numFmtId="17" fontId="17" fillId="6" borderId="19" xfId="0" applyNumberFormat="1" applyFont="1" applyFill="1" applyBorder="1" applyAlignment="1">
      <alignment horizontal="left" vertical="top" wrapText="1"/>
    </xf>
    <xf numFmtId="0" fontId="4" fillId="8" borderId="18" xfId="0" applyFont="1" applyFill="1" applyBorder="1" applyAlignment="1">
      <alignment vertical="center" wrapText="1"/>
    </xf>
    <xf numFmtId="0" fontId="4" fillId="8" borderId="19" xfId="0" applyFont="1" applyFill="1" applyBorder="1" applyAlignment="1">
      <alignment vertical="center" wrapText="1"/>
    </xf>
    <xf numFmtId="0" fontId="4" fillId="3" borderId="18" xfId="0" applyFont="1" applyFill="1" applyBorder="1" applyAlignment="1">
      <alignment horizontal="center" vertical="top" wrapText="1"/>
    </xf>
    <xf numFmtId="0" fontId="4" fillId="3" borderId="19" xfId="0" applyFont="1" applyFill="1" applyBorder="1" applyAlignment="1">
      <alignment horizontal="center" vertical="top" wrapText="1"/>
    </xf>
    <xf numFmtId="0" fontId="4" fillId="0" borderId="1" xfId="0" applyFont="1" applyFill="1" applyBorder="1" applyAlignment="1">
      <alignment vertical="top" wrapText="1"/>
    </xf>
    <xf numFmtId="0" fontId="4" fillId="0" borderId="14" xfId="0" applyFont="1" applyBorder="1" applyAlignment="1">
      <alignment horizontal="center" vertical="top" wrapText="1"/>
    </xf>
    <xf numFmtId="0" fontId="4" fillId="0" borderId="7" xfId="0" applyFont="1" applyBorder="1" applyAlignment="1">
      <alignment horizontal="center" vertical="top" wrapText="1"/>
    </xf>
    <xf numFmtId="0" fontId="4" fillId="0" borderId="23" xfId="0" applyFont="1" applyBorder="1" applyAlignment="1">
      <alignment horizontal="center" vertical="top" wrapText="1"/>
    </xf>
    <xf numFmtId="0" fontId="4" fillId="8" borderId="18"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12" borderId="18" xfId="0" applyFont="1" applyFill="1" applyBorder="1" applyAlignment="1">
      <alignment horizontal="center" vertical="center"/>
    </xf>
    <xf numFmtId="0" fontId="4" fillId="12" borderId="19" xfId="0" applyFont="1" applyFill="1" applyBorder="1" applyAlignment="1">
      <alignment horizontal="center" vertical="center"/>
    </xf>
    <xf numFmtId="0" fontId="4" fillId="12" borderId="8" xfId="0" applyFont="1" applyFill="1" applyBorder="1" applyAlignment="1">
      <alignment horizontal="center" vertical="center"/>
    </xf>
    <xf numFmtId="0" fontId="4" fillId="6" borderId="31" xfId="0" applyFont="1" applyFill="1" applyBorder="1" applyAlignment="1">
      <alignment horizontal="center" wrapText="1"/>
    </xf>
    <xf numFmtId="0" fontId="4" fillId="6" borderId="38" xfId="0" applyFont="1" applyFill="1" applyBorder="1" applyAlignment="1">
      <alignment horizontal="center" wrapText="1"/>
    </xf>
    <xf numFmtId="0" fontId="4" fillId="6" borderId="37" xfId="0" applyFont="1" applyFill="1" applyBorder="1" applyAlignment="1">
      <alignment horizontal="center" wrapText="1"/>
    </xf>
    <xf numFmtId="0" fontId="4" fillId="6" borderId="26" xfId="0" applyFont="1" applyFill="1" applyBorder="1" applyAlignment="1">
      <alignment horizontal="center" wrapText="1"/>
    </xf>
    <xf numFmtId="0" fontId="0" fillId="6" borderId="14" xfId="0" applyFont="1" applyFill="1" applyBorder="1" applyAlignment="1">
      <alignment horizontal="left"/>
    </xf>
    <xf numFmtId="0" fontId="0" fillId="6" borderId="31" xfId="0" applyFont="1" applyFill="1" applyBorder="1" applyAlignment="1">
      <alignment horizontal="left"/>
    </xf>
    <xf numFmtId="0" fontId="0" fillId="6" borderId="38" xfId="0" applyFont="1" applyFill="1" applyBorder="1" applyAlignment="1">
      <alignment horizontal="left"/>
    </xf>
    <xf numFmtId="0" fontId="0" fillId="6" borderId="23" xfId="0" applyFont="1" applyFill="1" applyBorder="1" applyAlignment="1">
      <alignment horizontal="left"/>
    </xf>
    <xf numFmtId="0" fontId="0" fillId="6" borderId="37" xfId="0" applyFont="1" applyFill="1" applyBorder="1" applyAlignment="1">
      <alignment horizontal="left"/>
    </xf>
    <xf numFmtId="0" fontId="0" fillId="6" borderId="26" xfId="0" applyFont="1" applyFill="1" applyBorder="1" applyAlignment="1">
      <alignment horizontal="left"/>
    </xf>
    <xf numFmtId="0" fontId="5" fillId="7" borderId="13" xfId="0" applyFont="1" applyFill="1" applyBorder="1" applyAlignment="1">
      <alignment horizontal="left" vertical="top" wrapText="1"/>
    </xf>
    <xf numFmtId="0" fontId="5" fillId="7" borderId="32" xfId="0" applyFont="1" applyFill="1" applyBorder="1" applyAlignment="1">
      <alignment horizontal="left" vertical="top" wrapText="1"/>
    </xf>
    <xf numFmtId="0" fontId="4" fillId="7" borderId="18" xfId="0" applyFont="1" applyFill="1" applyBorder="1" applyAlignment="1">
      <alignment horizontal="left" vertical="top" wrapText="1"/>
    </xf>
    <xf numFmtId="0" fontId="4" fillId="7" borderId="19"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15" borderId="14" xfId="0" applyFont="1" applyFill="1" applyBorder="1" applyAlignment="1">
      <alignment vertical="top" wrapText="1"/>
    </xf>
    <xf numFmtId="0" fontId="4" fillId="15" borderId="7" xfId="0" applyFont="1" applyFill="1" applyBorder="1" applyAlignment="1">
      <alignment vertical="top" wrapText="1"/>
    </xf>
    <xf numFmtId="0" fontId="4" fillId="15" borderId="19" xfId="0" applyFont="1" applyFill="1" applyBorder="1" applyAlignment="1">
      <alignment vertical="top" wrapText="1"/>
    </xf>
    <xf numFmtId="0" fontId="4" fillId="15" borderId="8" xfId="0" applyFont="1" applyFill="1" applyBorder="1" applyAlignment="1">
      <alignmen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6" borderId="37" xfId="0" applyFont="1" applyFill="1" applyBorder="1" applyAlignment="1">
      <alignment horizontal="center"/>
    </xf>
    <xf numFmtId="0" fontId="4" fillId="6" borderId="26" xfId="0" applyFont="1" applyFill="1" applyBorder="1" applyAlignment="1">
      <alignment horizontal="center"/>
    </xf>
    <xf numFmtId="0" fontId="4" fillId="3" borderId="19" xfId="0" applyFont="1" applyFill="1" applyBorder="1" applyAlignment="1">
      <alignment horizontal="left" vertical="top" wrapText="1"/>
    </xf>
    <xf numFmtId="0" fontId="4" fillId="3" borderId="8" xfId="0" applyFont="1" applyFill="1" applyBorder="1" applyAlignment="1">
      <alignment horizontal="left" vertical="top" wrapText="1"/>
    </xf>
    <xf numFmtId="17" fontId="15" fillId="6" borderId="24" xfId="0" applyNumberFormat="1" applyFont="1" applyFill="1" applyBorder="1" applyAlignment="1">
      <alignment horizontal="left" vertical="top" wrapText="1"/>
    </xf>
    <xf numFmtId="17" fontId="15" fillId="6" borderId="19" xfId="0" applyNumberFormat="1" applyFont="1" applyFill="1" applyBorder="1" applyAlignment="1">
      <alignment horizontal="left" vertical="top" wrapText="1"/>
    </xf>
    <xf numFmtId="0" fontId="4" fillId="6" borderId="8" xfId="0" applyFont="1" applyFill="1" applyBorder="1"/>
    <xf numFmtId="0" fontId="4" fillId="9" borderId="13" xfId="0" applyFont="1" applyFill="1" applyBorder="1" applyAlignment="1">
      <alignment vertical="top" wrapText="1"/>
    </xf>
    <xf numFmtId="0" fontId="4" fillId="9" borderId="27" xfId="0" applyFont="1" applyFill="1" applyBorder="1" applyAlignment="1">
      <alignment vertical="top" wrapText="1"/>
    </xf>
    <xf numFmtId="0" fontId="4" fillId="2" borderId="2" xfId="0" applyFont="1" applyFill="1" applyBorder="1" applyAlignment="1">
      <alignment horizontal="left" vertical="top" wrapText="1"/>
    </xf>
    <xf numFmtId="0" fontId="4" fillId="2" borderId="1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10" borderId="2"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4" fontId="4" fillId="9" borderId="8" xfId="1" applyNumberFormat="1" applyFont="1" applyFill="1" applyBorder="1" applyAlignment="1">
      <alignment horizontal="center" vertical="top"/>
    </xf>
    <xf numFmtId="4" fontId="4" fillId="9" borderId="2" xfId="1" applyNumberFormat="1" applyFont="1" applyFill="1" applyBorder="1" applyAlignment="1">
      <alignment horizontal="center" vertical="top"/>
    </xf>
    <xf numFmtId="4" fontId="4" fillId="9" borderId="18" xfId="1" applyNumberFormat="1" applyFont="1" applyFill="1" applyBorder="1" applyAlignment="1">
      <alignment horizontal="center" vertical="top"/>
    </xf>
    <xf numFmtId="0" fontId="4" fillId="0" borderId="29" xfId="0" applyFont="1" applyBorder="1" applyAlignment="1">
      <alignment horizontal="center" vertical="top" wrapText="1"/>
    </xf>
    <xf numFmtId="0" fontId="4" fillId="0" borderId="35" xfId="0" applyFont="1" applyBorder="1" applyAlignment="1">
      <alignment horizontal="center" vertical="top" wrapText="1"/>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xf numFmtId="0" fontId="4" fillId="0" borderId="8" xfId="0" applyFont="1" applyBorder="1" applyAlignment="1">
      <alignment horizontal="center" vertical="top" wrapText="1"/>
    </xf>
    <xf numFmtId="0" fontId="4" fillId="9" borderId="2"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15" borderId="2" xfId="0" applyFont="1" applyFill="1" applyBorder="1" applyAlignment="1">
      <alignment vertical="center" wrapText="1"/>
    </xf>
    <xf numFmtId="0" fontId="4" fillId="15" borderId="18" xfId="0" applyFont="1" applyFill="1" applyBorder="1" applyAlignment="1">
      <alignment vertical="center" wrapText="1"/>
    </xf>
    <xf numFmtId="0" fontId="4" fillId="8" borderId="7" xfId="0" applyFont="1" applyFill="1" applyBorder="1" applyAlignment="1">
      <alignment vertical="center" wrapText="1"/>
    </xf>
    <xf numFmtId="0" fontId="4" fillId="8" borderId="23" xfId="0" applyFont="1" applyFill="1" applyBorder="1" applyAlignment="1">
      <alignment vertical="center" wrapText="1"/>
    </xf>
    <xf numFmtId="0" fontId="4" fillId="2" borderId="19" xfId="0" applyFont="1" applyFill="1" applyBorder="1" applyAlignment="1">
      <alignment vertical="center"/>
    </xf>
    <xf numFmtId="0" fontId="4" fillId="2" borderId="8" xfId="0" applyFont="1" applyFill="1" applyBorder="1" applyAlignment="1">
      <alignment vertical="center"/>
    </xf>
    <xf numFmtId="0" fontId="4" fillId="6" borderId="0" xfId="0" applyFont="1" applyFill="1" applyBorder="1" applyAlignment="1">
      <alignment horizontal="center"/>
    </xf>
    <xf numFmtId="0" fontId="4" fillId="6" borderId="30" xfId="0" applyFont="1" applyFill="1" applyBorder="1" applyAlignment="1">
      <alignment horizontal="center"/>
    </xf>
    <xf numFmtId="0" fontId="4" fillId="7" borderId="1" xfId="0" applyFont="1" applyFill="1" applyBorder="1" applyAlignment="1">
      <alignment horizontal="center"/>
    </xf>
    <xf numFmtId="0" fontId="4" fillId="7" borderId="52" xfId="0" applyFont="1" applyFill="1" applyBorder="1" applyAlignment="1">
      <alignment horizontal="center"/>
    </xf>
    <xf numFmtId="0" fontId="4" fillId="6" borderId="32" xfId="0" applyFont="1" applyFill="1" applyBorder="1" applyAlignment="1">
      <alignment horizontal="center" wrapText="1"/>
    </xf>
    <xf numFmtId="0" fontId="4" fillId="6" borderId="27" xfId="0" applyFont="1" applyFill="1" applyBorder="1" applyAlignment="1">
      <alignment horizontal="center" wrapText="1"/>
    </xf>
    <xf numFmtId="0" fontId="5" fillId="7" borderId="19" xfId="0" applyFont="1" applyFill="1" applyBorder="1" applyAlignment="1">
      <alignment horizontal="center" wrapText="1"/>
    </xf>
    <xf numFmtId="0" fontId="5" fillId="7" borderId="8" xfId="0" applyFont="1" applyFill="1" applyBorder="1" applyAlignment="1">
      <alignment horizontal="center" wrapText="1"/>
    </xf>
    <xf numFmtId="0" fontId="4" fillId="2" borderId="13"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14" xfId="0" applyFont="1" applyFill="1" applyBorder="1" applyAlignment="1">
      <alignment vertical="top" wrapText="1"/>
    </xf>
    <xf numFmtId="0" fontId="4" fillId="3" borderId="7" xfId="0" applyFont="1" applyFill="1" applyBorder="1" applyAlignment="1">
      <alignment vertical="top" wrapText="1"/>
    </xf>
    <xf numFmtId="0" fontId="4" fillId="3" borderId="23" xfId="0" applyFont="1" applyFill="1" applyBorder="1" applyAlignment="1">
      <alignment vertical="top" wrapText="1"/>
    </xf>
    <xf numFmtId="0" fontId="4" fillId="15" borderId="18" xfId="0" applyFont="1" applyFill="1" applyBorder="1" applyAlignment="1">
      <alignment vertical="center"/>
    </xf>
    <xf numFmtId="0" fontId="4" fillId="15" borderId="19" xfId="0" applyFont="1" applyFill="1" applyBorder="1" applyAlignment="1">
      <alignment vertical="center"/>
    </xf>
    <xf numFmtId="0" fontId="4" fillId="15" borderId="8" xfId="0" applyFont="1" applyFill="1" applyBorder="1" applyAlignment="1">
      <alignment vertical="center"/>
    </xf>
    <xf numFmtId="0" fontId="4" fillId="7" borderId="18" xfId="0" applyFont="1" applyFill="1" applyBorder="1" applyAlignment="1">
      <alignment horizontal="center" vertical="top" wrapText="1"/>
    </xf>
    <xf numFmtId="0" fontId="4" fillId="7" borderId="19" xfId="0" applyFont="1" applyFill="1" applyBorder="1" applyAlignment="1">
      <alignment horizontal="center" vertical="top" wrapText="1"/>
    </xf>
    <xf numFmtId="0" fontId="4" fillId="0" borderId="15" xfId="0" applyFont="1" applyBorder="1" applyAlignment="1">
      <alignment horizontal="left"/>
    </xf>
    <xf numFmtId="0" fontId="4" fillId="0" borderId="17" xfId="0" applyFont="1" applyBorder="1" applyAlignment="1">
      <alignment horizontal="left"/>
    </xf>
    <xf numFmtId="0" fontId="4" fillId="0" borderId="34" xfId="0" applyFont="1" applyBorder="1" applyAlignment="1">
      <alignment horizontal="left" vertical="top" wrapText="1"/>
    </xf>
    <xf numFmtId="0" fontId="0" fillId="0" borderId="35" xfId="0" applyBorder="1" applyAlignment="1">
      <alignment horizontal="left"/>
    </xf>
    <xf numFmtId="0" fontId="4" fillId="2" borderId="18" xfId="0" applyFont="1" applyFill="1" applyBorder="1" applyAlignment="1">
      <alignment horizontal="left" vertical="center"/>
    </xf>
    <xf numFmtId="0" fontId="4" fillId="2" borderId="8" xfId="0" applyFont="1" applyFill="1" applyBorder="1" applyAlignment="1">
      <alignment horizontal="left" vertical="center"/>
    </xf>
    <xf numFmtId="17" fontId="4" fillId="6" borderId="18" xfId="0" applyNumberFormat="1" applyFont="1" applyFill="1" applyBorder="1" applyAlignment="1">
      <alignment horizontal="right"/>
    </xf>
    <xf numFmtId="0" fontId="4" fillId="6" borderId="8" xfId="0" applyFont="1" applyFill="1" applyBorder="1" applyAlignment="1">
      <alignment horizontal="right"/>
    </xf>
    <xf numFmtId="164" fontId="4" fillId="2" borderId="18" xfId="1" applyFont="1" applyFill="1" applyBorder="1" applyAlignment="1">
      <alignment horizontal="center" vertical="top"/>
    </xf>
    <xf numFmtId="164" fontId="4" fillId="2" borderId="8" xfId="1" applyFont="1" applyFill="1" applyBorder="1" applyAlignment="1">
      <alignment horizontal="center" vertical="top"/>
    </xf>
    <xf numFmtId="17" fontId="15" fillId="6" borderId="18" xfId="0" applyNumberFormat="1" applyFont="1" applyFill="1" applyBorder="1" applyAlignment="1">
      <alignment horizontal="left"/>
    </xf>
    <xf numFmtId="17" fontId="15" fillId="6" borderId="8" xfId="0" applyNumberFormat="1" applyFont="1" applyFill="1" applyBorder="1" applyAlignment="1">
      <alignment horizontal="left"/>
    </xf>
    <xf numFmtId="2" fontId="4" fillId="13" borderId="8" xfId="1" applyNumberFormat="1" applyFont="1" applyFill="1" applyBorder="1" applyAlignment="1">
      <alignment horizontal="center" vertical="center"/>
    </xf>
    <xf numFmtId="2" fontId="4" fillId="13" borderId="2" xfId="1" applyNumberFormat="1" applyFont="1" applyFill="1" applyBorder="1" applyAlignment="1">
      <alignment horizontal="center" vertical="center"/>
    </xf>
    <xf numFmtId="0" fontId="4" fillId="3" borderId="8" xfId="0" applyFont="1" applyFill="1" applyBorder="1" applyAlignment="1">
      <alignment horizontal="center" vertical="top" wrapText="1"/>
    </xf>
    <xf numFmtId="0" fontId="5" fillId="7" borderId="20" xfId="0" applyFont="1" applyFill="1" applyBorder="1" applyAlignment="1">
      <alignment horizontal="left" vertical="top" wrapText="1"/>
    </xf>
    <xf numFmtId="0" fontId="5" fillId="7" borderId="21" xfId="0" applyFont="1" applyFill="1" applyBorder="1" applyAlignment="1">
      <alignment horizontal="left" vertical="top" wrapText="1"/>
    </xf>
    <xf numFmtId="0" fontId="5" fillId="7" borderId="58" xfId="0" applyFont="1" applyFill="1" applyBorder="1" applyAlignment="1">
      <alignment horizontal="left" vertical="top" wrapText="1"/>
    </xf>
    <xf numFmtId="0" fontId="4" fillId="8" borderId="3" xfId="0" applyFont="1" applyFill="1" applyBorder="1" applyAlignment="1">
      <alignment vertical="center" wrapText="1"/>
    </xf>
    <xf numFmtId="0" fontId="4" fillId="2" borderId="2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8" xfId="0" applyFont="1" applyFill="1" applyBorder="1" applyAlignment="1">
      <alignment horizontal="center" vertical="center"/>
    </xf>
    <xf numFmtId="166" fontId="4" fillId="2" borderId="18" xfId="1" applyNumberFormat="1" applyFont="1" applyFill="1" applyBorder="1" applyAlignment="1">
      <alignment horizontal="center" vertical="top"/>
    </xf>
    <xf numFmtId="166" fontId="4" fillId="2" borderId="8" xfId="1" applyNumberFormat="1" applyFont="1" applyFill="1" applyBorder="1" applyAlignment="1">
      <alignment horizontal="center" vertical="top"/>
    </xf>
    <xf numFmtId="0" fontId="4" fillId="0" borderId="16" xfId="0" applyFont="1" applyBorder="1" applyAlignment="1">
      <alignment horizontal="center"/>
    </xf>
    <xf numFmtId="0" fontId="4" fillId="0" borderId="17" xfId="0" applyFont="1" applyBorder="1" applyAlignment="1">
      <alignment horizontal="center"/>
    </xf>
    <xf numFmtId="2" fontId="4" fillId="13" borderId="12" xfId="1" applyNumberFormat="1" applyFont="1" applyFill="1" applyBorder="1" applyAlignment="1">
      <alignment horizontal="center" vertical="center"/>
    </xf>
    <xf numFmtId="2" fontId="4" fillId="13" borderId="10" xfId="1" applyNumberFormat="1" applyFont="1" applyFill="1" applyBorder="1" applyAlignment="1">
      <alignment horizontal="center" vertical="center"/>
    </xf>
    <xf numFmtId="2" fontId="4" fillId="13" borderId="56" xfId="1" applyNumberFormat="1" applyFont="1" applyFill="1" applyBorder="1" applyAlignment="1">
      <alignment horizontal="center" vertical="center"/>
    </xf>
    <xf numFmtId="0" fontId="5" fillId="7" borderId="23" xfId="0" applyFont="1" applyFill="1" applyBorder="1" applyAlignment="1">
      <alignment horizontal="left"/>
    </xf>
    <xf numFmtId="0" fontId="5" fillId="7" borderId="26" xfId="0" applyFont="1" applyFill="1" applyBorder="1" applyAlignment="1">
      <alignment horizontal="left"/>
    </xf>
    <xf numFmtId="0" fontId="15" fillId="0" borderId="24" xfId="0" applyFont="1" applyBorder="1" applyAlignment="1">
      <alignment vertical="top" wrapText="1"/>
    </xf>
    <xf numFmtId="0" fontId="15" fillId="0" borderId="19" xfId="0" applyFont="1" applyBorder="1" applyAlignment="1">
      <alignment vertical="top" wrapText="1"/>
    </xf>
    <xf numFmtId="0" fontId="15" fillId="8" borderId="2" xfId="0" applyFont="1" applyFill="1" applyBorder="1" applyAlignment="1">
      <alignment vertical="center" wrapText="1"/>
    </xf>
    <xf numFmtId="0" fontId="15" fillId="6" borderId="18" xfId="0" applyFont="1" applyFill="1" applyBorder="1" applyAlignment="1">
      <alignment vertical="top" wrapText="1"/>
    </xf>
    <xf numFmtId="0" fontId="15" fillId="6" borderId="19" xfId="0" applyFont="1" applyFill="1" applyBorder="1" applyAlignment="1">
      <alignment vertical="top" wrapText="1"/>
    </xf>
    <xf numFmtId="0" fontId="15" fillId="6" borderId="8" xfId="0" applyFont="1" applyFill="1" applyBorder="1" applyAlignment="1">
      <alignment vertical="top" wrapText="1"/>
    </xf>
    <xf numFmtId="0" fontId="5" fillId="7" borderId="37" xfId="0" applyFont="1" applyFill="1" applyBorder="1" applyAlignment="1">
      <alignment horizontal="center"/>
    </xf>
    <xf numFmtId="0" fontId="5" fillId="7" borderId="26" xfId="0" applyFont="1" applyFill="1" applyBorder="1" applyAlignment="1">
      <alignment horizontal="center"/>
    </xf>
    <xf numFmtId="0" fontId="15" fillId="0" borderId="47" xfId="0" applyFont="1" applyBorder="1" applyAlignment="1">
      <alignment vertical="top" wrapText="1"/>
    </xf>
    <xf numFmtId="0" fontId="15" fillId="0" borderId="30" xfId="0" applyFont="1" applyBorder="1" applyAlignment="1">
      <alignment vertical="top" wrapText="1"/>
    </xf>
    <xf numFmtId="0" fontId="15" fillId="0" borderId="52" xfId="0" applyFont="1" applyBorder="1" applyAlignment="1">
      <alignment vertical="top" wrapText="1"/>
    </xf>
    <xf numFmtId="0" fontId="15" fillId="0" borderId="2" xfId="0" applyFont="1" applyBorder="1" applyAlignment="1">
      <alignment horizontal="left" vertical="top" wrapText="1"/>
    </xf>
    <xf numFmtId="0" fontId="5" fillId="7" borderId="0" xfId="0" applyFont="1" applyFill="1" applyBorder="1" applyAlignment="1">
      <alignment horizontal="center"/>
    </xf>
    <xf numFmtId="0" fontId="5" fillId="7" borderId="18" xfId="0" applyFont="1" applyFill="1" applyBorder="1" applyAlignment="1">
      <alignment horizontal="center"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8" xfId="0" applyFont="1" applyBorder="1" applyAlignment="1">
      <alignment horizontal="left" vertical="top" wrapText="1"/>
    </xf>
    <xf numFmtId="0" fontId="15" fillId="0" borderId="5" xfId="0" applyFont="1" applyBorder="1" applyAlignment="1">
      <alignment horizontal="left" vertical="top" wrapText="1"/>
    </xf>
    <xf numFmtId="164" fontId="15" fillId="2" borderId="13" xfId="1" applyFont="1" applyFill="1" applyBorder="1" applyAlignment="1">
      <alignment vertical="top"/>
    </xf>
    <xf numFmtId="164" fontId="15" fillId="2" borderId="64" xfId="1" applyFont="1" applyFill="1" applyBorder="1" applyAlignment="1">
      <alignment vertical="top"/>
    </xf>
    <xf numFmtId="164" fontId="15" fillId="2" borderId="27" xfId="1" applyFont="1" applyFill="1" applyBorder="1" applyAlignment="1">
      <alignment vertical="top"/>
    </xf>
    <xf numFmtId="0" fontId="5" fillId="7" borderId="7" xfId="0" applyFont="1" applyFill="1" applyBorder="1" applyAlignment="1">
      <alignment horizontal="left" vertical="top" wrapText="1"/>
    </xf>
    <xf numFmtId="0" fontId="5" fillId="7" borderId="0" xfId="0" applyFont="1" applyFill="1" applyBorder="1" applyAlignment="1">
      <alignment horizontal="left" vertical="top" wrapText="1"/>
    </xf>
    <xf numFmtId="0" fontId="17" fillId="0" borderId="24" xfId="0" applyFont="1" applyBorder="1" applyAlignment="1">
      <alignment vertical="top" wrapText="1"/>
    </xf>
    <xf numFmtId="0" fontId="17" fillId="0" borderId="19" xfId="0" applyFont="1" applyBorder="1" applyAlignment="1">
      <alignment vertical="top" wrapText="1"/>
    </xf>
    <xf numFmtId="0" fontId="17" fillId="0" borderId="25" xfId="0" applyFont="1" applyBorder="1" applyAlignment="1">
      <alignment vertical="top" wrapText="1"/>
    </xf>
    <xf numFmtId="0" fontId="15" fillId="15" borderId="18" xfId="0" applyFont="1" applyFill="1" applyBorder="1" applyAlignment="1">
      <alignment vertical="top" wrapText="1"/>
    </xf>
    <xf numFmtId="0" fontId="15" fillId="15" borderId="19" xfId="0" applyFont="1" applyFill="1" applyBorder="1" applyAlignment="1">
      <alignment vertical="top" wrapText="1"/>
    </xf>
    <xf numFmtId="0" fontId="15" fillId="15" borderId="8" xfId="0" applyFont="1" applyFill="1" applyBorder="1" applyAlignment="1">
      <alignment vertical="top" wrapText="1"/>
    </xf>
    <xf numFmtId="0" fontId="15" fillId="3" borderId="18" xfId="0" applyFont="1" applyFill="1" applyBorder="1" applyAlignment="1">
      <alignment vertical="top" wrapText="1"/>
    </xf>
    <xf numFmtId="0" fontId="15" fillId="3" borderId="19" xfId="0" applyFont="1" applyFill="1" applyBorder="1" applyAlignment="1">
      <alignment vertical="top" wrapText="1"/>
    </xf>
    <xf numFmtId="0" fontId="15" fillId="3" borderId="8" xfId="0" applyFont="1" applyFill="1" applyBorder="1" applyAlignment="1">
      <alignment vertical="top" wrapText="1"/>
    </xf>
    <xf numFmtId="166" fontId="15" fillId="2" borderId="2" xfId="1" applyNumberFormat="1" applyFont="1" applyFill="1" applyBorder="1" applyAlignment="1">
      <alignment vertical="top"/>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4" fillId="2" borderId="20" xfId="0" applyFont="1" applyFill="1" applyBorder="1" applyAlignment="1">
      <alignment horizontal="left" wrapText="1"/>
    </xf>
    <xf numFmtId="0" fontId="4" fillId="2" borderId="22" xfId="0" applyFont="1" applyFill="1" applyBorder="1" applyAlignment="1">
      <alignment horizontal="left" wrapText="1"/>
    </xf>
    <xf numFmtId="0" fontId="15" fillId="6" borderId="32" xfId="0" applyFont="1" applyFill="1" applyBorder="1" applyAlignment="1">
      <alignment horizontal="center"/>
    </xf>
    <xf numFmtId="0" fontId="15" fillId="6" borderId="27" xfId="0" applyFont="1" applyFill="1" applyBorder="1" applyAlignment="1">
      <alignment horizontal="center"/>
    </xf>
    <xf numFmtId="0" fontId="15" fillId="8" borderId="18" xfId="0" applyFont="1" applyFill="1" applyBorder="1" applyAlignment="1">
      <alignment vertical="center" wrapText="1"/>
    </xf>
    <xf numFmtId="0" fontId="15" fillId="8" borderId="19" xfId="0" applyFont="1" applyFill="1" applyBorder="1" applyAlignment="1">
      <alignment vertical="center" wrapText="1"/>
    </xf>
    <xf numFmtId="0" fontId="15" fillId="8" borderId="8" xfId="0" applyFont="1" applyFill="1" applyBorder="1" applyAlignment="1">
      <alignment vertical="center" wrapText="1"/>
    </xf>
    <xf numFmtId="0" fontId="15" fillId="0" borderId="25" xfId="0" applyFont="1" applyBorder="1" applyAlignment="1">
      <alignment vertical="top" wrapText="1"/>
    </xf>
    <xf numFmtId="0" fontId="15" fillId="0" borderId="34" xfId="0" applyFont="1" applyBorder="1" applyAlignment="1">
      <alignment vertical="top" wrapText="1"/>
    </xf>
    <xf numFmtId="0" fontId="15" fillId="0" borderId="29" xfId="0" applyFont="1" applyBorder="1" applyAlignment="1">
      <alignment vertical="top" wrapText="1"/>
    </xf>
    <xf numFmtId="166" fontId="15" fillId="2" borderId="12" xfId="1" applyNumberFormat="1" applyFont="1" applyFill="1" applyBorder="1" applyAlignment="1">
      <alignment vertical="top"/>
    </xf>
    <xf numFmtId="166" fontId="15" fillId="2" borderId="10" xfId="1" applyNumberFormat="1" applyFont="1" applyFill="1" applyBorder="1" applyAlignment="1">
      <alignment vertical="top"/>
    </xf>
    <xf numFmtId="166" fontId="15" fillId="2" borderId="18" xfId="1" applyNumberFormat="1" applyFont="1" applyFill="1" applyBorder="1" applyAlignment="1">
      <alignment vertical="top"/>
    </xf>
    <xf numFmtId="166" fontId="15" fillId="2" borderId="19" xfId="1" applyNumberFormat="1" applyFont="1" applyFill="1" applyBorder="1" applyAlignment="1">
      <alignment vertical="top"/>
    </xf>
    <xf numFmtId="0" fontId="11" fillId="14" borderId="20" xfId="0" applyFont="1" applyFill="1" applyBorder="1" applyAlignment="1">
      <alignment horizontal="justify" vertical="top" wrapText="1"/>
    </xf>
    <xf numFmtId="0" fontId="11" fillId="14" borderId="21" xfId="0" applyFont="1" applyFill="1" applyBorder="1" applyAlignment="1">
      <alignment horizontal="justify" vertical="top" wrapText="1"/>
    </xf>
    <xf numFmtId="0" fontId="11" fillId="14" borderId="22" xfId="0" applyFont="1" applyFill="1" applyBorder="1" applyAlignment="1">
      <alignment horizontal="justify" vertical="top" wrapText="1"/>
    </xf>
  </cellXfs>
  <cellStyles count="3">
    <cellStyle name="Navadno" xfId="0" builtinId="0"/>
    <cellStyle name="Navadno 2" xfId="2"/>
    <cellStyle name="Vejica" xfId="1" builtinId="3"/>
  </cellStyles>
  <dxfs count="29">
    <dxf>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4" formatCode="#,##0.00"/>
      <border diagonalUp="0" diagonalDown="0" outline="0">
        <left style="thin">
          <color indexed="64"/>
        </left>
        <right style="thin">
          <color indexed="64"/>
        </right>
        <top style="thin">
          <color indexed="64"/>
        </top>
        <bottom/>
      </border>
    </dxf>
    <dxf>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numFmt numFmtId="4" formatCode="#,##0.00"/>
      <border diagonalUp="0" diagonalDown="0" outline="0">
        <left style="thin">
          <color indexed="64"/>
        </left>
        <right style="thin">
          <color indexed="64"/>
        </right>
        <top style="thin">
          <color indexed="64"/>
        </top>
        <bottom/>
      </border>
    </dxf>
    <dxf>
      <numFmt numFmtId="4" formatCode="#,##0.00"/>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ont>
        <b val="0"/>
        <strike val="0"/>
        <outline val="0"/>
        <shadow val="0"/>
        <u val="none"/>
        <vertAlign val="baseline"/>
        <sz val="10"/>
        <color theme="1"/>
        <name val="Calibri"/>
        <scheme val="minor"/>
      </font>
      <alignment horizontal="left" vertical="distributed" textRotation="0" wrapText="0" indent="0" justifyLastLine="0" shrinkToFit="0" readingOrder="0"/>
    </dxf>
    <dxf>
      <fill>
        <patternFill patternType="none">
          <fgColor indexed="64"/>
          <bgColor indexed="65"/>
        </patternFill>
      </fill>
    </dxf>
    <dxf>
      <fill>
        <patternFill patternType="none">
          <fgColor indexed="64"/>
          <bgColor indexed="65"/>
        </patternFill>
      </fill>
    </dxf>
    <dxf>
      <border outline="0">
        <top style="thin">
          <color indexed="64"/>
        </top>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left" vertical="distributed" textRotation="0" wrapText="0" indent="0" justifyLastLine="0" shrinkToFit="0" readingOrder="0"/>
      <border diagonalUp="0" diagonalDown="0" outline="0">
        <left style="thin">
          <color indexed="64"/>
        </left>
        <right style="thin">
          <color indexed="64"/>
        </right>
        <top/>
        <bottom/>
      </border>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podatki" displayName="podatki" ref="O2:P19" totalsRowShown="0" headerRowDxfId="27" dataDxfId="25" headerRowBorderDxfId="26" tableBorderDxfId="24">
  <autoFilter ref="O2:P19"/>
  <tableColumns count="2">
    <tableColumn id="1" name="Vrsta vira" dataDxfId="23"/>
    <tableColumn id="2" name="Pogonsko sredstvo" dataDxfId="22"/>
  </tableColumns>
  <tableStyleInfo name="TableStyleMedium2" showFirstColumn="0" showLastColumn="0" showRowStripes="1" showColumnStripes="0"/>
</table>
</file>

<file path=xl/tables/table2.xml><?xml version="1.0" encoding="utf-8"?>
<table xmlns="http://schemas.openxmlformats.org/spreadsheetml/2006/main" id="2" name="viri" displayName="viri" ref="A2:J50" totalsRowCount="1" headerRowDxfId="21" dataDxfId="20">
  <autoFilter ref="A2:J49"/>
  <tableColumns count="10">
    <tableColumn id="1" name="Ime proračunskega porabnika" dataDxfId="19" totalsRowDxfId="18"/>
    <tableColumn id="2" name="Šifra in naziv ukrepa, projekta" dataDxfId="17" totalsRowDxfId="16"/>
    <tableColumn id="3" name="Šifra in naziv proračunske postavke" dataDxfId="15" totalsRowDxfId="14"/>
    <tableColumn id="4" name="Znesek za tekoče leto (t)" totalsRowFunction="custom" dataDxfId="13" totalsRowDxfId="12">
      <totalsRowFormula>SUM(D3:D49)</totalsRowFormula>
    </tableColumn>
    <tableColumn id="5" name="Znesek za t+1" totalsRowFunction="custom" dataDxfId="11" totalsRowDxfId="10">
      <totalsRowFormula>SUM(E3:E49)</totalsRowFormula>
    </tableColumn>
    <tableColumn id="6" name="Vrsta vira" dataDxfId="9" totalsRowDxfId="8"/>
    <tableColumn id="7" name="Pogonsko sredstvo" dataDxfId="7" totalsRowDxfId="6"/>
    <tableColumn id="8" name="Šifra ukrepa" dataDxfId="5" totalsRowDxfId="4"/>
    <tableColumn id="9" name="Komentar" dataDxfId="3" totalsRowDxfId="2"/>
    <tableColumn id="10" name="Stolpec1" dataDxfId="1" totalsRowDxfId="0"/>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6"/>
  <sheetViews>
    <sheetView tabSelected="1" view="pageBreakPreview" topLeftCell="A174" zoomScale="78" zoomScaleNormal="70" zoomScaleSheetLayoutView="78" zoomScalePageLayoutView="60" workbookViewId="0">
      <selection activeCell="L72" sqref="L72:L73"/>
    </sheetView>
  </sheetViews>
  <sheetFormatPr defaultColWidth="9.140625" defaultRowHeight="15" x14ac:dyDescent="0.25"/>
  <cols>
    <col min="1" max="1" width="7.85546875" style="296" customWidth="1"/>
    <col min="2" max="2" width="22.85546875" style="76" customWidth="1"/>
    <col min="3" max="3" width="13.7109375" style="76" customWidth="1"/>
    <col min="4" max="4" width="11.7109375" style="76" customWidth="1"/>
    <col min="5" max="5" width="9.140625" style="76"/>
    <col min="6" max="6" width="11.140625" style="76" customWidth="1"/>
    <col min="7" max="7" width="12.28515625" style="76" customWidth="1"/>
    <col min="8" max="8" width="21.140625" style="76" customWidth="1"/>
    <col min="9" max="9" width="16.42578125" style="76" customWidth="1"/>
    <col min="10" max="10" width="17.140625" style="76" customWidth="1"/>
    <col min="11" max="11" width="69.85546875" style="76" customWidth="1"/>
    <col min="12" max="12" width="78" style="76" customWidth="1"/>
    <col min="13" max="16384" width="9.140625" style="76"/>
  </cols>
  <sheetData>
    <row r="1" spans="1:13" ht="21.75" thickBot="1" x14ac:dyDescent="0.4">
      <c r="B1" s="125"/>
      <c r="C1" s="126"/>
      <c r="D1" s="126"/>
      <c r="E1" s="127"/>
      <c r="F1" s="127"/>
      <c r="G1" s="128"/>
      <c r="H1" s="129" t="s">
        <v>418</v>
      </c>
      <c r="I1" s="130"/>
      <c r="J1" s="130"/>
      <c r="K1" s="130"/>
      <c r="L1" s="297"/>
    </row>
    <row r="2" spans="1:13" ht="30" x14ac:dyDescent="0.25">
      <c r="A2" s="298" t="s">
        <v>17</v>
      </c>
      <c r="B2" s="588" t="s">
        <v>13</v>
      </c>
      <c r="C2" s="589"/>
      <c r="D2" s="589"/>
      <c r="E2" s="589"/>
      <c r="F2" s="589"/>
      <c r="G2" s="589"/>
      <c r="H2" s="589"/>
      <c r="I2" s="589"/>
      <c r="J2" s="590"/>
      <c r="K2" s="133"/>
      <c r="L2" s="134"/>
    </row>
    <row r="3" spans="1:13" x14ac:dyDescent="0.25">
      <c r="A3" s="299"/>
      <c r="B3" s="88" t="s">
        <v>1</v>
      </c>
      <c r="C3" s="88" t="s">
        <v>2</v>
      </c>
      <c r="D3" s="88" t="s">
        <v>11</v>
      </c>
      <c r="E3" s="641" t="s">
        <v>20</v>
      </c>
      <c r="F3" s="642"/>
      <c r="G3" s="88" t="s">
        <v>12</v>
      </c>
      <c r="H3" s="89" t="s">
        <v>0</v>
      </c>
      <c r="I3" s="138" t="s">
        <v>161</v>
      </c>
      <c r="J3" s="138"/>
      <c r="K3" s="133"/>
      <c r="L3" s="134"/>
    </row>
    <row r="4" spans="1:13" x14ac:dyDescent="0.25">
      <c r="A4" s="299"/>
      <c r="B4" s="88"/>
      <c r="C4" s="88"/>
      <c r="D4" s="88"/>
      <c r="E4" s="88">
        <v>2020</v>
      </c>
      <c r="F4" s="88">
        <v>2021</v>
      </c>
      <c r="G4" s="88"/>
      <c r="H4" s="89"/>
      <c r="I4" s="84">
        <v>2020</v>
      </c>
      <c r="J4" s="139">
        <v>2021</v>
      </c>
      <c r="K4" s="577" t="s">
        <v>26</v>
      </c>
      <c r="L4" s="140" t="s">
        <v>30</v>
      </c>
    </row>
    <row r="5" spans="1:13" x14ac:dyDescent="0.25">
      <c r="A5" s="299"/>
      <c r="B5" s="141"/>
      <c r="C5" s="141"/>
      <c r="D5" s="141"/>
      <c r="E5" s="141"/>
      <c r="F5" s="141"/>
      <c r="G5" s="141"/>
      <c r="H5" s="141"/>
      <c r="I5" s="142" t="s">
        <v>189</v>
      </c>
      <c r="J5" s="135" t="s">
        <v>188</v>
      </c>
      <c r="K5" s="578"/>
      <c r="L5" s="144"/>
    </row>
    <row r="6" spans="1:13" ht="15" customHeight="1" x14ac:dyDescent="0.25">
      <c r="A6" s="300" t="s">
        <v>21</v>
      </c>
      <c r="B6" s="563" t="s">
        <v>22</v>
      </c>
      <c r="C6" s="301" t="s">
        <v>247</v>
      </c>
      <c r="D6" s="302" t="s">
        <v>55</v>
      </c>
      <c r="E6" s="146"/>
      <c r="F6" s="304"/>
      <c r="G6" s="305"/>
      <c r="H6" s="568" t="s">
        <v>479</v>
      </c>
      <c r="I6" s="422">
        <f>E8*6000+E9*4500</f>
        <v>3705000</v>
      </c>
      <c r="J6" s="425">
        <f>F8*6000+F9*4500</f>
        <v>4020000</v>
      </c>
      <c r="K6" s="539" t="s">
        <v>485</v>
      </c>
      <c r="L6" s="468" t="s">
        <v>495</v>
      </c>
    </row>
    <row r="7" spans="1:13" ht="45" customHeight="1" x14ac:dyDescent="0.25">
      <c r="A7" s="306"/>
      <c r="B7" s="564"/>
      <c r="C7" s="307" t="s">
        <v>41</v>
      </c>
      <c r="D7" s="414"/>
      <c r="E7" s="303"/>
      <c r="F7" s="304"/>
      <c r="G7" s="265"/>
      <c r="H7" s="568"/>
      <c r="I7" s="423"/>
      <c r="J7" s="426"/>
      <c r="K7" s="540"/>
      <c r="L7" s="469"/>
    </row>
    <row r="8" spans="1:13" x14ac:dyDescent="0.25">
      <c r="A8" s="306"/>
      <c r="B8" s="564"/>
      <c r="C8" s="307" t="s">
        <v>162</v>
      </c>
      <c r="D8" s="414" t="s">
        <v>217</v>
      </c>
      <c r="E8" s="154">
        <v>580</v>
      </c>
      <c r="F8" s="154">
        <v>610</v>
      </c>
      <c r="G8" s="467">
        <v>44531</v>
      </c>
      <c r="H8" s="568"/>
      <c r="I8" s="423"/>
      <c r="J8" s="426"/>
      <c r="K8" s="540"/>
      <c r="L8" s="469"/>
      <c r="M8" s="308"/>
    </row>
    <row r="9" spans="1:13" ht="20.25" customHeight="1" x14ac:dyDescent="0.25">
      <c r="A9" s="306"/>
      <c r="B9" s="564"/>
      <c r="C9" s="307"/>
      <c r="D9" s="414" t="s">
        <v>218</v>
      </c>
      <c r="E9" s="154">
        <v>50</v>
      </c>
      <c r="F9" s="154">
        <v>80</v>
      </c>
      <c r="G9" s="265"/>
      <c r="H9" s="568"/>
      <c r="I9" s="423"/>
      <c r="J9" s="426"/>
      <c r="K9" s="540"/>
      <c r="L9" s="469"/>
      <c r="M9" s="308"/>
    </row>
    <row r="10" spans="1:13" ht="15.75" hidden="1" customHeight="1" x14ac:dyDescent="0.25">
      <c r="A10" s="306"/>
      <c r="B10" s="564"/>
      <c r="C10" s="307"/>
      <c r="D10" s="414" t="s">
        <v>417</v>
      </c>
      <c r="E10" s="416">
        <v>0</v>
      </c>
      <c r="F10" s="416">
        <v>0</v>
      </c>
      <c r="G10" s="310"/>
      <c r="H10" s="568"/>
      <c r="I10" s="423"/>
      <c r="J10" s="426"/>
      <c r="K10" s="540"/>
      <c r="L10" s="469"/>
      <c r="M10" s="308"/>
    </row>
    <row r="11" spans="1:13" ht="19.5" hidden="1" customHeight="1" thickBot="1" x14ac:dyDescent="0.3">
      <c r="A11" s="306"/>
      <c r="B11" s="564"/>
      <c r="C11" s="307"/>
      <c r="D11" s="414"/>
      <c r="E11" s="416" t="s">
        <v>25</v>
      </c>
      <c r="F11" s="416" t="s">
        <v>25</v>
      </c>
      <c r="G11" s="312" t="s">
        <v>24</v>
      </c>
      <c r="H11" s="568"/>
      <c r="I11" s="423"/>
      <c r="J11" s="426"/>
      <c r="K11" s="540"/>
      <c r="L11" s="469"/>
      <c r="M11" s="308"/>
    </row>
    <row r="12" spans="1:13" ht="41.25" customHeight="1" thickBot="1" x14ac:dyDescent="0.3">
      <c r="A12" s="313"/>
      <c r="B12" s="565"/>
      <c r="C12" s="314"/>
      <c r="D12" s="420" t="s">
        <v>417</v>
      </c>
      <c r="E12" s="416">
        <v>0</v>
      </c>
      <c r="F12" s="416">
        <v>0</v>
      </c>
      <c r="G12" s="315"/>
      <c r="H12" s="569"/>
      <c r="I12" s="424"/>
      <c r="J12" s="427"/>
      <c r="K12" s="541"/>
      <c r="L12" s="470"/>
    </row>
    <row r="13" spans="1:13" x14ac:dyDescent="0.25">
      <c r="A13" s="316" t="s">
        <v>27</v>
      </c>
      <c r="B13" s="507" t="s">
        <v>419</v>
      </c>
      <c r="C13" s="532" t="s">
        <v>23</v>
      </c>
      <c r="D13" s="566" t="s">
        <v>55</v>
      </c>
      <c r="E13" s="162"/>
      <c r="F13" s="162"/>
      <c r="G13" s="317"/>
      <c r="H13" s="511" t="s">
        <v>219</v>
      </c>
      <c r="I13" s="107">
        <f>34000*E15</f>
        <v>8160000</v>
      </c>
      <c r="J13" s="318">
        <f>34000*F15</f>
        <v>9520000</v>
      </c>
      <c r="K13" s="488" t="s">
        <v>494</v>
      </c>
      <c r="L13" s="485" t="s">
        <v>463</v>
      </c>
    </row>
    <row r="14" spans="1:13" x14ac:dyDescent="0.25">
      <c r="A14" s="319"/>
      <c r="B14" s="507"/>
      <c r="C14" s="520"/>
      <c r="D14" s="517"/>
      <c r="E14" s="320" t="s">
        <v>165</v>
      </c>
      <c r="F14" s="320" t="s">
        <v>165</v>
      </c>
      <c r="G14" s="265"/>
      <c r="H14" s="511"/>
      <c r="I14" s="321"/>
      <c r="J14" s="322"/>
      <c r="K14" s="488"/>
      <c r="L14" s="486"/>
    </row>
    <row r="15" spans="1:13" x14ac:dyDescent="0.25">
      <c r="A15" s="319"/>
      <c r="B15" s="507"/>
      <c r="C15" s="520"/>
      <c r="D15" s="517"/>
      <c r="E15" s="213">
        <v>240</v>
      </c>
      <c r="F15" s="213">
        <v>280</v>
      </c>
      <c r="G15" s="466">
        <v>44531</v>
      </c>
      <c r="H15" s="511"/>
      <c r="I15" s="321"/>
      <c r="J15" s="322"/>
      <c r="K15" s="488"/>
      <c r="L15" s="486"/>
    </row>
    <row r="16" spans="1:13" x14ac:dyDescent="0.25">
      <c r="A16" s="319"/>
      <c r="B16" s="507"/>
      <c r="C16" s="520"/>
      <c r="D16" s="567"/>
      <c r="E16" s="309" t="s">
        <v>25</v>
      </c>
      <c r="F16" s="213" t="s">
        <v>25</v>
      </c>
      <c r="G16" s="310"/>
      <c r="H16" s="511"/>
      <c r="I16" s="321"/>
      <c r="J16" s="322"/>
      <c r="K16" s="488"/>
      <c r="L16" s="486"/>
    </row>
    <row r="17" spans="1:12" ht="15" customHeight="1" x14ac:dyDescent="0.25">
      <c r="A17" s="319"/>
      <c r="B17" s="507"/>
      <c r="C17" s="520"/>
      <c r="D17" s="567"/>
      <c r="E17" s="311" t="s">
        <v>25</v>
      </c>
      <c r="F17" s="151" t="s">
        <v>25</v>
      </c>
      <c r="G17" s="310"/>
      <c r="H17" s="511"/>
      <c r="I17" s="321"/>
      <c r="J17" s="322"/>
      <c r="K17" s="488"/>
      <c r="L17" s="486"/>
    </row>
    <row r="18" spans="1:12" ht="63" customHeight="1" thickBot="1" x14ac:dyDescent="0.3">
      <c r="A18" s="323"/>
      <c r="B18" s="508"/>
      <c r="C18" s="520"/>
      <c r="D18" s="567"/>
      <c r="E18" s="324" t="s">
        <v>25</v>
      </c>
      <c r="F18" s="162" t="s">
        <v>25</v>
      </c>
      <c r="G18" s="325"/>
      <c r="H18" s="512"/>
      <c r="I18" s="326"/>
      <c r="J18" s="327"/>
      <c r="K18" s="613"/>
      <c r="L18" s="486"/>
    </row>
    <row r="19" spans="1:12" x14ac:dyDescent="0.25">
      <c r="A19" s="328" t="s">
        <v>28</v>
      </c>
      <c r="B19" s="506" t="s">
        <v>232</v>
      </c>
      <c r="C19" s="532" t="s">
        <v>23</v>
      </c>
      <c r="D19" s="474" t="s">
        <v>424</v>
      </c>
      <c r="E19" s="329"/>
      <c r="F19" s="330"/>
      <c r="G19" s="471" t="s">
        <v>424</v>
      </c>
      <c r="H19" s="556" t="s">
        <v>14</v>
      </c>
      <c r="I19" s="612">
        <v>0</v>
      </c>
      <c r="J19" s="557">
        <v>0</v>
      </c>
      <c r="K19" s="559" t="s">
        <v>264</v>
      </c>
      <c r="L19" s="468" t="s">
        <v>519</v>
      </c>
    </row>
    <row r="20" spans="1:12" x14ac:dyDescent="0.25">
      <c r="A20" s="319"/>
      <c r="B20" s="507"/>
      <c r="C20" s="520"/>
      <c r="D20" s="474"/>
      <c r="E20" s="331"/>
      <c r="F20" s="332"/>
      <c r="G20" s="472"/>
      <c r="H20" s="553"/>
      <c r="I20" s="547"/>
      <c r="J20" s="557"/>
      <c r="K20" s="560"/>
      <c r="L20" s="469"/>
    </row>
    <row r="21" spans="1:12" x14ac:dyDescent="0.25">
      <c r="A21" s="319"/>
      <c r="B21" s="507"/>
      <c r="C21" s="520"/>
      <c r="D21" s="474"/>
      <c r="E21" s="331"/>
      <c r="F21" s="332"/>
      <c r="G21" s="472"/>
      <c r="H21" s="553"/>
      <c r="I21" s="547"/>
      <c r="J21" s="557"/>
      <c r="K21" s="560"/>
      <c r="L21" s="469"/>
    </row>
    <row r="22" spans="1:12" x14ac:dyDescent="0.25">
      <c r="A22" s="319"/>
      <c r="B22" s="507"/>
      <c r="C22" s="520"/>
      <c r="D22" s="474"/>
      <c r="E22" s="331"/>
      <c r="F22" s="332"/>
      <c r="G22" s="473"/>
      <c r="H22" s="553"/>
      <c r="I22" s="547"/>
      <c r="J22" s="557"/>
      <c r="K22" s="560"/>
      <c r="L22" s="469"/>
    </row>
    <row r="23" spans="1:12" ht="3.75" customHeight="1" thickBot="1" x14ac:dyDescent="0.3">
      <c r="A23" s="323"/>
      <c r="B23" s="508"/>
      <c r="C23" s="520"/>
      <c r="D23" s="474"/>
      <c r="E23" s="333"/>
      <c r="F23" s="334"/>
      <c r="G23" s="471" t="s">
        <v>424</v>
      </c>
      <c r="H23" s="554"/>
      <c r="I23" s="547"/>
      <c r="J23" s="558"/>
      <c r="K23" s="489"/>
      <c r="L23" s="481"/>
    </row>
    <row r="24" spans="1:12" x14ac:dyDescent="0.25">
      <c r="A24" s="328" t="s">
        <v>33</v>
      </c>
      <c r="B24" s="506" t="s">
        <v>517</v>
      </c>
      <c r="C24" s="532" t="s">
        <v>23</v>
      </c>
      <c r="D24" s="474" t="s">
        <v>424</v>
      </c>
      <c r="E24" s="187"/>
      <c r="F24" s="187"/>
      <c r="G24" s="472"/>
      <c r="H24" s="556" t="s">
        <v>14</v>
      </c>
      <c r="I24" s="561">
        <v>0</v>
      </c>
      <c r="J24" s="610">
        <v>0</v>
      </c>
      <c r="K24" s="617" t="s">
        <v>194</v>
      </c>
      <c r="L24" s="468" t="s">
        <v>191</v>
      </c>
    </row>
    <row r="25" spans="1:12" x14ac:dyDescent="0.25">
      <c r="A25" s="319"/>
      <c r="B25" s="507"/>
      <c r="C25" s="520"/>
      <c r="D25" s="474"/>
      <c r="E25" s="151"/>
      <c r="F25" s="151"/>
      <c r="G25" s="472"/>
      <c r="H25" s="553"/>
      <c r="I25" s="527"/>
      <c r="J25" s="611"/>
      <c r="K25" s="498"/>
      <c r="L25" s="469"/>
    </row>
    <row r="26" spans="1:12" x14ac:dyDescent="0.25">
      <c r="A26" s="319"/>
      <c r="B26" s="507"/>
      <c r="C26" s="520"/>
      <c r="D26" s="474"/>
      <c r="E26" s="151"/>
      <c r="F26" s="151"/>
      <c r="G26" s="472"/>
      <c r="H26" s="553"/>
      <c r="I26" s="527"/>
      <c r="J26" s="611"/>
      <c r="K26" s="498"/>
      <c r="L26" s="469"/>
    </row>
    <row r="27" spans="1:12" x14ac:dyDescent="0.25">
      <c r="A27" s="319"/>
      <c r="B27" s="507"/>
      <c r="C27" s="520"/>
      <c r="D27" s="474"/>
      <c r="E27" s="151"/>
      <c r="F27" s="151"/>
      <c r="G27" s="472"/>
      <c r="H27" s="553"/>
      <c r="I27" s="527"/>
      <c r="J27" s="611"/>
      <c r="K27" s="498"/>
      <c r="L27" s="469"/>
    </row>
    <row r="28" spans="1:12" ht="20.25" customHeight="1" thickBot="1" x14ac:dyDescent="0.3">
      <c r="A28" s="319"/>
      <c r="B28" s="508"/>
      <c r="C28" s="520"/>
      <c r="D28" s="474"/>
      <c r="E28" s="162"/>
      <c r="F28" s="162"/>
      <c r="G28" s="473"/>
      <c r="H28" s="554"/>
      <c r="I28" s="562"/>
      <c r="J28" s="611"/>
      <c r="K28" s="498"/>
      <c r="L28" s="481"/>
    </row>
    <row r="29" spans="1:12" x14ac:dyDescent="0.25">
      <c r="A29" s="328" t="s">
        <v>34</v>
      </c>
      <c r="B29" s="506" t="s">
        <v>166</v>
      </c>
      <c r="C29" s="532" t="s">
        <v>3</v>
      </c>
      <c r="D29" s="576" t="s">
        <v>448</v>
      </c>
      <c r="E29" s="596"/>
      <c r="F29" s="597"/>
      <c r="G29" s="147"/>
      <c r="H29" s="536" t="s">
        <v>14</v>
      </c>
      <c r="I29" s="417">
        <v>0</v>
      </c>
      <c r="J29" s="217">
        <v>0</v>
      </c>
      <c r="K29" s="487" t="s">
        <v>486</v>
      </c>
      <c r="L29" s="468" t="s">
        <v>248</v>
      </c>
    </row>
    <row r="30" spans="1:12" x14ac:dyDescent="0.25">
      <c r="A30" s="319"/>
      <c r="B30" s="507"/>
      <c r="C30" s="520"/>
      <c r="D30" s="576"/>
      <c r="E30" s="151"/>
      <c r="F30" s="151"/>
      <c r="G30" s="151"/>
      <c r="H30" s="537"/>
      <c r="I30" s="220"/>
      <c r="J30" s="221"/>
      <c r="K30" s="488"/>
      <c r="L30" s="469"/>
    </row>
    <row r="31" spans="1:12" x14ac:dyDescent="0.25">
      <c r="A31" s="319"/>
      <c r="B31" s="507"/>
      <c r="C31" s="520"/>
      <c r="D31" s="576"/>
      <c r="E31" s="151"/>
      <c r="F31" s="151"/>
      <c r="G31" s="151"/>
      <c r="H31" s="537"/>
      <c r="I31" s="220"/>
      <c r="J31" s="221"/>
      <c r="K31" s="488"/>
      <c r="L31" s="469"/>
    </row>
    <row r="32" spans="1:12" ht="65.25" customHeight="1" x14ac:dyDescent="0.25">
      <c r="A32" s="319"/>
      <c r="B32" s="507"/>
      <c r="C32" s="520"/>
      <c r="D32" s="576"/>
      <c r="E32" s="335">
        <v>0</v>
      </c>
      <c r="F32" s="335">
        <v>0</v>
      </c>
      <c r="G32" s="178"/>
      <c r="H32" s="537"/>
      <c r="I32" s="26"/>
      <c r="J32" s="227"/>
      <c r="K32" s="488"/>
      <c r="L32" s="469"/>
    </row>
    <row r="33" spans="1:12" ht="11.25" customHeight="1" thickBot="1" x14ac:dyDescent="0.3">
      <c r="A33" s="319"/>
      <c r="B33" s="508"/>
      <c r="C33" s="520"/>
      <c r="D33" s="576"/>
      <c r="E33" s="162"/>
      <c r="F33" s="162"/>
      <c r="G33" s="162"/>
      <c r="H33" s="554"/>
      <c r="I33" s="220"/>
      <c r="J33" s="220"/>
      <c r="K33" s="489"/>
      <c r="L33" s="481"/>
    </row>
    <row r="34" spans="1:12" ht="78.75" customHeight="1" x14ac:dyDescent="0.25">
      <c r="A34" s="328" t="s">
        <v>35</v>
      </c>
      <c r="B34" s="603" t="s">
        <v>469</v>
      </c>
      <c r="C34" s="532" t="s">
        <v>5</v>
      </c>
      <c r="D34" s="474" t="s">
        <v>424</v>
      </c>
      <c r="E34" s="167"/>
      <c r="F34" s="167"/>
      <c r="G34" s="474" t="s">
        <v>424</v>
      </c>
      <c r="H34" s="510" t="s">
        <v>480</v>
      </c>
      <c r="I34" s="163">
        <f>+E36*30000*(38.1%+77.9%*30%)*12*(1.5%-0.3%)</f>
        <v>0</v>
      </c>
      <c r="J34" s="429">
        <f>+F36*30000*(38.1%+77.9%*30%)*12*(1.5%-0.3%)</f>
        <v>0</v>
      </c>
      <c r="K34" s="482" t="s">
        <v>487</v>
      </c>
      <c r="L34" s="477" t="s">
        <v>496</v>
      </c>
    </row>
    <row r="35" spans="1:12" x14ac:dyDescent="0.25">
      <c r="A35" s="319"/>
      <c r="B35" s="604"/>
      <c r="C35" s="520"/>
      <c r="D35" s="474"/>
      <c r="E35" s="167" t="s">
        <v>32</v>
      </c>
      <c r="F35" s="167" t="s">
        <v>31</v>
      </c>
      <c r="G35" s="474"/>
      <c r="H35" s="511"/>
      <c r="I35" s="25"/>
      <c r="J35" s="23"/>
      <c r="K35" s="483" t="s">
        <v>240</v>
      </c>
      <c r="L35" s="478"/>
    </row>
    <row r="36" spans="1:12" x14ac:dyDescent="0.25">
      <c r="A36" s="319"/>
      <c r="B36" s="604"/>
      <c r="C36" s="520"/>
      <c r="D36" s="474"/>
      <c r="E36" s="9"/>
      <c r="F36" s="9"/>
      <c r="G36" s="474"/>
      <c r="H36" s="511"/>
      <c r="I36" s="25"/>
      <c r="J36" s="23"/>
      <c r="K36" s="483" t="s">
        <v>241</v>
      </c>
      <c r="L36" s="478"/>
    </row>
    <row r="37" spans="1:12" x14ac:dyDescent="0.25">
      <c r="A37" s="319"/>
      <c r="B37" s="604"/>
      <c r="C37" s="520"/>
      <c r="D37" s="474"/>
      <c r="E37" s="167"/>
      <c r="F37" s="167"/>
      <c r="G37" s="474"/>
      <c r="H37" s="511"/>
      <c r="I37" s="25"/>
      <c r="J37" s="23"/>
      <c r="K37" s="483" t="s">
        <v>242</v>
      </c>
      <c r="L37" s="478"/>
    </row>
    <row r="38" spans="1:12" ht="37.5" customHeight="1" thickBot="1" x14ac:dyDescent="0.3">
      <c r="A38" s="323"/>
      <c r="B38" s="605"/>
      <c r="C38" s="520"/>
      <c r="D38" s="474"/>
      <c r="E38" s="168"/>
      <c r="F38" s="168"/>
      <c r="G38" s="474"/>
      <c r="H38" s="512"/>
      <c r="I38" s="12"/>
      <c r="J38" s="24"/>
      <c r="K38" s="484" t="s">
        <v>243</v>
      </c>
      <c r="L38" s="479"/>
    </row>
    <row r="39" spans="1:12" ht="94.5" customHeight="1" thickBot="1" x14ac:dyDescent="0.3">
      <c r="A39" s="430" t="s">
        <v>420</v>
      </c>
      <c r="B39" s="7" t="s">
        <v>464</v>
      </c>
      <c r="C39" s="8" t="s">
        <v>41</v>
      </c>
      <c r="D39" s="419" t="s">
        <v>6</v>
      </c>
      <c r="E39" s="9"/>
      <c r="F39" s="9"/>
      <c r="G39" s="9">
        <v>2023</v>
      </c>
      <c r="H39" s="10" t="s">
        <v>437</v>
      </c>
      <c r="I39" s="415">
        <v>1000000</v>
      </c>
      <c r="J39" s="415">
        <v>2000000</v>
      </c>
      <c r="K39" s="336" t="s">
        <v>488</v>
      </c>
      <c r="L39" s="337" t="s">
        <v>497</v>
      </c>
    </row>
    <row r="40" spans="1:12" ht="21.75" customHeight="1" x14ac:dyDescent="0.25">
      <c r="A40" s="328" t="s">
        <v>45</v>
      </c>
      <c r="B40" s="506" t="s">
        <v>323</v>
      </c>
      <c r="C40" s="532" t="s">
        <v>10</v>
      </c>
      <c r="D40" s="618" t="s">
        <v>55</v>
      </c>
      <c r="E40" s="167"/>
      <c r="F40" s="167"/>
      <c r="G40" s="462">
        <v>44348</v>
      </c>
      <c r="H40" s="556" t="s">
        <v>7</v>
      </c>
      <c r="I40" s="26">
        <v>510000</v>
      </c>
      <c r="J40" s="26">
        <v>680000</v>
      </c>
      <c r="K40" s="606" t="s">
        <v>423</v>
      </c>
      <c r="L40" s="477" t="s">
        <v>498</v>
      </c>
    </row>
    <row r="41" spans="1:12" ht="18" customHeight="1" x14ac:dyDescent="0.25">
      <c r="A41" s="319"/>
      <c r="B41" s="507"/>
      <c r="C41" s="520"/>
      <c r="D41" s="619"/>
      <c r="E41" s="167" t="s">
        <v>32</v>
      </c>
      <c r="F41" s="167" t="s">
        <v>31</v>
      </c>
      <c r="G41" s="457"/>
      <c r="H41" s="553"/>
      <c r="I41" s="13"/>
      <c r="J41" s="13"/>
      <c r="K41" s="607"/>
      <c r="L41" s="478"/>
    </row>
    <row r="42" spans="1:12" x14ac:dyDescent="0.25">
      <c r="A42" s="319"/>
      <c r="B42" s="507"/>
      <c r="C42" s="520"/>
      <c r="D42" s="619"/>
      <c r="E42" s="231">
        <v>15</v>
      </c>
      <c r="F42" s="231">
        <v>20</v>
      </c>
      <c r="G42" s="457"/>
      <c r="H42" s="553"/>
      <c r="I42" s="13"/>
      <c r="J42" s="13"/>
      <c r="K42" s="607"/>
      <c r="L42" s="478"/>
    </row>
    <row r="43" spans="1:12" ht="3" customHeight="1" thickBot="1" x14ac:dyDescent="0.3">
      <c r="A43" s="319"/>
      <c r="B43" s="507"/>
      <c r="C43" s="520"/>
      <c r="D43" s="619"/>
      <c r="E43" s="167" t="s">
        <v>83</v>
      </c>
      <c r="F43" s="167" t="s">
        <v>82</v>
      </c>
      <c r="G43" s="151"/>
      <c r="H43" s="553"/>
      <c r="I43" s="13"/>
      <c r="J43" s="13"/>
      <c r="K43" s="607"/>
      <c r="L43" s="478"/>
    </row>
    <row r="44" spans="1:12" ht="15.75" hidden="1" customHeight="1" thickBot="1" x14ac:dyDescent="0.3">
      <c r="A44" s="323"/>
      <c r="B44" s="508"/>
      <c r="C44" s="520"/>
      <c r="D44" s="620"/>
      <c r="E44" s="167"/>
      <c r="F44" s="167"/>
      <c r="G44" s="162"/>
      <c r="H44" s="554"/>
      <c r="I44" s="13"/>
      <c r="J44" s="13"/>
      <c r="K44" s="608"/>
      <c r="L44" s="479"/>
    </row>
    <row r="45" spans="1:12" ht="72" customHeight="1" x14ac:dyDescent="0.25">
      <c r="A45" s="328" t="s">
        <v>46</v>
      </c>
      <c r="B45" s="506" t="s">
        <v>470</v>
      </c>
      <c r="C45" s="520" t="s">
        <v>163</v>
      </c>
      <c r="D45" s="533" t="s">
        <v>6</v>
      </c>
      <c r="E45" s="338"/>
      <c r="F45" s="339"/>
      <c r="G45" s="461">
        <v>44470</v>
      </c>
      <c r="H45" s="556" t="s">
        <v>7</v>
      </c>
      <c r="I45" s="609">
        <v>0</v>
      </c>
      <c r="J45" s="609">
        <v>0</v>
      </c>
      <c r="K45" s="498" t="s">
        <v>194</v>
      </c>
      <c r="L45" s="468" t="s">
        <v>518</v>
      </c>
    </row>
    <row r="46" spans="1:12" ht="15" hidden="1" customHeight="1" x14ac:dyDescent="0.25">
      <c r="A46" s="319"/>
      <c r="B46" s="507"/>
      <c r="C46" s="520"/>
      <c r="D46" s="534"/>
      <c r="E46" s="340"/>
      <c r="F46" s="341"/>
      <c r="G46" s="266"/>
      <c r="H46" s="553"/>
      <c r="I46" s="609"/>
      <c r="J46" s="609"/>
      <c r="K46" s="498"/>
      <c r="L46" s="469"/>
    </row>
    <row r="47" spans="1:12" ht="7.5" customHeight="1" x14ac:dyDescent="0.25">
      <c r="A47" s="319"/>
      <c r="B47" s="507"/>
      <c r="C47" s="520"/>
      <c r="D47" s="534"/>
      <c r="E47" s="342"/>
      <c r="F47" s="343"/>
      <c r="G47" s="266"/>
      <c r="H47" s="553"/>
      <c r="I47" s="609"/>
      <c r="J47" s="609"/>
      <c r="K47" s="498"/>
      <c r="L47" s="469"/>
    </row>
    <row r="48" spans="1:12" ht="15" hidden="1" customHeight="1" x14ac:dyDescent="0.25">
      <c r="A48" s="319"/>
      <c r="B48" s="507"/>
      <c r="C48" s="520"/>
      <c r="D48" s="534"/>
      <c r="E48" s="341"/>
      <c r="F48" s="167"/>
      <c r="G48" s="151"/>
      <c r="H48" s="553"/>
      <c r="I48" s="609"/>
      <c r="J48" s="609"/>
      <c r="K48" s="498"/>
      <c r="L48" s="469"/>
    </row>
    <row r="49" spans="1:12" ht="15" hidden="1" customHeight="1" x14ac:dyDescent="0.25">
      <c r="A49" s="316"/>
      <c r="B49" s="519"/>
      <c r="C49" s="520"/>
      <c r="D49" s="535"/>
      <c r="E49" s="436"/>
      <c r="F49" s="168"/>
      <c r="G49" s="162"/>
      <c r="H49" s="554"/>
      <c r="I49" s="609"/>
      <c r="J49" s="609"/>
      <c r="K49" s="498"/>
      <c r="L49" s="481"/>
    </row>
    <row r="50" spans="1:12" ht="27" customHeight="1" x14ac:dyDescent="0.25">
      <c r="A50" s="344" t="s">
        <v>47</v>
      </c>
      <c r="B50" s="518" t="s">
        <v>471</v>
      </c>
      <c r="C50" s="520" t="s">
        <v>4</v>
      </c>
      <c r="D50" s="474" t="s">
        <v>424</v>
      </c>
      <c r="E50" s="241"/>
      <c r="F50" s="241"/>
      <c r="G50" s="474" t="s">
        <v>424</v>
      </c>
      <c r="H50" s="510" t="s">
        <v>481</v>
      </c>
      <c r="I50" s="163">
        <v>0</v>
      </c>
      <c r="J50" s="429">
        <v>0</v>
      </c>
      <c r="K50" s="499" t="s">
        <v>425</v>
      </c>
      <c r="L50" s="477" t="s">
        <v>220</v>
      </c>
    </row>
    <row r="51" spans="1:12" x14ac:dyDescent="0.25">
      <c r="A51" s="345"/>
      <c r="B51" s="507"/>
      <c r="C51" s="520"/>
      <c r="D51" s="474"/>
      <c r="E51" s="167" t="s">
        <v>32</v>
      </c>
      <c r="F51" s="167" t="s">
        <v>31</v>
      </c>
      <c r="G51" s="474"/>
      <c r="H51" s="511"/>
      <c r="I51" s="25"/>
      <c r="J51" s="23"/>
      <c r="K51" s="500"/>
      <c r="L51" s="478"/>
    </row>
    <row r="52" spans="1:12" x14ac:dyDescent="0.25">
      <c r="A52" s="345"/>
      <c r="B52" s="507"/>
      <c r="C52" s="520"/>
      <c r="D52" s="474"/>
      <c r="E52" s="9"/>
      <c r="F52" s="9"/>
      <c r="G52" s="474"/>
      <c r="H52" s="511"/>
      <c r="I52" s="25"/>
      <c r="J52" s="23"/>
      <c r="K52" s="500"/>
      <c r="L52" s="478"/>
    </row>
    <row r="53" spans="1:12" x14ac:dyDescent="0.25">
      <c r="A53" s="345"/>
      <c r="B53" s="507"/>
      <c r="C53" s="520"/>
      <c r="D53" s="474"/>
      <c r="E53" s="241"/>
      <c r="F53" s="241"/>
      <c r="G53" s="474"/>
      <c r="H53" s="511"/>
      <c r="I53" s="25"/>
      <c r="J53" s="23"/>
      <c r="K53" s="500"/>
      <c r="L53" s="478"/>
    </row>
    <row r="54" spans="1:12" ht="15.75" thickBot="1" x14ac:dyDescent="0.3">
      <c r="A54" s="346"/>
      <c r="B54" s="519"/>
      <c r="C54" s="520"/>
      <c r="D54" s="474"/>
      <c r="E54" s="168"/>
      <c r="F54" s="168"/>
      <c r="G54" s="474"/>
      <c r="H54" s="512"/>
      <c r="I54" s="12"/>
      <c r="J54" s="24"/>
      <c r="K54" s="501"/>
      <c r="L54" s="479"/>
    </row>
    <row r="55" spans="1:12" ht="30" x14ac:dyDescent="0.25">
      <c r="A55" s="298" t="s">
        <v>17</v>
      </c>
      <c r="B55" s="528" t="s">
        <v>164</v>
      </c>
      <c r="C55" s="529"/>
      <c r="D55" s="529"/>
      <c r="E55" s="529"/>
      <c r="F55" s="529"/>
      <c r="G55" s="529"/>
      <c r="H55" s="529"/>
      <c r="I55" s="530"/>
      <c r="J55" s="531"/>
      <c r="K55" s="177"/>
      <c r="L55" s="177"/>
    </row>
    <row r="56" spans="1:12" x14ac:dyDescent="0.25">
      <c r="A56" s="299"/>
      <c r="B56" s="88" t="s">
        <v>1</v>
      </c>
      <c r="C56" s="88" t="s">
        <v>2</v>
      </c>
      <c r="D56" s="88" t="s">
        <v>11</v>
      </c>
      <c r="E56" s="136"/>
      <c r="F56" s="137"/>
      <c r="G56" s="88" t="s">
        <v>12</v>
      </c>
      <c r="H56" s="89" t="s">
        <v>0</v>
      </c>
      <c r="I56" s="138" t="s">
        <v>161</v>
      </c>
      <c r="J56" s="138"/>
      <c r="K56" s="133"/>
      <c r="L56" s="134"/>
    </row>
    <row r="57" spans="1:12" x14ac:dyDescent="0.25">
      <c r="A57" s="299"/>
      <c r="B57" s="88"/>
      <c r="C57" s="88"/>
      <c r="D57" s="88"/>
      <c r="E57" s="88">
        <v>2020</v>
      </c>
      <c r="F57" s="88">
        <v>2021</v>
      </c>
      <c r="G57" s="88"/>
      <c r="H57" s="89"/>
      <c r="I57" s="84">
        <v>2020</v>
      </c>
      <c r="J57" s="139">
        <v>2021</v>
      </c>
      <c r="K57" s="577" t="s">
        <v>26</v>
      </c>
      <c r="L57" s="140" t="s">
        <v>30</v>
      </c>
    </row>
    <row r="58" spans="1:12" ht="15.75" thickBot="1" x14ac:dyDescent="0.3">
      <c r="A58" s="299"/>
      <c r="B58" s="141"/>
      <c r="C58" s="141"/>
      <c r="D58" s="141"/>
      <c r="E58" s="141"/>
      <c r="F58" s="141"/>
      <c r="G58" s="141"/>
      <c r="H58" s="141"/>
      <c r="I58" s="142" t="s">
        <v>188</v>
      </c>
      <c r="J58" s="135" t="s">
        <v>189</v>
      </c>
      <c r="K58" s="578"/>
      <c r="L58" s="144"/>
    </row>
    <row r="59" spans="1:12" ht="112.5" customHeight="1" x14ac:dyDescent="0.25">
      <c r="A59" s="328" t="s">
        <v>48</v>
      </c>
      <c r="B59" s="506" t="s">
        <v>109</v>
      </c>
      <c r="C59" s="532" t="s">
        <v>253</v>
      </c>
      <c r="D59" s="533" t="s">
        <v>6</v>
      </c>
      <c r="E59" s="187">
        <v>0</v>
      </c>
      <c r="F59" s="187">
        <v>20</v>
      </c>
      <c r="G59" s="147"/>
      <c r="H59" s="536" t="s">
        <v>7</v>
      </c>
      <c r="I59" s="417">
        <v>0</v>
      </c>
      <c r="J59" s="431">
        <f>1000000</f>
        <v>1000000</v>
      </c>
      <c r="K59" s="497" t="s">
        <v>426</v>
      </c>
      <c r="L59" s="468" t="s">
        <v>466</v>
      </c>
    </row>
    <row r="60" spans="1:12" ht="66.75" customHeight="1" thickBot="1" x14ac:dyDescent="0.3">
      <c r="A60" s="319"/>
      <c r="B60" s="507"/>
      <c r="C60" s="520"/>
      <c r="D60" s="534"/>
      <c r="E60" s="151"/>
      <c r="F60" s="151"/>
      <c r="G60" s="151"/>
      <c r="H60" s="537"/>
      <c r="I60" s="220"/>
      <c r="J60" s="347"/>
      <c r="K60" s="493"/>
      <c r="L60" s="469"/>
    </row>
    <row r="61" spans="1:12" ht="67.5" hidden="1" customHeight="1" thickBot="1" x14ac:dyDescent="0.3">
      <c r="A61" s="319"/>
      <c r="B61" s="507"/>
      <c r="C61" s="520"/>
      <c r="D61" s="534"/>
      <c r="E61" s="151">
        <v>71</v>
      </c>
      <c r="F61" s="151">
        <f>25+58</f>
        <v>83</v>
      </c>
      <c r="G61" s="151">
        <v>2023</v>
      </c>
      <c r="H61" s="537"/>
      <c r="I61" s="220"/>
      <c r="J61" s="347"/>
      <c r="K61" s="493"/>
      <c r="L61" s="469"/>
    </row>
    <row r="62" spans="1:12" ht="9" hidden="1" customHeight="1" thickBot="1" x14ac:dyDescent="0.3">
      <c r="A62" s="319"/>
      <c r="B62" s="507"/>
      <c r="C62" s="520"/>
      <c r="D62" s="534"/>
      <c r="E62" s="151"/>
      <c r="F62" s="151"/>
      <c r="G62" s="151"/>
      <c r="H62" s="537"/>
      <c r="I62" s="220"/>
      <c r="J62" s="347"/>
      <c r="K62" s="493"/>
      <c r="L62" s="469"/>
    </row>
    <row r="63" spans="1:12" ht="45" hidden="1" customHeight="1" thickBot="1" x14ac:dyDescent="0.3">
      <c r="A63" s="323"/>
      <c r="B63" s="508"/>
      <c r="C63" s="520"/>
      <c r="D63" s="535"/>
      <c r="E63" s="162"/>
      <c r="F63" s="162"/>
      <c r="G63" s="162"/>
      <c r="H63" s="538"/>
      <c r="I63" s="220"/>
      <c r="J63" s="347"/>
      <c r="K63" s="494"/>
      <c r="L63" s="481"/>
    </row>
    <row r="64" spans="1:12" ht="50.25" customHeight="1" x14ac:dyDescent="0.25">
      <c r="A64" s="328" t="s">
        <v>58</v>
      </c>
      <c r="B64" s="506" t="s">
        <v>472</v>
      </c>
      <c r="C64" s="532" t="s">
        <v>251</v>
      </c>
      <c r="D64" s="576" t="s">
        <v>448</v>
      </c>
      <c r="E64" s="594"/>
      <c r="F64" s="595"/>
      <c r="G64" s="151"/>
      <c r="H64" s="348" t="s">
        <v>7</v>
      </c>
      <c r="I64" s="417">
        <v>0</v>
      </c>
      <c r="J64" s="217">
        <v>0</v>
      </c>
      <c r="K64" s="502" t="s">
        <v>489</v>
      </c>
      <c r="L64" s="468" t="s">
        <v>499</v>
      </c>
    </row>
    <row r="65" spans="1:12" x14ac:dyDescent="0.25">
      <c r="A65" s="319"/>
      <c r="B65" s="507"/>
      <c r="C65" s="520"/>
      <c r="D65" s="576"/>
      <c r="E65" s="146"/>
      <c r="F65" s="146"/>
      <c r="G65" s="151" t="s">
        <v>110</v>
      </c>
      <c r="H65" s="349"/>
      <c r="I65" s="220"/>
      <c r="J65" s="221"/>
      <c r="K65" s="503"/>
      <c r="L65" s="469"/>
    </row>
    <row r="66" spans="1:12" x14ac:dyDescent="0.25">
      <c r="A66" s="319"/>
      <c r="B66" s="507"/>
      <c r="C66" s="520"/>
      <c r="D66" s="576"/>
      <c r="E66" s="151"/>
      <c r="F66" s="151"/>
      <c r="G66" s="151"/>
      <c r="H66" s="349"/>
      <c r="I66" s="220"/>
      <c r="J66" s="221"/>
      <c r="K66" s="503"/>
      <c r="L66" s="469"/>
    </row>
    <row r="67" spans="1:12" ht="27" customHeight="1" x14ac:dyDescent="0.25">
      <c r="A67" s="319"/>
      <c r="B67" s="507"/>
      <c r="C67" s="520"/>
      <c r="D67" s="576"/>
      <c r="E67" s="151"/>
      <c r="F67" s="151"/>
      <c r="G67" s="151"/>
      <c r="H67" s="349"/>
      <c r="I67" s="220"/>
      <c r="J67" s="221"/>
      <c r="K67" s="503"/>
      <c r="L67" s="469"/>
    </row>
    <row r="68" spans="1:12" ht="6" customHeight="1" thickBot="1" x14ac:dyDescent="0.3">
      <c r="A68" s="323"/>
      <c r="B68" s="508"/>
      <c r="C68" s="520"/>
      <c r="D68" s="576"/>
      <c r="E68" s="162"/>
      <c r="F68" s="162"/>
      <c r="G68" s="151"/>
      <c r="H68" s="350"/>
      <c r="I68" s="26"/>
      <c r="J68" s="227"/>
      <c r="K68" s="504"/>
      <c r="L68" s="481"/>
    </row>
    <row r="69" spans="1:12" ht="3.75" customHeight="1" thickBot="1" x14ac:dyDescent="0.3">
      <c r="A69" s="319"/>
      <c r="B69" s="507"/>
      <c r="C69" s="520"/>
      <c r="D69" s="517"/>
      <c r="E69" s="311"/>
      <c r="F69" s="162" t="s">
        <v>40</v>
      </c>
      <c r="G69" s="351"/>
      <c r="H69" s="352"/>
      <c r="I69" s="579"/>
      <c r="J69" s="581"/>
      <c r="K69" s="503"/>
      <c r="L69" s="469"/>
    </row>
    <row r="70" spans="1:12" ht="15.75" hidden="1" customHeight="1" thickBot="1" x14ac:dyDescent="0.3">
      <c r="A70" s="319"/>
      <c r="B70" s="507"/>
      <c r="C70" s="520"/>
      <c r="D70" s="517"/>
      <c r="E70" s="151"/>
      <c r="F70" s="151"/>
      <c r="G70" s="353"/>
      <c r="H70" s="352"/>
      <c r="I70" s="580"/>
      <c r="J70" s="581"/>
      <c r="K70" s="503"/>
      <c r="L70" s="469"/>
    </row>
    <row r="71" spans="1:12" ht="15.75" hidden="1" customHeight="1" thickBot="1" x14ac:dyDescent="0.3">
      <c r="A71" s="323"/>
      <c r="B71" s="508"/>
      <c r="C71" s="520"/>
      <c r="D71" s="517"/>
      <c r="E71" s="162"/>
      <c r="F71" s="162"/>
      <c r="G71" s="354"/>
      <c r="H71" s="355"/>
      <c r="I71" s="580"/>
      <c r="J71" s="582"/>
      <c r="K71" s="504"/>
      <c r="L71" s="470"/>
    </row>
    <row r="72" spans="1:12" ht="68.25" customHeight="1" x14ac:dyDescent="0.25">
      <c r="A72" s="356" t="s">
        <v>59</v>
      </c>
      <c r="B72" s="506" t="s">
        <v>473</v>
      </c>
      <c r="C72" s="520" t="s">
        <v>254</v>
      </c>
      <c r="D72" s="517" t="s">
        <v>55</v>
      </c>
      <c r="E72" s="73"/>
      <c r="F72" s="542"/>
      <c r="G72" s="544">
        <v>44531</v>
      </c>
      <c r="H72" s="583" t="s">
        <v>167</v>
      </c>
      <c r="I72" s="26">
        <v>60000</v>
      </c>
      <c r="J72" s="357">
        <v>0</v>
      </c>
      <c r="K72" s="497" t="s">
        <v>193</v>
      </c>
      <c r="L72" s="485" t="s">
        <v>500</v>
      </c>
    </row>
    <row r="73" spans="1:12" ht="12" customHeight="1" x14ac:dyDescent="0.25">
      <c r="A73" s="345"/>
      <c r="B73" s="507"/>
      <c r="C73" s="520"/>
      <c r="D73" s="517"/>
      <c r="E73" s="74"/>
      <c r="F73" s="543"/>
      <c r="G73" s="545"/>
      <c r="H73" s="553"/>
      <c r="I73" s="13"/>
      <c r="J73" s="357"/>
      <c r="K73" s="493"/>
      <c r="L73" s="486"/>
    </row>
    <row r="74" spans="1:12" ht="15" hidden="1" customHeight="1" x14ac:dyDescent="0.25">
      <c r="A74" s="345"/>
      <c r="B74" s="507"/>
      <c r="C74" s="520"/>
      <c r="D74" s="517"/>
      <c r="E74" s="74"/>
      <c r="F74" s="543"/>
      <c r="G74" s="545"/>
      <c r="H74" s="553"/>
      <c r="I74" s="13"/>
      <c r="J74" s="357"/>
      <c r="K74" s="493"/>
      <c r="L74" s="358"/>
    </row>
    <row r="75" spans="1:12" ht="15" hidden="1" customHeight="1" x14ac:dyDescent="0.25">
      <c r="A75" s="345"/>
      <c r="B75" s="507"/>
      <c r="C75" s="520"/>
      <c r="D75" s="517"/>
      <c r="E75" s="74"/>
      <c r="F75" s="543"/>
      <c r="G75" s="545"/>
      <c r="H75" s="553"/>
      <c r="I75" s="13"/>
      <c r="J75" s="357"/>
      <c r="K75" s="493"/>
      <c r="L75" s="358"/>
    </row>
    <row r="76" spans="1:12" ht="15.75" hidden="1" customHeight="1" thickBot="1" x14ac:dyDescent="0.3">
      <c r="A76" s="359"/>
      <c r="B76" s="519"/>
      <c r="C76" s="520"/>
      <c r="D76" s="517"/>
      <c r="E76" s="75"/>
      <c r="F76" s="543"/>
      <c r="G76" s="546"/>
      <c r="H76" s="554"/>
      <c r="I76" s="13"/>
      <c r="J76" s="360"/>
      <c r="K76" s="524"/>
      <c r="L76" s="361"/>
    </row>
    <row r="77" spans="1:12" ht="24.75" customHeight="1" x14ac:dyDescent="0.25">
      <c r="A77" s="298" t="s">
        <v>17</v>
      </c>
      <c r="B77" s="529" t="s">
        <v>108</v>
      </c>
      <c r="C77" s="529"/>
      <c r="D77" s="529"/>
      <c r="E77" s="529"/>
      <c r="F77" s="529"/>
      <c r="G77" s="529"/>
      <c r="H77" s="529"/>
      <c r="I77" s="529"/>
      <c r="J77" s="529"/>
      <c r="K77" s="209"/>
      <c r="L77" s="210"/>
    </row>
    <row r="78" spans="1:12" x14ac:dyDescent="0.25">
      <c r="A78" s="299"/>
      <c r="B78" s="88" t="s">
        <v>1</v>
      </c>
      <c r="C78" s="88" t="s">
        <v>2</v>
      </c>
      <c r="D78" s="88" t="s">
        <v>11</v>
      </c>
      <c r="E78" s="136"/>
      <c r="F78" s="137"/>
      <c r="G78" s="88" t="s">
        <v>12</v>
      </c>
      <c r="H78" s="89" t="s">
        <v>0</v>
      </c>
      <c r="I78" s="138" t="s">
        <v>161</v>
      </c>
      <c r="J78" s="138"/>
      <c r="K78" s="133"/>
      <c r="L78" s="134"/>
    </row>
    <row r="79" spans="1:12" x14ac:dyDescent="0.25">
      <c r="A79" s="299"/>
      <c r="B79" s="88"/>
      <c r="C79" s="88"/>
      <c r="D79" s="88"/>
      <c r="E79" s="88">
        <v>2020</v>
      </c>
      <c r="F79" s="88">
        <v>2021</v>
      </c>
      <c r="G79" s="88"/>
      <c r="H79" s="89"/>
      <c r="I79" s="84">
        <v>2020</v>
      </c>
      <c r="J79" s="139">
        <v>2021</v>
      </c>
      <c r="K79" s="577" t="s">
        <v>26</v>
      </c>
      <c r="L79" s="140" t="s">
        <v>30</v>
      </c>
    </row>
    <row r="80" spans="1:12" x14ac:dyDescent="0.25">
      <c r="A80" s="299"/>
      <c r="B80" s="141"/>
      <c r="C80" s="141"/>
      <c r="D80" s="141"/>
      <c r="E80" s="141"/>
      <c r="F80" s="141"/>
      <c r="G80" s="141"/>
      <c r="H80" s="141"/>
      <c r="I80" s="142" t="s">
        <v>188</v>
      </c>
      <c r="J80" s="135" t="s">
        <v>189</v>
      </c>
      <c r="K80" s="578"/>
      <c r="L80" s="144"/>
    </row>
    <row r="81" spans="1:12" x14ac:dyDescent="0.25">
      <c r="A81" s="643" t="s">
        <v>49</v>
      </c>
      <c r="B81" s="518" t="s">
        <v>432</v>
      </c>
      <c r="C81" s="520" t="s">
        <v>162</v>
      </c>
      <c r="D81" s="521" t="s">
        <v>6</v>
      </c>
      <c r="E81" s="147"/>
      <c r="F81" s="147"/>
      <c r="G81" s="513">
        <v>44561</v>
      </c>
      <c r="H81" s="556" t="s">
        <v>7</v>
      </c>
      <c r="I81" s="527">
        <v>0</v>
      </c>
      <c r="J81" s="527">
        <v>0</v>
      </c>
      <c r="K81" s="522" t="s">
        <v>490</v>
      </c>
      <c r="L81" s="525" t="s">
        <v>501</v>
      </c>
    </row>
    <row r="82" spans="1:12" x14ac:dyDescent="0.25">
      <c r="A82" s="644"/>
      <c r="B82" s="507"/>
      <c r="C82" s="520"/>
      <c r="D82" s="521"/>
      <c r="E82" s="151"/>
      <c r="F82" s="516" t="s">
        <v>515</v>
      </c>
      <c r="G82" s="514"/>
      <c r="H82" s="553"/>
      <c r="I82" s="527"/>
      <c r="J82" s="527"/>
      <c r="K82" s="523"/>
      <c r="L82" s="525"/>
    </row>
    <row r="83" spans="1:12" x14ac:dyDescent="0.25">
      <c r="A83" s="644"/>
      <c r="B83" s="507"/>
      <c r="C83" s="520"/>
      <c r="D83" s="521"/>
      <c r="E83" s="151"/>
      <c r="F83" s="516"/>
      <c r="G83" s="514"/>
      <c r="H83" s="553"/>
      <c r="I83" s="527"/>
      <c r="J83" s="527"/>
      <c r="K83" s="523"/>
      <c r="L83" s="525"/>
    </row>
    <row r="84" spans="1:12" x14ac:dyDescent="0.25">
      <c r="A84" s="644"/>
      <c r="B84" s="507"/>
      <c r="C84" s="520"/>
      <c r="D84" s="521"/>
      <c r="E84" s="405"/>
      <c r="F84" s="404"/>
      <c r="G84" s="514"/>
      <c r="H84" s="553"/>
      <c r="I84" s="527"/>
      <c r="J84" s="527"/>
      <c r="K84" s="523"/>
      <c r="L84" s="525"/>
    </row>
    <row r="85" spans="1:12" ht="18.75" customHeight="1" x14ac:dyDescent="0.25">
      <c r="A85" s="644"/>
      <c r="B85" s="507"/>
      <c r="C85" s="520"/>
      <c r="D85" s="521"/>
      <c r="E85" s="151"/>
      <c r="F85" s="151"/>
      <c r="G85" s="514"/>
      <c r="H85" s="553"/>
      <c r="I85" s="527"/>
      <c r="J85" s="527"/>
      <c r="K85" s="523"/>
      <c r="L85" s="525"/>
    </row>
    <row r="86" spans="1:12" ht="15" hidden="1" customHeight="1" x14ac:dyDescent="0.25">
      <c r="A86" s="313"/>
      <c r="B86" s="519"/>
      <c r="C86" s="520"/>
      <c r="D86" s="521"/>
      <c r="E86" s="162"/>
      <c r="F86" s="162"/>
      <c r="G86" s="515"/>
      <c r="H86" s="554"/>
      <c r="I86" s="527"/>
      <c r="J86" s="527"/>
      <c r="K86" s="523"/>
      <c r="L86" s="526"/>
    </row>
    <row r="87" spans="1:12" ht="15" hidden="1" customHeight="1" x14ac:dyDescent="0.25">
      <c r="A87" s="306"/>
      <c r="B87" s="507"/>
      <c r="C87" s="520"/>
      <c r="D87" s="474"/>
      <c r="E87" s="151"/>
      <c r="F87" s="151"/>
      <c r="G87" s="601"/>
      <c r="H87" s="553"/>
      <c r="I87" s="527"/>
      <c r="J87" s="527"/>
      <c r="K87" s="498"/>
      <c r="L87" s="495"/>
    </row>
    <row r="88" spans="1:12" ht="15" hidden="1" customHeight="1" x14ac:dyDescent="0.25">
      <c r="A88" s="313"/>
      <c r="B88" s="519"/>
      <c r="C88" s="520"/>
      <c r="D88" s="474"/>
      <c r="E88" s="162"/>
      <c r="F88" s="162"/>
      <c r="G88" s="602"/>
      <c r="H88" s="554"/>
      <c r="I88" s="527"/>
      <c r="J88" s="527"/>
      <c r="K88" s="498"/>
      <c r="L88" s="496"/>
    </row>
    <row r="89" spans="1:12" s="412" customFormat="1" ht="118.5" customHeight="1" x14ac:dyDescent="0.25">
      <c r="A89" s="432" t="s">
        <v>430</v>
      </c>
      <c r="B89" s="433" t="s">
        <v>407</v>
      </c>
      <c r="C89" s="434" t="s">
        <v>162</v>
      </c>
      <c r="D89" s="407" t="s">
        <v>6</v>
      </c>
      <c r="E89" s="408"/>
      <c r="F89" s="408"/>
      <c r="G89" s="435" t="s">
        <v>431</v>
      </c>
      <c r="H89" s="406" t="s">
        <v>7</v>
      </c>
      <c r="I89" s="410">
        <v>0</v>
      </c>
      <c r="J89" s="410">
        <v>0</v>
      </c>
      <c r="K89" s="411" t="s">
        <v>284</v>
      </c>
      <c r="L89" s="433" t="s">
        <v>502</v>
      </c>
    </row>
    <row r="90" spans="1:12" s="412" customFormat="1" ht="90" customHeight="1" x14ac:dyDescent="0.25">
      <c r="A90" s="432" t="s">
        <v>429</v>
      </c>
      <c r="B90" s="433" t="s">
        <v>474</v>
      </c>
      <c r="C90" s="413" t="s">
        <v>10</v>
      </c>
      <c r="D90" s="407" t="s">
        <v>6</v>
      </c>
      <c r="E90" s="408"/>
      <c r="F90" s="408"/>
      <c r="G90" s="409" t="s">
        <v>416</v>
      </c>
      <c r="H90" s="406" t="s">
        <v>7</v>
      </c>
      <c r="I90" s="410">
        <v>0</v>
      </c>
      <c r="J90" s="410">
        <v>0</v>
      </c>
      <c r="K90" s="411" t="s">
        <v>406</v>
      </c>
      <c r="L90" s="433" t="s">
        <v>447</v>
      </c>
    </row>
    <row r="91" spans="1:12" ht="93" customHeight="1" x14ac:dyDescent="0.25">
      <c r="A91" s="300" t="s">
        <v>50</v>
      </c>
      <c r="B91" s="518" t="s">
        <v>224</v>
      </c>
      <c r="C91" s="520" t="s">
        <v>162</v>
      </c>
      <c r="D91" s="521" t="s">
        <v>6</v>
      </c>
      <c r="E91" s="147"/>
      <c r="F91" s="598" t="s">
        <v>78</v>
      </c>
      <c r="G91" s="548">
        <v>44531</v>
      </c>
      <c r="H91" s="556" t="s">
        <v>7</v>
      </c>
      <c r="I91" s="555">
        <v>0</v>
      </c>
      <c r="J91" s="547">
        <v>0</v>
      </c>
      <c r="K91" s="550" t="s">
        <v>252</v>
      </c>
      <c r="L91" s="362" t="s">
        <v>503</v>
      </c>
    </row>
    <row r="92" spans="1:12" ht="15" hidden="1" customHeight="1" x14ac:dyDescent="0.25">
      <c r="A92" s="306"/>
      <c r="B92" s="507"/>
      <c r="C92" s="520"/>
      <c r="D92" s="521"/>
      <c r="E92" s="151"/>
      <c r="F92" s="599"/>
      <c r="G92" s="549"/>
      <c r="H92" s="553"/>
      <c r="I92" s="555"/>
      <c r="J92" s="547"/>
      <c r="K92" s="551"/>
      <c r="L92" s="363"/>
    </row>
    <row r="93" spans="1:12" ht="15" hidden="1" customHeight="1" x14ac:dyDescent="0.25">
      <c r="A93" s="306"/>
      <c r="B93" s="507"/>
      <c r="C93" s="520"/>
      <c r="D93" s="521"/>
      <c r="E93" s="151"/>
      <c r="F93" s="599"/>
      <c r="G93" s="549"/>
      <c r="H93" s="553"/>
      <c r="I93" s="555"/>
      <c r="J93" s="547"/>
      <c r="K93" s="551"/>
      <c r="L93" s="363"/>
    </row>
    <row r="94" spans="1:12" ht="15" hidden="1" customHeight="1" x14ac:dyDescent="0.25">
      <c r="A94" s="306"/>
      <c r="B94" s="507"/>
      <c r="C94" s="520"/>
      <c r="D94" s="521"/>
      <c r="E94" s="151"/>
      <c r="F94" s="599"/>
      <c r="G94" s="549"/>
      <c r="H94" s="553"/>
      <c r="I94" s="555"/>
      <c r="J94" s="547"/>
      <c r="K94" s="551"/>
      <c r="L94" s="363"/>
    </row>
    <row r="95" spans="1:12" ht="15" hidden="1" customHeight="1" x14ac:dyDescent="0.25">
      <c r="A95" s="313"/>
      <c r="B95" s="519"/>
      <c r="C95" s="520"/>
      <c r="D95" s="521"/>
      <c r="E95" s="162"/>
      <c r="F95" s="600"/>
      <c r="G95" s="549"/>
      <c r="H95" s="554"/>
      <c r="I95" s="555"/>
      <c r="J95" s="547"/>
      <c r="K95" s="552"/>
      <c r="L95" s="364"/>
    </row>
    <row r="96" spans="1:12" ht="53.25" customHeight="1" x14ac:dyDescent="0.25">
      <c r="A96" s="345" t="s">
        <v>60</v>
      </c>
      <c r="B96" s="518" t="s">
        <v>8</v>
      </c>
      <c r="C96" s="520" t="s">
        <v>162</v>
      </c>
      <c r="D96" s="521" t="s">
        <v>6</v>
      </c>
      <c r="E96" s="598" t="s">
        <v>78</v>
      </c>
      <c r="F96" s="187" t="s">
        <v>25</v>
      </c>
      <c r="G96" s="548">
        <v>44531</v>
      </c>
      <c r="H96" s="556" t="s">
        <v>7</v>
      </c>
      <c r="I96" s="527">
        <v>0</v>
      </c>
      <c r="J96" s="527">
        <v>0</v>
      </c>
      <c r="K96" s="498" t="s">
        <v>51</v>
      </c>
      <c r="L96" s="509" t="s">
        <v>504</v>
      </c>
    </row>
    <row r="97" spans="1:12" ht="15" customHeight="1" thickBot="1" x14ac:dyDescent="0.3">
      <c r="A97" s="345"/>
      <c r="B97" s="507"/>
      <c r="C97" s="520"/>
      <c r="D97" s="521"/>
      <c r="E97" s="599"/>
      <c r="F97" s="162" t="s">
        <v>25</v>
      </c>
      <c r="G97" s="549"/>
      <c r="H97" s="553"/>
      <c r="I97" s="527"/>
      <c r="J97" s="527"/>
      <c r="K97" s="498"/>
      <c r="L97" s="491"/>
    </row>
    <row r="98" spans="1:12" ht="15.75" hidden="1" customHeight="1" thickBot="1" x14ac:dyDescent="0.3">
      <c r="A98" s="345"/>
      <c r="B98" s="507"/>
      <c r="C98" s="520"/>
      <c r="D98" s="521"/>
      <c r="E98" s="599"/>
      <c r="F98" s="151" t="s">
        <v>25</v>
      </c>
      <c r="G98" s="549"/>
      <c r="H98" s="553"/>
      <c r="I98" s="527"/>
      <c r="J98" s="527"/>
      <c r="K98" s="498"/>
      <c r="L98" s="365"/>
    </row>
    <row r="99" spans="1:12" ht="15.75" hidden="1" customHeight="1" thickBot="1" x14ac:dyDescent="0.3">
      <c r="A99" s="345"/>
      <c r="B99" s="507"/>
      <c r="C99" s="520"/>
      <c r="D99" s="521"/>
      <c r="E99" s="599"/>
      <c r="F99" s="151" t="s">
        <v>25</v>
      </c>
      <c r="G99" s="549"/>
      <c r="H99" s="553"/>
      <c r="I99" s="527"/>
      <c r="J99" s="527"/>
      <c r="K99" s="498"/>
      <c r="L99" s="365"/>
    </row>
    <row r="100" spans="1:12" ht="15.75" hidden="1" customHeight="1" thickBot="1" x14ac:dyDescent="0.3">
      <c r="A100" s="346"/>
      <c r="B100" s="519"/>
      <c r="C100" s="520"/>
      <c r="D100" s="521"/>
      <c r="E100" s="600"/>
      <c r="F100" s="151" t="s">
        <v>25</v>
      </c>
      <c r="G100" s="549"/>
      <c r="H100" s="554"/>
      <c r="I100" s="527"/>
      <c r="J100" s="527"/>
      <c r="K100" s="498"/>
      <c r="L100" s="366"/>
    </row>
    <row r="101" spans="1:12" ht="20.25" customHeight="1" x14ac:dyDescent="0.25">
      <c r="A101" s="356" t="s">
        <v>61</v>
      </c>
      <c r="B101" s="518" t="s">
        <v>462</v>
      </c>
      <c r="C101" s="520" t="s">
        <v>9</v>
      </c>
      <c r="D101" s="521" t="s">
        <v>6</v>
      </c>
      <c r="E101" s="598" t="s">
        <v>233</v>
      </c>
      <c r="F101" s="187"/>
      <c r="G101" s="549">
        <v>2021</v>
      </c>
      <c r="H101" s="556" t="s">
        <v>7</v>
      </c>
      <c r="I101" s="527">
        <v>0</v>
      </c>
      <c r="J101" s="527">
        <v>0</v>
      </c>
      <c r="K101" s="591" t="s">
        <v>227</v>
      </c>
      <c r="L101" s="490" t="s">
        <v>229</v>
      </c>
    </row>
    <row r="102" spans="1:12" ht="9" customHeight="1" x14ac:dyDescent="0.25">
      <c r="A102" s="345"/>
      <c r="B102" s="507"/>
      <c r="C102" s="520"/>
      <c r="D102" s="521"/>
      <c r="E102" s="599"/>
      <c r="F102" s="151"/>
      <c r="G102" s="549"/>
      <c r="H102" s="553"/>
      <c r="I102" s="527"/>
      <c r="J102" s="527"/>
      <c r="K102" s="592"/>
      <c r="L102" s="491"/>
    </row>
    <row r="103" spans="1:12" x14ac:dyDescent="0.25">
      <c r="A103" s="345"/>
      <c r="B103" s="507"/>
      <c r="C103" s="520"/>
      <c r="D103" s="521"/>
      <c r="E103" s="599"/>
      <c r="F103" s="151" t="s">
        <v>25</v>
      </c>
      <c r="G103" s="549"/>
      <c r="H103" s="553"/>
      <c r="I103" s="527"/>
      <c r="J103" s="527"/>
      <c r="K103" s="592"/>
      <c r="L103" s="491"/>
    </row>
    <row r="104" spans="1:12" x14ac:dyDescent="0.25">
      <c r="A104" s="345"/>
      <c r="B104" s="507"/>
      <c r="C104" s="520"/>
      <c r="D104" s="521"/>
      <c r="E104" s="599"/>
      <c r="F104" s="151"/>
      <c r="G104" s="549"/>
      <c r="H104" s="553"/>
      <c r="I104" s="527"/>
      <c r="J104" s="527"/>
      <c r="K104" s="592"/>
      <c r="L104" s="491"/>
    </row>
    <row r="105" spans="1:12" ht="9.75" customHeight="1" thickBot="1" x14ac:dyDescent="0.3">
      <c r="A105" s="346"/>
      <c r="B105" s="508"/>
      <c r="C105" s="520"/>
      <c r="D105" s="521"/>
      <c r="E105" s="600"/>
      <c r="F105" s="162"/>
      <c r="G105" s="549"/>
      <c r="H105" s="554"/>
      <c r="I105" s="527"/>
      <c r="J105" s="527"/>
      <c r="K105" s="593"/>
      <c r="L105" s="492"/>
    </row>
    <row r="106" spans="1:12" ht="28.5" customHeight="1" x14ac:dyDescent="0.25">
      <c r="A106" s="328" t="s">
        <v>62</v>
      </c>
      <c r="B106" s="506" t="s">
        <v>475</v>
      </c>
      <c r="C106" s="532" t="s">
        <v>414</v>
      </c>
      <c r="D106" s="521" t="s">
        <v>6</v>
      </c>
      <c r="E106" s="187"/>
      <c r="F106" s="598" t="s">
        <v>77</v>
      </c>
      <c r="G106" s="367">
        <v>2021</v>
      </c>
      <c r="H106" s="368" t="s">
        <v>7</v>
      </c>
      <c r="I106" s="417">
        <v>0</v>
      </c>
      <c r="J106" s="347">
        <f>150*3500</f>
        <v>525000</v>
      </c>
      <c r="K106" s="493" t="s">
        <v>491</v>
      </c>
      <c r="L106" s="480" t="s">
        <v>505</v>
      </c>
    </row>
    <row r="107" spans="1:12" x14ac:dyDescent="0.25">
      <c r="A107" s="319"/>
      <c r="B107" s="507"/>
      <c r="C107" s="520"/>
      <c r="D107" s="521"/>
      <c r="E107" s="151"/>
      <c r="F107" s="599"/>
      <c r="G107" s="151"/>
      <c r="H107" s="349"/>
      <c r="I107" s="220"/>
      <c r="J107" s="347"/>
      <c r="K107" s="493"/>
      <c r="L107" s="469"/>
    </row>
    <row r="108" spans="1:12" x14ac:dyDescent="0.25">
      <c r="A108" s="319"/>
      <c r="B108" s="507"/>
      <c r="C108" s="520"/>
      <c r="D108" s="521"/>
      <c r="E108" s="151" t="s">
        <v>25</v>
      </c>
      <c r="F108" s="599"/>
      <c r="G108" s="151"/>
      <c r="H108" s="349"/>
      <c r="I108" s="220"/>
      <c r="J108" s="347"/>
      <c r="K108" s="493"/>
      <c r="L108" s="469"/>
    </row>
    <row r="109" spans="1:12" x14ac:dyDescent="0.25">
      <c r="A109" s="319"/>
      <c r="B109" s="507"/>
      <c r="C109" s="520"/>
      <c r="D109" s="521"/>
      <c r="E109" s="151"/>
      <c r="F109" s="599"/>
      <c r="G109" s="151"/>
      <c r="H109" s="349"/>
      <c r="I109" s="220"/>
      <c r="J109" s="347"/>
      <c r="K109" s="493"/>
      <c r="L109" s="469"/>
    </row>
    <row r="110" spans="1:12" ht="15.75" thickBot="1" x14ac:dyDescent="0.3">
      <c r="A110" s="323"/>
      <c r="B110" s="508"/>
      <c r="C110" s="520"/>
      <c r="D110" s="521"/>
      <c r="E110" s="162"/>
      <c r="F110" s="600"/>
      <c r="G110" s="162"/>
      <c r="H110" s="350"/>
      <c r="I110" s="220"/>
      <c r="J110" s="347"/>
      <c r="K110" s="494"/>
      <c r="L110" s="481"/>
    </row>
    <row r="111" spans="1:12" ht="40.5" customHeight="1" x14ac:dyDescent="0.25">
      <c r="A111" s="328" t="s">
        <v>190</v>
      </c>
      <c r="B111" s="506" t="s">
        <v>44</v>
      </c>
      <c r="C111" s="520" t="s">
        <v>4</v>
      </c>
      <c r="D111" s="517" t="s">
        <v>55</v>
      </c>
      <c r="E111" s="187"/>
      <c r="F111" s="598" t="s">
        <v>76</v>
      </c>
      <c r="G111" s="465">
        <v>44531</v>
      </c>
      <c r="H111" s="368" t="s">
        <v>7</v>
      </c>
      <c r="I111" s="216">
        <v>0</v>
      </c>
      <c r="J111" s="217">
        <f>140300+23424</f>
        <v>163724</v>
      </c>
      <c r="K111" s="622" t="s">
        <v>457</v>
      </c>
      <c r="L111" s="468" t="s">
        <v>506</v>
      </c>
    </row>
    <row r="112" spans="1:12" x14ac:dyDescent="0.25">
      <c r="A112" s="319"/>
      <c r="B112" s="507"/>
      <c r="C112" s="520"/>
      <c r="D112" s="517"/>
      <c r="E112" s="151"/>
      <c r="F112" s="599"/>
      <c r="G112" s="463"/>
      <c r="H112" s="349"/>
      <c r="I112" s="257"/>
      <c r="J112" s="258"/>
      <c r="K112" s="540"/>
      <c r="L112" s="469"/>
    </row>
    <row r="113" spans="1:12" x14ac:dyDescent="0.25">
      <c r="A113" s="319"/>
      <c r="B113" s="507"/>
      <c r="C113" s="520"/>
      <c r="D113" s="517"/>
      <c r="E113" s="151" t="s">
        <v>25</v>
      </c>
      <c r="F113" s="599"/>
      <c r="G113" s="463"/>
      <c r="H113" s="349"/>
      <c r="I113" s="257"/>
      <c r="J113" s="258"/>
      <c r="K113" s="540"/>
      <c r="L113" s="469"/>
    </row>
    <row r="114" spans="1:12" ht="27" customHeight="1" x14ac:dyDescent="0.25">
      <c r="A114" s="319"/>
      <c r="B114" s="507"/>
      <c r="C114" s="520"/>
      <c r="D114" s="517"/>
      <c r="E114" s="151"/>
      <c r="F114" s="599"/>
      <c r="G114" s="463"/>
      <c r="H114" s="349"/>
      <c r="I114" s="257"/>
      <c r="J114" s="258"/>
      <c r="K114" s="540"/>
      <c r="L114" s="469"/>
    </row>
    <row r="115" spans="1:12" ht="5.25" customHeight="1" thickBot="1" x14ac:dyDescent="0.3">
      <c r="A115" s="323"/>
      <c r="B115" s="508"/>
      <c r="C115" s="520"/>
      <c r="D115" s="517"/>
      <c r="E115" s="162"/>
      <c r="F115" s="600"/>
      <c r="G115" s="464"/>
      <c r="H115" s="350"/>
      <c r="I115" s="259"/>
      <c r="J115" s="260"/>
      <c r="K115" s="541"/>
      <c r="L115" s="481"/>
    </row>
    <row r="116" spans="1:12" ht="30" x14ac:dyDescent="0.25">
      <c r="A116" s="298" t="s">
        <v>17</v>
      </c>
      <c r="B116" s="529" t="s">
        <v>42</v>
      </c>
      <c r="C116" s="529"/>
      <c r="D116" s="529"/>
      <c r="E116" s="529"/>
      <c r="F116" s="529"/>
      <c r="G116" s="529"/>
      <c r="H116" s="529"/>
      <c r="I116" s="530"/>
      <c r="J116" s="530"/>
      <c r="K116" s="369"/>
      <c r="L116" s="370"/>
    </row>
    <row r="117" spans="1:12" x14ac:dyDescent="0.25">
      <c r="A117" s="299"/>
      <c r="B117" s="88" t="s">
        <v>1</v>
      </c>
      <c r="C117" s="88" t="s">
        <v>2</v>
      </c>
      <c r="D117" s="88" t="s">
        <v>11</v>
      </c>
      <c r="E117" s="136"/>
      <c r="F117" s="137"/>
      <c r="G117" s="88" t="s">
        <v>12</v>
      </c>
      <c r="H117" s="89" t="s">
        <v>0</v>
      </c>
      <c r="I117" s="138" t="s">
        <v>161</v>
      </c>
      <c r="J117" s="138"/>
      <c r="K117" s="371"/>
      <c r="L117" s="372"/>
    </row>
    <row r="118" spans="1:12" x14ac:dyDescent="0.25">
      <c r="A118" s="299"/>
      <c r="B118" s="88"/>
      <c r="C118" s="88"/>
      <c r="D118" s="88"/>
      <c r="E118" s="88">
        <v>2020</v>
      </c>
      <c r="F118" s="88">
        <v>2021</v>
      </c>
      <c r="G118" s="88"/>
      <c r="H118" s="89"/>
      <c r="I118" s="84">
        <v>2020</v>
      </c>
      <c r="J118" s="139">
        <v>2021</v>
      </c>
      <c r="K118" s="373" t="s">
        <v>26</v>
      </c>
      <c r="L118" s="374" t="s">
        <v>30</v>
      </c>
    </row>
    <row r="119" spans="1:12" ht="15.75" thickBot="1" x14ac:dyDescent="0.3">
      <c r="A119" s="299"/>
      <c r="B119" s="141"/>
      <c r="C119" s="141"/>
      <c r="D119" s="141"/>
      <c r="E119" s="141"/>
      <c r="F119" s="141"/>
      <c r="G119" s="141"/>
      <c r="H119" s="141"/>
      <c r="I119" s="142" t="s">
        <v>189</v>
      </c>
      <c r="J119" s="135" t="s">
        <v>188</v>
      </c>
      <c r="K119" s="375"/>
      <c r="L119" s="376"/>
    </row>
    <row r="120" spans="1:12" ht="35.25" customHeight="1" x14ac:dyDescent="0.25">
      <c r="A120" s="328" t="s">
        <v>63</v>
      </c>
      <c r="B120" s="506" t="s">
        <v>43</v>
      </c>
      <c r="C120" s="520" t="s">
        <v>4</v>
      </c>
      <c r="D120" s="576" t="s">
        <v>448</v>
      </c>
      <c r="E120" s="187"/>
      <c r="F120" s="187"/>
      <c r="G120" s="147"/>
      <c r="H120" s="614" t="s">
        <v>482</v>
      </c>
      <c r="I120" s="555">
        <v>0</v>
      </c>
      <c r="J120" s="587">
        <v>0</v>
      </c>
      <c r="K120" s="550" t="s">
        <v>252</v>
      </c>
      <c r="L120" s="480" t="s">
        <v>507</v>
      </c>
    </row>
    <row r="121" spans="1:12" x14ac:dyDescent="0.25">
      <c r="A121" s="319"/>
      <c r="B121" s="507"/>
      <c r="C121" s="520"/>
      <c r="D121" s="576"/>
      <c r="E121" s="151"/>
      <c r="F121" s="151"/>
      <c r="G121" s="615" t="s">
        <v>73</v>
      </c>
      <c r="H121" s="615"/>
      <c r="I121" s="555"/>
      <c r="J121" s="587"/>
      <c r="K121" s="551"/>
      <c r="L121" s="469"/>
    </row>
    <row r="122" spans="1:12" x14ac:dyDescent="0.25">
      <c r="A122" s="319"/>
      <c r="B122" s="507"/>
      <c r="C122" s="520"/>
      <c r="D122" s="576"/>
      <c r="E122" s="151"/>
      <c r="F122" s="151"/>
      <c r="G122" s="615"/>
      <c r="H122" s="615"/>
      <c r="I122" s="555"/>
      <c r="J122" s="587"/>
      <c r="K122" s="551"/>
      <c r="L122" s="469"/>
    </row>
    <row r="123" spans="1:12" x14ac:dyDescent="0.25">
      <c r="A123" s="319"/>
      <c r="B123" s="507"/>
      <c r="C123" s="520"/>
      <c r="D123" s="576"/>
      <c r="E123" s="151"/>
      <c r="F123" s="151"/>
      <c r="G123" s="151"/>
      <c r="H123" s="615"/>
      <c r="I123" s="555"/>
      <c r="J123" s="587"/>
      <c r="K123" s="551"/>
      <c r="L123" s="469"/>
    </row>
    <row r="124" spans="1:12" ht="15.75" thickBot="1" x14ac:dyDescent="0.3">
      <c r="A124" s="323"/>
      <c r="B124" s="508"/>
      <c r="C124" s="520"/>
      <c r="D124" s="576"/>
      <c r="E124" s="162"/>
      <c r="F124" s="162"/>
      <c r="G124" s="162"/>
      <c r="H124" s="616"/>
      <c r="I124" s="555"/>
      <c r="J124" s="587"/>
      <c r="K124" s="552"/>
      <c r="L124" s="481"/>
    </row>
    <row r="125" spans="1:12" ht="111.75" customHeight="1" thickBot="1" x14ac:dyDescent="0.3">
      <c r="A125" s="328" t="s">
        <v>64</v>
      </c>
      <c r="B125" s="377" t="s">
        <v>476</v>
      </c>
      <c r="C125" s="532" t="s">
        <v>4</v>
      </c>
      <c r="D125" s="521" t="s">
        <v>6</v>
      </c>
      <c r="E125" s="187"/>
      <c r="F125" s="187"/>
      <c r="G125" s="378">
        <v>2021</v>
      </c>
      <c r="H125" s="571" t="s">
        <v>7</v>
      </c>
      <c r="I125" s="584" t="s">
        <v>25</v>
      </c>
      <c r="J125" s="621" t="s">
        <v>25</v>
      </c>
      <c r="K125" s="498" t="s">
        <v>51</v>
      </c>
      <c r="L125" s="468" t="s">
        <v>508</v>
      </c>
    </row>
    <row r="126" spans="1:12" ht="12" hidden="1" customHeight="1" thickBot="1" x14ac:dyDescent="0.3">
      <c r="A126" s="319"/>
      <c r="C126" s="520"/>
      <c r="D126" s="521"/>
      <c r="E126" s="151"/>
      <c r="F126" s="151"/>
      <c r="H126" s="572"/>
      <c r="I126" s="584"/>
      <c r="J126" s="621"/>
      <c r="K126" s="498"/>
      <c r="L126" s="469"/>
    </row>
    <row r="127" spans="1:12" ht="15.75" hidden="1" customHeight="1" thickBot="1" x14ac:dyDescent="0.3">
      <c r="A127" s="319"/>
      <c r="C127" s="520"/>
      <c r="D127" s="521"/>
      <c r="E127" s="151"/>
      <c r="F127" s="151"/>
      <c r="G127" s="151"/>
      <c r="H127" s="572"/>
      <c r="I127" s="584"/>
      <c r="J127" s="621"/>
      <c r="K127" s="498"/>
      <c r="L127" s="469"/>
    </row>
    <row r="128" spans="1:12" ht="15.75" hidden="1" customHeight="1" thickBot="1" x14ac:dyDescent="0.3">
      <c r="A128" s="319"/>
      <c r="C128" s="520"/>
      <c r="D128" s="521"/>
      <c r="E128" s="151"/>
      <c r="F128" s="151"/>
      <c r="G128" s="151"/>
      <c r="H128" s="572"/>
      <c r="I128" s="584"/>
      <c r="J128" s="621"/>
      <c r="K128" s="498"/>
      <c r="L128" s="469"/>
    </row>
    <row r="129" spans="1:12" ht="15.75" hidden="1" customHeight="1" thickBot="1" x14ac:dyDescent="0.3">
      <c r="A129" s="323"/>
      <c r="C129" s="520"/>
      <c r="D129" s="521"/>
      <c r="E129" s="162"/>
      <c r="F129" s="162"/>
      <c r="G129" s="162"/>
      <c r="H129" s="573"/>
      <c r="I129" s="584"/>
      <c r="J129" s="621"/>
      <c r="K129" s="498"/>
      <c r="L129" s="481"/>
    </row>
    <row r="130" spans="1:12" ht="15.75" customHeight="1" x14ac:dyDescent="0.25">
      <c r="A130" s="356" t="s">
        <v>65</v>
      </c>
      <c r="B130" s="645" t="s">
        <v>169</v>
      </c>
      <c r="C130" s="520" t="s">
        <v>53</v>
      </c>
      <c r="D130" s="521" t="s">
        <v>6</v>
      </c>
      <c r="E130" s="187"/>
      <c r="F130" s="187"/>
      <c r="G130" s="147"/>
      <c r="H130" s="571" t="s">
        <v>7</v>
      </c>
      <c r="I130" s="584" t="s">
        <v>25</v>
      </c>
      <c r="J130" s="584" t="s">
        <v>25</v>
      </c>
      <c r="K130" s="498" t="s">
        <v>51</v>
      </c>
      <c r="L130" s="468" t="s">
        <v>509</v>
      </c>
    </row>
    <row r="131" spans="1:12" x14ac:dyDescent="0.25">
      <c r="A131" s="345"/>
      <c r="B131" s="645"/>
      <c r="C131" s="520"/>
      <c r="D131" s="521"/>
      <c r="E131" s="151"/>
      <c r="F131" s="151"/>
      <c r="G131" s="151">
        <v>2021</v>
      </c>
      <c r="H131" s="572"/>
      <c r="I131" s="584"/>
      <c r="J131" s="584"/>
      <c r="K131" s="498"/>
      <c r="L131" s="469"/>
    </row>
    <row r="132" spans="1:12" x14ac:dyDescent="0.25">
      <c r="A132" s="345"/>
      <c r="B132" s="645"/>
      <c r="C132" s="520"/>
      <c r="D132" s="521"/>
      <c r="E132" s="151"/>
      <c r="F132" s="151"/>
      <c r="G132" s="151"/>
      <c r="H132" s="572"/>
      <c r="I132" s="584"/>
      <c r="J132" s="584"/>
      <c r="K132" s="498"/>
      <c r="L132" s="469"/>
    </row>
    <row r="133" spans="1:12" ht="3" customHeight="1" x14ac:dyDescent="0.25">
      <c r="A133" s="345"/>
      <c r="B133" s="645"/>
      <c r="C133" s="520"/>
      <c r="D133" s="521"/>
      <c r="E133" s="151"/>
      <c r="F133" s="151"/>
      <c r="G133" s="151"/>
      <c r="H133" s="572"/>
      <c r="I133" s="584"/>
      <c r="J133" s="584"/>
      <c r="K133" s="498"/>
      <c r="L133" s="469"/>
    </row>
    <row r="134" spans="1:12" ht="3" customHeight="1" thickBot="1" x14ac:dyDescent="0.3">
      <c r="A134" s="346"/>
      <c r="B134" s="645"/>
      <c r="C134" s="520"/>
      <c r="D134" s="521"/>
      <c r="E134" s="162"/>
      <c r="F134" s="162"/>
      <c r="G134" s="162"/>
      <c r="H134" s="573"/>
      <c r="I134" s="584"/>
      <c r="J134" s="584"/>
      <c r="K134" s="498"/>
      <c r="L134" s="481"/>
    </row>
    <row r="135" spans="1:12" ht="15.75" customHeight="1" x14ac:dyDescent="0.25">
      <c r="A135" s="328" t="s">
        <v>66</v>
      </c>
      <c r="B135" s="507" t="s">
        <v>234</v>
      </c>
      <c r="C135" s="532" t="s">
        <v>4</v>
      </c>
      <c r="D135" s="521" t="s">
        <v>6</v>
      </c>
      <c r="E135" s="187"/>
      <c r="F135" s="187"/>
      <c r="G135" s="147"/>
      <c r="H135" s="571" t="s">
        <v>7</v>
      </c>
      <c r="I135" s="648" t="s">
        <v>25</v>
      </c>
      <c r="J135" s="648" t="s">
        <v>25</v>
      </c>
      <c r="K135" s="617" t="s">
        <v>194</v>
      </c>
      <c r="L135" s="468" t="s">
        <v>235</v>
      </c>
    </row>
    <row r="136" spans="1:12" x14ac:dyDescent="0.25">
      <c r="A136" s="319"/>
      <c r="B136" s="507"/>
      <c r="C136" s="520"/>
      <c r="D136" s="521"/>
      <c r="E136" s="151"/>
      <c r="F136" s="151"/>
      <c r="G136" s="151">
        <v>2021</v>
      </c>
      <c r="H136" s="572"/>
      <c r="I136" s="584"/>
      <c r="J136" s="584"/>
      <c r="K136" s="498"/>
      <c r="L136" s="469"/>
    </row>
    <row r="137" spans="1:12" x14ac:dyDescent="0.25">
      <c r="A137" s="319"/>
      <c r="B137" s="507"/>
      <c r="C137" s="520"/>
      <c r="D137" s="521"/>
      <c r="E137" s="151"/>
      <c r="F137" s="151"/>
      <c r="G137" s="151"/>
      <c r="H137" s="572"/>
      <c r="I137" s="584"/>
      <c r="J137" s="584"/>
      <c r="K137" s="498"/>
      <c r="L137" s="469"/>
    </row>
    <row r="138" spans="1:12" x14ac:dyDescent="0.25">
      <c r="A138" s="319"/>
      <c r="B138" s="507"/>
      <c r="C138" s="520"/>
      <c r="D138" s="521"/>
      <c r="E138" s="151"/>
      <c r="F138" s="151"/>
      <c r="G138" s="151"/>
      <c r="H138" s="572"/>
      <c r="I138" s="584"/>
      <c r="J138" s="584"/>
      <c r="K138" s="498"/>
      <c r="L138" s="469"/>
    </row>
    <row r="139" spans="1:12" ht="15.75" thickBot="1" x14ac:dyDescent="0.3">
      <c r="A139" s="323"/>
      <c r="B139" s="508"/>
      <c r="C139" s="520"/>
      <c r="D139" s="521"/>
      <c r="E139" s="162"/>
      <c r="F139" s="162"/>
      <c r="G139" s="162"/>
      <c r="H139" s="573"/>
      <c r="I139" s="584"/>
      <c r="J139" s="584"/>
      <c r="K139" s="498"/>
      <c r="L139" s="481"/>
    </row>
    <row r="140" spans="1:12" ht="31.5" customHeight="1" x14ac:dyDescent="0.25">
      <c r="A140" s="328" t="s">
        <v>67</v>
      </c>
      <c r="B140" s="506" t="s">
        <v>138</v>
      </c>
      <c r="C140" s="532" t="s">
        <v>415</v>
      </c>
      <c r="D140" s="570" t="s">
        <v>6</v>
      </c>
      <c r="E140" s="187"/>
      <c r="F140" s="187"/>
      <c r="G140" s="147"/>
      <c r="H140" s="571" t="s">
        <v>7</v>
      </c>
      <c r="I140" s="585">
        <v>0</v>
      </c>
      <c r="J140" s="585">
        <v>0</v>
      </c>
      <c r="K140" s="502" t="s">
        <v>252</v>
      </c>
      <c r="L140" s="468" t="s">
        <v>433</v>
      </c>
    </row>
    <row r="141" spans="1:12" x14ac:dyDescent="0.25">
      <c r="A141" s="319"/>
      <c r="B141" s="507"/>
      <c r="C141" s="520"/>
      <c r="D141" s="570"/>
      <c r="E141" s="151"/>
      <c r="F141" s="151"/>
      <c r="G141" s="178">
        <v>44166</v>
      </c>
      <c r="H141" s="572"/>
      <c r="I141" s="555"/>
      <c r="J141" s="555"/>
      <c r="K141" s="503"/>
      <c r="L141" s="469"/>
    </row>
    <row r="142" spans="1:12" x14ac:dyDescent="0.25">
      <c r="A142" s="319"/>
      <c r="B142" s="507"/>
      <c r="C142" s="520"/>
      <c r="D142" s="570"/>
      <c r="E142" s="151"/>
      <c r="F142" s="151"/>
      <c r="G142" s="151"/>
      <c r="H142" s="572"/>
      <c r="I142" s="555"/>
      <c r="J142" s="555"/>
      <c r="K142" s="503"/>
      <c r="L142" s="469"/>
    </row>
    <row r="143" spans="1:12" x14ac:dyDescent="0.25">
      <c r="A143" s="319"/>
      <c r="B143" s="507"/>
      <c r="C143" s="520"/>
      <c r="D143" s="570"/>
      <c r="E143" s="151"/>
      <c r="F143" s="151"/>
      <c r="G143" s="151"/>
      <c r="H143" s="572"/>
      <c r="I143" s="555"/>
      <c r="J143" s="555"/>
      <c r="K143" s="503"/>
      <c r="L143" s="469"/>
    </row>
    <row r="144" spans="1:12" ht="15.75" thickBot="1" x14ac:dyDescent="0.3">
      <c r="A144" s="323"/>
      <c r="B144" s="508"/>
      <c r="C144" s="520"/>
      <c r="D144" s="570"/>
      <c r="E144" s="162"/>
      <c r="F144" s="162"/>
      <c r="G144" s="162"/>
      <c r="H144" s="573"/>
      <c r="I144" s="586"/>
      <c r="J144" s="586"/>
      <c r="K144" s="504"/>
      <c r="L144" s="470"/>
    </row>
    <row r="145" spans="1:12" ht="30" customHeight="1" x14ac:dyDescent="0.25">
      <c r="A145" s="356" t="s">
        <v>68</v>
      </c>
      <c r="B145" s="506" t="s">
        <v>56</v>
      </c>
      <c r="C145" s="520" t="s">
        <v>57</v>
      </c>
      <c r="D145" s="570" t="s">
        <v>6</v>
      </c>
      <c r="E145" s="533"/>
      <c r="F145" s="543"/>
      <c r="G145" s="654">
        <v>44531</v>
      </c>
      <c r="H145" s="655" t="s">
        <v>7</v>
      </c>
      <c r="I145" s="216">
        <v>0</v>
      </c>
      <c r="J145" s="224">
        <f>15*60000*0.5</f>
        <v>450000</v>
      </c>
      <c r="K145" s="502" t="s">
        <v>405</v>
      </c>
      <c r="L145" s="485" t="s">
        <v>206</v>
      </c>
    </row>
    <row r="146" spans="1:12" ht="17.25" customHeight="1" x14ac:dyDescent="0.25">
      <c r="A146" s="345"/>
      <c r="B146" s="507"/>
      <c r="C146" s="520"/>
      <c r="D146" s="570"/>
      <c r="E146" s="534"/>
      <c r="F146" s="543"/>
      <c r="G146" s="638"/>
      <c r="H146" s="656"/>
      <c r="I146" s="257"/>
      <c r="J146" s="220"/>
      <c r="K146" s="503"/>
      <c r="L146" s="486"/>
    </row>
    <row r="147" spans="1:12" x14ac:dyDescent="0.25">
      <c r="A147" s="345"/>
      <c r="B147" s="507"/>
      <c r="C147" s="520"/>
      <c r="D147" s="570"/>
      <c r="E147" s="534"/>
      <c r="F147" s="543"/>
      <c r="G147" s="638"/>
      <c r="H147" s="656"/>
      <c r="I147" s="257"/>
      <c r="J147" s="220"/>
      <c r="K147" s="503"/>
      <c r="L147" s="486"/>
    </row>
    <row r="148" spans="1:12" x14ac:dyDescent="0.25">
      <c r="A148" s="345"/>
      <c r="B148" s="507"/>
      <c r="C148" s="520"/>
      <c r="D148" s="570"/>
      <c r="E148" s="534"/>
      <c r="F148" s="543"/>
      <c r="G148" s="638"/>
      <c r="H148" s="656"/>
      <c r="I148" s="259"/>
      <c r="J148" s="26"/>
      <c r="K148" s="503"/>
      <c r="L148" s="486"/>
    </row>
    <row r="149" spans="1:12" ht="3" customHeight="1" thickBot="1" x14ac:dyDescent="0.3">
      <c r="A149" s="346"/>
      <c r="B149" s="508"/>
      <c r="C149" s="520"/>
      <c r="D149" s="570"/>
      <c r="E149" s="535"/>
      <c r="F149" s="543"/>
      <c r="G149" s="638"/>
      <c r="H149" s="573"/>
      <c r="I149" s="259"/>
      <c r="J149" s="26"/>
      <c r="K149" s="504"/>
      <c r="L149" s="505"/>
    </row>
    <row r="150" spans="1:12" ht="45.75" customHeight="1" x14ac:dyDescent="0.25">
      <c r="A150" s="328" t="s">
        <v>69</v>
      </c>
      <c r="B150" s="506" t="s">
        <v>477</v>
      </c>
      <c r="C150" s="532" t="s">
        <v>39</v>
      </c>
      <c r="D150" s="570" t="s">
        <v>6</v>
      </c>
      <c r="E150" s="187"/>
      <c r="F150" s="574" t="s">
        <v>38</v>
      </c>
      <c r="G150" s="379">
        <v>45261</v>
      </c>
      <c r="H150" s="380" t="s">
        <v>483</v>
      </c>
      <c r="I150" s="585">
        <v>0</v>
      </c>
      <c r="J150" s="660">
        <v>0</v>
      </c>
      <c r="K150" s="497" t="s">
        <v>255</v>
      </c>
      <c r="L150" s="497" t="s">
        <v>510</v>
      </c>
    </row>
    <row r="151" spans="1:12" x14ac:dyDescent="0.25">
      <c r="A151" s="319"/>
      <c r="B151" s="507"/>
      <c r="C151" s="520"/>
      <c r="D151" s="570"/>
      <c r="E151" s="151"/>
      <c r="F151" s="516"/>
      <c r="G151" s="74"/>
      <c r="H151" s="381"/>
      <c r="I151" s="555"/>
      <c r="J151" s="661"/>
      <c r="K151" s="493"/>
      <c r="L151" s="493"/>
    </row>
    <row r="152" spans="1:12" x14ac:dyDescent="0.25">
      <c r="A152" s="319"/>
      <c r="B152" s="507"/>
      <c r="C152" s="520"/>
      <c r="D152" s="570"/>
      <c r="E152" s="151"/>
      <c r="F152" s="516"/>
      <c r="G152" s="74"/>
      <c r="H152" s="381"/>
      <c r="I152" s="555"/>
      <c r="J152" s="661"/>
      <c r="K152" s="493"/>
      <c r="L152" s="493"/>
    </row>
    <row r="153" spans="1:12" x14ac:dyDescent="0.25">
      <c r="A153" s="319"/>
      <c r="B153" s="507"/>
      <c r="C153" s="520"/>
      <c r="D153" s="570"/>
      <c r="E153" s="151"/>
      <c r="F153" s="516"/>
      <c r="G153" s="74"/>
      <c r="H153" s="381"/>
      <c r="I153" s="555"/>
      <c r="J153" s="661"/>
      <c r="K153" s="493"/>
      <c r="L153" s="493"/>
    </row>
    <row r="154" spans="1:12" ht="15.75" thickBot="1" x14ac:dyDescent="0.3">
      <c r="A154" s="323"/>
      <c r="B154" s="508"/>
      <c r="C154" s="520"/>
      <c r="D154" s="570"/>
      <c r="E154" s="162"/>
      <c r="F154" s="575"/>
      <c r="G154" s="75"/>
      <c r="H154" s="382"/>
      <c r="I154" s="586"/>
      <c r="J154" s="661"/>
      <c r="K154" s="494"/>
      <c r="L154" s="494"/>
    </row>
    <row r="155" spans="1:12" x14ac:dyDescent="0.25">
      <c r="A155" s="328" t="s">
        <v>70</v>
      </c>
      <c r="B155" s="506" t="s">
        <v>434</v>
      </c>
      <c r="C155" s="532" t="s">
        <v>226</v>
      </c>
      <c r="D155" s="570" t="s">
        <v>6</v>
      </c>
      <c r="E155" s="187"/>
      <c r="F155" s="574" t="s">
        <v>38</v>
      </c>
      <c r="G155" s="379">
        <v>44531</v>
      </c>
      <c r="H155" s="348" t="s">
        <v>7</v>
      </c>
      <c r="I155" s="455">
        <v>0</v>
      </c>
      <c r="J155" s="217">
        <v>1500000</v>
      </c>
      <c r="K155" s="649" t="s">
        <v>362</v>
      </c>
      <c r="L155" s="497" t="s">
        <v>511</v>
      </c>
    </row>
    <row r="156" spans="1:12" x14ac:dyDescent="0.25">
      <c r="A156" s="319"/>
      <c r="B156" s="507"/>
      <c r="C156" s="520"/>
      <c r="D156" s="570"/>
      <c r="E156" s="151"/>
      <c r="F156" s="516"/>
      <c r="G156" s="74"/>
      <c r="H156" s="454"/>
      <c r="I156" s="257"/>
      <c r="J156" s="258"/>
      <c r="K156" s="650"/>
      <c r="L156" s="493"/>
    </row>
    <row r="157" spans="1:12" ht="9" customHeight="1" x14ac:dyDescent="0.25">
      <c r="A157" s="319"/>
      <c r="B157" s="507"/>
      <c r="C157" s="520"/>
      <c r="D157" s="570"/>
      <c r="E157" s="151"/>
      <c r="F157" s="516"/>
      <c r="G157" s="74"/>
      <c r="H157" s="454"/>
      <c r="I157" s="257"/>
      <c r="J157" s="258"/>
      <c r="K157" s="650"/>
      <c r="L157" s="493"/>
    </row>
    <row r="158" spans="1:12" x14ac:dyDescent="0.25">
      <c r="A158" s="319"/>
      <c r="B158" s="507"/>
      <c r="C158" s="520"/>
      <c r="D158" s="570"/>
      <c r="E158" s="151"/>
      <c r="F158" s="516"/>
      <c r="G158" s="74"/>
      <c r="H158" s="454"/>
      <c r="I158" s="257"/>
      <c r="J158" s="258"/>
      <c r="K158" s="650"/>
      <c r="L158" s="493"/>
    </row>
    <row r="159" spans="1:12" ht="10.5" customHeight="1" thickBot="1" x14ac:dyDescent="0.3">
      <c r="A159" s="323"/>
      <c r="B159" s="508"/>
      <c r="C159" s="520"/>
      <c r="D159" s="570"/>
      <c r="E159" s="162"/>
      <c r="F159" s="575"/>
      <c r="G159" s="75"/>
      <c r="H159" s="456"/>
      <c r="I159" s="453"/>
      <c r="J159" s="260"/>
      <c r="K159" s="651"/>
      <c r="L159" s="494"/>
    </row>
    <row r="160" spans="1:12" ht="16.5" customHeight="1" x14ac:dyDescent="0.25">
      <c r="A160" s="298" t="s">
        <v>17</v>
      </c>
      <c r="B160" s="529" t="s">
        <v>112</v>
      </c>
      <c r="C160" s="529"/>
      <c r="D160" s="529"/>
      <c r="E160" s="529"/>
      <c r="F160" s="529"/>
      <c r="G160" s="529"/>
      <c r="H160" s="529"/>
      <c r="I160" s="530"/>
      <c r="J160" s="530"/>
      <c r="K160" s="209"/>
      <c r="L160" s="210"/>
    </row>
    <row r="161" spans="1:12" x14ac:dyDescent="0.25">
      <c r="A161" s="299"/>
      <c r="B161" s="88" t="s">
        <v>1</v>
      </c>
      <c r="C161" s="88" t="s">
        <v>2</v>
      </c>
      <c r="D161" s="88" t="s">
        <v>11</v>
      </c>
      <c r="E161" s="136"/>
      <c r="F161" s="137"/>
      <c r="G161" s="88" t="s">
        <v>12</v>
      </c>
      <c r="H161" s="89" t="s">
        <v>0</v>
      </c>
      <c r="I161" s="138" t="s">
        <v>161</v>
      </c>
      <c r="J161" s="138"/>
      <c r="K161" s="133"/>
      <c r="L161" s="134"/>
    </row>
    <row r="162" spans="1:12" x14ac:dyDescent="0.25">
      <c r="A162" s="299"/>
      <c r="B162" s="88"/>
      <c r="C162" s="88"/>
      <c r="D162" s="88"/>
      <c r="E162" s="88">
        <v>2020</v>
      </c>
      <c r="F162" s="88">
        <v>2021</v>
      </c>
      <c r="G162" s="88"/>
      <c r="H162" s="89"/>
      <c r="I162" s="84">
        <v>2020</v>
      </c>
      <c r="J162" s="139">
        <v>2021</v>
      </c>
      <c r="K162" s="577" t="s">
        <v>26</v>
      </c>
      <c r="L162" s="140" t="s">
        <v>30</v>
      </c>
    </row>
    <row r="163" spans="1:12" ht="2.25" customHeight="1" thickBot="1" x14ac:dyDescent="0.3">
      <c r="A163" s="299"/>
      <c r="B163" s="141"/>
      <c r="C163" s="141"/>
      <c r="D163" s="141"/>
      <c r="E163" s="141"/>
      <c r="F163" s="141"/>
      <c r="G163" s="141"/>
      <c r="H163" s="141"/>
      <c r="I163" s="142" t="s">
        <v>188</v>
      </c>
      <c r="J163" s="135" t="s">
        <v>189</v>
      </c>
      <c r="K163" s="578"/>
      <c r="L163" s="144"/>
    </row>
    <row r="164" spans="1:12" ht="27.75" customHeight="1" x14ac:dyDescent="0.25">
      <c r="A164" s="328" t="s">
        <v>111</v>
      </c>
      <c r="B164" s="506" t="s">
        <v>168</v>
      </c>
      <c r="C164" s="520" t="s">
        <v>280</v>
      </c>
      <c r="D164" s="570" t="s">
        <v>6</v>
      </c>
      <c r="E164" s="187"/>
      <c r="F164" s="187"/>
      <c r="G164" s="646">
        <v>45261</v>
      </c>
      <c r="H164" s="571" t="s">
        <v>7</v>
      </c>
      <c r="I164" s="555">
        <v>0</v>
      </c>
      <c r="J164" s="555">
        <v>0</v>
      </c>
      <c r="K164" s="639" t="s">
        <v>276</v>
      </c>
      <c r="L164" s="468" t="s">
        <v>512</v>
      </c>
    </row>
    <row r="165" spans="1:12" ht="15" customHeight="1" x14ac:dyDescent="0.25">
      <c r="A165" s="319"/>
      <c r="B165" s="507"/>
      <c r="C165" s="520"/>
      <c r="D165" s="570"/>
      <c r="E165" s="516" t="s">
        <v>192</v>
      </c>
      <c r="F165" s="623" t="s">
        <v>192</v>
      </c>
      <c r="G165" s="647"/>
      <c r="H165" s="572"/>
      <c r="I165" s="555"/>
      <c r="J165" s="555"/>
      <c r="K165" s="640"/>
      <c r="L165" s="469"/>
    </row>
    <row r="166" spans="1:12" ht="9" customHeight="1" x14ac:dyDescent="0.25">
      <c r="A166" s="319"/>
      <c r="B166" s="507"/>
      <c r="C166" s="520"/>
      <c r="D166" s="570"/>
      <c r="E166" s="516"/>
      <c r="F166" s="623"/>
      <c r="G166" s="647"/>
      <c r="H166" s="572"/>
      <c r="I166" s="555"/>
      <c r="J166" s="555"/>
      <c r="K166" s="640"/>
      <c r="L166" s="469"/>
    </row>
    <row r="167" spans="1:12" x14ac:dyDescent="0.25">
      <c r="A167" s="319"/>
      <c r="B167" s="507"/>
      <c r="C167" s="520"/>
      <c r="D167" s="570"/>
      <c r="E167" s="383">
        <v>0</v>
      </c>
      <c r="F167" s="383">
        <v>25</v>
      </c>
      <c r="G167" s="615"/>
      <c r="H167" s="572"/>
      <c r="I167" s="555"/>
      <c r="J167" s="555"/>
      <c r="K167" s="640"/>
      <c r="L167" s="469"/>
    </row>
    <row r="168" spans="1:12" ht="31.5" customHeight="1" thickBot="1" x14ac:dyDescent="0.3">
      <c r="A168" s="323"/>
      <c r="B168" s="508"/>
      <c r="C168" s="520"/>
      <c r="D168" s="570"/>
      <c r="E168" s="162"/>
      <c r="F168" s="162"/>
      <c r="G168" s="616"/>
      <c r="H168" s="573"/>
      <c r="I168" s="555"/>
      <c r="J168" s="555"/>
      <c r="K168" s="640"/>
      <c r="L168" s="481"/>
    </row>
    <row r="169" spans="1:12" ht="24" customHeight="1" x14ac:dyDescent="0.25">
      <c r="A169" s="328" t="s">
        <v>113</v>
      </c>
      <c r="B169" s="506" t="s">
        <v>478</v>
      </c>
      <c r="C169" s="532" t="s">
        <v>280</v>
      </c>
      <c r="D169" s="570" t="s">
        <v>6</v>
      </c>
      <c r="E169" s="598" t="s">
        <v>256</v>
      </c>
      <c r="F169" s="598" t="s">
        <v>436</v>
      </c>
      <c r="G169" s="637">
        <v>44543</v>
      </c>
      <c r="H169" s="614" t="s">
        <v>484</v>
      </c>
      <c r="I169" s="585">
        <v>0</v>
      </c>
      <c r="J169" s="585">
        <v>0</v>
      </c>
      <c r="K169" s="657" t="s">
        <v>281</v>
      </c>
      <c r="L169" s="468" t="s">
        <v>228</v>
      </c>
    </row>
    <row r="170" spans="1:12" ht="21" customHeight="1" x14ac:dyDescent="0.25">
      <c r="A170" s="319"/>
      <c r="B170" s="507"/>
      <c r="C170" s="520"/>
      <c r="D170" s="570"/>
      <c r="E170" s="599"/>
      <c r="F170" s="599"/>
      <c r="G170" s="638"/>
      <c r="H170" s="615"/>
      <c r="I170" s="555"/>
      <c r="J170" s="555"/>
      <c r="K170" s="658"/>
      <c r="L170" s="469"/>
    </row>
    <row r="171" spans="1:12" x14ac:dyDescent="0.25">
      <c r="A171" s="319"/>
      <c r="B171" s="507"/>
      <c r="C171" s="520"/>
      <c r="D171" s="570"/>
      <c r="E171" s="599"/>
      <c r="F171" s="599"/>
      <c r="G171" s="638"/>
      <c r="H171" s="615"/>
      <c r="I171" s="555"/>
      <c r="J171" s="555"/>
      <c r="K171" s="658"/>
      <c r="L171" s="469"/>
    </row>
    <row r="172" spans="1:12" x14ac:dyDescent="0.25">
      <c r="A172" s="319"/>
      <c r="B172" s="507"/>
      <c r="C172" s="520"/>
      <c r="D172" s="570"/>
      <c r="E172" s="599"/>
      <c r="F172" s="599"/>
      <c r="G172" s="638"/>
      <c r="H172" s="615"/>
      <c r="I172" s="555"/>
      <c r="J172" s="555"/>
      <c r="K172" s="658"/>
      <c r="L172" s="469"/>
    </row>
    <row r="173" spans="1:12" ht="3.75" customHeight="1" thickBot="1" x14ac:dyDescent="0.3">
      <c r="A173" s="323"/>
      <c r="B173" s="508"/>
      <c r="C173" s="520"/>
      <c r="D173" s="570"/>
      <c r="E173" s="600"/>
      <c r="F173" s="600"/>
      <c r="G173" s="638"/>
      <c r="H173" s="616"/>
      <c r="I173" s="555"/>
      <c r="J173" s="555"/>
      <c r="K173" s="659"/>
      <c r="L173" s="481"/>
    </row>
    <row r="174" spans="1:12" ht="15" customHeight="1" x14ac:dyDescent="0.25">
      <c r="A174" s="328" t="s">
        <v>114</v>
      </c>
      <c r="B174" s="506" t="s">
        <v>147</v>
      </c>
      <c r="C174" s="532" t="s">
        <v>280</v>
      </c>
      <c r="D174" s="570" t="s">
        <v>6</v>
      </c>
      <c r="E174" s="614" t="s">
        <v>264</v>
      </c>
      <c r="F174" s="614" t="s">
        <v>264</v>
      </c>
      <c r="G174" s="637">
        <v>44543</v>
      </c>
      <c r="H174" s="571" t="s">
        <v>7</v>
      </c>
      <c r="I174" s="585">
        <v>0</v>
      </c>
      <c r="J174" s="585">
        <v>0</v>
      </c>
      <c r="K174" s="657" t="s">
        <v>277</v>
      </c>
      <c r="L174" s="468" t="s">
        <v>513</v>
      </c>
    </row>
    <row r="175" spans="1:12" x14ac:dyDescent="0.25">
      <c r="A175" s="319"/>
      <c r="B175" s="507"/>
      <c r="C175" s="520"/>
      <c r="D175" s="570"/>
      <c r="E175" s="615"/>
      <c r="F175" s="615"/>
      <c r="G175" s="638"/>
      <c r="H175" s="572"/>
      <c r="I175" s="555"/>
      <c r="J175" s="555"/>
      <c r="K175" s="658"/>
      <c r="L175" s="469"/>
    </row>
    <row r="176" spans="1:12" x14ac:dyDescent="0.25">
      <c r="A176" s="319"/>
      <c r="B176" s="507"/>
      <c r="C176" s="520"/>
      <c r="D176" s="570"/>
      <c r="E176" s="615"/>
      <c r="F176" s="615"/>
      <c r="G176" s="638"/>
      <c r="H176" s="572"/>
      <c r="I176" s="555"/>
      <c r="J176" s="555"/>
      <c r="K176" s="658"/>
      <c r="L176" s="469"/>
    </row>
    <row r="177" spans="1:12" x14ac:dyDescent="0.25">
      <c r="A177" s="319"/>
      <c r="B177" s="507"/>
      <c r="C177" s="520"/>
      <c r="D177" s="570"/>
      <c r="E177" s="615"/>
      <c r="F177" s="615"/>
      <c r="G177" s="638"/>
      <c r="H177" s="572"/>
      <c r="I177" s="555"/>
      <c r="J177" s="555"/>
      <c r="K177" s="658"/>
      <c r="L177" s="469"/>
    </row>
    <row r="178" spans="1:12" ht="15.75" thickBot="1" x14ac:dyDescent="0.3">
      <c r="A178" s="323"/>
      <c r="B178" s="508"/>
      <c r="C178" s="520"/>
      <c r="D178" s="570"/>
      <c r="E178" s="616"/>
      <c r="F178" s="616"/>
      <c r="G178" s="638"/>
      <c r="H178" s="573"/>
      <c r="I178" s="555"/>
      <c r="J178" s="555"/>
      <c r="K178" s="659"/>
      <c r="L178" s="481"/>
    </row>
    <row r="179" spans="1:12" ht="30" x14ac:dyDescent="0.25">
      <c r="A179" s="298" t="s">
        <v>17</v>
      </c>
      <c r="B179" s="529" t="s">
        <v>259</v>
      </c>
      <c r="C179" s="529"/>
      <c r="D179" s="529"/>
      <c r="E179" s="529"/>
      <c r="F179" s="529"/>
      <c r="G179" s="529"/>
      <c r="H179" s="529"/>
      <c r="I179" s="529"/>
      <c r="J179" s="529"/>
      <c r="K179" s="209"/>
      <c r="L179" s="210"/>
    </row>
    <row r="180" spans="1:12" x14ac:dyDescent="0.25">
      <c r="A180" s="299"/>
      <c r="B180" s="88" t="s">
        <v>1</v>
      </c>
      <c r="C180" s="88" t="s">
        <v>2</v>
      </c>
      <c r="D180" s="88" t="s">
        <v>11</v>
      </c>
      <c r="E180" s="136"/>
      <c r="F180" s="137"/>
      <c r="G180" s="88" t="s">
        <v>12</v>
      </c>
      <c r="H180" s="89" t="s">
        <v>0</v>
      </c>
      <c r="I180" s="138" t="s">
        <v>161</v>
      </c>
      <c r="J180" s="138"/>
      <c r="K180" s="133"/>
      <c r="L180" s="134"/>
    </row>
    <row r="181" spans="1:12" x14ac:dyDescent="0.25">
      <c r="A181" s="299"/>
      <c r="B181" s="88"/>
      <c r="C181" s="88"/>
      <c r="D181" s="88"/>
      <c r="E181" s="88">
        <v>2020</v>
      </c>
      <c r="F181" s="88">
        <v>2021</v>
      </c>
      <c r="G181" s="88"/>
      <c r="H181" s="89"/>
      <c r="I181" s="84">
        <v>2020</v>
      </c>
      <c r="J181" s="139">
        <v>2021</v>
      </c>
      <c r="K181" s="577" t="s">
        <v>26</v>
      </c>
      <c r="L181" s="140" t="s">
        <v>30</v>
      </c>
    </row>
    <row r="182" spans="1:12" ht="15.75" thickBot="1" x14ac:dyDescent="0.3">
      <c r="A182" s="299"/>
      <c r="B182" s="141"/>
      <c r="C182" s="141"/>
      <c r="D182" s="141"/>
      <c r="E182" s="141"/>
      <c r="F182" s="141"/>
      <c r="G182" s="141"/>
      <c r="H182" s="141"/>
      <c r="I182" s="142" t="s">
        <v>188</v>
      </c>
      <c r="J182" s="135" t="s">
        <v>189</v>
      </c>
      <c r="K182" s="578"/>
      <c r="L182" s="144"/>
    </row>
    <row r="183" spans="1:12" ht="45" customHeight="1" x14ac:dyDescent="0.25">
      <c r="A183" s="328" t="s">
        <v>71</v>
      </c>
      <c r="B183" s="506" t="s">
        <v>478</v>
      </c>
      <c r="C183" s="520" t="s">
        <v>279</v>
      </c>
      <c r="D183" s="570" t="s">
        <v>6</v>
      </c>
      <c r="E183" s="187"/>
      <c r="F183" s="187"/>
      <c r="G183" s="631" t="s">
        <v>72</v>
      </c>
      <c r="H183" s="571" t="s">
        <v>7</v>
      </c>
      <c r="I183" s="555">
        <v>0</v>
      </c>
      <c r="J183" s="555">
        <v>0</v>
      </c>
      <c r="K183" s="639" t="s">
        <v>278</v>
      </c>
      <c r="L183" s="68" t="s">
        <v>115</v>
      </c>
    </row>
    <row r="184" spans="1:12" ht="15" customHeight="1" x14ac:dyDescent="0.25">
      <c r="A184" s="319"/>
      <c r="B184" s="507"/>
      <c r="C184" s="520"/>
      <c r="D184" s="570"/>
      <c r="E184" s="516" t="s">
        <v>192</v>
      </c>
      <c r="F184" s="623" t="s">
        <v>192</v>
      </c>
      <c r="G184" s="632"/>
      <c r="H184" s="572"/>
      <c r="I184" s="555"/>
      <c r="J184" s="555"/>
      <c r="K184" s="640"/>
      <c r="L184" s="69"/>
    </row>
    <row r="185" spans="1:12" x14ac:dyDescent="0.25">
      <c r="A185" s="319"/>
      <c r="B185" s="507"/>
      <c r="C185" s="520"/>
      <c r="D185" s="570"/>
      <c r="E185" s="516"/>
      <c r="F185" s="623"/>
      <c r="G185" s="632"/>
      <c r="H185" s="572"/>
      <c r="I185" s="555"/>
      <c r="J185" s="555"/>
      <c r="K185" s="640"/>
      <c r="L185" s="69"/>
    </row>
    <row r="186" spans="1:12" x14ac:dyDescent="0.25">
      <c r="A186" s="319"/>
      <c r="B186" s="507"/>
      <c r="C186" s="520"/>
      <c r="D186" s="570"/>
      <c r="E186" s="151">
        <v>0</v>
      </c>
      <c r="F186" s="151">
        <v>25</v>
      </c>
      <c r="G186" s="615"/>
      <c r="H186" s="572"/>
      <c r="I186" s="555"/>
      <c r="J186" s="555"/>
      <c r="K186" s="640"/>
      <c r="L186" s="69"/>
    </row>
    <row r="187" spans="1:12" ht="15.75" thickBot="1" x14ac:dyDescent="0.3">
      <c r="A187" s="323"/>
      <c r="B187" s="508"/>
      <c r="C187" s="520"/>
      <c r="D187" s="570"/>
      <c r="E187" s="162"/>
      <c r="F187" s="162"/>
      <c r="G187" s="616"/>
      <c r="H187" s="573"/>
      <c r="I187" s="555"/>
      <c r="J187" s="555"/>
      <c r="K187" s="640"/>
      <c r="L187" s="70"/>
    </row>
    <row r="188" spans="1:12" ht="15" customHeight="1" x14ac:dyDescent="0.25">
      <c r="A188" s="328" t="s">
        <v>137</v>
      </c>
      <c r="B188" s="652" t="s">
        <v>52</v>
      </c>
      <c r="C188" s="635" t="s">
        <v>258</v>
      </c>
      <c r="D188" s="627" t="s">
        <v>448</v>
      </c>
      <c r="E188" s="385">
        <v>0</v>
      </c>
      <c r="F188" s="384">
        <v>0</v>
      </c>
      <c r="G188" s="624">
        <v>44531</v>
      </c>
      <c r="H188" s="614" t="s">
        <v>484</v>
      </c>
      <c r="I188" s="163">
        <f>E188*6*0.4*200</f>
        <v>0</v>
      </c>
      <c r="J188" s="163">
        <f>F188*6*0.4*200</f>
        <v>0</v>
      </c>
      <c r="K188" s="475" t="s">
        <v>438</v>
      </c>
      <c r="L188" s="468" t="s">
        <v>195</v>
      </c>
    </row>
    <row r="189" spans="1:12" ht="45" x14ac:dyDescent="0.25">
      <c r="A189" s="319"/>
      <c r="B189" s="495"/>
      <c r="C189" s="636"/>
      <c r="D189" s="628"/>
      <c r="E189" s="386" t="s">
        <v>285</v>
      </c>
      <c r="F189" s="386" t="s">
        <v>285</v>
      </c>
      <c r="G189" s="625"/>
      <c r="H189" s="615"/>
      <c r="I189" s="164"/>
      <c r="J189" s="164"/>
      <c r="K189" s="476"/>
      <c r="L189" s="469"/>
    </row>
    <row r="190" spans="1:12" x14ac:dyDescent="0.25">
      <c r="A190" s="319"/>
      <c r="B190" s="495"/>
      <c r="C190" s="636"/>
      <c r="D190" s="628"/>
      <c r="E190" s="388"/>
      <c r="F190" s="388"/>
      <c r="G190" s="625"/>
      <c r="H190" s="615"/>
      <c r="I190" s="164"/>
      <c r="J190" s="164"/>
      <c r="K190" s="418"/>
      <c r="L190" s="469"/>
    </row>
    <row r="191" spans="1:12" x14ac:dyDescent="0.25">
      <c r="A191" s="319"/>
      <c r="B191" s="495"/>
      <c r="C191" s="636"/>
      <c r="D191" s="628"/>
      <c r="E191" s="388"/>
      <c r="F191" s="388"/>
      <c r="G191" s="625"/>
      <c r="H191" s="615"/>
      <c r="I191" s="164"/>
      <c r="J191" s="164"/>
      <c r="K191" s="418"/>
      <c r="L191" s="469"/>
    </row>
    <row r="192" spans="1:12" ht="15.75" thickBot="1" x14ac:dyDescent="0.3">
      <c r="A192" s="323"/>
      <c r="B192" s="653"/>
      <c r="C192" s="532"/>
      <c r="D192" s="629"/>
      <c r="E192" s="389"/>
      <c r="F192" s="389"/>
      <c r="G192" s="626"/>
      <c r="H192" s="616"/>
      <c r="I192" s="21"/>
      <c r="J192" s="21"/>
      <c r="K192" s="387"/>
      <c r="L192" s="481"/>
    </row>
    <row r="193" spans="1:12" x14ac:dyDescent="0.25">
      <c r="A193" s="328" t="s">
        <v>238</v>
      </c>
      <c r="B193" s="506" t="s">
        <v>225</v>
      </c>
      <c r="C193" s="520" t="s">
        <v>514</v>
      </c>
      <c r="D193" s="630" t="s">
        <v>55</v>
      </c>
      <c r="E193" s="187"/>
      <c r="F193" s="187"/>
      <c r="G193" s="631">
        <v>44531</v>
      </c>
      <c r="H193" s="571" t="s">
        <v>7</v>
      </c>
      <c r="I193" s="13">
        <v>125660</v>
      </c>
      <c r="J193" s="390">
        <v>141215</v>
      </c>
      <c r="K193" s="633" t="s">
        <v>516</v>
      </c>
      <c r="L193" s="468" t="s">
        <v>257</v>
      </c>
    </row>
    <row r="194" spans="1:12" x14ac:dyDescent="0.25">
      <c r="A194" s="319"/>
      <c r="B194" s="507"/>
      <c r="C194" s="520"/>
      <c r="D194" s="630"/>
      <c r="E194" s="516" t="s">
        <v>25</v>
      </c>
      <c r="F194" s="623" t="s">
        <v>25</v>
      </c>
      <c r="G194" s="632"/>
      <c r="H194" s="572"/>
      <c r="I194" s="13"/>
      <c r="J194" s="390"/>
      <c r="K194" s="604"/>
      <c r="L194" s="469"/>
    </row>
    <row r="195" spans="1:12" x14ac:dyDescent="0.25">
      <c r="A195" s="319"/>
      <c r="B195" s="507"/>
      <c r="C195" s="520"/>
      <c r="D195" s="630"/>
      <c r="E195" s="516"/>
      <c r="F195" s="623"/>
      <c r="G195" s="632"/>
      <c r="H195" s="572"/>
      <c r="I195" s="13"/>
      <c r="J195" s="390"/>
      <c r="K195" s="604"/>
      <c r="L195" s="469"/>
    </row>
    <row r="196" spans="1:12" x14ac:dyDescent="0.25">
      <c r="A196" s="319"/>
      <c r="B196" s="507"/>
      <c r="C196" s="520"/>
      <c r="D196" s="630"/>
      <c r="E196" s="151" t="s">
        <v>25</v>
      </c>
      <c r="F196" s="151" t="s">
        <v>25</v>
      </c>
      <c r="G196" s="615"/>
      <c r="H196" s="572"/>
      <c r="I196" s="13"/>
      <c r="J196" s="390"/>
      <c r="K196" s="604"/>
      <c r="L196" s="469"/>
    </row>
    <row r="197" spans="1:12" ht="15.75" thickBot="1" x14ac:dyDescent="0.3">
      <c r="A197" s="323"/>
      <c r="B197" s="508"/>
      <c r="C197" s="520"/>
      <c r="D197" s="630"/>
      <c r="E197" s="162"/>
      <c r="F197" s="162"/>
      <c r="G197" s="616"/>
      <c r="H197" s="573"/>
      <c r="I197" s="13"/>
      <c r="J197" s="390"/>
      <c r="K197" s="634"/>
      <c r="L197" s="481"/>
    </row>
    <row r="198" spans="1:12" ht="15.75" thickBot="1" x14ac:dyDescent="0.3">
      <c r="A198" s="391"/>
      <c r="B198" s="199"/>
      <c r="C198" s="124"/>
      <c r="D198" s="124"/>
      <c r="E198" s="124"/>
      <c r="F198" s="124"/>
      <c r="G198" s="124"/>
    </row>
    <row r="199" spans="1:12" ht="31.5" x14ac:dyDescent="0.35">
      <c r="A199" s="392"/>
      <c r="B199" s="122"/>
      <c r="C199" s="122"/>
      <c r="D199" s="122"/>
      <c r="E199" s="122"/>
      <c r="F199" s="122"/>
      <c r="G199" s="122"/>
      <c r="H199" s="393" t="s">
        <v>135</v>
      </c>
      <c r="I199" s="394">
        <f>I6+I13+I19+I29+I40+I59+I64+I72+I91+I106+I111+I140+I145+I150+I164+I169+I174+I183+I193+I155+I39</f>
        <v>13560660</v>
      </c>
      <c r="J199" s="394">
        <f>J6+J13+J19+J29+J40+J59+J64+J72+J91+J106+J111+J140+J145+J150+J164+J169+J174+J183+J193+J155+J39</f>
        <v>19999939</v>
      </c>
      <c r="K199" s="395" t="s">
        <v>492</v>
      </c>
      <c r="L199" s="396"/>
    </row>
    <row r="200" spans="1:12" x14ac:dyDescent="0.25">
      <c r="A200" s="392"/>
      <c r="B200" s="122"/>
      <c r="C200" s="122"/>
      <c r="D200" s="122"/>
      <c r="E200" s="122"/>
      <c r="F200" s="122"/>
      <c r="G200" s="122"/>
      <c r="H200" s="397" t="s">
        <v>74</v>
      </c>
      <c r="I200" s="398">
        <f>I34++I50+I188</f>
        <v>0</v>
      </c>
      <c r="J200" s="398">
        <f>J34++J50+J188</f>
        <v>0</v>
      </c>
      <c r="K200" s="399" t="s">
        <v>493</v>
      </c>
    </row>
    <row r="201" spans="1:12" ht="15.75" thickBot="1" x14ac:dyDescent="0.3">
      <c r="A201" s="392"/>
      <c r="B201" s="122"/>
      <c r="C201" s="122"/>
      <c r="D201" s="122"/>
      <c r="E201" s="122"/>
      <c r="F201" s="122"/>
      <c r="G201" s="122"/>
      <c r="H201" s="400" t="s">
        <v>75</v>
      </c>
      <c r="I201" s="401">
        <f>I199+I200</f>
        <v>13560660</v>
      </c>
      <c r="J201" s="401">
        <f>J199+J200</f>
        <v>19999939</v>
      </c>
      <c r="K201" s="402" t="s">
        <v>287</v>
      </c>
    </row>
    <row r="202" spans="1:12" x14ac:dyDescent="0.25">
      <c r="A202" s="391"/>
      <c r="B202" s="124"/>
      <c r="C202" s="124"/>
      <c r="D202" s="124"/>
      <c r="E202" s="124"/>
      <c r="F202" s="124"/>
      <c r="G202" s="124"/>
    </row>
    <row r="203" spans="1:12" x14ac:dyDescent="0.25">
      <c r="A203" s="391"/>
      <c r="B203" s="124"/>
      <c r="C203" s="124"/>
      <c r="D203" s="124"/>
      <c r="E203" s="124"/>
      <c r="F203" s="124"/>
      <c r="G203" s="124"/>
    </row>
    <row r="204" spans="1:12" x14ac:dyDescent="0.25">
      <c r="I204" s="403"/>
    </row>
    <row r="205" spans="1:12" x14ac:dyDescent="0.25">
      <c r="H205" s="248"/>
      <c r="I205" s="403"/>
    </row>
    <row r="206" spans="1:12" x14ac:dyDescent="0.25">
      <c r="I206" s="403"/>
    </row>
  </sheetData>
  <mergeCells count="288">
    <mergeCell ref="B193:B197"/>
    <mergeCell ref="C169:C173"/>
    <mergeCell ref="D169:D173"/>
    <mergeCell ref="C174:C178"/>
    <mergeCell ref="D174:D178"/>
    <mergeCell ref="E174:E178"/>
    <mergeCell ref="F174:F178"/>
    <mergeCell ref="G174:G178"/>
    <mergeCell ref="C183:C187"/>
    <mergeCell ref="D183:D187"/>
    <mergeCell ref="G186:G187"/>
    <mergeCell ref="B183:B187"/>
    <mergeCell ref="B179:J179"/>
    <mergeCell ref="I174:I178"/>
    <mergeCell ref="J174:J178"/>
    <mergeCell ref="E184:E185"/>
    <mergeCell ref="F184:F185"/>
    <mergeCell ref="J183:J187"/>
    <mergeCell ref="K155:K159"/>
    <mergeCell ref="B188:B192"/>
    <mergeCell ref="C130:C134"/>
    <mergeCell ref="D130:D134"/>
    <mergeCell ref="H130:H134"/>
    <mergeCell ref="G145:G149"/>
    <mergeCell ref="H145:H149"/>
    <mergeCell ref="D145:D149"/>
    <mergeCell ref="J135:J139"/>
    <mergeCell ref="I130:I134"/>
    <mergeCell ref="K174:K178"/>
    <mergeCell ref="K169:K173"/>
    <mergeCell ref="K162:K163"/>
    <mergeCell ref="K130:K134"/>
    <mergeCell ref="K145:K149"/>
    <mergeCell ref="K140:K144"/>
    <mergeCell ref="J150:J154"/>
    <mergeCell ref="K135:K139"/>
    <mergeCell ref="J164:J168"/>
    <mergeCell ref="I169:I173"/>
    <mergeCell ref="J169:J173"/>
    <mergeCell ref="B164:B168"/>
    <mergeCell ref="B155:B159"/>
    <mergeCell ref="B150:B154"/>
    <mergeCell ref="G164:G166"/>
    <mergeCell ref="E165:E166"/>
    <mergeCell ref="F165:F166"/>
    <mergeCell ref="G183:G185"/>
    <mergeCell ref="H135:H139"/>
    <mergeCell ref="I135:I139"/>
    <mergeCell ref="H169:H173"/>
    <mergeCell ref="H174:H178"/>
    <mergeCell ref="H183:H187"/>
    <mergeCell ref="I183:I187"/>
    <mergeCell ref="E3:F3"/>
    <mergeCell ref="G19:G22"/>
    <mergeCell ref="A81:A85"/>
    <mergeCell ref="B174:B178"/>
    <mergeCell ref="B169:B173"/>
    <mergeCell ref="C164:C168"/>
    <mergeCell ref="D164:D168"/>
    <mergeCell ref="C120:C124"/>
    <mergeCell ref="D120:D124"/>
    <mergeCell ref="G167:G168"/>
    <mergeCell ref="B130:B134"/>
    <mergeCell ref="E169:E173"/>
    <mergeCell ref="F169:F173"/>
    <mergeCell ref="C135:C139"/>
    <mergeCell ref="D135:D139"/>
    <mergeCell ref="F145:F149"/>
    <mergeCell ref="C140:C144"/>
    <mergeCell ref="C150:C154"/>
    <mergeCell ref="B140:B144"/>
    <mergeCell ref="B135:B139"/>
    <mergeCell ref="F106:F110"/>
    <mergeCell ref="D150:D154"/>
    <mergeCell ref="F150:F154"/>
    <mergeCell ref="B160:J160"/>
    <mergeCell ref="C145:C149"/>
    <mergeCell ref="L193:L197"/>
    <mergeCell ref="E194:E195"/>
    <mergeCell ref="F194:F195"/>
    <mergeCell ref="G196:G197"/>
    <mergeCell ref="H188:H192"/>
    <mergeCell ref="G188:G192"/>
    <mergeCell ref="D188:D192"/>
    <mergeCell ref="C193:C197"/>
    <mergeCell ref="D193:D197"/>
    <mergeCell ref="G193:G195"/>
    <mergeCell ref="H193:H197"/>
    <mergeCell ref="K193:K197"/>
    <mergeCell ref="L188:L192"/>
    <mergeCell ref="C188:C192"/>
    <mergeCell ref="E145:E149"/>
    <mergeCell ref="G169:G173"/>
    <mergeCell ref="I150:I154"/>
    <mergeCell ref="K150:K154"/>
    <mergeCell ref="K164:K168"/>
    <mergeCell ref="H164:H168"/>
    <mergeCell ref="I164:I168"/>
    <mergeCell ref="K181:K182"/>
    <mergeCell ref="K183:K187"/>
    <mergeCell ref="I125:I129"/>
    <mergeCell ref="J125:J129"/>
    <mergeCell ref="K125:K129"/>
    <mergeCell ref="B120:B124"/>
    <mergeCell ref="B50:B54"/>
    <mergeCell ref="H45:H49"/>
    <mergeCell ref="C50:C54"/>
    <mergeCell ref="F111:F115"/>
    <mergeCell ref="B72:B76"/>
    <mergeCell ref="C72:C76"/>
    <mergeCell ref="B69:B71"/>
    <mergeCell ref="C45:C49"/>
    <mergeCell ref="D45:D49"/>
    <mergeCell ref="D125:D129"/>
    <mergeCell ref="H125:H129"/>
    <mergeCell ref="D96:D100"/>
    <mergeCell ref="B101:B105"/>
    <mergeCell ref="C101:C105"/>
    <mergeCell ref="D101:D105"/>
    <mergeCell ref="C111:C115"/>
    <mergeCell ref="K111:K115"/>
    <mergeCell ref="B111:B115"/>
    <mergeCell ref="B64:B68"/>
    <mergeCell ref="K13:K18"/>
    <mergeCell ref="C81:C86"/>
    <mergeCell ref="D81:D86"/>
    <mergeCell ref="H120:H124"/>
    <mergeCell ref="I120:I124"/>
    <mergeCell ref="D87:D88"/>
    <mergeCell ref="K24:K28"/>
    <mergeCell ref="B45:B49"/>
    <mergeCell ref="B116:J116"/>
    <mergeCell ref="H29:H33"/>
    <mergeCell ref="B40:B44"/>
    <mergeCell ref="C40:C44"/>
    <mergeCell ref="D40:D44"/>
    <mergeCell ref="H40:H44"/>
    <mergeCell ref="B106:B110"/>
    <mergeCell ref="B96:B100"/>
    <mergeCell ref="C96:C100"/>
    <mergeCell ref="E96:E100"/>
    <mergeCell ref="J96:J100"/>
    <mergeCell ref="G121:G122"/>
    <mergeCell ref="D111:D115"/>
    <mergeCell ref="C106:C110"/>
    <mergeCell ref="D106:D110"/>
    <mergeCell ref="K57:K58"/>
    <mergeCell ref="B2:J2"/>
    <mergeCell ref="K4:K5"/>
    <mergeCell ref="K101:K105"/>
    <mergeCell ref="E64:F64"/>
    <mergeCell ref="E29:F29"/>
    <mergeCell ref="H101:H105"/>
    <mergeCell ref="E101:E105"/>
    <mergeCell ref="G101:G105"/>
    <mergeCell ref="B29:B33"/>
    <mergeCell ref="C29:C33"/>
    <mergeCell ref="D29:D33"/>
    <mergeCell ref="G87:G88"/>
    <mergeCell ref="B34:B38"/>
    <mergeCell ref="C34:C38"/>
    <mergeCell ref="D34:D38"/>
    <mergeCell ref="H34:H38"/>
    <mergeCell ref="C87:C88"/>
    <mergeCell ref="F91:F95"/>
    <mergeCell ref="G96:G100"/>
    <mergeCell ref="K40:K44"/>
    <mergeCell ref="J45:J49"/>
    <mergeCell ref="I45:I49"/>
    <mergeCell ref="J24:J28"/>
    <mergeCell ref="I19:I23"/>
    <mergeCell ref="D140:D144"/>
    <mergeCell ref="H140:H144"/>
    <mergeCell ref="C155:C159"/>
    <mergeCell ref="D155:D159"/>
    <mergeCell ref="F155:F159"/>
    <mergeCell ref="C64:C68"/>
    <mergeCell ref="D64:D68"/>
    <mergeCell ref="L64:L68"/>
    <mergeCell ref="K79:K80"/>
    <mergeCell ref="I69:I71"/>
    <mergeCell ref="J69:J71"/>
    <mergeCell ref="H72:H76"/>
    <mergeCell ref="K120:K124"/>
    <mergeCell ref="I101:I105"/>
    <mergeCell ref="J101:J105"/>
    <mergeCell ref="H96:H100"/>
    <mergeCell ref="K96:K100"/>
    <mergeCell ref="I96:I100"/>
    <mergeCell ref="J130:J134"/>
    <mergeCell ref="I140:I144"/>
    <mergeCell ref="J140:J144"/>
    <mergeCell ref="J120:J124"/>
    <mergeCell ref="C125:C129"/>
    <mergeCell ref="L155:L159"/>
    <mergeCell ref="H6:H12"/>
    <mergeCell ref="B24:B28"/>
    <mergeCell ref="C24:C28"/>
    <mergeCell ref="D24:D28"/>
    <mergeCell ref="H24:H28"/>
    <mergeCell ref="B19:B23"/>
    <mergeCell ref="C19:C23"/>
    <mergeCell ref="D19:D23"/>
    <mergeCell ref="H19:H23"/>
    <mergeCell ref="H13:H18"/>
    <mergeCell ref="K6:K12"/>
    <mergeCell ref="D72:D76"/>
    <mergeCell ref="F72:F76"/>
    <mergeCell ref="G72:G76"/>
    <mergeCell ref="J91:J95"/>
    <mergeCell ref="B87:B88"/>
    <mergeCell ref="J81:J86"/>
    <mergeCell ref="J87:J88"/>
    <mergeCell ref="G91:G95"/>
    <mergeCell ref="K87:K88"/>
    <mergeCell ref="K91:K95"/>
    <mergeCell ref="H87:H88"/>
    <mergeCell ref="I91:I95"/>
    <mergeCell ref="H91:H95"/>
    <mergeCell ref="H81:H86"/>
    <mergeCell ref="I87:I88"/>
    <mergeCell ref="B77:J77"/>
    <mergeCell ref="J19:J23"/>
    <mergeCell ref="K19:K23"/>
    <mergeCell ref="B13:B18"/>
    <mergeCell ref="C13:C18"/>
    <mergeCell ref="I24:I28"/>
    <mergeCell ref="B6:B12"/>
    <mergeCell ref="D13:D18"/>
    <mergeCell ref="B145:B149"/>
    <mergeCell ref="L40:L44"/>
    <mergeCell ref="L45:L49"/>
    <mergeCell ref="L96:L97"/>
    <mergeCell ref="D50:D54"/>
    <mergeCell ref="H50:H54"/>
    <mergeCell ref="G81:G86"/>
    <mergeCell ref="F82:F83"/>
    <mergeCell ref="D69:D71"/>
    <mergeCell ref="B91:B95"/>
    <mergeCell ref="C91:C95"/>
    <mergeCell ref="D91:D95"/>
    <mergeCell ref="C69:C71"/>
    <mergeCell ref="B81:B86"/>
    <mergeCell ref="K69:K71"/>
    <mergeCell ref="K81:K86"/>
    <mergeCell ref="K72:K76"/>
    <mergeCell ref="L81:L86"/>
    <mergeCell ref="I81:I86"/>
    <mergeCell ref="B55:J55"/>
    <mergeCell ref="B59:B63"/>
    <mergeCell ref="C59:C63"/>
    <mergeCell ref="D59:D63"/>
    <mergeCell ref="H59:H63"/>
    <mergeCell ref="L111:L115"/>
    <mergeCell ref="L150:L154"/>
    <mergeCell ref="L169:L173"/>
    <mergeCell ref="L174:L178"/>
    <mergeCell ref="L164:L168"/>
    <mergeCell ref="L130:L134"/>
    <mergeCell ref="L135:L139"/>
    <mergeCell ref="L140:L144"/>
    <mergeCell ref="L145:L149"/>
    <mergeCell ref="L125:L129"/>
    <mergeCell ref="L120:L124"/>
    <mergeCell ref="L6:L12"/>
    <mergeCell ref="G23:G28"/>
    <mergeCell ref="G34:G38"/>
    <mergeCell ref="G50:G54"/>
    <mergeCell ref="K188:K189"/>
    <mergeCell ref="L34:L38"/>
    <mergeCell ref="L106:L110"/>
    <mergeCell ref="L19:L23"/>
    <mergeCell ref="L24:L28"/>
    <mergeCell ref="K34:K38"/>
    <mergeCell ref="L13:L18"/>
    <mergeCell ref="L59:L63"/>
    <mergeCell ref="L69:L71"/>
    <mergeCell ref="K29:K33"/>
    <mergeCell ref="L29:L33"/>
    <mergeCell ref="L50:L54"/>
    <mergeCell ref="L101:L105"/>
    <mergeCell ref="L72:L73"/>
    <mergeCell ref="K106:K110"/>
    <mergeCell ref="L87:L88"/>
    <mergeCell ref="K59:K63"/>
    <mergeCell ref="K45:K49"/>
    <mergeCell ref="K50:K54"/>
    <mergeCell ref="K64:K68"/>
  </mergeCells>
  <pageMargins left="0.70866141732283472" right="0.70866141732283472" top="0.74803149606299213" bottom="0.74803149606299213" header="0.31496062992125984" footer="0.31496062992125984"/>
  <pageSetup paperSize="8" scale="57" fitToHeight="3" orientation="landscape" r:id="rId1"/>
  <headerFooter>
    <oddHeader>&amp;RStran &amp;P</oddHeader>
  </headerFooter>
  <rowBreaks count="2" manualBreakCount="2">
    <brk id="124" max="12" man="1"/>
    <brk id="19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9"/>
  <sheetViews>
    <sheetView view="pageBreakPreview" topLeftCell="A128" zoomScale="85" zoomScaleNormal="70" zoomScaleSheetLayoutView="85" workbookViewId="0">
      <selection activeCell="L152" sqref="L152:L156"/>
    </sheetView>
  </sheetViews>
  <sheetFormatPr defaultColWidth="9.140625" defaultRowHeight="15" x14ac:dyDescent="0.25"/>
  <cols>
    <col min="1" max="1" width="9.140625" style="76"/>
    <col min="2" max="2" width="26.140625" style="76" customWidth="1"/>
    <col min="3" max="3" width="10.140625" style="76" customWidth="1"/>
    <col min="4" max="4" width="12.7109375" style="76" customWidth="1"/>
    <col min="5" max="5" width="12.28515625" style="76" bestFit="1" customWidth="1"/>
    <col min="6" max="6" width="13.42578125" style="76" bestFit="1" customWidth="1"/>
    <col min="7" max="7" width="13.7109375" style="76" customWidth="1"/>
    <col min="8" max="8" width="16.7109375" style="76" customWidth="1"/>
    <col min="9" max="9" width="19.85546875" style="76" customWidth="1"/>
    <col min="10" max="10" width="18.42578125" style="76" customWidth="1"/>
    <col min="11" max="11" width="35.28515625" style="76" customWidth="1"/>
    <col min="12" max="12" width="113.85546875" style="76" customWidth="1"/>
    <col min="13" max="13" width="0" style="76" hidden="1" customWidth="1"/>
    <col min="14" max="16384" width="9.140625" style="76"/>
  </cols>
  <sheetData>
    <row r="1" spans="1:12" ht="21.75" thickBot="1" x14ac:dyDescent="0.4">
      <c r="B1" s="125"/>
      <c r="C1" s="126"/>
      <c r="D1" s="126"/>
      <c r="E1" s="127"/>
      <c r="F1" s="127"/>
      <c r="G1" s="128"/>
      <c r="H1" s="129" t="s">
        <v>403</v>
      </c>
      <c r="I1" s="130"/>
      <c r="J1" s="130"/>
      <c r="K1" s="130"/>
      <c r="L1" s="131"/>
    </row>
    <row r="2" spans="1:12" ht="30" x14ac:dyDescent="0.25">
      <c r="A2" s="132" t="s">
        <v>17</v>
      </c>
      <c r="B2" s="588" t="s">
        <v>196</v>
      </c>
      <c r="C2" s="589"/>
      <c r="D2" s="589"/>
      <c r="E2" s="589"/>
      <c r="F2" s="589"/>
      <c r="G2" s="589"/>
      <c r="H2" s="589"/>
      <c r="I2" s="589"/>
      <c r="J2" s="590"/>
      <c r="K2" s="133"/>
      <c r="L2" s="134"/>
    </row>
    <row r="3" spans="1:12" x14ac:dyDescent="0.25">
      <c r="A3" s="87"/>
      <c r="B3" s="88" t="s">
        <v>1</v>
      </c>
      <c r="C3" s="88" t="s">
        <v>2</v>
      </c>
      <c r="D3" s="88" t="s">
        <v>11</v>
      </c>
      <c r="E3" s="136"/>
      <c r="F3" s="137"/>
      <c r="G3" s="88" t="s">
        <v>12</v>
      </c>
      <c r="H3" s="89" t="s">
        <v>0</v>
      </c>
      <c r="I3" s="138" t="s">
        <v>161</v>
      </c>
      <c r="J3" s="138"/>
      <c r="K3" s="133"/>
      <c r="L3" s="134"/>
    </row>
    <row r="4" spans="1:12" x14ac:dyDescent="0.25">
      <c r="A4" s="87"/>
      <c r="B4" s="88"/>
      <c r="C4" s="88"/>
      <c r="D4" s="88"/>
      <c r="E4" s="88">
        <v>2020</v>
      </c>
      <c r="F4" s="88">
        <v>2021</v>
      </c>
      <c r="G4" s="88"/>
      <c r="H4" s="89"/>
      <c r="I4" s="84">
        <v>2020</v>
      </c>
      <c r="J4" s="139">
        <v>2021</v>
      </c>
      <c r="K4" s="747" t="s">
        <v>26</v>
      </c>
      <c r="L4" s="140" t="s">
        <v>30</v>
      </c>
    </row>
    <row r="5" spans="1:12" ht="15.75" thickBot="1" x14ac:dyDescent="0.3">
      <c r="A5" s="87"/>
      <c r="B5" s="141" t="s">
        <v>13</v>
      </c>
      <c r="C5" s="141"/>
      <c r="D5" s="141"/>
      <c r="E5" s="141"/>
      <c r="F5" s="141"/>
      <c r="G5" s="141"/>
      <c r="H5" s="141"/>
      <c r="I5" s="142" t="s">
        <v>189</v>
      </c>
      <c r="J5" s="143" t="s">
        <v>189</v>
      </c>
      <c r="K5" s="748"/>
      <c r="L5" s="144"/>
    </row>
    <row r="6" spans="1:12" x14ac:dyDescent="0.25">
      <c r="A6" s="145" t="s">
        <v>79</v>
      </c>
      <c r="B6" s="506" t="s">
        <v>197</v>
      </c>
      <c r="C6" s="663" t="s">
        <v>23</v>
      </c>
      <c r="D6" s="533" t="s">
        <v>6</v>
      </c>
      <c r="E6" s="146">
        <v>0</v>
      </c>
      <c r="F6" s="146">
        <v>0</v>
      </c>
      <c r="G6" s="147"/>
      <c r="H6" s="533"/>
      <c r="I6" s="148"/>
      <c r="J6" s="149"/>
      <c r="K6" s="550" t="s">
        <v>266</v>
      </c>
      <c r="L6" s="468" t="s">
        <v>221</v>
      </c>
    </row>
    <row r="7" spans="1:12" x14ac:dyDescent="0.25">
      <c r="A7" s="150"/>
      <c r="B7" s="507"/>
      <c r="C7" s="663"/>
      <c r="D7" s="534"/>
      <c r="E7" s="146"/>
      <c r="F7" s="146"/>
      <c r="G7" s="151"/>
      <c r="H7" s="534"/>
      <c r="I7" s="152"/>
      <c r="J7" s="153"/>
      <c r="K7" s="551"/>
      <c r="L7" s="469"/>
    </row>
    <row r="8" spans="1:12" x14ac:dyDescent="0.25">
      <c r="A8" s="150"/>
      <c r="B8" s="507"/>
      <c r="C8" s="663"/>
      <c r="D8" s="534"/>
      <c r="E8" s="154"/>
      <c r="F8" s="154"/>
      <c r="G8" s="151"/>
      <c r="H8" s="534"/>
      <c r="I8" s="152">
        <v>0</v>
      </c>
      <c r="J8" s="153">
        <v>0</v>
      </c>
      <c r="K8" s="551"/>
      <c r="L8" s="469"/>
    </row>
    <row r="9" spans="1:12" x14ac:dyDescent="0.25">
      <c r="A9" s="150"/>
      <c r="B9" s="507"/>
      <c r="C9" s="663"/>
      <c r="D9" s="534"/>
      <c r="E9" s="146"/>
      <c r="F9" s="146"/>
      <c r="G9" s="151"/>
      <c r="H9" s="534"/>
      <c r="I9" s="152"/>
      <c r="J9" s="153"/>
      <c r="K9" s="551"/>
      <c r="L9" s="469"/>
    </row>
    <row r="10" spans="1:12" ht="36" customHeight="1" thickBot="1" x14ac:dyDescent="0.3">
      <c r="A10" s="155"/>
      <c r="B10" s="508"/>
      <c r="C10" s="663"/>
      <c r="D10" s="535"/>
      <c r="E10" s="146"/>
      <c r="F10" s="146"/>
      <c r="G10" s="156">
        <v>44531</v>
      </c>
      <c r="H10" s="535"/>
      <c r="I10" s="157"/>
      <c r="J10" s="158"/>
      <c r="K10" s="552"/>
      <c r="L10" s="481"/>
    </row>
    <row r="11" spans="1:12" ht="15" customHeight="1" x14ac:dyDescent="0.25">
      <c r="A11" s="159" t="s">
        <v>80</v>
      </c>
      <c r="B11" s="506" t="s">
        <v>81</v>
      </c>
      <c r="C11" s="662" t="s">
        <v>10</v>
      </c>
      <c r="D11" s="533" t="s">
        <v>6</v>
      </c>
      <c r="E11" s="688"/>
      <c r="F11" s="689"/>
      <c r="G11" s="156">
        <v>44531</v>
      </c>
      <c r="H11" s="667" t="s">
        <v>37</v>
      </c>
      <c r="I11" s="585">
        <v>0</v>
      </c>
      <c r="J11" s="585">
        <v>0</v>
      </c>
      <c r="K11" s="606" t="s">
        <v>267</v>
      </c>
      <c r="L11" s="477" t="s">
        <v>36</v>
      </c>
    </row>
    <row r="12" spans="1:12" x14ac:dyDescent="0.25">
      <c r="A12" s="150"/>
      <c r="B12" s="507"/>
      <c r="C12" s="663"/>
      <c r="D12" s="534"/>
      <c r="E12" s="690"/>
      <c r="F12" s="691"/>
      <c r="G12" s="151"/>
      <c r="H12" s="668"/>
      <c r="I12" s="555"/>
      <c r="J12" s="555"/>
      <c r="K12" s="607"/>
      <c r="L12" s="478"/>
    </row>
    <row r="13" spans="1:12" x14ac:dyDescent="0.25">
      <c r="A13" s="150"/>
      <c r="B13" s="507"/>
      <c r="C13" s="663"/>
      <c r="D13" s="534"/>
      <c r="E13" s="160"/>
      <c r="F13" s="160"/>
      <c r="G13" s="151"/>
      <c r="H13" s="668"/>
      <c r="I13" s="555"/>
      <c r="J13" s="555"/>
      <c r="K13" s="607"/>
      <c r="L13" s="478"/>
    </row>
    <row r="14" spans="1:12" x14ac:dyDescent="0.25">
      <c r="A14" s="150"/>
      <c r="B14" s="507"/>
      <c r="C14" s="663"/>
      <c r="D14" s="534"/>
      <c r="E14" s="596"/>
      <c r="F14" s="597"/>
      <c r="G14" s="151"/>
      <c r="H14" s="668"/>
      <c r="I14" s="555"/>
      <c r="J14" s="555"/>
      <c r="K14" s="607"/>
      <c r="L14" s="478"/>
    </row>
    <row r="15" spans="1:12" ht="61.5" customHeight="1" thickBot="1" x14ac:dyDescent="0.3">
      <c r="A15" s="155"/>
      <c r="B15" s="508"/>
      <c r="C15" s="663"/>
      <c r="D15" s="535"/>
      <c r="E15" s="161">
        <v>0</v>
      </c>
      <c r="F15" s="161">
        <v>0</v>
      </c>
      <c r="G15" s="162"/>
      <c r="H15" s="669"/>
      <c r="I15" s="586"/>
      <c r="J15" s="586"/>
      <c r="K15" s="664"/>
      <c r="L15" s="479"/>
    </row>
    <row r="16" spans="1:12" ht="15" customHeight="1" x14ac:dyDescent="0.25">
      <c r="A16" s="159" t="s">
        <v>84</v>
      </c>
      <c r="B16" s="506" t="s">
        <v>85</v>
      </c>
      <c r="C16" s="662" t="s">
        <v>5</v>
      </c>
      <c r="D16" s="510" t="s">
        <v>6</v>
      </c>
      <c r="E16" s="692" t="s">
        <v>119</v>
      </c>
      <c r="F16" s="693"/>
      <c r="G16" s="694"/>
      <c r="H16" s="510" t="s">
        <v>120</v>
      </c>
      <c r="I16" s="163">
        <f>+E18*(2.5+92/2)</f>
        <v>0</v>
      </c>
      <c r="J16" s="22">
        <f>+F18*(2.5+92/2)</f>
        <v>1697500</v>
      </c>
      <c r="K16" s="670" t="s">
        <v>245</v>
      </c>
      <c r="L16" s="477" t="s">
        <v>244</v>
      </c>
    </row>
    <row r="17" spans="1:12" x14ac:dyDescent="0.25">
      <c r="A17" s="150"/>
      <c r="B17" s="507"/>
      <c r="C17" s="663"/>
      <c r="D17" s="511"/>
      <c r="E17" s="695"/>
      <c r="F17" s="696"/>
      <c r="G17" s="697"/>
      <c r="H17" s="511"/>
      <c r="I17" s="164"/>
      <c r="J17" s="23"/>
      <c r="K17" s="500"/>
      <c r="L17" s="478"/>
    </row>
    <row r="18" spans="1:12" x14ac:dyDescent="0.25">
      <c r="A18" s="150"/>
      <c r="B18" s="507"/>
      <c r="C18" s="663"/>
      <c r="D18" s="534"/>
      <c r="E18" s="165">
        <v>0</v>
      </c>
      <c r="F18" s="166">
        <v>35000</v>
      </c>
      <c r="G18" s="156">
        <v>44531</v>
      </c>
      <c r="H18" s="511"/>
      <c r="I18" s="164"/>
      <c r="J18" s="23"/>
      <c r="K18" s="500"/>
      <c r="L18" s="478"/>
    </row>
    <row r="19" spans="1:12" x14ac:dyDescent="0.25">
      <c r="A19" s="150"/>
      <c r="B19" s="507"/>
      <c r="C19" s="663"/>
      <c r="D19" s="534"/>
      <c r="E19" s="167"/>
      <c r="F19" s="167"/>
      <c r="G19" s="104"/>
      <c r="H19" s="511"/>
      <c r="I19" s="164"/>
      <c r="J19" s="23"/>
      <c r="K19" s="500"/>
      <c r="L19" s="478"/>
    </row>
    <row r="20" spans="1:12" ht="30.75" customHeight="1" thickBot="1" x14ac:dyDescent="0.3">
      <c r="A20" s="155"/>
      <c r="B20" s="508"/>
      <c r="C20" s="663"/>
      <c r="D20" s="535"/>
      <c r="E20" s="167"/>
      <c r="F20" s="168"/>
      <c r="G20" s="118"/>
      <c r="H20" s="512"/>
      <c r="I20" s="164"/>
      <c r="J20" s="23"/>
      <c r="K20" s="671"/>
      <c r="L20" s="479"/>
    </row>
    <row r="21" spans="1:12" ht="37.9" customHeight="1" x14ac:dyDescent="0.25">
      <c r="A21" s="159" t="s">
        <v>87</v>
      </c>
      <c r="B21" s="506" t="s">
        <v>201</v>
      </c>
      <c r="C21" s="662" t="s">
        <v>41</v>
      </c>
      <c r="D21" s="510" t="s">
        <v>6</v>
      </c>
      <c r="E21" s="594"/>
      <c r="F21" s="595"/>
      <c r="G21" s="156">
        <v>44531</v>
      </c>
      <c r="H21" s="510" t="s">
        <v>120</v>
      </c>
      <c r="I21" s="163">
        <v>0</v>
      </c>
      <c r="J21" s="22">
        <f>120*9500</f>
        <v>1140000</v>
      </c>
      <c r="K21" s="670" t="s">
        <v>199</v>
      </c>
      <c r="L21" s="468" t="s">
        <v>268</v>
      </c>
    </row>
    <row r="22" spans="1:12" x14ac:dyDescent="0.25">
      <c r="A22" s="150"/>
      <c r="B22" s="507"/>
      <c r="C22" s="663"/>
      <c r="D22" s="511"/>
      <c r="E22" s="710"/>
      <c r="F22" s="711"/>
      <c r="G22" s="104"/>
      <c r="H22" s="511"/>
      <c r="I22" s="164"/>
      <c r="J22" s="23"/>
      <c r="K22" s="500"/>
      <c r="L22" s="469"/>
    </row>
    <row r="23" spans="1:12" x14ac:dyDescent="0.25">
      <c r="A23" s="150"/>
      <c r="B23" s="507"/>
      <c r="C23" s="663"/>
      <c r="D23" s="534"/>
      <c r="E23" s="165">
        <v>0</v>
      </c>
      <c r="F23" s="166">
        <v>35000</v>
      </c>
      <c r="G23" s="104"/>
      <c r="H23" s="511"/>
      <c r="I23" s="164"/>
      <c r="J23" s="23"/>
      <c r="K23" s="500"/>
      <c r="L23" s="469"/>
    </row>
    <row r="24" spans="1:12" x14ac:dyDescent="0.25">
      <c r="A24" s="150"/>
      <c r="B24" s="507"/>
      <c r="C24" s="663"/>
      <c r="D24" s="534"/>
      <c r="E24" s="9"/>
      <c r="F24" s="9"/>
      <c r="G24" s="104"/>
      <c r="H24" s="511"/>
      <c r="I24" s="164"/>
      <c r="J24" s="23"/>
      <c r="K24" s="500"/>
      <c r="L24" s="469"/>
    </row>
    <row r="25" spans="1:12" ht="15.75" thickBot="1" x14ac:dyDescent="0.3">
      <c r="A25" s="155"/>
      <c r="B25" s="508"/>
      <c r="C25" s="663"/>
      <c r="D25" s="535"/>
      <c r="E25" s="9"/>
      <c r="F25" s="9"/>
      <c r="G25" s="169"/>
      <c r="H25" s="512"/>
      <c r="I25" s="21"/>
      <c r="J25" s="24"/>
      <c r="K25" s="671"/>
      <c r="L25" s="481"/>
    </row>
    <row r="26" spans="1:12" ht="15" customHeight="1" x14ac:dyDescent="0.25">
      <c r="A26" s="159" t="s">
        <v>89</v>
      </c>
      <c r="B26" s="652" t="s">
        <v>200</v>
      </c>
      <c r="C26" s="674" t="s">
        <v>4</v>
      </c>
      <c r="D26" s="510" t="s">
        <v>6</v>
      </c>
      <c r="E26" s="594"/>
      <c r="F26" s="595"/>
      <c r="G26" s="714" t="s">
        <v>25</v>
      </c>
      <c r="H26" s="533" t="s">
        <v>120</v>
      </c>
      <c r="I26" s="164">
        <v>0</v>
      </c>
      <c r="J26" s="170">
        <f>F28*20</f>
        <v>220000</v>
      </c>
      <c r="K26" s="606" t="s">
        <v>399</v>
      </c>
      <c r="L26" s="477" t="s">
        <v>269</v>
      </c>
    </row>
    <row r="27" spans="1:12" ht="24" customHeight="1" x14ac:dyDescent="0.25">
      <c r="A27" s="150"/>
      <c r="B27" s="495"/>
      <c r="C27" s="675"/>
      <c r="D27" s="511"/>
      <c r="E27" s="710"/>
      <c r="F27" s="711"/>
      <c r="G27" s="715"/>
      <c r="H27" s="534"/>
      <c r="I27" s="164"/>
      <c r="J27" s="170"/>
      <c r="K27" s="607"/>
      <c r="L27" s="478"/>
    </row>
    <row r="28" spans="1:12" x14ac:dyDescent="0.25">
      <c r="A28" s="150"/>
      <c r="B28" s="495"/>
      <c r="C28" s="675"/>
      <c r="D28" s="534"/>
      <c r="E28" s="172"/>
      <c r="F28" s="171">
        <v>11000</v>
      </c>
      <c r="G28" s="156">
        <v>44531</v>
      </c>
      <c r="H28" s="534"/>
      <c r="I28" s="164"/>
      <c r="J28" s="170"/>
      <c r="K28" s="607"/>
      <c r="L28" s="478"/>
    </row>
    <row r="29" spans="1:12" x14ac:dyDescent="0.25">
      <c r="A29" s="150"/>
      <c r="B29" s="495"/>
      <c r="C29" s="675"/>
      <c r="D29" s="534"/>
      <c r="E29" s="167"/>
      <c r="F29" s="167"/>
      <c r="G29" s="151"/>
      <c r="H29" s="534"/>
      <c r="I29" s="164"/>
      <c r="J29" s="170"/>
      <c r="K29" s="607"/>
      <c r="L29" s="478"/>
    </row>
    <row r="30" spans="1:12" ht="24" customHeight="1" thickBot="1" x14ac:dyDescent="0.3">
      <c r="A30" s="155"/>
      <c r="B30" s="496"/>
      <c r="C30" s="662"/>
      <c r="D30" s="535"/>
      <c r="E30" s="167"/>
      <c r="F30" s="167"/>
      <c r="G30" s="151"/>
      <c r="H30" s="535"/>
      <c r="I30" s="21"/>
      <c r="J30" s="173"/>
      <c r="K30" s="664"/>
      <c r="L30" s="479"/>
    </row>
    <row r="31" spans="1:12" ht="15.75" customHeight="1" thickBot="1" x14ac:dyDescent="0.3">
      <c r="B31" s="698" t="s">
        <v>198</v>
      </c>
      <c r="C31" s="699"/>
      <c r="D31" s="699"/>
      <c r="E31" s="174"/>
      <c r="F31" s="174"/>
      <c r="G31" s="174"/>
      <c r="H31" s="175"/>
      <c r="I31" s="176"/>
      <c r="J31" s="176"/>
      <c r="K31" s="176"/>
      <c r="L31" s="177"/>
    </row>
    <row r="32" spans="1:12" ht="30" customHeight="1" x14ac:dyDescent="0.25">
      <c r="A32" s="159" t="s">
        <v>95</v>
      </c>
      <c r="B32" s="507" t="s">
        <v>86</v>
      </c>
      <c r="C32" s="662"/>
      <c r="D32" s="534" t="s">
        <v>93</v>
      </c>
      <c r="E32" s="151"/>
      <c r="F32" s="151"/>
      <c r="G32" s="178"/>
      <c r="H32" s="74" t="s">
        <v>25</v>
      </c>
      <c r="I32" s="179" t="s">
        <v>25</v>
      </c>
      <c r="J32" s="179" t="s">
        <v>25</v>
      </c>
      <c r="K32" s="760" t="s">
        <v>223</v>
      </c>
      <c r="L32" s="700" t="s">
        <v>222</v>
      </c>
    </row>
    <row r="33" spans="1:12" ht="13.5" customHeight="1" x14ac:dyDescent="0.25">
      <c r="A33" s="150"/>
      <c r="B33" s="507"/>
      <c r="C33" s="663"/>
      <c r="D33" s="534"/>
      <c r="E33" s="151"/>
      <c r="F33" s="151"/>
      <c r="G33" s="151"/>
      <c r="H33" s="74"/>
      <c r="I33" s="180"/>
      <c r="J33" s="180"/>
      <c r="K33" s="761"/>
      <c r="L33" s="701"/>
    </row>
    <row r="34" spans="1:12" x14ac:dyDescent="0.25">
      <c r="A34" s="150"/>
      <c r="B34" s="507"/>
      <c r="C34" s="663"/>
      <c r="D34" s="534"/>
      <c r="E34" s="151" t="s">
        <v>25</v>
      </c>
      <c r="F34" s="151" t="s">
        <v>25</v>
      </c>
      <c r="G34" s="151" t="s">
        <v>25</v>
      </c>
      <c r="H34" s="74"/>
      <c r="I34" s="180"/>
      <c r="J34" s="180"/>
      <c r="K34" s="180"/>
      <c r="L34" s="701"/>
    </row>
    <row r="35" spans="1:12" x14ac:dyDescent="0.25">
      <c r="A35" s="150"/>
      <c r="B35" s="507"/>
      <c r="C35" s="663"/>
      <c r="D35" s="534"/>
      <c r="E35" s="151"/>
      <c r="F35" s="151"/>
      <c r="G35" s="151"/>
      <c r="H35" s="74"/>
      <c r="I35" s="180"/>
      <c r="J35" s="180"/>
      <c r="K35" s="180"/>
      <c r="L35" s="701"/>
    </row>
    <row r="36" spans="1:12" ht="15.75" thickBot="1" x14ac:dyDescent="0.3">
      <c r="A36" s="155"/>
      <c r="B36" s="508"/>
      <c r="C36" s="663"/>
      <c r="D36" s="535"/>
      <c r="E36" s="162"/>
      <c r="F36" s="162"/>
      <c r="G36" s="162"/>
      <c r="H36" s="75"/>
      <c r="I36" s="181"/>
      <c r="J36" s="181"/>
      <c r="K36" s="181"/>
      <c r="L36" s="702"/>
    </row>
    <row r="37" spans="1:12" ht="15.75" thickBot="1" x14ac:dyDescent="0.3">
      <c r="B37" s="182" t="s">
        <v>94</v>
      </c>
      <c r="C37" s="183"/>
      <c r="D37" s="183"/>
      <c r="E37" s="183"/>
      <c r="F37" s="183"/>
      <c r="G37" s="183"/>
      <c r="H37" s="183"/>
      <c r="I37" s="184"/>
      <c r="J37" s="185"/>
      <c r="K37" s="186"/>
      <c r="L37" s="177"/>
    </row>
    <row r="38" spans="1:12" s="188" customFormat="1" x14ac:dyDescent="0.25">
      <c r="A38" s="159" t="s">
        <v>118</v>
      </c>
      <c r="B38" s="506" t="s">
        <v>43</v>
      </c>
      <c r="C38" s="662" t="s">
        <v>4</v>
      </c>
      <c r="D38" s="703" t="s">
        <v>448</v>
      </c>
      <c r="E38" s="187"/>
      <c r="F38" s="187"/>
      <c r="G38" s="147"/>
      <c r="H38" s="707" t="s">
        <v>249</v>
      </c>
      <c r="I38" s="585">
        <v>0</v>
      </c>
      <c r="J38" s="585">
        <v>0</v>
      </c>
      <c r="K38" s="550" t="s">
        <v>270</v>
      </c>
      <c r="L38" s="468" t="s">
        <v>90</v>
      </c>
    </row>
    <row r="39" spans="1:12" ht="14.45" customHeight="1" x14ac:dyDescent="0.25">
      <c r="A39" s="150"/>
      <c r="B39" s="507"/>
      <c r="C39" s="663"/>
      <c r="D39" s="704"/>
      <c r="E39" s="151"/>
      <c r="F39" s="151"/>
      <c r="G39" s="615" t="s">
        <v>73</v>
      </c>
      <c r="H39" s="708"/>
      <c r="I39" s="555"/>
      <c r="J39" s="555"/>
      <c r="K39" s="551"/>
      <c r="L39" s="469"/>
    </row>
    <row r="40" spans="1:12" x14ac:dyDescent="0.25">
      <c r="A40" s="150"/>
      <c r="B40" s="507"/>
      <c r="C40" s="663"/>
      <c r="D40" s="705"/>
      <c r="E40" s="151"/>
      <c r="F40" s="151"/>
      <c r="G40" s="615"/>
      <c r="H40" s="708"/>
      <c r="I40" s="555"/>
      <c r="J40" s="555"/>
      <c r="K40" s="551"/>
      <c r="L40" s="469"/>
    </row>
    <row r="41" spans="1:12" x14ac:dyDescent="0.25">
      <c r="A41" s="150"/>
      <c r="B41" s="507"/>
      <c r="C41" s="663"/>
      <c r="D41" s="705"/>
      <c r="E41" s="151"/>
      <c r="F41" s="151"/>
      <c r="G41" s="151"/>
      <c r="H41" s="708"/>
      <c r="I41" s="555"/>
      <c r="J41" s="555"/>
      <c r="K41" s="551"/>
      <c r="L41" s="469"/>
    </row>
    <row r="42" spans="1:12" ht="15.75" thickBot="1" x14ac:dyDescent="0.3">
      <c r="A42" s="155"/>
      <c r="B42" s="508"/>
      <c r="C42" s="663"/>
      <c r="D42" s="706"/>
      <c r="E42" s="162"/>
      <c r="F42" s="162"/>
      <c r="G42" s="162"/>
      <c r="H42" s="709"/>
      <c r="I42" s="555"/>
      <c r="J42" s="555"/>
      <c r="K42" s="552"/>
      <c r="L42" s="481"/>
    </row>
    <row r="43" spans="1:12" ht="16.5" customHeight="1" thickBot="1" x14ac:dyDescent="0.3">
      <c r="A43" s="188"/>
      <c r="B43" s="189" t="s">
        <v>259</v>
      </c>
      <c r="C43" s="190"/>
      <c r="D43" s="190"/>
      <c r="E43" s="190"/>
      <c r="F43" s="190"/>
      <c r="G43" s="190"/>
      <c r="H43" s="191"/>
      <c r="I43" s="192"/>
      <c r="J43" s="193"/>
      <c r="K43" s="194"/>
      <c r="L43" s="195"/>
    </row>
    <row r="44" spans="1:12" x14ac:dyDescent="0.25">
      <c r="A44" s="159" t="s">
        <v>178</v>
      </c>
      <c r="B44" s="507" t="s">
        <v>116</v>
      </c>
      <c r="C44" s="662" t="s">
        <v>16</v>
      </c>
      <c r="D44" s="716" t="s">
        <v>6</v>
      </c>
      <c r="E44" s="615"/>
      <c r="F44" s="615"/>
      <c r="G44" s="637">
        <v>44531</v>
      </c>
      <c r="H44" s="712" t="s">
        <v>14</v>
      </c>
      <c r="I44" s="196">
        <v>0</v>
      </c>
      <c r="J44" s="196">
        <v>0</v>
      </c>
      <c r="K44" s="591" t="s">
        <v>29</v>
      </c>
      <c r="L44" s="468" t="s">
        <v>117</v>
      </c>
    </row>
    <row r="45" spans="1:12" x14ac:dyDescent="0.25">
      <c r="A45" s="150"/>
      <c r="B45" s="507"/>
      <c r="C45" s="663"/>
      <c r="D45" s="570"/>
      <c r="E45" s="615"/>
      <c r="F45" s="615"/>
      <c r="G45" s="638"/>
      <c r="H45" s="712"/>
      <c r="I45" s="197"/>
      <c r="J45" s="197"/>
      <c r="K45" s="592"/>
      <c r="L45" s="469"/>
    </row>
    <row r="46" spans="1:12" x14ac:dyDescent="0.25">
      <c r="A46" s="150"/>
      <c r="B46" s="507"/>
      <c r="C46" s="663"/>
      <c r="D46" s="570"/>
      <c r="E46" s="615"/>
      <c r="F46" s="615"/>
      <c r="G46" s="638"/>
      <c r="H46" s="712"/>
      <c r="I46" s="197"/>
      <c r="J46" s="197"/>
      <c r="K46" s="592"/>
      <c r="L46" s="469"/>
    </row>
    <row r="47" spans="1:12" x14ac:dyDescent="0.25">
      <c r="A47" s="150"/>
      <c r="B47" s="507"/>
      <c r="C47" s="663"/>
      <c r="D47" s="570"/>
      <c r="E47" s="615"/>
      <c r="F47" s="615"/>
      <c r="G47" s="638"/>
      <c r="H47" s="712"/>
      <c r="I47" s="197"/>
      <c r="J47" s="197"/>
      <c r="K47" s="592"/>
      <c r="L47" s="469"/>
    </row>
    <row r="48" spans="1:12" ht="15.75" thickBot="1" x14ac:dyDescent="0.3">
      <c r="A48" s="155"/>
      <c r="B48" s="508"/>
      <c r="C48" s="663"/>
      <c r="D48" s="570"/>
      <c r="E48" s="616"/>
      <c r="F48" s="616"/>
      <c r="G48" s="638"/>
      <c r="H48" s="713"/>
      <c r="I48" s="198"/>
      <c r="J48" s="198"/>
      <c r="K48" s="593"/>
      <c r="L48" s="481"/>
    </row>
    <row r="49" spans="1:13" ht="15.75" customHeight="1" x14ac:dyDescent="0.25">
      <c r="A49" s="122"/>
      <c r="B49" s="199"/>
      <c r="C49" s="200"/>
      <c r="D49" s="122"/>
      <c r="E49" s="201"/>
      <c r="F49" s="201"/>
      <c r="G49" s="202"/>
      <c r="H49" s="203" t="s">
        <v>146</v>
      </c>
      <c r="I49" s="204">
        <f>SUM(I11,I32,I38)</f>
        <v>0</v>
      </c>
      <c r="J49" s="204">
        <f>SUM(J11,J32,J38)</f>
        <v>0</v>
      </c>
      <c r="K49" s="749" t="s">
        <v>286</v>
      </c>
      <c r="L49" s="750"/>
      <c r="M49" s="124"/>
    </row>
    <row r="50" spans="1:13" ht="15.75" customHeight="1" x14ac:dyDescent="0.25">
      <c r="A50" s="124"/>
      <c r="B50" s="124"/>
      <c r="C50" s="124"/>
      <c r="D50" s="124"/>
      <c r="E50" s="124"/>
      <c r="F50" s="124"/>
      <c r="G50" s="124"/>
      <c r="H50" s="205" t="s">
        <v>146</v>
      </c>
      <c r="I50" s="206">
        <f>SUM(I16,I21,I26)</f>
        <v>0</v>
      </c>
      <c r="J50" s="206">
        <f>SUM(J16,J21,J26)</f>
        <v>3057500</v>
      </c>
      <c r="K50" s="717" t="s">
        <v>288</v>
      </c>
      <c r="L50" s="718"/>
    </row>
    <row r="51" spans="1:13" ht="15.75" thickBot="1" x14ac:dyDescent="0.3">
      <c r="A51" s="124"/>
      <c r="B51" s="124"/>
      <c r="C51" s="124"/>
      <c r="D51" s="124"/>
      <c r="E51" s="124"/>
      <c r="F51" s="124"/>
      <c r="G51" s="124"/>
      <c r="H51" s="207" t="s">
        <v>136</v>
      </c>
      <c r="I51" s="208">
        <f>SUM(I49:I50)</f>
        <v>0</v>
      </c>
      <c r="J51" s="208">
        <f>SUM(J49:J50)</f>
        <v>3057500</v>
      </c>
      <c r="K51" s="722" t="s">
        <v>287</v>
      </c>
      <c r="L51" s="722"/>
    </row>
    <row r="52" spans="1:13" ht="15.75" hidden="1" thickBot="1" x14ac:dyDescent="0.3">
      <c r="A52" s="124"/>
      <c r="B52" s="124"/>
      <c r="C52" s="124"/>
      <c r="D52" s="124"/>
      <c r="E52" s="124"/>
      <c r="F52" s="124"/>
      <c r="G52" s="124"/>
    </row>
    <row r="53" spans="1:13" ht="30.75" hidden="1" thickBot="1" x14ac:dyDescent="0.3">
      <c r="A53" s="132" t="s">
        <v>17</v>
      </c>
      <c r="B53" s="529" t="s">
        <v>91</v>
      </c>
      <c r="C53" s="529"/>
      <c r="D53" s="529"/>
      <c r="E53" s="529"/>
      <c r="F53" s="529"/>
      <c r="G53" s="529"/>
      <c r="H53" s="529"/>
      <c r="I53" s="529"/>
      <c r="J53" s="529"/>
      <c r="K53" s="209"/>
      <c r="L53" s="210"/>
    </row>
    <row r="54" spans="1:13" ht="15.75" hidden="1" thickBot="1" x14ac:dyDescent="0.3">
      <c r="A54" s="87"/>
      <c r="B54" s="88" t="s">
        <v>1</v>
      </c>
      <c r="C54" s="88" t="s">
        <v>2</v>
      </c>
      <c r="D54" s="88" t="s">
        <v>11</v>
      </c>
      <c r="E54" s="136"/>
      <c r="F54" s="137"/>
      <c r="G54" s="88" t="s">
        <v>12</v>
      </c>
      <c r="H54" s="89" t="s">
        <v>0</v>
      </c>
      <c r="I54" s="138" t="s">
        <v>161</v>
      </c>
      <c r="J54" s="138"/>
      <c r="K54" s="133"/>
      <c r="L54" s="134"/>
    </row>
    <row r="55" spans="1:13" ht="30" x14ac:dyDescent="0.25">
      <c r="A55" s="132" t="s">
        <v>17</v>
      </c>
      <c r="B55" s="588" t="s">
        <v>215</v>
      </c>
      <c r="C55" s="589"/>
      <c r="D55" s="589"/>
      <c r="E55" s="589"/>
      <c r="F55" s="589"/>
      <c r="G55" s="589"/>
      <c r="H55" s="589"/>
      <c r="I55" s="589"/>
      <c r="J55" s="590"/>
      <c r="K55" s="133"/>
      <c r="L55" s="134"/>
    </row>
    <row r="56" spans="1:13" x14ac:dyDescent="0.25">
      <c r="A56" s="87"/>
      <c r="B56" s="88" t="s">
        <v>1</v>
      </c>
      <c r="C56" s="88" t="s">
        <v>2</v>
      </c>
      <c r="D56" s="88" t="s">
        <v>11</v>
      </c>
      <c r="E56" s="136"/>
      <c r="F56" s="137"/>
      <c r="G56" s="88" t="s">
        <v>12</v>
      </c>
      <c r="H56" s="89" t="s">
        <v>0</v>
      </c>
      <c r="I56" s="138" t="s">
        <v>161</v>
      </c>
      <c r="J56" s="138"/>
      <c r="K56" s="133"/>
      <c r="L56" s="134"/>
    </row>
    <row r="57" spans="1:13" x14ac:dyDescent="0.25">
      <c r="A57" s="87"/>
      <c r="B57" s="88"/>
      <c r="C57" s="88"/>
      <c r="D57" s="88"/>
      <c r="E57" s="88">
        <v>2020</v>
      </c>
      <c r="F57" s="88">
        <v>2021</v>
      </c>
      <c r="G57" s="88"/>
      <c r="H57" s="89"/>
      <c r="I57" s="84">
        <v>2020</v>
      </c>
      <c r="J57" s="139">
        <v>2021</v>
      </c>
      <c r="K57" s="577" t="s">
        <v>26</v>
      </c>
      <c r="L57" s="140" t="s">
        <v>30</v>
      </c>
    </row>
    <row r="58" spans="1:13" ht="15.75" thickBot="1" x14ac:dyDescent="0.3">
      <c r="A58" s="87"/>
      <c r="B58" s="141"/>
      <c r="C58" s="141"/>
      <c r="D58" s="141"/>
      <c r="E58" s="141"/>
      <c r="F58" s="141"/>
      <c r="G58" s="141"/>
      <c r="H58" s="141"/>
      <c r="I58" s="211" t="s">
        <v>188</v>
      </c>
      <c r="J58" s="143" t="s">
        <v>189</v>
      </c>
      <c r="K58" s="578"/>
      <c r="L58" s="144"/>
    </row>
    <row r="59" spans="1:13" x14ac:dyDescent="0.25">
      <c r="A59" s="212" t="s">
        <v>18</v>
      </c>
      <c r="B59" s="507" t="s">
        <v>56</v>
      </c>
      <c r="C59" s="662" t="s">
        <v>57</v>
      </c>
      <c r="D59" s="716" t="s">
        <v>6</v>
      </c>
      <c r="E59" s="214">
        <v>0</v>
      </c>
      <c r="F59" s="215">
        <v>100</v>
      </c>
      <c r="G59" s="637">
        <v>44531</v>
      </c>
      <c r="H59" s="751" t="s">
        <v>7</v>
      </c>
      <c r="I59" s="216">
        <f>E59*60000*0.2</f>
        <v>0</v>
      </c>
      <c r="J59" s="217">
        <f>F59*60000*0.2</f>
        <v>1200000</v>
      </c>
      <c r="K59" s="502" t="s">
        <v>404</v>
      </c>
      <c r="L59" s="495" t="s">
        <v>206</v>
      </c>
    </row>
    <row r="60" spans="1:13" x14ac:dyDescent="0.25">
      <c r="A60" s="218"/>
      <c r="B60" s="507"/>
      <c r="C60" s="663"/>
      <c r="D60" s="570"/>
      <c r="E60" s="219" t="s">
        <v>32</v>
      </c>
      <c r="F60" s="219" t="s">
        <v>32</v>
      </c>
      <c r="G60" s="638"/>
      <c r="H60" s="752"/>
      <c r="I60" s="220"/>
      <c r="J60" s="221"/>
      <c r="K60" s="503"/>
      <c r="L60" s="495"/>
    </row>
    <row r="61" spans="1:13" x14ac:dyDescent="0.25">
      <c r="A61" s="218"/>
      <c r="B61" s="507"/>
      <c r="C61" s="663"/>
      <c r="D61" s="570"/>
      <c r="E61" s="10"/>
      <c r="F61" s="222"/>
      <c r="G61" s="638"/>
      <c r="H61" s="752"/>
      <c r="I61" s="220"/>
      <c r="J61" s="221"/>
      <c r="K61" s="503"/>
      <c r="L61" s="495"/>
    </row>
    <row r="62" spans="1:13" x14ac:dyDescent="0.25">
      <c r="A62" s="218"/>
      <c r="B62" s="507"/>
      <c r="C62" s="663"/>
      <c r="D62" s="570"/>
      <c r="E62" s="10"/>
      <c r="F62" s="222"/>
      <c r="G62" s="638"/>
      <c r="H62" s="752"/>
      <c r="I62" s="220"/>
      <c r="J62" s="221"/>
      <c r="K62" s="503"/>
      <c r="L62" s="495"/>
    </row>
    <row r="63" spans="1:13" ht="35.25" customHeight="1" thickBot="1" x14ac:dyDescent="0.3">
      <c r="A63" s="223"/>
      <c r="B63" s="508"/>
      <c r="C63" s="663"/>
      <c r="D63" s="570"/>
      <c r="E63" s="10"/>
      <c r="F63" s="222"/>
      <c r="G63" s="638"/>
      <c r="H63" s="753"/>
      <c r="I63" s="220"/>
      <c r="J63" s="221"/>
      <c r="K63" s="504"/>
      <c r="L63" s="653"/>
    </row>
    <row r="64" spans="1:13" x14ac:dyDescent="0.25">
      <c r="A64" s="145" t="s">
        <v>19</v>
      </c>
      <c r="B64" s="506" t="s">
        <v>98</v>
      </c>
      <c r="C64" s="663" t="s">
        <v>3</v>
      </c>
      <c r="D64" s="757" t="s">
        <v>448</v>
      </c>
      <c r="E64" s="146"/>
      <c r="F64" s="146"/>
      <c r="G64" s="147"/>
      <c r="H64" s="536" t="s">
        <v>99</v>
      </c>
      <c r="I64" s="421">
        <v>0</v>
      </c>
      <c r="J64" s="217">
        <v>0</v>
      </c>
      <c r="K64" s="723" t="s">
        <v>439</v>
      </c>
      <c r="L64" s="645" t="s">
        <v>271</v>
      </c>
      <c r="M64" s="76" t="s">
        <v>274</v>
      </c>
    </row>
    <row r="65" spans="1:12" x14ac:dyDescent="0.25">
      <c r="A65" s="150"/>
      <c r="B65" s="507"/>
      <c r="C65" s="663"/>
      <c r="D65" s="758"/>
      <c r="E65" s="146"/>
      <c r="F65" s="146"/>
      <c r="G65" s="151"/>
      <c r="H65" s="537"/>
      <c r="I65" s="220"/>
      <c r="J65" s="221"/>
      <c r="K65" s="723"/>
      <c r="L65" s="645"/>
    </row>
    <row r="66" spans="1:12" x14ac:dyDescent="0.25">
      <c r="A66" s="150"/>
      <c r="B66" s="507"/>
      <c r="C66" s="663"/>
      <c r="D66" s="758"/>
      <c r="E66" s="154" t="s">
        <v>25</v>
      </c>
      <c r="F66" s="154" t="s">
        <v>25</v>
      </c>
      <c r="G66" s="151"/>
      <c r="H66" s="537"/>
      <c r="I66" s="220"/>
      <c r="J66" s="221"/>
      <c r="K66" s="723"/>
      <c r="L66" s="645"/>
    </row>
    <row r="67" spans="1:12" x14ac:dyDescent="0.25">
      <c r="A67" s="150"/>
      <c r="B67" s="507"/>
      <c r="C67" s="663"/>
      <c r="D67" s="758"/>
      <c r="E67" s="146">
        <v>0</v>
      </c>
      <c r="F67" s="146">
        <v>0</v>
      </c>
      <c r="G67" s="151"/>
      <c r="H67" s="537"/>
      <c r="I67" s="220"/>
      <c r="J67" s="221"/>
      <c r="K67" s="723"/>
      <c r="L67" s="645"/>
    </row>
    <row r="68" spans="1:12" ht="31.5" customHeight="1" thickBot="1" x14ac:dyDescent="0.3">
      <c r="A68" s="155"/>
      <c r="B68" s="508"/>
      <c r="C68" s="663"/>
      <c r="D68" s="759"/>
      <c r="E68" s="146" t="s">
        <v>25</v>
      </c>
      <c r="F68" s="146" t="s">
        <v>25</v>
      </c>
      <c r="G68" s="459" t="s">
        <v>264</v>
      </c>
      <c r="H68" s="538"/>
      <c r="I68" s="220"/>
      <c r="J68" s="221"/>
      <c r="K68" s="724"/>
      <c r="L68" s="645"/>
    </row>
    <row r="69" spans="1:12" ht="31.5" customHeight="1" x14ac:dyDescent="0.25">
      <c r="A69" s="762" t="s">
        <v>453</v>
      </c>
      <c r="B69" s="764" t="s">
        <v>454</v>
      </c>
      <c r="C69" s="682" t="s">
        <v>311</v>
      </c>
      <c r="D69" s="766" t="s">
        <v>455</v>
      </c>
      <c r="E69" s="405" t="s">
        <v>450</v>
      </c>
      <c r="F69" s="405" t="s">
        <v>450</v>
      </c>
      <c r="G69" s="768">
        <v>44531</v>
      </c>
      <c r="H69" s="454"/>
      <c r="I69" s="770">
        <f>20217*E70</f>
        <v>2021700</v>
      </c>
      <c r="J69" s="770">
        <f>20217*F70</f>
        <v>2426040</v>
      </c>
      <c r="K69" s="734" t="s">
        <v>283</v>
      </c>
      <c r="L69" s="468" t="s">
        <v>456</v>
      </c>
    </row>
    <row r="70" spans="1:12" ht="31.5" customHeight="1" thickBot="1" x14ac:dyDescent="0.3">
      <c r="A70" s="763"/>
      <c r="B70" s="765"/>
      <c r="C70" s="684"/>
      <c r="D70" s="767"/>
      <c r="E70" s="452">
        <v>100</v>
      </c>
      <c r="F70" s="452">
        <v>120</v>
      </c>
      <c r="G70" s="769"/>
      <c r="H70" s="454"/>
      <c r="I70" s="771"/>
      <c r="J70" s="771"/>
      <c r="K70" s="659"/>
      <c r="L70" s="481"/>
    </row>
    <row r="71" spans="1:12" x14ac:dyDescent="0.25">
      <c r="A71" s="159" t="s">
        <v>96</v>
      </c>
      <c r="B71" s="506" t="s">
        <v>97</v>
      </c>
      <c r="C71" s="662" t="s">
        <v>10</v>
      </c>
      <c r="D71" s="618" t="s">
        <v>455</v>
      </c>
      <c r="E71" s="167"/>
      <c r="F71" s="167"/>
      <c r="G71" s="637">
        <v>44531</v>
      </c>
      <c r="H71" s="754" t="s">
        <v>7</v>
      </c>
      <c r="I71" s="224">
        <f>E74*22000</f>
        <v>176000</v>
      </c>
      <c r="J71" s="225">
        <f>F74*22000</f>
        <v>330000</v>
      </c>
      <c r="K71" s="670" t="s">
        <v>54</v>
      </c>
      <c r="L71" s="468" t="s">
        <v>239</v>
      </c>
    </row>
    <row r="72" spans="1:12" ht="19.5" customHeight="1" x14ac:dyDescent="0.25">
      <c r="A72" s="150"/>
      <c r="B72" s="507"/>
      <c r="C72" s="663"/>
      <c r="D72" s="619"/>
      <c r="E72" s="167"/>
      <c r="F72" s="167"/>
      <c r="G72" s="638"/>
      <c r="H72" s="755"/>
      <c r="I72" s="220"/>
      <c r="J72" s="221"/>
      <c r="K72" s="500"/>
      <c r="L72" s="469"/>
    </row>
    <row r="73" spans="1:12" x14ac:dyDescent="0.25">
      <c r="A73" s="150"/>
      <c r="B73" s="507"/>
      <c r="C73" s="663"/>
      <c r="D73" s="619"/>
      <c r="E73" s="160" t="s">
        <v>32</v>
      </c>
      <c r="F73" s="160" t="s">
        <v>32</v>
      </c>
      <c r="G73" s="638"/>
      <c r="H73" s="755"/>
      <c r="I73" s="220"/>
      <c r="J73" s="221"/>
      <c r="K73" s="500"/>
      <c r="L73" s="469"/>
    </row>
    <row r="74" spans="1:12" ht="15" customHeight="1" x14ac:dyDescent="0.25">
      <c r="A74" s="150"/>
      <c r="B74" s="507"/>
      <c r="C74" s="663"/>
      <c r="D74" s="619"/>
      <c r="E74" s="167">
        <v>8</v>
      </c>
      <c r="F74" s="167">
        <v>15</v>
      </c>
      <c r="G74" s="638"/>
      <c r="H74" s="755"/>
      <c r="I74" s="220"/>
      <c r="J74" s="221"/>
      <c r="K74" s="500"/>
      <c r="L74" s="469"/>
    </row>
    <row r="75" spans="1:12" ht="9.75" customHeight="1" thickBot="1" x14ac:dyDescent="0.3">
      <c r="A75" s="155"/>
      <c r="B75" s="508"/>
      <c r="C75" s="663"/>
      <c r="D75" s="620"/>
      <c r="E75" s="168"/>
      <c r="F75" s="168"/>
      <c r="G75" s="638"/>
      <c r="H75" s="756"/>
      <c r="I75" s="26"/>
      <c r="J75" s="227"/>
      <c r="K75" s="671"/>
      <c r="L75" s="481"/>
    </row>
    <row r="76" spans="1:12" ht="15" customHeight="1" x14ac:dyDescent="0.25">
      <c r="A76" s="159" t="s">
        <v>179</v>
      </c>
      <c r="B76" s="506" t="s">
        <v>139</v>
      </c>
      <c r="C76" s="662" t="s">
        <v>5</v>
      </c>
      <c r="D76" s="533" t="s">
        <v>6</v>
      </c>
      <c r="E76" s="9" t="s">
        <v>32</v>
      </c>
      <c r="F76" s="9" t="s">
        <v>32</v>
      </c>
      <c r="G76" s="637">
        <v>44166</v>
      </c>
      <c r="H76" s="533" t="s">
        <v>180</v>
      </c>
      <c r="I76" s="725">
        <f>(E79/100)*(30*130.03/1000)</f>
        <v>1872432</v>
      </c>
      <c r="J76" s="725">
        <f>(F79/100)*(30*130.03/1000)</f>
        <v>1919242.8</v>
      </c>
      <c r="K76" s="606" t="s">
        <v>100</v>
      </c>
      <c r="L76" s="468" t="s">
        <v>246</v>
      </c>
    </row>
    <row r="77" spans="1:12" x14ac:dyDescent="0.25">
      <c r="A77" s="150"/>
      <c r="B77" s="507"/>
      <c r="C77" s="663"/>
      <c r="D77" s="534"/>
      <c r="E77" s="438">
        <v>400</v>
      </c>
      <c r="F77" s="438">
        <v>410</v>
      </c>
      <c r="G77" s="638"/>
      <c r="H77" s="534"/>
      <c r="I77" s="726"/>
      <c r="J77" s="726"/>
      <c r="K77" s="607"/>
      <c r="L77" s="469"/>
    </row>
    <row r="78" spans="1:12" x14ac:dyDescent="0.25">
      <c r="A78" s="150"/>
      <c r="B78" s="507"/>
      <c r="C78" s="663"/>
      <c r="D78" s="534"/>
      <c r="E78" s="439" t="s">
        <v>175</v>
      </c>
      <c r="F78" s="439" t="s">
        <v>175</v>
      </c>
      <c r="G78" s="638"/>
      <c r="H78" s="534"/>
      <c r="I78" s="726"/>
      <c r="J78" s="726"/>
      <c r="K78" s="607"/>
      <c r="L78" s="469"/>
    </row>
    <row r="79" spans="1:12" x14ac:dyDescent="0.25">
      <c r="A79" s="150"/>
      <c r="B79" s="507"/>
      <c r="C79" s="663"/>
      <c r="D79" s="534"/>
      <c r="E79" s="171">
        <f>E77*120000</f>
        <v>48000000</v>
      </c>
      <c r="F79" s="171">
        <f>F77*120000</f>
        <v>49200000</v>
      </c>
      <c r="G79" s="638"/>
      <c r="H79" s="534"/>
      <c r="I79" s="726"/>
      <c r="J79" s="726"/>
      <c r="K79" s="607"/>
      <c r="L79" s="469"/>
    </row>
    <row r="80" spans="1:12" ht="15.75" thickBot="1" x14ac:dyDescent="0.3">
      <c r="A80" s="155"/>
      <c r="B80" s="508"/>
      <c r="C80" s="663"/>
      <c r="D80" s="535"/>
      <c r="E80" s="437"/>
      <c r="F80" s="437"/>
      <c r="G80" s="638"/>
      <c r="H80" s="535"/>
      <c r="I80" s="727"/>
      <c r="J80" s="727"/>
      <c r="K80" s="664"/>
      <c r="L80" s="481"/>
    </row>
    <row r="81" spans="1:12" ht="18" customHeight="1" x14ac:dyDescent="0.25">
      <c r="A81" s="159" t="s">
        <v>101</v>
      </c>
      <c r="B81" s="506" t="s">
        <v>411</v>
      </c>
      <c r="C81" s="662" t="s">
        <v>41</v>
      </c>
      <c r="D81" s="533" t="s">
        <v>6</v>
      </c>
      <c r="E81" s="9" t="s">
        <v>31</v>
      </c>
      <c r="F81" s="9" t="s">
        <v>31</v>
      </c>
      <c r="G81" s="637">
        <v>44531</v>
      </c>
      <c r="H81" s="510" t="s">
        <v>180</v>
      </c>
      <c r="I81" s="228">
        <f>(E84/100)*(30*40.27/1000)</f>
        <v>579888.00000000012</v>
      </c>
      <c r="J81" s="228">
        <f>(F84/100)*(30*40.27/1000)</f>
        <v>594385.20000000007</v>
      </c>
      <c r="K81" s="670" t="s">
        <v>202</v>
      </c>
      <c r="L81" s="468" t="s">
        <v>268</v>
      </c>
    </row>
    <row r="82" spans="1:12" x14ac:dyDescent="0.25">
      <c r="A82" s="150"/>
      <c r="B82" s="507"/>
      <c r="C82" s="663"/>
      <c r="D82" s="534"/>
      <c r="E82" s="161">
        <v>400</v>
      </c>
      <c r="F82" s="161">
        <v>410</v>
      </c>
      <c r="G82" s="638"/>
      <c r="H82" s="511"/>
      <c r="I82" s="229"/>
      <c r="J82" s="230"/>
      <c r="K82" s="500"/>
      <c r="L82" s="469"/>
    </row>
    <row r="83" spans="1:12" x14ac:dyDescent="0.25">
      <c r="A83" s="150"/>
      <c r="B83" s="507"/>
      <c r="C83" s="663"/>
      <c r="D83" s="534"/>
      <c r="E83" s="440" t="s">
        <v>441</v>
      </c>
      <c r="F83" s="440" t="s">
        <v>175</v>
      </c>
      <c r="G83" s="638"/>
      <c r="H83" s="511"/>
      <c r="I83" s="229"/>
      <c r="J83" s="230"/>
      <c r="K83" s="500"/>
      <c r="L83" s="469"/>
    </row>
    <row r="84" spans="1:12" x14ac:dyDescent="0.25">
      <c r="A84" s="150"/>
      <c r="B84" s="507"/>
      <c r="C84" s="663"/>
      <c r="D84" s="534"/>
      <c r="E84" s="171">
        <f>E82*120000</f>
        <v>48000000</v>
      </c>
      <c r="F84" s="171">
        <f>F82*120000</f>
        <v>49200000</v>
      </c>
      <c r="G84" s="638"/>
      <c r="H84" s="511"/>
      <c r="I84" s="229"/>
      <c r="J84" s="230"/>
      <c r="K84" s="500"/>
      <c r="L84" s="469"/>
    </row>
    <row r="85" spans="1:12" ht="18.75" customHeight="1" thickBot="1" x14ac:dyDescent="0.3">
      <c r="A85" s="155"/>
      <c r="B85" s="508"/>
      <c r="C85" s="663"/>
      <c r="D85" s="535"/>
      <c r="E85" s="9"/>
      <c r="F85" s="9"/>
      <c r="G85" s="638"/>
      <c r="H85" s="512"/>
      <c r="I85" s="229"/>
      <c r="J85" s="230"/>
      <c r="K85" s="671"/>
      <c r="L85" s="481"/>
    </row>
    <row r="86" spans="1:12" ht="15" customHeight="1" x14ac:dyDescent="0.25">
      <c r="A86" s="159" t="s">
        <v>107</v>
      </c>
      <c r="B86" s="506" t="s">
        <v>468</v>
      </c>
      <c r="C86" s="662" t="s">
        <v>4</v>
      </c>
      <c r="D86" s="533" t="s">
        <v>6</v>
      </c>
      <c r="E86" s="167"/>
      <c r="F86" s="167" t="s">
        <v>207</v>
      </c>
      <c r="G86" s="672" t="s">
        <v>25</v>
      </c>
      <c r="H86" s="533" t="s">
        <v>216</v>
      </c>
      <c r="I86" s="232">
        <v>0</v>
      </c>
      <c r="J86" s="22">
        <f>96*F88</f>
        <v>39360</v>
      </c>
      <c r="K86" s="670" t="s">
        <v>105</v>
      </c>
      <c r="L86" s="468" t="s">
        <v>467</v>
      </c>
    </row>
    <row r="87" spans="1:12" ht="24" customHeight="1" x14ac:dyDescent="0.25">
      <c r="A87" s="150"/>
      <c r="B87" s="507"/>
      <c r="C87" s="663"/>
      <c r="D87" s="534"/>
      <c r="E87" s="167" t="s">
        <v>25</v>
      </c>
      <c r="F87" s="167" t="s">
        <v>25</v>
      </c>
      <c r="G87" s="673"/>
      <c r="H87" s="534"/>
      <c r="I87" s="233"/>
      <c r="J87" s="23"/>
      <c r="K87" s="500"/>
      <c r="L87" s="469"/>
    </row>
    <row r="88" spans="1:12" x14ac:dyDescent="0.25">
      <c r="A88" s="150"/>
      <c r="B88" s="507"/>
      <c r="C88" s="663"/>
      <c r="D88" s="534"/>
      <c r="E88" s="9">
        <v>0</v>
      </c>
      <c r="F88" s="172">
        <v>410</v>
      </c>
      <c r="G88" s="637">
        <v>44531</v>
      </c>
      <c r="H88" s="534"/>
      <c r="I88" s="233"/>
      <c r="J88" s="23"/>
      <c r="K88" s="500"/>
      <c r="L88" s="469"/>
    </row>
    <row r="89" spans="1:12" x14ac:dyDescent="0.25">
      <c r="A89" s="150"/>
      <c r="B89" s="507"/>
      <c r="C89" s="663"/>
      <c r="D89" s="534"/>
      <c r="E89" s="167"/>
      <c r="F89" s="167"/>
      <c r="G89" s="638"/>
      <c r="H89" s="534"/>
      <c r="I89" s="233"/>
      <c r="J89" s="23"/>
      <c r="K89" s="500"/>
      <c r="L89" s="469"/>
    </row>
    <row r="90" spans="1:12" ht="24" customHeight="1" thickBot="1" x14ac:dyDescent="0.3">
      <c r="A90" s="155"/>
      <c r="B90" s="508"/>
      <c r="C90" s="663"/>
      <c r="D90" s="535"/>
      <c r="E90" s="168"/>
      <c r="F90" s="168"/>
      <c r="G90" s="638"/>
      <c r="H90" s="535"/>
      <c r="I90" s="234"/>
      <c r="J90" s="24"/>
      <c r="K90" s="671"/>
      <c r="L90" s="481"/>
    </row>
    <row r="91" spans="1:12" x14ac:dyDescent="0.25">
      <c r="A91" s="159" t="s">
        <v>121</v>
      </c>
      <c r="B91" s="652" t="s">
        <v>174</v>
      </c>
      <c r="C91" s="674" t="s">
        <v>4</v>
      </c>
      <c r="D91" s="510" t="s">
        <v>6</v>
      </c>
      <c r="E91" s="235"/>
      <c r="F91" s="235"/>
      <c r="G91" s="638"/>
      <c r="H91" s="667" t="s">
        <v>7</v>
      </c>
      <c r="I91" s="229">
        <f>E94*0.20594/10</f>
        <v>0</v>
      </c>
      <c r="J91" s="25">
        <f>F94*0.20594/10</f>
        <v>506612.4</v>
      </c>
      <c r="K91" s="606" t="s">
        <v>205</v>
      </c>
      <c r="L91" s="477" t="s">
        <v>203</v>
      </c>
    </row>
    <row r="92" spans="1:12" ht="21" customHeight="1" x14ac:dyDescent="0.25">
      <c r="A92" s="150"/>
      <c r="B92" s="495"/>
      <c r="C92" s="675"/>
      <c r="D92" s="511"/>
      <c r="E92" s="236" t="s">
        <v>25</v>
      </c>
      <c r="F92" s="236" t="s">
        <v>25</v>
      </c>
      <c r="G92" s="638"/>
      <c r="H92" s="668"/>
      <c r="I92" s="229"/>
      <c r="J92" s="25"/>
      <c r="K92" s="607"/>
      <c r="L92" s="478"/>
    </row>
    <row r="93" spans="1:12" x14ac:dyDescent="0.25">
      <c r="A93" s="150"/>
      <c r="B93" s="495"/>
      <c r="C93" s="675"/>
      <c r="D93" s="511"/>
      <c r="E93" s="237">
        <v>0</v>
      </c>
      <c r="F93" s="172">
        <v>410</v>
      </c>
      <c r="G93" s="637">
        <v>44531</v>
      </c>
      <c r="H93" s="668"/>
      <c r="I93" s="229"/>
      <c r="J93" s="25"/>
      <c r="K93" s="607"/>
      <c r="L93" s="478"/>
    </row>
    <row r="94" spans="1:12" x14ac:dyDescent="0.25">
      <c r="A94" s="150"/>
      <c r="B94" s="495"/>
      <c r="C94" s="675"/>
      <c r="D94" s="511"/>
      <c r="E94" s="238">
        <f>60000*E93</f>
        <v>0</v>
      </c>
      <c r="F94" s="239">
        <f>60000*F93</f>
        <v>24600000</v>
      </c>
      <c r="G94" s="638"/>
      <c r="H94" s="668"/>
      <c r="I94" s="229"/>
      <c r="J94" s="25"/>
      <c r="K94" s="607"/>
      <c r="L94" s="478"/>
    </row>
    <row r="95" spans="1:12" ht="15.75" thickBot="1" x14ac:dyDescent="0.3">
      <c r="A95" s="155"/>
      <c r="B95" s="496"/>
      <c r="C95" s="662"/>
      <c r="D95" s="511"/>
      <c r="E95" s="167"/>
      <c r="F95" s="167"/>
      <c r="G95" s="638"/>
      <c r="H95" s="669"/>
      <c r="I95" s="240"/>
      <c r="J95" s="12"/>
      <c r="K95" s="664"/>
      <c r="L95" s="479"/>
    </row>
    <row r="96" spans="1:12" ht="12.75" customHeight="1" x14ac:dyDescent="0.25">
      <c r="A96" s="159" t="s">
        <v>176</v>
      </c>
      <c r="B96" s="506" t="s">
        <v>273</v>
      </c>
      <c r="C96" s="662" t="s">
        <v>4</v>
      </c>
      <c r="D96" s="510" t="s">
        <v>6</v>
      </c>
      <c r="E96" s="241"/>
      <c r="F96" s="241"/>
      <c r="G96" s="638"/>
      <c r="H96" s="667" t="s">
        <v>7</v>
      </c>
      <c r="I96" s="774">
        <v>0</v>
      </c>
      <c r="J96" s="788">
        <v>0</v>
      </c>
      <c r="K96" s="606" t="s">
        <v>272</v>
      </c>
      <c r="L96" s="468" t="s">
        <v>204</v>
      </c>
    </row>
    <row r="97" spans="1:13" ht="15" hidden="1" customHeight="1" x14ac:dyDescent="0.25">
      <c r="A97" s="150"/>
      <c r="B97" s="507"/>
      <c r="C97" s="663"/>
      <c r="D97" s="511"/>
      <c r="E97" s="167" t="s">
        <v>25</v>
      </c>
      <c r="F97" s="167" t="s">
        <v>25</v>
      </c>
      <c r="G97" s="638"/>
      <c r="H97" s="668"/>
      <c r="I97" s="775"/>
      <c r="J97" s="789"/>
      <c r="K97" s="607"/>
      <c r="L97" s="469"/>
    </row>
    <row r="98" spans="1:13" x14ac:dyDescent="0.25">
      <c r="A98" s="150"/>
      <c r="B98" s="507"/>
      <c r="C98" s="663"/>
      <c r="D98" s="511"/>
      <c r="E98" s="167" t="s">
        <v>25</v>
      </c>
      <c r="F98" s="242"/>
      <c r="G98" s="637">
        <v>44531</v>
      </c>
      <c r="H98" s="668"/>
      <c r="I98" s="775"/>
      <c r="J98" s="789"/>
      <c r="K98" s="607"/>
      <c r="L98" s="469"/>
    </row>
    <row r="99" spans="1:13" x14ac:dyDescent="0.25">
      <c r="A99" s="150"/>
      <c r="B99" s="507"/>
      <c r="C99" s="663"/>
      <c r="D99" s="511"/>
      <c r="E99" s="167"/>
      <c r="F99" s="167"/>
      <c r="G99" s="638"/>
      <c r="H99" s="668"/>
      <c r="I99" s="775"/>
      <c r="J99" s="789"/>
      <c r="K99" s="607"/>
      <c r="L99" s="469"/>
    </row>
    <row r="100" spans="1:13" ht="21" customHeight="1" thickBot="1" x14ac:dyDescent="0.3">
      <c r="A100" s="155"/>
      <c r="B100" s="507"/>
      <c r="C100" s="674"/>
      <c r="D100" s="511"/>
      <c r="E100" s="168"/>
      <c r="F100" s="168"/>
      <c r="G100" s="638"/>
      <c r="H100" s="669"/>
      <c r="I100" s="775"/>
      <c r="J100" s="790"/>
      <c r="K100" s="664"/>
      <c r="L100" s="481"/>
    </row>
    <row r="101" spans="1:13" ht="19.5" customHeight="1" thickBot="1" x14ac:dyDescent="0.3">
      <c r="B101" s="777"/>
      <c r="C101" s="778"/>
      <c r="D101" s="779"/>
      <c r="E101" s="743"/>
      <c r="F101" s="744"/>
      <c r="G101" s="638"/>
      <c r="H101" s="186"/>
      <c r="I101" s="243"/>
      <c r="J101" s="244"/>
      <c r="K101" s="186"/>
      <c r="L101" s="245"/>
    </row>
    <row r="102" spans="1:13" x14ac:dyDescent="0.25">
      <c r="A102" s="159" t="s">
        <v>177</v>
      </c>
      <c r="B102" s="728" t="s">
        <v>459</v>
      </c>
      <c r="C102" s="71"/>
      <c r="D102" s="781" t="s">
        <v>455</v>
      </c>
      <c r="E102" s="151"/>
      <c r="F102" s="151"/>
      <c r="G102" s="638"/>
      <c r="H102" s="676" t="s">
        <v>103</v>
      </c>
      <c r="I102" s="246">
        <v>0</v>
      </c>
      <c r="J102" s="246">
        <v>0</v>
      </c>
      <c r="K102" s="502" t="s">
        <v>440</v>
      </c>
      <c r="L102" s="468" t="s">
        <v>460</v>
      </c>
      <c r="M102" s="76" t="s">
        <v>274</v>
      </c>
    </row>
    <row r="103" spans="1:13" ht="17.25" customHeight="1" x14ac:dyDescent="0.25">
      <c r="A103" s="150"/>
      <c r="B103" s="728"/>
      <c r="C103" s="72"/>
      <c r="D103" s="782"/>
      <c r="E103" s="151"/>
      <c r="F103" s="151"/>
      <c r="G103" s="178">
        <v>44958</v>
      </c>
      <c r="H103" s="677"/>
      <c r="I103" s="247"/>
      <c r="J103" s="247"/>
      <c r="K103" s="503"/>
      <c r="L103" s="469"/>
      <c r="M103" s="248"/>
    </row>
    <row r="104" spans="1:13" x14ac:dyDescent="0.25">
      <c r="A104" s="150"/>
      <c r="B104" s="728"/>
      <c r="C104" s="662" t="s">
        <v>102</v>
      </c>
      <c r="D104" s="782"/>
      <c r="E104" s="146">
        <v>0</v>
      </c>
      <c r="F104" s="146">
        <v>0</v>
      </c>
      <c r="G104" s="146" t="s">
        <v>25</v>
      </c>
      <c r="H104" s="677"/>
      <c r="I104" s="247"/>
      <c r="J104" s="247"/>
      <c r="K104" s="503"/>
      <c r="L104" s="469"/>
      <c r="M104" s="249"/>
    </row>
    <row r="105" spans="1:13" ht="32.25" customHeight="1" x14ac:dyDescent="0.25">
      <c r="A105" s="150"/>
      <c r="B105" s="728"/>
      <c r="C105" s="663"/>
      <c r="D105" s="782"/>
      <c r="E105" s="146"/>
      <c r="F105" s="146"/>
      <c r="G105" s="146"/>
      <c r="H105" s="677"/>
      <c r="I105" s="247"/>
      <c r="J105" s="247"/>
      <c r="K105" s="503"/>
      <c r="L105" s="469"/>
    </row>
    <row r="106" spans="1:13" ht="0.75" customHeight="1" thickBot="1" x14ac:dyDescent="0.3">
      <c r="A106" s="155"/>
      <c r="B106" s="729"/>
      <c r="C106" s="780"/>
      <c r="D106" s="783"/>
      <c r="E106" s="250"/>
      <c r="F106" s="250"/>
      <c r="G106" s="146"/>
      <c r="H106" s="776"/>
      <c r="I106" s="251"/>
      <c r="J106" s="251"/>
      <c r="K106" s="504"/>
      <c r="L106" s="481"/>
    </row>
    <row r="107" spans="1:13" x14ac:dyDescent="0.25">
      <c r="A107" s="124"/>
      <c r="B107" s="124"/>
      <c r="C107" s="124"/>
      <c r="D107" s="124"/>
      <c r="E107" s="124"/>
      <c r="F107" s="124"/>
      <c r="G107" s="124"/>
      <c r="H107" s="203" t="s">
        <v>145</v>
      </c>
      <c r="I107" s="204">
        <f>SUM(I59,I64,I71,I102,I69)</f>
        <v>2197700</v>
      </c>
      <c r="J107" s="204">
        <f>SUM(J59,J64,J71,J102,J69)</f>
        <v>3956040</v>
      </c>
      <c r="K107" s="719" t="s">
        <v>286</v>
      </c>
      <c r="L107" s="719"/>
    </row>
    <row r="108" spans="1:13" x14ac:dyDescent="0.25">
      <c r="A108" s="124"/>
      <c r="B108" s="124"/>
      <c r="C108" s="124"/>
      <c r="D108" s="124"/>
      <c r="E108" s="124"/>
      <c r="F108" s="124"/>
      <c r="G108" s="124"/>
      <c r="H108" s="205" t="s">
        <v>145</v>
      </c>
      <c r="I108" s="206">
        <f>SUM(I91,I81,I86)</f>
        <v>579888.00000000012</v>
      </c>
      <c r="J108" s="206">
        <f>SUM(J91,J81,J86)</f>
        <v>1140357.6000000001</v>
      </c>
      <c r="K108" s="733" t="s">
        <v>288</v>
      </c>
      <c r="L108" s="733"/>
    </row>
    <row r="109" spans="1:13" x14ac:dyDescent="0.25">
      <c r="A109" s="124"/>
      <c r="B109" s="124"/>
      <c r="C109" s="124"/>
      <c r="D109" s="124"/>
      <c r="E109" s="124"/>
      <c r="F109" s="124"/>
      <c r="G109" s="124"/>
      <c r="H109" s="207" t="s">
        <v>144</v>
      </c>
      <c r="I109" s="208">
        <f>SUM(I107:I108)</f>
        <v>2777588</v>
      </c>
      <c r="J109" s="208">
        <f>SUM(J107:J108)</f>
        <v>5096397.5999999996</v>
      </c>
      <c r="K109" s="722" t="s">
        <v>287</v>
      </c>
      <c r="L109" s="722"/>
    </row>
    <row r="110" spans="1:13" x14ac:dyDescent="0.25">
      <c r="A110" s="124"/>
      <c r="B110" s="124"/>
      <c r="C110" s="124"/>
      <c r="D110" s="124"/>
      <c r="E110" s="124"/>
      <c r="F110" s="124"/>
      <c r="G110" s="124"/>
      <c r="H110" s="252"/>
      <c r="I110" s="253"/>
      <c r="J110" s="253"/>
      <c r="K110" s="254"/>
      <c r="L110" s="255"/>
    </row>
    <row r="111" spans="1:13" ht="19.5" customHeight="1" x14ac:dyDescent="0.25">
      <c r="A111" s="256" t="s">
        <v>289</v>
      </c>
      <c r="B111" s="529" t="s">
        <v>122</v>
      </c>
      <c r="C111" s="529"/>
      <c r="D111" s="529"/>
      <c r="E111" s="529"/>
      <c r="F111" s="529"/>
      <c r="G111" s="529"/>
      <c r="H111" s="529"/>
      <c r="I111" s="529"/>
      <c r="J111" s="529"/>
      <c r="K111" s="209"/>
      <c r="L111" s="210"/>
    </row>
    <row r="112" spans="1:13" x14ac:dyDescent="0.25">
      <c r="A112" s="87"/>
      <c r="B112" s="88" t="s">
        <v>1</v>
      </c>
      <c r="C112" s="88" t="s">
        <v>2</v>
      </c>
      <c r="D112" s="88" t="s">
        <v>11</v>
      </c>
      <c r="E112" s="136"/>
      <c r="F112" s="137"/>
      <c r="G112" s="88" t="s">
        <v>12</v>
      </c>
      <c r="H112" s="89" t="s">
        <v>0</v>
      </c>
      <c r="I112" s="138" t="s">
        <v>161</v>
      </c>
      <c r="J112" s="138"/>
      <c r="K112" s="133"/>
      <c r="L112" s="134"/>
    </row>
    <row r="113" spans="1:12" x14ac:dyDescent="0.25">
      <c r="A113" s="87"/>
      <c r="B113" s="88"/>
      <c r="C113" s="88"/>
      <c r="D113" s="88"/>
      <c r="E113" s="88">
        <v>2020</v>
      </c>
      <c r="F113" s="88">
        <v>2021</v>
      </c>
      <c r="G113" s="88"/>
      <c r="H113" s="89"/>
      <c r="I113" s="84">
        <v>2020</v>
      </c>
      <c r="J113" s="139">
        <v>2021</v>
      </c>
      <c r="K113" s="577" t="s">
        <v>26</v>
      </c>
      <c r="L113" s="140" t="s">
        <v>30</v>
      </c>
    </row>
    <row r="114" spans="1:12" ht="15.75" thickBot="1" x14ac:dyDescent="0.3">
      <c r="A114" s="87"/>
      <c r="B114" s="141"/>
      <c r="C114" s="141"/>
      <c r="D114" s="141"/>
      <c r="E114" s="141"/>
      <c r="F114" s="141"/>
      <c r="G114" s="141"/>
      <c r="H114" s="141"/>
      <c r="I114" s="211" t="s">
        <v>189</v>
      </c>
      <c r="J114" s="143" t="s">
        <v>189</v>
      </c>
      <c r="K114" s="578"/>
      <c r="L114" s="144"/>
    </row>
    <row r="115" spans="1:12" ht="15" customHeight="1" x14ac:dyDescent="0.25">
      <c r="A115" s="145" t="s">
        <v>124</v>
      </c>
      <c r="B115" s="506" t="s">
        <v>123</v>
      </c>
      <c r="C115" s="663" t="s">
        <v>23</v>
      </c>
      <c r="D115" s="735" t="s">
        <v>448</v>
      </c>
      <c r="E115" s="146"/>
      <c r="F115" s="146"/>
      <c r="G115" s="147" t="s">
        <v>264</v>
      </c>
      <c r="H115" s="536" t="s">
        <v>92</v>
      </c>
      <c r="I115" s="216">
        <v>0</v>
      </c>
      <c r="J115" s="217">
        <v>0</v>
      </c>
      <c r="K115" s="723" t="s">
        <v>439</v>
      </c>
      <c r="L115" s="645" t="s">
        <v>408</v>
      </c>
    </row>
    <row r="116" spans="1:12" ht="60.75" customHeight="1" x14ac:dyDescent="0.25">
      <c r="A116" s="150"/>
      <c r="B116" s="507"/>
      <c r="C116" s="663"/>
      <c r="D116" s="735"/>
      <c r="E116" s="146">
        <v>0</v>
      </c>
      <c r="F116" s="146">
        <v>0</v>
      </c>
      <c r="G116" s="151"/>
      <c r="H116" s="537"/>
      <c r="I116" s="257"/>
      <c r="J116" s="258"/>
      <c r="K116" s="723"/>
      <c r="L116" s="645"/>
    </row>
    <row r="117" spans="1:12" x14ac:dyDescent="0.25">
      <c r="A117" s="150"/>
      <c r="B117" s="507"/>
      <c r="C117" s="663"/>
      <c r="D117" s="735"/>
      <c r="E117" s="594"/>
      <c r="F117" s="595"/>
      <c r="G117" s="151"/>
      <c r="H117" s="537"/>
      <c r="I117" s="257"/>
      <c r="J117" s="258"/>
      <c r="K117" s="723"/>
      <c r="L117" s="645"/>
    </row>
    <row r="118" spans="1:12" x14ac:dyDescent="0.25">
      <c r="A118" s="786"/>
      <c r="B118" s="507"/>
      <c r="C118" s="663"/>
      <c r="D118" s="735"/>
      <c r="E118" s="741"/>
      <c r="F118" s="742"/>
      <c r="G118" s="151"/>
      <c r="H118" s="537"/>
      <c r="I118" s="257"/>
      <c r="J118" s="258"/>
      <c r="K118" s="723"/>
      <c r="L118" s="645"/>
    </row>
    <row r="119" spans="1:12" ht="35.25" customHeight="1" thickBot="1" x14ac:dyDescent="0.3">
      <c r="A119" s="787"/>
      <c r="B119" s="508"/>
      <c r="C119" s="674"/>
      <c r="D119" s="736"/>
      <c r="E119" s="710"/>
      <c r="F119" s="711"/>
      <c r="G119" s="226"/>
      <c r="H119" s="538"/>
      <c r="I119" s="259"/>
      <c r="J119" s="260"/>
      <c r="K119" s="724"/>
      <c r="L119" s="645"/>
    </row>
    <row r="120" spans="1:12" ht="60.75" customHeight="1" x14ac:dyDescent="0.25">
      <c r="A120" s="762" t="s">
        <v>449</v>
      </c>
      <c r="B120" s="764" t="s">
        <v>451</v>
      </c>
      <c r="C120" s="682" t="s">
        <v>247</v>
      </c>
      <c r="D120" s="720" t="s">
        <v>55</v>
      </c>
      <c r="E120" s="458" t="s">
        <v>450</v>
      </c>
      <c r="F120" s="458" t="s">
        <v>450</v>
      </c>
      <c r="G120" s="772">
        <v>44531</v>
      </c>
      <c r="H120" s="454" t="s">
        <v>219</v>
      </c>
      <c r="I120" s="784">
        <f>27064*E121</f>
        <v>54128</v>
      </c>
      <c r="J120" s="784">
        <f>27064*F121</f>
        <v>108256</v>
      </c>
      <c r="K120" s="734" t="s">
        <v>283</v>
      </c>
      <c r="L120" s="468" t="s">
        <v>456</v>
      </c>
    </row>
    <row r="121" spans="1:12" ht="15" customHeight="1" thickBot="1" x14ac:dyDescent="0.3">
      <c r="A121" s="763"/>
      <c r="B121" s="765"/>
      <c r="C121" s="684"/>
      <c r="D121" s="721"/>
      <c r="E121" s="458">
        <v>2</v>
      </c>
      <c r="F121" s="458">
        <v>4</v>
      </c>
      <c r="G121" s="773"/>
      <c r="H121" s="454"/>
      <c r="I121" s="785"/>
      <c r="J121" s="785"/>
      <c r="K121" s="659"/>
      <c r="L121" s="481"/>
    </row>
    <row r="122" spans="1:12" ht="23.25" customHeight="1" x14ac:dyDescent="0.25">
      <c r="A122" s="145" t="s">
        <v>127</v>
      </c>
      <c r="B122" s="506" t="s">
        <v>452</v>
      </c>
      <c r="C122" s="663" t="s">
        <v>23</v>
      </c>
      <c r="D122" s="665" t="s">
        <v>6</v>
      </c>
      <c r="E122" s="146"/>
      <c r="F122" s="146"/>
      <c r="G122" s="147" t="s">
        <v>249</v>
      </c>
      <c r="H122" s="533"/>
      <c r="I122" s="585">
        <v>0</v>
      </c>
      <c r="J122" s="585">
        <v>0</v>
      </c>
      <c r="K122" s="657" t="s">
        <v>270</v>
      </c>
      <c r="L122" s="645" t="s">
        <v>409</v>
      </c>
    </row>
    <row r="123" spans="1:12" s="261" customFormat="1" x14ac:dyDescent="0.25">
      <c r="A123" s="150"/>
      <c r="B123" s="507"/>
      <c r="C123" s="663"/>
      <c r="D123" s="665"/>
      <c r="E123" s="146" t="s">
        <v>32</v>
      </c>
      <c r="F123" s="452" t="s">
        <v>32</v>
      </c>
      <c r="G123" s="151"/>
      <c r="H123" s="534"/>
      <c r="I123" s="555"/>
      <c r="J123" s="555"/>
      <c r="K123" s="658"/>
      <c r="L123" s="645"/>
    </row>
    <row r="124" spans="1:12" x14ac:dyDescent="0.25">
      <c r="A124" s="150"/>
      <c r="B124" s="507"/>
      <c r="C124" s="663"/>
      <c r="D124" s="665"/>
      <c r="E124" s="154">
        <v>0</v>
      </c>
      <c r="F124" s="154">
        <v>0</v>
      </c>
      <c r="G124" s="151"/>
      <c r="H124" s="534"/>
      <c r="I124" s="555"/>
      <c r="J124" s="555"/>
      <c r="K124" s="658"/>
      <c r="L124" s="645"/>
    </row>
    <row r="125" spans="1:12" x14ac:dyDescent="0.25">
      <c r="A125" s="150"/>
      <c r="B125" s="507"/>
      <c r="C125" s="663"/>
      <c r="D125" s="665"/>
      <c r="E125" s="452" t="s">
        <v>25</v>
      </c>
      <c r="F125" s="146" t="s">
        <v>25</v>
      </c>
      <c r="G125" s="151"/>
      <c r="H125" s="534"/>
      <c r="I125" s="555"/>
      <c r="J125" s="555"/>
      <c r="K125" s="658"/>
      <c r="L125" s="645"/>
    </row>
    <row r="126" spans="1:12" ht="15.75" thickBot="1" x14ac:dyDescent="0.3">
      <c r="A126" s="155"/>
      <c r="B126" s="508"/>
      <c r="C126" s="663"/>
      <c r="D126" s="666"/>
      <c r="E126" s="146" t="s">
        <v>25</v>
      </c>
      <c r="F126" s="146"/>
      <c r="G126" s="226"/>
      <c r="H126" s="535"/>
      <c r="I126" s="555"/>
      <c r="J126" s="555"/>
      <c r="K126" s="659"/>
      <c r="L126" s="645"/>
    </row>
    <row r="127" spans="1:12" x14ac:dyDescent="0.25">
      <c r="A127" s="159" t="s">
        <v>128</v>
      </c>
      <c r="B127" s="679" t="s">
        <v>125</v>
      </c>
      <c r="C127" s="262"/>
      <c r="D127" s="263"/>
      <c r="E127" s="187" t="s">
        <v>104</v>
      </c>
      <c r="F127" s="187"/>
      <c r="G127" s="147"/>
      <c r="H127" s="676"/>
      <c r="I127" s="555">
        <v>0</v>
      </c>
      <c r="J127" s="555">
        <v>0</v>
      </c>
      <c r="K127" s="639" t="s">
        <v>126</v>
      </c>
      <c r="L127" s="468" t="s">
        <v>208</v>
      </c>
    </row>
    <row r="128" spans="1:12" x14ac:dyDescent="0.25">
      <c r="A128" s="150"/>
      <c r="B128" s="680"/>
      <c r="C128" s="264"/>
      <c r="D128" s="265"/>
      <c r="E128" s="151"/>
      <c r="F128" s="151"/>
      <c r="G128" s="151"/>
      <c r="H128" s="677"/>
      <c r="I128" s="555"/>
      <c r="J128" s="555"/>
      <c r="K128" s="640"/>
      <c r="L128" s="469"/>
    </row>
    <row r="129" spans="1:12" x14ac:dyDescent="0.25">
      <c r="A129" s="150"/>
      <c r="B129" s="680"/>
      <c r="C129" s="737" t="s">
        <v>131</v>
      </c>
      <c r="D129" s="739" t="s">
        <v>55</v>
      </c>
      <c r="E129" s="162">
        <v>1</v>
      </c>
      <c r="F129" s="162">
        <v>1</v>
      </c>
      <c r="G129" s="151" t="s">
        <v>25</v>
      </c>
      <c r="H129" s="677"/>
      <c r="I129" s="555"/>
      <c r="J129" s="555"/>
      <c r="K129" s="640"/>
      <c r="L129" s="469"/>
    </row>
    <row r="130" spans="1:12" x14ac:dyDescent="0.25">
      <c r="A130" s="150"/>
      <c r="B130" s="680"/>
      <c r="C130" s="737"/>
      <c r="D130" s="739"/>
      <c r="E130" s="187"/>
      <c r="F130" s="266"/>
      <c r="G130" s="151">
        <v>2021</v>
      </c>
      <c r="H130" s="677"/>
      <c r="I130" s="555"/>
      <c r="J130" s="555"/>
      <c r="K130" s="640"/>
      <c r="L130" s="469"/>
    </row>
    <row r="131" spans="1:12" ht="15.75" thickBot="1" x14ac:dyDescent="0.3">
      <c r="A131" s="155"/>
      <c r="B131" s="681"/>
      <c r="C131" s="738"/>
      <c r="D131" s="740"/>
      <c r="E131" s="162"/>
      <c r="F131" s="267"/>
      <c r="G131" s="162"/>
      <c r="H131" s="677"/>
      <c r="I131" s="555"/>
      <c r="J131" s="555"/>
      <c r="K131" s="678"/>
      <c r="L131" s="481"/>
    </row>
    <row r="132" spans="1:12" x14ac:dyDescent="0.25">
      <c r="A132" s="159" t="s">
        <v>129</v>
      </c>
      <c r="B132" s="730" t="s">
        <v>130</v>
      </c>
      <c r="C132" s="682" t="s">
        <v>132</v>
      </c>
      <c r="D132" s="685" t="s">
        <v>424</v>
      </c>
      <c r="E132" s="187"/>
      <c r="F132" s="187"/>
      <c r="G132" s="147"/>
      <c r="H132" s="676"/>
      <c r="I132" s="555">
        <v>0</v>
      </c>
      <c r="J132" s="555">
        <v>0</v>
      </c>
      <c r="K132" s="639" t="s">
        <v>209</v>
      </c>
      <c r="L132" s="468" t="s">
        <v>461</v>
      </c>
    </row>
    <row r="133" spans="1:12" x14ac:dyDescent="0.25">
      <c r="A133" s="150"/>
      <c r="B133" s="731"/>
      <c r="C133" s="683"/>
      <c r="D133" s="686"/>
      <c r="E133" s="151"/>
      <c r="F133" s="151"/>
      <c r="G133" s="151"/>
      <c r="H133" s="677"/>
      <c r="I133" s="555"/>
      <c r="J133" s="555"/>
      <c r="K133" s="640"/>
      <c r="L133" s="469"/>
    </row>
    <row r="134" spans="1:12" x14ac:dyDescent="0.25">
      <c r="A134" s="150"/>
      <c r="B134" s="731"/>
      <c r="C134" s="683"/>
      <c r="D134" s="686"/>
      <c r="E134" s="162"/>
      <c r="F134" s="162"/>
      <c r="G134" s="151" t="s">
        <v>25</v>
      </c>
      <c r="H134" s="677"/>
      <c r="I134" s="555"/>
      <c r="J134" s="555"/>
      <c r="K134" s="640"/>
      <c r="L134" s="469"/>
    </row>
    <row r="135" spans="1:12" x14ac:dyDescent="0.25">
      <c r="A135" s="150"/>
      <c r="B135" s="731"/>
      <c r="C135" s="683"/>
      <c r="D135" s="686"/>
      <c r="E135" s="187"/>
      <c r="F135" s="187"/>
      <c r="G135" s="405" t="s">
        <v>264</v>
      </c>
      <c r="H135" s="677"/>
      <c r="I135" s="555"/>
      <c r="J135" s="555"/>
      <c r="K135" s="640"/>
      <c r="L135" s="469"/>
    </row>
    <row r="136" spans="1:12" ht="15.75" thickBot="1" x14ac:dyDescent="0.3">
      <c r="A136" s="155"/>
      <c r="B136" s="732"/>
      <c r="C136" s="684"/>
      <c r="D136" s="687"/>
      <c r="E136" s="162"/>
      <c r="F136" s="162"/>
      <c r="G136" s="162"/>
      <c r="H136" s="677"/>
      <c r="I136" s="555"/>
      <c r="J136" s="555"/>
      <c r="K136" s="678"/>
      <c r="L136" s="481"/>
    </row>
    <row r="137" spans="1:12" x14ac:dyDescent="0.25">
      <c r="A137" s="159" t="s">
        <v>140</v>
      </c>
      <c r="B137" s="506" t="s">
        <v>181</v>
      </c>
      <c r="C137" s="662" t="s">
        <v>10</v>
      </c>
      <c r="D137" s="665" t="s">
        <v>6</v>
      </c>
      <c r="E137" s="167"/>
      <c r="F137" s="167"/>
      <c r="G137" s="268">
        <v>44531</v>
      </c>
      <c r="H137" s="667" t="s">
        <v>7</v>
      </c>
      <c r="I137" s="555">
        <v>0</v>
      </c>
      <c r="J137" s="555">
        <v>0</v>
      </c>
      <c r="K137" s="657" t="s">
        <v>282</v>
      </c>
      <c r="L137" s="468" t="s">
        <v>182</v>
      </c>
    </row>
    <row r="138" spans="1:12" x14ac:dyDescent="0.25">
      <c r="A138" s="150"/>
      <c r="B138" s="507"/>
      <c r="C138" s="663"/>
      <c r="D138" s="665"/>
      <c r="E138" s="745"/>
      <c r="F138" s="746"/>
      <c r="G138" s="151"/>
      <c r="H138" s="668"/>
      <c r="I138" s="555"/>
      <c r="J138" s="555"/>
      <c r="K138" s="658"/>
      <c r="L138" s="469"/>
    </row>
    <row r="139" spans="1:12" x14ac:dyDescent="0.25">
      <c r="A139" s="150"/>
      <c r="B139" s="507"/>
      <c r="C139" s="663"/>
      <c r="D139" s="665"/>
      <c r="E139" s="231">
        <v>0</v>
      </c>
      <c r="F139" s="231">
        <v>0</v>
      </c>
      <c r="G139" s="151"/>
      <c r="H139" s="668"/>
      <c r="I139" s="555"/>
      <c r="J139" s="555"/>
      <c r="K139" s="658"/>
      <c r="L139" s="469"/>
    </row>
    <row r="140" spans="1:12" x14ac:dyDescent="0.25">
      <c r="A140" s="150"/>
      <c r="B140" s="507"/>
      <c r="C140" s="663"/>
      <c r="D140" s="665"/>
      <c r="E140" s="167"/>
      <c r="F140" s="167"/>
      <c r="G140" s="151"/>
      <c r="H140" s="668"/>
      <c r="I140" s="555"/>
      <c r="J140" s="555"/>
      <c r="K140" s="658"/>
      <c r="L140" s="469"/>
    </row>
    <row r="141" spans="1:12" ht="49.5" customHeight="1" thickBot="1" x14ac:dyDescent="0.3">
      <c r="A141" s="155"/>
      <c r="B141" s="508"/>
      <c r="C141" s="663"/>
      <c r="D141" s="666"/>
      <c r="E141" s="168"/>
      <c r="F141" s="168"/>
      <c r="G141" s="162"/>
      <c r="H141" s="669"/>
      <c r="I141" s="586"/>
      <c r="J141" s="586"/>
      <c r="K141" s="659"/>
      <c r="L141" s="481"/>
    </row>
    <row r="142" spans="1:12" x14ac:dyDescent="0.25">
      <c r="A142" s="159" t="s">
        <v>183</v>
      </c>
      <c r="B142" s="506" t="s">
        <v>133</v>
      </c>
      <c r="C142" s="662" t="s">
        <v>5</v>
      </c>
      <c r="D142" s="533" t="s">
        <v>6</v>
      </c>
      <c r="E142" s="167"/>
      <c r="F142" s="167"/>
      <c r="G142" s="268">
        <v>44531</v>
      </c>
      <c r="H142" s="510" t="s">
        <v>134</v>
      </c>
      <c r="I142" s="269">
        <f>(E145/100)*(30*130.03/1000)</f>
        <v>0</v>
      </c>
      <c r="J142" s="270">
        <f>(F145/100)*(30*130.03/1000)</f>
        <v>28086.48</v>
      </c>
      <c r="K142" s="670" t="s">
        <v>100</v>
      </c>
      <c r="L142" s="468" t="s">
        <v>410</v>
      </c>
    </row>
    <row r="143" spans="1:12" x14ac:dyDescent="0.25">
      <c r="A143" s="150"/>
      <c r="B143" s="507"/>
      <c r="C143" s="663"/>
      <c r="D143" s="534"/>
      <c r="E143" s="167"/>
      <c r="F143" s="167"/>
      <c r="G143" s="151"/>
      <c r="H143" s="511"/>
      <c r="I143" s="271"/>
      <c r="J143" s="272"/>
      <c r="K143" s="500"/>
      <c r="L143" s="469"/>
    </row>
    <row r="144" spans="1:12" x14ac:dyDescent="0.25">
      <c r="A144" s="150"/>
      <c r="B144" s="507"/>
      <c r="C144" s="663"/>
      <c r="D144" s="534"/>
      <c r="E144" s="273">
        <v>0</v>
      </c>
      <c r="F144" s="273">
        <v>6</v>
      </c>
      <c r="G144" s="151"/>
      <c r="H144" s="511"/>
      <c r="I144" s="271"/>
      <c r="J144" s="272"/>
      <c r="K144" s="500"/>
      <c r="L144" s="469"/>
    </row>
    <row r="145" spans="1:12" x14ac:dyDescent="0.25">
      <c r="A145" s="150"/>
      <c r="B145" s="507"/>
      <c r="C145" s="663"/>
      <c r="D145" s="534"/>
      <c r="E145" s="168">
        <f>E144*120000</f>
        <v>0</v>
      </c>
      <c r="F145" s="168">
        <f>F144*120000</f>
        <v>720000</v>
      </c>
      <c r="G145" s="151"/>
      <c r="H145" s="511"/>
      <c r="I145" s="271"/>
      <c r="J145" s="272"/>
      <c r="K145" s="500"/>
      <c r="L145" s="469"/>
    </row>
    <row r="146" spans="1:12" ht="63.75" customHeight="1" thickBot="1" x14ac:dyDescent="0.3">
      <c r="A146" s="155"/>
      <c r="B146" s="508"/>
      <c r="C146" s="663"/>
      <c r="D146" s="535"/>
      <c r="E146" s="168"/>
      <c r="F146" s="168"/>
      <c r="G146" s="162"/>
      <c r="H146" s="512"/>
      <c r="I146" s="274"/>
      <c r="J146" s="275"/>
      <c r="K146" s="671"/>
      <c r="L146" s="481"/>
    </row>
    <row r="147" spans="1:12" x14ac:dyDescent="0.25">
      <c r="A147" s="159" t="s">
        <v>184</v>
      </c>
      <c r="B147" s="506" t="s">
        <v>411</v>
      </c>
      <c r="C147" s="662" t="s">
        <v>41</v>
      </c>
      <c r="D147" s="533" t="s">
        <v>6</v>
      </c>
      <c r="E147" s="167"/>
      <c r="F147" s="167"/>
      <c r="G147" s="268">
        <v>44531</v>
      </c>
      <c r="H147" s="533" t="s">
        <v>134</v>
      </c>
      <c r="I147" s="271">
        <f>(E150/100)*(30*40.27/1000)</f>
        <v>0</v>
      </c>
      <c r="J147" s="276">
        <f>(F150/100)*(30*40.27/1000)</f>
        <v>14497.200000000003</v>
      </c>
      <c r="K147" s="606" t="s">
        <v>210</v>
      </c>
      <c r="L147" s="468" t="s">
        <v>410</v>
      </c>
    </row>
    <row r="148" spans="1:12" x14ac:dyDescent="0.25">
      <c r="A148" s="150"/>
      <c r="B148" s="507"/>
      <c r="C148" s="663"/>
      <c r="D148" s="534"/>
      <c r="E148" s="167" t="s">
        <v>207</v>
      </c>
      <c r="F148" s="167" t="s">
        <v>106</v>
      </c>
      <c r="G148" s="151"/>
      <c r="H148" s="534"/>
      <c r="I148" s="271"/>
      <c r="J148" s="276"/>
      <c r="K148" s="607"/>
      <c r="L148" s="469"/>
    </row>
    <row r="149" spans="1:12" x14ac:dyDescent="0.25">
      <c r="A149" s="150"/>
      <c r="B149" s="507"/>
      <c r="C149" s="663"/>
      <c r="D149" s="534"/>
      <c r="E149" s="231">
        <v>0</v>
      </c>
      <c r="F149" s="231">
        <v>10</v>
      </c>
      <c r="G149" s="151"/>
      <c r="H149" s="534"/>
      <c r="I149" s="271"/>
      <c r="J149" s="276"/>
      <c r="K149" s="607"/>
      <c r="L149" s="469"/>
    </row>
    <row r="150" spans="1:12" x14ac:dyDescent="0.25">
      <c r="A150" s="150"/>
      <c r="B150" s="507"/>
      <c r="C150" s="663"/>
      <c r="D150" s="534"/>
      <c r="E150" s="9">
        <f>E149*120000</f>
        <v>0</v>
      </c>
      <c r="F150" s="9">
        <f>F149*120000</f>
        <v>1200000</v>
      </c>
      <c r="G150" s="151"/>
      <c r="H150" s="534"/>
      <c r="I150" s="271"/>
      <c r="J150" s="276"/>
      <c r="K150" s="607"/>
      <c r="L150" s="469"/>
    </row>
    <row r="151" spans="1:12" ht="15.75" thickBot="1" x14ac:dyDescent="0.3">
      <c r="A151" s="155"/>
      <c r="B151" s="508"/>
      <c r="C151" s="663"/>
      <c r="D151" s="535"/>
      <c r="E151" s="441" t="s">
        <v>175</v>
      </c>
      <c r="F151" s="441" t="s">
        <v>175</v>
      </c>
      <c r="G151" s="168"/>
      <c r="H151" s="535"/>
      <c r="I151" s="271"/>
      <c r="J151" s="276"/>
      <c r="K151" s="664"/>
      <c r="L151" s="481"/>
    </row>
    <row r="152" spans="1:12" x14ac:dyDescent="0.25">
      <c r="A152" s="159" t="s">
        <v>185</v>
      </c>
      <c r="B152" s="506" t="s">
        <v>468</v>
      </c>
      <c r="C152" s="662" t="s">
        <v>4</v>
      </c>
      <c r="D152" s="533" t="s">
        <v>6</v>
      </c>
      <c r="E152" s="167" t="s">
        <v>106</v>
      </c>
      <c r="F152" s="167" t="s">
        <v>106</v>
      </c>
      <c r="G152" s="672" t="s">
        <v>25</v>
      </c>
      <c r="H152" s="510" t="s">
        <v>186</v>
      </c>
      <c r="I152" s="269">
        <f>E154*200</f>
        <v>0</v>
      </c>
      <c r="J152" s="270">
        <f>F154*200</f>
        <v>2000</v>
      </c>
      <c r="K152" s="670" t="s">
        <v>211</v>
      </c>
      <c r="L152" s="468" t="s">
        <v>467</v>
      </c>
    </row>
    <row r="153" spans="1:12" ht="15.75" thickBot="1" x14ac:dyDescent="0.3">
      <c r="A153" s="150"/>
      <c r="B153" s="507"/>
      <c r="C153" s="663"/>
      <c r="D153" s="534"/>
      <c r="E153" s="167" t="s">
        <v>25</v>
      </c>
      <c r="F153" s="167" t="s">
        <v>25</v>
      </c>
      <c r="G153" s="673"/>
      <c r="H153" s="511"/>
      <c r="I153" s="271"/>
      <c r="J153" s="272"/>
      <c r="K153" s="500"/>
      <c r="L153" s="469"/>
    </row>
    <row r="154" spans="1:12" x14ac:dyDescent="0.25">
      <c r="A154" s="150"/>
      <c r="B154" s="507"/>
      <c r="C154" s="663"/>
      <c r="D154" s="534"/>
      <c r="E154" s="9">
        <v>0</v>
      </c>
      <c r="F154" s="172">
        <v>10</v>
      </c>
      <c r="G154" s="268">
        <v>44531</v>
      </c>
      <c r="H154" s="511"/>
      <c r="I154" s="271"/>
      <c r="J154" s="272"/>
      <c r="K154" s="500"/>
      <c r="L154" s="469"/>
    </row>
    <row r="155" spans="1:12" x14ac:dyDescent="0.25">
      <c r="A155" s="150"/>
      <c r="B155" s="507"/>
      <c r="C155" s="663"/>
      <c r="D155" s="534"/>
      <c r="E155" s="167"/>
      <c r="F155" s="167"/>
      <c r="G155" s="151"/>
      <c r="H155" s="511"/>
      <c r="I155" s="271"/>
      <c r="J155" s="272"/>
      <c r="K155" s="500"/>
      <c r="L155" s="469"/>
    </row>
    <row r="156" spans="1:12" ht="15.75" thickBot="1" x14ac:dyDescent="0.3">
      <c r="A156" s="155"/>
      <c r="B156" s="508"/>
      <c r="C156" s="663"/>
      <c r="D156" s="535"/>
      <c r="E156" s="168"/>
      <c r="F156" s="168"/>
      <c r="G156" s="162"/>
      <c r="H156" s="512"/>
      <c r="I156" s="274"/>
      <c r="J156" s="275"/>
      <c r="K156" s="671"/>
      <c r="L156" s="481"/>
    </row>
    <row r="157" spans="1:12" ht="15" customHeight="1" x14ac:dyDescent="0.25">
      <c r="A157" s="159" t="s">
        <v>187</v>
      </c>
      <c r="B157" s="652" t="s">
        <v>212</v>
      </c>
      <c r="C157" s="674" t="s">
        <v>4</v>
      </c>
      <c r="D157" s="533" t="s">
        <v>6</v>
      </c>
      <c r="E157" s="235"/>
      <c r="F157" s="235"/>
      <c r="G157" s="672" t="s">
        <v>25</v>
      </c>
      <c r="H157" s="667" t="s">
        <v>7</v>
      </c>
      <c r="I157" s="271">
        <f>E160*0.428356/5</f>
        <v>0</v>
      </c>
      <c r="J157" s="271">
        <f>F160*0.428356/5</f>
        <v>51402.720000000001</v>
      </c>
      <c r="K157" s="606" t="s">
        <v>205</v>
      </c>
      <c r="L157" s="477" t="s">
        <v>213</v>
      </c>
    </row>
    <row r="158" spans="1:12" ht="15.75" thickBot="1" x14ac:dyDescent="0.3">
      <c r="A158" s="150"/>
      <c r="B158" s="495"/>
      <c r="C158" s="675"/>
      <c r="D158" s="534"/>
      <c r="E158" s="236" t="s">
        <v>25</v>
      </c>
      <c r="F158" s="236" t="s">
        <v>25</v>
      </c>
      <c r="G158" s="673"/>
      <c r="H158" s="668"/>
      <c r="I158" s="271"/>
      <c r="J158" s="271"/>
      <c r="K158" s="607"/>
      <c r="L158" s="478"/>
    </row>
    <row r="159" spans="1:12" x14ac:dyDescent="0.25">
      <c r="A159" s="150"/>
      <c r="B159" s="495"/>
      <c r="C159" s="675"/>
      <c r="D159" s="534"/>
      <c r="E159" s="277">
        <v>0</v>
      </c>
      <c r="F159" s="278">
        <v>10</v>
      </c>
      <c r="G159" s="268">
        <v>44531</v>
      </c>
      <c r="H159" s="668"/>
      <c r="I159" s="271"/>
      <c r="J159" s="271"/>
      <c r="K159" s="607"/>
      <c r="L159" s="478"/>
    </row>
    <row r="160" spans="1:12" x14ac:dyDescent="0.25">
      <c r="A160" s="150"/>
      <c r="B160" s="495"/>
      <c r="C160" s="675"/>
      <c r="D160" s="534"/>
      <c r="E160" s="279">
        <f>E159*60000</f>
        <v>0</v>
      </c>
      <c r="F160" s="279">
        <f>F159*60000</f>
        <v>600000</v>
      </c>
      <c r="G160" s="151"/>
      <c r="H160" s="668"/>
      <c r="I160" s="271"/>
      <c r="J160" s="271"/>
      <c r="K160" s="607"/>
      <c r="L160" s="478"/>
    </row>
    <row r="161" spans="1:12" ht="15.75" thickBot="1" x14ac:dyDescent="0.3">
      <c r="A161" s="155"/>
      <c r="B161" s="496"/>
      <c r="C161" s="662"/>
      <c r="D161" s="535"/>
      <c r="E161" s="168"/>
      <c r="F161" s="168"/>
      <c r="G161" s="162"/>
      <c r="H161" s="669"/>
      <c r="I161" s="274"/>
      <c r="J161" s="274"/>
      <c r="K161" s="664"/>
      <c r="L161" s="479"/>
    </row>
    <row r="162" spans="1:12" x14ac:dyDescent="0.25">
      <c r="A162" s="122"/>
      <c r="B162" s="199"/>
      <c r="C162" s="200"/>
      <c r="D162" s="199"/>
      <c r="E162" s="280"/>
      <c r="F162" s="280"/>
      <c r="G162" s="280"/>
      <c r="H162" s="281" t="s">
        <v>142</v>
      </c>
      <c r="I162" s="282">
        <f>SUM(I115,I127,I132,I137,I120)</f>
        <v>54128</v>
      </c>
      <c r="J162" s="282">
        <f>SUM(J115,J127,J132,J137,J120)</f>
        <v>108256</v>
      </c>
      <c r="K162" s="719" t="s">
        <v>286</v>
      </c>
      <c r="L162" s="719"/>
    </row>
    <row r="163" spans="1:12" x14ac:dyDescent="0.25">
      <c r="A163" s="122"/>
      <c r="B163" s="199"/>
      <c r="C163" s="200"/>
      <c r="D163" s="199"/>
      <c r="E163" s="280"/>
      <c r="F163" s="280"/>
      <c r="G163" s="280"/>
      <c r="H163" s="283" t="s">
        <v>142</v>
      </c>
      <c r="I163" s="163">
        <f>SUM(I142:I161)</f>
        <v>0</v>
      </c>
      <c r="J163" s="163">
        <f>SUM(J142:J161)</f>
        <v>95986.4</v>
      </c>
      <c r="K163" s="733" t="s">
        <v>288</v>
      </c>
      <c r="L163" s="733"/>
    </row>
    <row r="164" spans="1:12" x14ac:dyDescent="0.25">
      <c r="A164" s="122"/>
      <c r="B164" s="199"/>
      <c r="C164" s="200"/>
      <c r="D164" s="199"/>
      <c r="E164" s="280"/>
      <c r="F164" s="280"/>
      <c r="G164" s="280"/>
      <c r="H164" s="284" t="s">
        <v>142</v>
      </c>
      <c r="I164" s="285">
        <f t="shared" ref="I164:J164" si="0">SUM(I162,I163)</f>
        <v>54128</v>
      </c>
      <c r="J164" s="285">
        <f t="shared" si="0"/>
        <v>204242.4</v>
      </c>
      <c r="K164" s="722" t="s">
        <v>287</v>
      </c>
      <c r="L164" s="722"/>
    </row>
    <row r="165" spans="1:12" ht="15.75" thickBot="1" x14ac:dyDescent="0.3">
      <c r="A165" s="122"/>
      <c r="B165" s="199"/>
      <c r="C165" s="200"/>
      <c r="D165" s="199"/>
      <c r="E165" s="280"/>
      <c r="F165" s="280"/>
      <c r="G165" s="280"/>
      <c r="H165" s="286"/>
      <c r="I165" s="287"/>
      <c r="J165" s="287"/>
      <c r="K165" s="288"/>
      <c r="L165" s="289"/>
    </row>
    <row r="166" spans="1:12" x14ac:dyDescent="0.25">
      <c r="A166" s="122"/>
      <c r="B166" s="199"/>
      <c r="C166" s="200"/>
      <c r="D166" s="199"/>
      <c r="E166" s="280"/>
      <c r="F166" s="280"/>
      <c r="G166" s="280"/>
      <c r="H166" s="290" t="s">
        <v>143</v>
      </c>
      <c r="I166" s="282">
        <f>SUM(I49,I107,I162)</f>
        <v>2251828</v>
      </c>
      <c r="J166" s="282">
        <f>SUM(J49,J107,J162)</f>
        <v>4064296</v>
      </c>
      <c r="K166" s="719" t="s">
        <v>286</v>
      </c>
      <c r="L166" s="719"/>
    </row>
    <row r="167" spans="1:12" x14ac:dyDescent="0.25">
      <c r="A167" s="291"/>
      <c r="B167" s="291"/>
      <c r="C167" s="291"/>
      <c r="D167" s="291"/>
      <c r="E167" s="291"/>
      <c r="F167" s="291"/>
      <c r="G167" s="291"/>
      <c r="H167" s="292" t="s">
        <v>143</v>
      </c>
      <c r="I167" s="293">
        <f>SUM(I50,I108,I163)</f>
        <v>579888.00000000012</v>
      </c>
      <c r="J167" s="293">
        <f>SUM(J50,J108,J163)</f>
        <v>4293844</v>
      </c>
      <c r="K167" s="733" t="s">
        <v>288</v>
      </c>
      <c r="L167" s="733"/>
    </row>
    <row r="168" spans="1:12" ht="15.75" thickBot="1" x14ac:dyDescent="0.3">
      <c r="A168" s="124"/>
      <c r="B168" s="124"/>
      <c r="C168" s="124"/>
      <c r="D168" s="124"/>
      <c r="E168" s="124"/>
      <c r="F168" s="124"/>
      <c r="G168" s="124"/>
      <c r="H168" s="294" t="s">
        <v>143</v>
      </c>
      <c r="I168" s="295">
        <f>SUM(I166:I167)</f>
        <v>2831716</v>
      </c>
      <c r="J168" s="295">
        <f>SUM(J166:J167)</f>
        <v>8358140</v>
      </c>
      <c r="K168" s="722" t="s">
        <v>287</v>
      </c>
      <c r="L168" s="722"/>
    </row>
    <row r="169" spans="1:12" x14ac:dyDescent="0.25">
      <c r="A169" s="124"/>
      <c r="B169" s="124"/>
      <c r="C169" s="124"/>
      <c r="D169" s="124"/>
      <c r="E169" s="124"/>
      <c r="F169" s="124"/>
      <c r="G169" s="124"/>
    </row>
  </sheetData>
  <mergeCells count="234">
    <mergeCell ref="A120:A121"/>
    <mergeCell ref="B120:B121"/>
    <mergeCell ref="G120:G121"/>
    <mergeCell ref="I96:I100"/>
    <mergeCell ref="B111:J111"/>
    <mergeCell ref="K113:K114"/>
    <mergeCell ref="H102:H106"/>
    <mergeCell ref="B115:B119"/>
    <mergeCell ref="B101:D101"/>
    <mergeCell ref="C104:C106"/>
    <mergeCell ref="D102:D106"/>
    <mergeCell ref="I120:I121"/>
    <mergeCell ref="J120:J121"/>
    <mergeCell ref="A118:A119"/>
    <mergeCell ref="K108:L108"/>
    <mergeCell ref="K109:L109"/>
    <mergeCell ref="B96:B100"/>
    <mergeCell ref="C96:C100"/>
    <mergeCell ref="D96:D100"/>
    <mergeCell ref="J96:J100"/>
    <mergeCell ref="A69:A70"/>
    <mergeCell ref="B69:B70"/>
    <mergeCell ref="C69:C70"/>
    <mergeCell ref="D69:D70"/>
    <mergeCell ref="G69:G70"/>
    <mergeCell ref="I69:I70"/>
    <mergeCell ref="J69:J70"/>
    <mergeCell ref="K69:K70"/>
    <mergeCell ref="L69:L70"/>
    <mergeCell ref="B2:J2"/>
    <mergeCell ref="K4:K5"/>
    <mergeCell ref="B53:J53"/>
    <mergeCell ref="K57:K58"/>
    <mergeCell ref="K49:L49"/>
    <mergeCell ref="D21:D25"/>
    <mergeCell ref="H21:H25"/>
    <mergeCell ref="J76:J80"/>
    <mergeCell ref="G59:G63"/>
    <mergeCell ref="H59:H63"/>
    <mergeCell ref="B71:B75"/>
    <mergeCell ref="G71:G75"/>
    <mergeCell ref="G76:G80"/>
    <mergeCell ref="H71:H75"/>
    <mergeCell ref="B64:B68"/>
    <mergeCell ref="C64:C68"/>
    <mergeCell ref="D64:D68"/>
    <mergeCell ref="H64:H68"/>
    <mergeCell ref="K32:K33"/>
    <mergeCell ref="L38:L42"/>
    <mergeCell ref="L44:L48"/>
    <mergeCell ref="B44:B48"/>
    <mergeCell ref="C44:C48"/>
    <mergeCell ref="D44:D48"/>
    <mergeCell ref="K168:L168"/>
    <mergeCell ref="K162:L162"/>
    <mergeCell ref="K163:L163"/>
    <mergeCell ref="K164:L164"/>
    <mergeCell ref="C91:C95"/>
    <mergeCell ref="D91:D95"/>
    <mergeCell ref="C115:C119"/>
    <mergeCell ref="D115:D119"/>
    <mergeCell ref="H115:H119"/>
    <mergeCell ref="H127:H131"/>
    <mergeCell ref="J127:J131"/>
    <mergeCell ref="C129:C131"/>
    <mergeCell ref="D129:D131"/>
    <mergeCell ref="I127:I131"/>
    <mergeCell ref="I122:I126"/>
    <mergeCell ref="E117:F119"/>
    <mergeCell ref="J122:J126"/>
    <mergeCell ref="E101:F101"/>
    <mergeCell ref="L115:L119"/>
    <mergeCell ref="L102:L106"/>
    <mergeCell ref="L120:L121"/>
    <mergeCell ref="E138:F138"/>
    <mergeCell ref="L157:L161"/>
    <mergeCell ref="K107:L107"/>
    <mergeCell ref="K167:L167"/>
    <mergeCell ref="K127:K131"/>
    <mergeCell ref="L127:L131"/>
    <mergeCell ref="K81:K85"/>
    <mergeCell ref="K71:K75"/>
    <mergeCell ref="L71:L75"/>
    <mergeCell ref="L91:L95"/>
    <mergeCell ref="K91:K95"/>
    <mergeCell ref="K102:K106"/>
    <mergeCell ref="K115:K119"/>
    <mergeCell ref="K122:K126"/>
    <mergeCell ref="L122:L126"/>
    <mergeCell ref="K76:K80"/>
    <mergeCell ref="K120:K121"/>
    <mergeCell ref="L152:L156"/>
    <mergeCell ref="L96:L100"/>
    <mergeCell ref="L86:L90"/>
    <mergeCell ref="L76:L80"/>
    <mergeCell ref="K96:K100"/>
    <mergeCell ref="K86:K90"/>
    <mergeCell ref="H81:H85"/>
    <mergeCell ref="C76:C80"/>
    <mergeCell ref="D59:D63"/>
    <mergeCell ref="K50:L50"/>
    <mergeCell ref="K166:L166"/>
    <mergeCell ref="D86:D90"/>
    <mergeCell ref="H91:H95"/>
    <mergeCell ref="G81:G85"/>
    <mergeCell ref="B91:B95"/>
    <mergeCell ref="H86:H90"/>
    <mergeCell ref="C120:C121"/>
    <mergeCell ref="D120:D121"/>
    <mergeCell ref="L64:L68"/>
    <mergeCell ref="K51:L51"/>
    <mergeCell ref="K64:K68"/>
    <mergeCell ref="K59:K63"/>
    <mergeCell ref="L59:L63"/>
    <mergeCell ref="I76:I80"/>
    <mergeCell ref="L81:L85"/>
    <mergeCell ref="G93:G97"/>
    <mergeCell ref="G98:G102"/>
    <mergeCell ref="H96:H100"/>
    <mergeCell ref="B102:B106"/>
    <mergeCell ref="B132:B136"/>
    <mergeCell ref="E44:E48"/>
    <mergeCell ref="F44:F48"/>
    <mergeCell ref="K44:K48"/>
    <mergeCell ref="B21:B25"/>
    <mergeCell ref="D38:D42"/>
    <mergeCell ref="H38:H42"/>
    <mergeCell ref="E26:F27"/>
    <mergeCell ref="B32:B36"/>
    <mergeCell ref="G44:G48"/>
    <mergeCell ref="H44:H48"/>
    <mergeCell ref="K21:K25"/>
    <mergeCell ref="C26:C30"/>
    <mergeCell ref="D26:D30"/>
    <mergeCell ref="G26:G27"/>
    <mergeCell ref="H26:H30"/>
    <mergeCell ref="C21:C25"/>
    <mergeCell ref="I38:I42"/>
    <mergeCell ref="J38:J42"/>
    <mergeCell ref="C38:C42"/>
    <mergeCell ref="C32:C36"/>
    <mergeCell ref="D32:D36"/>
    <mergeCell ref="E21:F22"/>
    <mergeCell ref="L21:L25"/>
    <mergeCell ref="B31:D31"/>
    <mergeCell ref="G39:G40"/>
    <mergeCell ref="B38:B42"/>
    <mergeCell ref="K38:K42"/>
    <mergeCell ref="L32:L36"/>
    <mergeCell ref="K26:K30"/>
    <mergeCell ref="L26:L30"/>
    <mergeCell ref="B86:B90"/>
    <mergeCell ref="C86:C90"/>
    <mergeCell ref="G88:G92"/>
    <mergeCell ref="C71:C75"/>
    <mergeCell ref="D71:D75"/>
    <mergeCell ref="B81:B85"/>
    <mergeCell ref="C81:C85"/>
    <mergeCell ref="G86:G87"/>
    <mergeCell ref="D81:D85"/>
    <mergeCell ref="H76:H80"/>
    <mergeCell ref="B76:B80"/>
    <mergeCell ref="D76:D80"/>
    <mergeCell ref="B55:J55"/>
    <mergeCell ref="C59:C63"/>
    <mergeCell ref="B59:B63"/>
    <mergeCell ref="B26:B30"/>
    <mergeCell ref="K6:K10"/>
    <mergeCell ref="L6:L10"/>
    <mergeCell ref="K16:K20"/>
    <mergeCell ref="B6:B10"/>
    <mergeCell ref="C6:C10"/>
    <mergeCell ref="D6:D10"/>
    <mergeCell ref="H6:H10"/>
    <mergeCell ref="J11:J15"/>
    <mergeCell ref="K11:K15"/>
    <mergeCell ref="L11:L15"/>
    <mergeCell ref="E11:F12"/>
    <mergeCell ref="E14:F14"/>
    <mergeCell ref="B11:B15"/>
    <mergeCell ref="C11:C15"/>
    <mergeCell ref="D11:D15"/>
    <mergeCell ref="H11:H15"/>
    <mergeCell ref="I11:I15"/>
    <mergeCell ref="L16:L20"/>
    <mergeCell ref="C16:C20"/>
    <mergeCell ref="D16:D20"/>
    <mergeCell ref="H16:H20"/>
    <mergeCell ref="B16:B20"/>
    <mergeCell ref="E16:G17"/>
    <mergeCell ref="H132:H136"/>
    <mergeCell ref="I132:I136"/>
    <mergeCell ref="K132:K136"/>
    <mergeCell ref="L132:L136"/>
    <mergeCell ref="J132:J136"/>
    <mergeCell ref="B127:B131"/>
    <mergeCell ref="D122:D126"/>
    <mergeCell ref="C132:C136"/>
    <mergeCell ref="D132:D136"/>
    <mergeCell ref="H122:H126"/>
    <mergeCell ref="B122:B126"/>
    <mergeCell ref="C122:C126"/>
    <mergeCell ref="G152:G153"/>
    <mergeCell ref="H152:H156"/>
    <mergeCell ref="K152:K156"/>
    <mergeCell ref="B157:B161"/>
    <mergeCell ref="C157:C161"/>
    <mergeCell ref="D157:D161"/>
    <mergeCell ref="G157:G158"/>
    <mergeCell ref="H157:H161"/>
    <mergeCell ref="K157:K161"/>
    <mergeCell ref="B152:B156"/>
    <mergeCell ref="C152:C156"/>
    <mergeCell ref="D152:D156"/>
    <mergeCell ref="B147:B151"/>
    <mergeCell ref="C147:C151"/>
    <mergeCell ref="D147:D151"/>
    <mergeCell ref="H147:H151"/>
    <mergeCell ref="K147:K151"/>
    <mergeCell ref="L147:L151"/>
    <mergeCell ref="C137:C141"/>
    <mergeCell ref="D137:D141"/>
    <mergeCell ref="H137:H141"/>
    <mergeCell ref="I137:I141"/>
    <mergeCell ref="J137:J141"/>
    <mergeCell ref="K137:K141"/>
    <mergeCell ref="L137:L141"/>
    <mergeCell ref="B142:B146"/>
    <mergeCell ref="C142:C146"/>
    <mergeCell ref="D142:D146"/>
    <mergeCell ref="H142:H146"/>
    <mergeCell ref="K142:K146"/>
    <mergeCell ref="L142:L146"/>
    <mergeCell ref="B137:B141"/>
  </mergeCells>
  <pageMargins left="0.70866141732283472" right="0.70866141732283472" top="0.74803149606299213" bottom="0.74803149606299213" header="0.31496062992125984" footer="0.31496062992125984"/>
  <pageSetup paperSize="8" scale="50" fitToHeight="2" orientation="landscape" r:id="rId1"/>
  <rowBreaks count="2" manualBreakCount="2">
    <brk id="54" max="16383" man="1"/>
    <brk id="1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view="pageBreakPreview" zoomScale="60" zoomScaleNormal="80" workbookViewId="0">
      <selection activeCell="G19" sqref="G19"/>
    </sheetView>
  </sheetViews>
  <sheetFormatPr defaultColWidth="9.140625" defaultRowHeight="15" x14ac:dyDescent="0.25"/>
  <cols>
    <col min="1" max="1" width="13.28515625" style="76" customWidth="1"/>
    <col min="2" max="2" width="12.85546875" style="76" customWidth="1"/>
    <col min="3" max="3" width="11.7109375" style="76" customWidth="1"/>
    <col min="4" max="4" width="24.42578125" style="76" customWidth="1"/>
    <col min="5" max="6" width="9.140625" style="76"/>
    <col min="7" max="7" width="11.5703125" style="76" customWidth="1"/>
    <col min="8" max="8" width="13.85546875" style="76" customWidth="1"/>
    <col min="9" max="9" width="19.85546875" style="76" customWidth="1"/>
    <col min="10" max="10" width="17.7109375" style="76" customWidth="1"/>
    <col min="11" max="11" width="42.140625" style="76" customWidth="1"/>
    <col min="12" max="12" width="30" style="76" customWidth="1"/>
    <col min="13" max="13" width="0" style="76" hidden="1" customWidth="1"/>
    <col min="14" max="16384" width="9.140625" style="76"/>
  </cols>
  <sheetData>
    <row r="1" spans="1:13" x14ac:dyDescent="0.25">
      <c r="A1" s="76" t="s">
        <v>148</v>
      </c>
    </row>
    <row r="3" spans="1:13" x14ac:dyDescent="0.25">
      <c r="A3" s="76" t="s">
        <v>150</v>
      </c>
    </row>
    <row r="4" spans="1:13" x14ac:dyDescent="0.25">
      <c r="A4" s="76" t="s">
        <v>149</v>
      </c>
    </row>
    <row r="6" spans="1:13" x14ac:dyDescent="0.25">
      <c r="A6" s="76" t="s">
        <v>151</v>
      </c>
    </row>
    <row r="7" spans="1:13" ht="15.75" thickBot="1" x14ac:dyDescent="0.3"/>
    <row r="8" spans="1:13" ht="21.75" thickBot="1" x14ac:dyDescent="0.4">
      <c r="B8" s="77" t="s">
        <v>446</v>
      </c>
      <c r="C8" s="78"/>
      <c r="D8" s="79"/>
      <c r="E8" s="80"/>
      <c r="F8" s="80"/>
      <c r="G8" s="81"/>
      <c r="H8" s="81"/>
      <c r="I8" s="81"/>
      <c r="J8" s="81"/>
      <c r="K8" s="82"/>
    </row>
    <row r="9" spans="1:13" x14ac:dyDescent="0.25">
      <c r="B9" s="791" t="s">
        <v>13</v>
      </c>
      <c r="C9" s="530"/>
      <c r="D9" s="530"/>
      <c r="E9" s="530"/>
      <c r="F9" s="530"/>
      <c r="G9" s="530"/>
      <c r="H9" s="530"/>
      <c r="I9" s="530"/>
      <c r="J9" s="792"/>
    </row>
    <row r="10" spans="1:13" ht="30" x14ac:dyDescent="0.25">
      <c r="A10" s="83" t="s">
        <v>17</v>
      </c>
      <c r="B10" s="84" t="s">
        <v>1</v>
      </c>
      <c r="C10" s="84" t="s">
        <v>2</v>
      </c>
      <c r="D10" s="84" t="s">
        <v>11</v>
      </c>
      <c r="E10" s="799"/>
      <c r="F10" s="800"/>
      <c r="G10" s="84" t="s">
        <v>12</v>
      </c>
      <c r="H10" s="85" t="s">
        <v>0</v>
      </c>
      <c r="I10" s="805"/>
      <c r="J10" s="805"/>
      <c r="K10" s="806" t="s">
        <v>26</v>
      </c>
      <c r="L10" s="86" t="s">
        <v>30</v>
      </c>
    </row>
    <row r="11" spans="1:13" x14ac:dyDescent="0.25">
      <c r="A11" s="87"/>
      <c r="B11" s="88"/>
      <c r="C11" s="88"/>
      <c r="D11" s="88"/>
      <c r="E11" s="88">
        <v>2020</v>
      </c>
      <c r="F11" s="88">
        <v>2021</v>
      </c>
      <c r="G11" s="88"/>
      <c r="H11" s="89"/>
      <c r="I11" s="799"/>
      <c r="J11" s="799"/>
      <c r="K11" s="747"/>
      <c r="L11" s="90"/>
    </row>
    <row r="12" spans="1:13" x14ac:dyDescent="0.25">
      <c r="A12" s="91"/>
      <c r="B12" s="92"/>
      <c r="C12" s="92"/>
      <c r="D12" s="92"/>
      <c r="E12" s="92"/>
      <c r="F12" s="92"/>
      <c r="G12" s="92"/>
      <c r="H12" s="92"/>
      <c r="I12" s="88">
        <v>2020</v>
      </c>
      <c r="J12" s="88">
        <v>2021</v>
      </c>
      <c r="K12" s="93"/>
      <c r="L12" s="94"/>
    </row>
    <row r="13" spans="1:13" ht="15.75" thickBot="1" x14ac:dyDescent="0.3">
      <c r="A13" s="91"/>
      <c r="B13" s="95" t="s">
        <v>152</v>
      </c>
      <c r="C13" s="95"/>
      <c r="D13" s="95"/>
      <c r="E13" s="95"/>
      <c r="F13" s="95"/>
      <c r="G13" s="95"/>
      <c r="H13" s="95"/>
      <c r="I13" s="96" t="s">
        <v>189</v>
      </c>
      <c r="J13" s="97" t="s">
        <v>189</v>
      </c>
      <c r="K13" s="98"/>
      <c r="L13" s="99"/>
    </row>
    <row r="14" spans="1:13" x14ac:dyDescent="0.25">
      <c r="A14" s="100" t="s">
        <v>153</v>
      </c>
      <c r="B14" s="793" t="s">
        <v>152</v>
      </c>
      <c r="C14" s="795" t="s">
        <v>260</v>
      </c>
      <c r="D14" s="101"/>
      <c r="E14" s="102"/>
      <c r="F14" s="102"/>
      <c r="G14" s="103">
        <v>44531</v>
      </c>
      <c r="H14" s="796" t="s">
        <v>171</v>
      </c>
      <c r="I14" s="811"/>
      <c r="J14" s="812"/>
      <c r="K14" s="810" t="s">
        <v>443</v>
      </c>
      <c r="L14" s="808" t="s">
        <v>230</v>
      </c>
    </row>
    <row r="15" spans="1:13" x14ac:dyDescent="0.25">
      <c r="A15" s="91"/>
      <c r="B15" s="794"/>
      <c r="C15" s="795"/>
      <c r="D15" s="101" t="s">
        <v>442</v>
      </c>
      <c r="E15" s="102">
        <v>0</v>
      </c>
      <c r="F15" s="102">
        <v>1</v>
      </c>
      <c r="G15" s="104"/>
      <c r="H15" s="797"/>
      <c r="I15" s="443">
        <v>0</v>
      </c>
      <c r="J15" s="443">
        <v>12000</v>
      </c>
      <c r="K15" s="810"/>
      <c r="L15" s="808"/>
      <c r="M15" s="76" t="s">
        <v>265</v>
      </c>
    </row>
    <row r="16" spans="1:13" x14ac:dyDescent="0.25">
      <c r="A16" s="91"/>
      <c r="B16" s="794"/>
      <c r="C16" s="795"/>
      <c r="D16" s="444" t="s">
        <v>458</v>
      </c>
      <c r="E16" s="106">
        <v>0</v>
      </c>
      <c r="F16" s="106">
        <v>0</v>
      </c>
      <c r="G16" s="104" t="s">
        <v>264</v>
      </c>
      <c r="H16" s="797"/>
      <c r="I16" s="442">
        <v>0</v>
      </c>
      <c r="J16" s="442">
        <v>0</v>
      </c>
      <c r="K16" s="810"/>
      <c r="L16" s="808"/>
    </row>
    <row r="17" spans="1:12" ht="135" customHeight="1" thickBot="1" x14ac:dyDescent="0.3">
      <c r="A17" s="91"/>
      <c r="B17" s="794"/>
      <c r="C17" s="795"/>
      <c r="D17" s="101"/>
      <c r="E17" s="102"/>
      <c r="F17" s="102"/>
      <c r="G17" s="104"/>
      <c r="H17" s="797"/>
      <c r="I17" s="105"/>
      <c r="J17" s="107"/>
      <c r="K17" s="810"/>
      <c r="L17" s="808"/>
    </row>
    <row r="18" spans="1:12" x14ac:dyDescent="0.25">
      <c r="A18" s="100" t="s">
        <v>154</v>
      </c>
      <c r="B18" s="801" t="s">
        <v>170</v>
      </c>
      <c r="C18" s="795" t="s">
        <v>23</v>
      </c>
      <c r="D18" s="108" t="s">
        <v>55</v>
      </c>
      <c r="E18" s="102"/>
      <c r="F18" s="102"/>
      <c r="G18" s="103">
        <v>44531</v>
      </c>
      <c r="H18" s="796" t="s">
        <v>172</v>
      </c>
      <c r="I18" s="811"/>
      <c r="J18" s="813"/>
      <c r="K18" s="804" t="s">
        <v>263</v>
      </c>
      <c r="L18" s="807" t="s">
        <v>261</v>
      </c>
    </row>
    <row r="19" spans="1:12" x14ac:dyDescent="0.25">
      <c r="A19" s="91"/>
      <c r="B19" s="802"/>
      <c r="C19" s="795"/>
      <c r="D19" s="108" t="s">
        <v>236</v>
      </c>
      <c r="E19" s="102">
        <v>0</v>
      </c>
      <c r="F19" s="102">
        <v>1</v>
      </c>
      <c r="G19" s="104"/>
      <c r="H19" s="797"/>
      <c r="I19" s="445">
        <v>0</v>
      </c>
      <c r="J19" s="445">
        <v>75000</v>
      </c>
      <c r="K19" s="804"/>
      <c r="L19" s="808"/>
    </row>
    <row r="20" spans="1:12" x14ac:dyDescent="0.25">
      <c r="A20" s="91"/>
      <c r="B20" s="802"/>
      <c r="C20" s="795"/>
      <c r="D20" s="108" t="s">
        <v>237</v>
      </c>
      <c r="E20" s="106">
        <v>0</v>
      </c>
      <c r="F20" s="106">
        <v>2</v>
      </c>
      <c r="G20" s="104"/>
      <c r="H20" s="797"/>
      <c r="I20" s="445">
        <v>0</v>
      </c>
      <c r="J20" s="445">
        <v>800000</v>
      </c>
      <c r="K20" s="804"/>
      <c r="L20" s="808"/>
    </row>
    <row r="21" spans="1:12" x14ac:dyDescent="0.25">
      <c r="A21" s="91"/>
      <c r="B21" s="802"/>
      <c r="C21" s="795"/>
      <c r="D21" s="108" t="s">
        <v>291</v>
      </c>
      <c r="E21" s="102">
        <v>0</v>
      </c>
      <c r="F21" s="102">
        <v>1</v>
      </c>
      <c r="G21" s="104"/>
      <c r="H21" s="797"/>
      <c r="I21" s="445">
        <v>0</v>
      </c>
      <c r="J21" s="445">
        <v>1000000</v>
      </c>
      <c r="K21" s="804"/>
      <c r="L21" s="808"/>
    </row>
    <row r="22" spans="1:12" ht="108.75" customHeight="1" thickBot="1" x14ac:dyDescent="0.3">
      <c r="A22" s="109"/>
      <c r="B22" s="803"/>
      <c r="C22" s="795"/>
      <c r="D22" s="108"/>
      <c r="E22" s="102" t="s">
        <v>25</v>
      </c>
      <c r="F22" s="102" t="s">
        <v>25</v>
      </c>
      <c r="G22" s="110"/>
      <c r="H22" s="798"/>
      <c r="I22" s="105"/>
      <c r="J22" s="111"/>
      <c r="K22" s="804"/>
      <c r="L22" s="809"/>
    </row>
    <row r="23" spans="1:12" ht="15.75" thickBot="1" x14ac:dyDescent="0.3">
      <c r="A23" s="92"/>
      <c r="B23" s="814" t="s">
        <v>15</v>
      </c>
      <c r="C23" s="815"/>
      <c r="D23" s="815"/>
      <c r="E23" s="815"/>
      <c r="F23" s="815"/>
      <c r="G23" s="815"/>
      <c r="H23" s="815"/>
      <c r="I23" s="815"/>
      <c r="J23" s="815"/>
      <c r="K23" s="112"/>
      <c r="L23" s="113"/>
    </row>
    <row r="24" spans="1:12" x14ac:dyDescent="0.25">
      <c r="A24" s="114" t="s">
        <v>155</v>
      </c>
      <c r="B24" s="816" t="s">
        <v>156</v>
      </c>
      <c r="C24" s="795" t="s">
        <v>290</v>
      </c>
      <c r="D24" s="819" t="s">
        <v>448</v>
      </c>
      <c r="E24" s="115"/>
      <c r="F24" s="115"/>
      <c r="G24" s="103"/>
      <c r="H24" s="822" t="s">
        <v>7</v>
      </c>
      <c r="I24" s="825">
        <v>0</v>
      </c>
      <c r="J24" s="825">
        <v>0</v>
      </c>
      <c r="K24" s="826" t="s">
        <v>444</v>
      </c>
      <c r="L24" s="807" t="s">
        <v>214</v>
      </c>
    </row>
    <row r="25" spans="1:12" x14ac:dyDescent="0.25">
      <c r="A25" s="116"/>
      <c r="B25" s="817"/>
      <c r="C25" s="795"/>
      <c r="D25" s="820"/>
      <c r="E25" s="104"/>
      <c r="F25" s="104"/>
      <c r="G25" s="104"/>
      <c r="H25" s="823"/>
      <c r="I25" s="825"/>
      <c r="J25" s="825"/>
      <c r="K25" s="827"/>
      <c r="L25" s="808"/>
    </row>
    <row r="26" spans="1:12" x14ac:dyDescent="0.25">
      <c r="A26" s="116"/>
      <c r="B26" s="817"/>
      <c r="C26" s="795"/>
      <c r="D26" s="820"/>
      <c r="E26" s="104" t="s">
        <v>264</v>
      </c>
      <c r="F26" s="104" t="s">
        <v>264</v>
      </c>
      <c r="G26" s="104" t="s">
        <v>264</v>
      </c>
      <c r="H26" s="823"/>
      <c r="I26" s="825"/>
      <c r="J26" s="825"/>
      <c r="K26" s="827"/>
      <c r="L26" s="808"/>
    </row>
    <row r="27" spans="1:12" x14ac:dyDescent="0.25">
      <c r="A27" s="116"/>
      <c r="B27" s="817"/>
      <c r="C27" s="795"/>
      <c r="D27" s="820"/>
      <c r="E27" s="104"/>
      <c r="F27" s="104"/>
      <c r="G27" s="104"/>
      <c r="H27" s="823"/>
      <c r="I27" s="825"/>
      <c r="J27" s="825"/>
      <c r="K27" s="827"/>
      <c r="L27" s="808"/>
    </row>
    <row r="28" spans="1:12" ht="30.75" customHeight="1" thickBot="1" x14ac:dyDescent="0.3">
      <c r="A28" s="117"/>
      <c r="B28" s="818"/>
      <c r="C28" s="795"/>
      <c r="D28" s="821"/>
      <c r="E28" s="118"/>
      <c r="F28" s="118"/>
      <c r="G28" s="118"/>
      <c r="H28" s="824"/>
      <c r="I28" s="825"/>
      <c r="J28" s="825"/>
      <c r="K28" s="828"/>
      <c r="L28" s="809"/>
    </row>
    <row r="29" spans="1:12" ht="30" customHeight="1" x14ac:dyDescent="0.25">
      <c r="A29" s="114" t="s">
        <v>157</v>
      </c>
      <c r="B29" s="793" t="s">
        <v>158</v>
      </c>
      <c r="C29" s="833" t="s">
        <v>275</v>
      </c>
      <c r="D29" s="796" t="s">
        <v>6</v>
      </c>
      <c r="E29" s="831"/>
      <c r="F29" s="832"/>
      <c r="G29" s="119">
        <v>2021</v>
      </c>
      <c r="H29" s="115" t="s">
        <v>262</v>
      </c>
      <c r="I29" s="841">
        <v>0</v>
      </c>
      <c r="J29" s="839">
        <v>0</v>
      </c>
      <c r="K29" s="837" t="s">
        <v>445</v>
      </c>
      <c r="L29" s="807" t="s">
        <v>159</v>
      </c>
    </row>
    <row r="30" spans="1:12" x14ac:dyDescent="0.25">
      <c r="A30" s="116"/>
      <c r="B30" s="794"/>
      <c r="C30" s="834"/>
      <c r="D30" s="797"/>
      <c r="E30" s="104" t="s">
        <v>25</v>
      </c>
      <c r="F30" s="104" t="s">
        <v>25</v>
      </c>
      <c r="G30" s="120" t="s">
        <v>25</v>
      </c>
      <c r="H30" s="104"/>
      <c r="I30" s="842"/>
      <c r="J30" s="840"/>
      <c r="K30" s="838"/>
      <c r="L30" s="808"/>
    </row>
    <row r="31" spans="1:12" x14ac:dyDescent="0.25">
      <c r="A31" s="116"/>
      <c r="B31" s="794"/>
      <c r="C31" s="834"/>
      <c r="D31" s="797"/>
      <c r="E31" s="104"/>
      <c r="F31" s="104"/>
      <c r="G31" s="120"/>
      <c r="H31" s="104"/>
      <c r="I31" s="842"/>
      <c r="J31" s="840"/>
      <c r="K31" s="838"/>
      <c r="L31" s="808"/>
    </row>
    <row r="32" spans="1:12" x14ac:dyDescent="0.25">
      <c r="A32" s="116"/>
      <c r="B32" s="794"/>
      <c r="C32" s="834"/>
      <c r="D32" s="797"/>
      <c r="E32" s="104"/>
      <c r="F32" s="104"/>
      <c r="G32" s="120"/>
      <c r="H32" s="104"/>
      <c r="I32" s="842"/>
      <c r="J32" s="840"/>
      <c r="K32" s="838"/>
      <c r="L32" s="808"/>
    </row>
    <row r="33" spans="1:15" ht="15.75" thickBot="1" x14ac:dyDescent="0.3">
      <c r="A33" s="117"/>
      <c r="B33" s="836"/>
      <c r="C33" s="835"/>
      <c r="D33" s="798"/>
      <c r="E33" s="118"/>
      <c r="F33" s="118"/>
      <c r="G33" s="121"/>
      <c r="H33" s="118"/>
      <c r="I33" s="842"/>
      <c r="J33" s="840"/>
      <c r="K33" s="838"/>
      <c r="L33" s="808"/>
    </row>
    <row r="34" spans="1:15" ht="29.25" customHeight="1" thickBot="1" x14ac:dyDescent="0.3">
      <c r="A34" s="122"/>
      <c r="B34" s="122"/>
      <c r="C34" s="122"/>
      <c r="D34" s="122"/>
      <c r="E34" s="122"/>
      <c r="F34" s="122"/>
      <c r="G34" s="122"/>
      <c r="H34" s="123" t="s">
        <v>160</v>
      </c>
      <c r="I34" s="446">
        <f>SUM(I15:I22)+I24+I29</f>
        <v>0</v>
      </c>
      <c r="J34" s="446">
        <f>SUM(J15:J22)+J24+J29</f>
        <v>1887000</v>
      </c>
      <c r="K34" s="829" t="s">
        <v>173</v>
      </c>
      <c r="L34" s="830"/>
      <c r="M34" s="124"/>
      <c r="N34" s="124"/>
      <c r="O34" s="124"/>
    </row>
  </sheetData>
  <mergeCells count="34">
    <mergeCell ref="K34:L34"/>
    <mergeCell ref="E29:F29"/>
    <mergeCell ref="D29:D33"/>
    <mergeCell ref="C29:C33"/>
    <mergeCell ref="B29:B33"/>
    <mergeCell ref="L29:L33"/>
    <mergeCell ref="K29:K33"/>
    <mergeCell ref="J29:J33"/>
    <mergeCell ref="I29:I33"/>
    <mergeCell ref="L24:L28"/>
    <mergeCell ref="B23:J23"/>
    <mergeCell ref="B24:B28"/>
    <mergeCell ref="C24:C28"/>
    <mergeCell ref="D24:D28"/>
    <mergeCell ref="H24:H28"/>
    <mergeCell ref="I24:I28"/>
    <mergeCell ref="J24:J28"/>
    <mergeCell ref="K24:K28"/>
    <mergeCell ref="K18:K22"/>
    <mergeCell ref="I10:J11"/>
    <mergeCell ref="K10:K11"/>
    <mergeCell ref="L18:L22"/>
    <mergeCell ref="K14:K17"/>
    <mergeCell ref="L14:L17"/>
    <mergeCell ref="I14:J14"/>
    <mergeCell ref="I18:J18"/>
    <mergeCell ref="B9:J9"/>
    <mergeCell ref="B14:B17"/>
    <mergeCell ref="C14:C17"/>
    <mergeCell ref="H14:H17"/>
    <mergeCell ref="H18:H22"/>
    <mergeCell ref="E10:F10"/>
    <mergeCell ref="B18:B22"/>
    <mergeCell ref="C18:C22"/>
  </mergeCells>
  <pageMargins left="0.7" right="0.7" top="0.75" bottom="0.75" header="0.3" footer="0.3"/>
  <pageSetup paperSize="8"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70" zoomScaleNormal="100" zoomScaleSheetLayoutView="70" workbookViewId="0">
      <selection activeCell="C19" sqref="C19"/>
    </sheetView>
  </sheetViews>
  <sheetFormatPr defaultRowHeight="15" x14ac:dyDescent="0.25"/>
  <cols>
    <col min="1" max="1" width="24.5703125" customWidth="1"/>
    <col min="2" max="2" width="28" customWidth="1"/>
    <col min="3" max="3" width="27.28515625" customWidth="1"/>
    <col min="4" max="4" width="25.7109375" customWidth="1"/>
    <col min="5" max="5" width="19.85546875" customWidth="1"/>
    <col min="6" max="6" width="34.28515625" customWidth="1"/>
    <col min="7" max="7" width="17.28515625" customWidth="1"/>
    <col min="8" max="8" width="13.7109375" customWidth="1"/>
    <col min="9" max="9" width="13.5703125" customWidth="1"/>
    <col min="15" max="15" width="11.42578125" customWidth="1"/>
    <col min="16" max="16" width="19.7109375" customWidth="1"/>
  </cols>
  <sheetData>
    <row r="1" spans="1:16" x14ac:dyDescent="0.25">
      <c r="A1" t="s">
        <v>292</v>
      </c>
    </row>
    <row r="2" spans="1:16" s="14" customFormat="1" ht="25.5" x14ac:dyDescent="0.25">
      <c r="A2" s="16" t="s">
        <v>293</v>
      </c>
      <c r="B2" s="16" t="s">
        <v>294</v>
      </c>
      <c r="C2" s="16" t="s">
        <v>295</v>
      </c>
      <c r="D2" s="16" t="s">
        <v>296</v>
      </c>
      <c r="E2" s="16" t="s">
        <v>297</v>
      </c>
      <c r="F2" s="16" t="s">
        <v>298</v>
      </c>
      <c r="G2" s="16" t="s">
        <v>303</v>
      </c>
      <c r="H2" s="16" t="s">
        <v>308</v>
      </c>
      <c r="I2" s="16" t="s">
        <v>309</v>
      </c>
      <c r="J2" s="16" t="s">
        <v>427</v>
      </c>
      <c r="O2" s="15" t="s">
        <v>298</v>
      </c>
      <c r="P2" s="15" t="s">
        <v>303</v>
      </c>
    </row>
    <row r="3" spans="1:16" s="428" customFormat="1" x14ac:dyDescent="0.25">
      <c r="A3" s="447" t="s">
        <v>311</v>
      </c>
      <c r="B3" s="447" t="s">
        <v>314</v>
      </c>
      <c r="C3" s="447" t="s">
        <v>264</v>
      </c>
      <c r="D3" s="448">
        <f>'ELEKTRIČNA ENERGIJA'!I6</f>
        <v>3705000</v>
      </c>
      <c r="E3" s="448">
        <f>'ELEKTRIČNA ENERGIJA'!J6</f>
        <v>4020000</v>
      </c>
      <c r="F3" s="447" t="s">
        <v>307</v>
      </c>
      <c r="G3" s="447" t="s">
        <v>304</v>
      </c>
      <c r="H3" s="447" t="s">
        <v>312</v>
      </c>
      <c r="I3" s="447"/>
      <c r="J3" s="449"/>
      <c r="K3" s="3"/>
      <c r="L3" s="3"/>
      <c r="M3" s="3"/>
      <c r="N3" s="3"/>
      <c r="O3" s="447" t="s">
        <v>310</v>
      </c>
      <c r="P3" s="447" t="s">
        <v>310</v>
      </c>
    </row>
    <row r="4" spans="1:16" s="428" customFormat="1" x14ac:dyDescent="0.25">
      <c r="A4" s="447" t="s">
        <v>313</v>
      </c>
      <c r="B4" s="447" t="s">
        <v>318</v>
      </c>
      <c r="C4" s="447" t="s">
        <v>264</v>
      </c>
      <c r="D4" s="448">
        <v>0</v>
      </c>
      <c r="E4" s="448">
        <v>0</v>
      </c>
      <c r="F4" s="447" t="s">
        <v>301</v>
      </c>
      <c r="G4" s="447" t="s">
        <v>304</v>
      </c>
      <c r="H4" s="447" t="s">
        <v>312</v>
      </c>
      <c r="I4" s="447"/>
      <c r="J4" s="447"/>
      <c r="K4" s="3"/>
      <c r="L4" s="3"/>
      <c r="M4" s="3"/>
      <c r="N4" s="3"/>
      <c r="O4" s="447" t="s">
        <v>299</v>
      </c>
      <c r="P4" s="447" t="s">
        <v>304</v>
      </c>
    </row>
    <row r="5" spans="1:16" s="428" customFormat="1" x14ac:dyDescent="0.25">
      <c r="A5" s="447" t="s">
        <v>311</v>
      </c>
      <c r="B5" s="447" t="s">
        <v>316</v>
      </c>
      <c r="C5" s="447" t="s">
        <v>264</v>
      </c>
      <c r="D5" s="448">
        <f>'ELEKTRIČNA ENERGIJA'!I13</f>
        <v>8160000</v>
      </c>
      <c r="E5" s="448">
        <f>'ELEKTRIČNA ENERGIJA'!J13</f>
        <v>9520000</v>
      </c>
      <c r="F5" s="447" t="s">
        <v>302</v>
      </c>
      <c r="G5" s="447" t="s">
        <v>304</v>
      </c>
      <c r="H5" s="447" t="s">
        <v>315</v>
      </c>
      <c r="I5" s="447"/>
      <c r="J5" s="447"/>
      <c r="K5" s="3"/>
      <c r="L5" s="3"/>
      <c r="M5" s="3"/>
      <c r="N5" s="3"/>
      <c r="O5" s="447" t="s">
        <v>305</v>
      </c>
      <c r="P5" s="447" t="s">
        <v>348</v>
      </c>
    </row>
    <row r="6" spans="1:16" s="428" customFormat="1" x14ac:dyDescent="0.25">
      <c r="A6" s="447" t="s">
        <v>313</v>
      </c>
      <c r="B6" s="447" t="s">
        <v>319</v>
      </c>
      <c r="C6" s="447" t="s">
        <v>264</v>
      </c>
      <c r="D6" s="448">
        <f>'ELEKTRIČNA ENERGIJA'!I29</f>
        <v>0</v>
      </c>
      <c r="E6" s="448">
        <f>'ELEKTRIČNA ENERGIJA'!J29</f>
        <v>0</v>
      </c>
      <c r="F6" s="447" t="s">
        <v>301</v>
      </c>
      <c r="G6" s="447" t="s">
        <v>304</v>
      </c>
      <c r="H6" s="447" t="s">
        <v>317</v>
      </c>
      <c r="I6" s="447"/>
      <c r="J6" s="447"/>
      <c r="K6" s="3"/>
      <c r="L6" s="3"/>
      <c r="M6" s="3"/>
      <c r="N6" s="3"/>
      <c r="O6" s="447" t="s">
        <v>300</v>
      </c>
      <c r="P6" s="447" t="s">
        <v>349</v>
      </c>
    </row>
    <row r="7" spans="1:16" s="428" customFormat="1" x14ac:dyDescent="0.25">
      <c r="A7" s="447" t="s">
        <v>5</v>
      </c>
      <c r="B7" s="447" t="s">
        <v>231</v>
      </c>
      <c r="C7" s="447" t="s">
        <v>264</v>
      </c>
      <c r="D7" s="448">
        <f>'ELEKTRIČNA ENERGIJA'!I34</f>
        <v>0</v>
      </c>
      <c r="E7" s="448">
        <f>'ELEKTRIČNA ENERGIJA'!J34</f>
        <v>0</v>
      </c>
      <c r="F7" s="447" t="s">
        <v>299</v>
      </c>
      <c r="G7" s="447" t="s">
        <v>304</v>
      </c>
      <c r="H7" s="447" t="s">
        <v>320</v>
      </c>
      <c r="I7" s="447"/>
      <c r="J7" s="447"/>
      <c r="K7" s="3"/>
      <c r="L7" s="3"/>
      <c r="M7" s="3"/>
      <c r="N7" s="3"/>
      <c r="O7" s="447" t="s">
        <v>301</v>
      </c>
      <c r="P7" s="447" t="s">
        <v>350</v>
      </c>
    </row>
    <row r="8" spans="1:16" s="428" customFormat="1" x14ac:dyDescent="0.25">
      <c r="A8" s="447" t="s">
        <v>322</v>
      </c>
      <c r="B8" s="447" t="s">
        <v>323</v>
      </c>
      <c r="C8" s="447" t="s">
        <v>264</v>
      </c>
      <c r="D8" s="448">
        <f>'ELEKTRIČNA ENERGIJA'!I40</f>
        <v>510000</v>
      </c>
      <c r="E8" s="448">
        <f>'ELEKTRIČNA ENERGIJA'!J40</f>
        <v>680000</v>
      </c>
      <c r="F8" s="447" t="s">
        <v>300</v>
      </c>
      <c r="G8" s="447" t="s">
        <v>304</v>
      </c>
      <c r="H8" s="447" t="s">
        <v>321</v>
      </c>
      <c r="I8" s="447"/>
      <c r="J8" s="447"/>
      <c r="K8" s="3"/>
      <c r="L8" s="3"/>
      <c r="M8" s="3"/>
      <c r="N8" s="3"/>
      <c r="O8" s="447" t="s">
        <v>307</v>
      </c>
      <c r="P8" s="447" t="s">
        <v>306</v>
      </c>
    </row>
    <row r="9" spans="1:16" s="428" customFormat="1" x14ac:dyDescent="0.25">
      <c r="A9" s="447" t="s">
        <v>351</v>
      </c>
      <c r="B9" s="447" t="s">
        <v>250</v>
      </c>
      <c r="C9" s="447" t="s">
        <v>264</v>
      </c>
      <c r="D9" s="448">
        <f>'ELEKTRIČNA ENERGIJA'!I50</f>
        <v>0</v>
      </c>
      <c r="E9" s="448">
        <f>'ELEKTRIČNA ENERGIJA'!J50</f>
        <v>0</v>
      </c>
      <c r="F9" s="447" t="s">
        <v>299</v>
      </c>
      <c r="G9" s="447" t="s">
        <v>304</v>
      </c>
      <c r="H9" s="447" t="s">
        <v>324</v>
      </c>
      <c r="I9" s="447"/>
      <c r="J9" s="447"/>
      <c r="K9" s="3"/>
      <c r="L9" s="3"/>
      <c r="M9" s="3"/>
      <c r="N9" s="3"/>
      <c r="O9" s="3" t="s">
        <v>302</v>
      </c>
      <c r="P9" s="3"/>
    </row>
    <row r="10" spans="1:16" s="428" customFormat="1" x14ac:dyDescent="0.25">
      <c r="A10" s="447" t="s">
        <v>162</v>
      </c>
      <c r="B10" s="447" t="s">
        <v>327</v>
      </c>
      <c r="C10" s="447" t="s">
        <v>428</v>
      </c>
      <c r="D10" s="448">
        <f>'ELEKTRIČNA ENERGIJA'!I59</f>
        <v>0</v>
      </c>
      <c r="E10" s="448">
        <f>'ELEKTRIČNA ENERGIJA'!J59</f>
        <v>1000000</v>
      </c>
      <c r="F10" s="447" t="s">
        <v>326</v>
      </c>
      <c r="G10" s="447" t="s">
        <v>304</v>
      </c>
      <c r="H10" s="447" t="s">
        <v>325</v>
      </c>
      <c r="I10" s="447"/>
      <c r="J10" s="447"/>
      <c r="K10" s="3"/>
      <c r="L10" s="3"/>
      <c r="M10" s="3"/>
      <c r="N10" s="3"/>
      <c r="O10" s="3" t="s">
        <v>326</v>
      </c>
      <c r="P10" s="3"/>
    </row>
    <row r="11" spans="1:16" s="428" customFormat="1" x14ac:dyDescent="0.25">
      <c r="A11" s="447" t="s">
        <v>313</v>
      </c>
      <c r="B11" s="447" t="s">
        <v>329</v>
      </c>
      <c r="C11" s="447" t="s">
        <v>264</v>
      </c>
      <c r="D11" s="448">
        <f>'ELEKTRIČNA ENERGIJA'!I59</f>
        <v>0</v>
      </c>
      <c r="E11" s="448">
        <v>0</v>
      </c>
      <c r="F11" s="447" t="s">
        <v>301</v>
      </c>
      <c r="G11" s="447" t="s">
        <v>304</v>
      </c>
      <c r="H11" s="447" t="s">
        <v>325</v>
      </c>
      <c r="I11" s="447"/>
      <c r="J11" s="447"/>
      <c r="K11" s="3"/>
      <c r="L11" s="3"/>
      <c r="M11" s="3"/>
      <c r="N11" s="3"/>
      <c r="O11" s="3" t="s">
        <v>333</v>
      </c>
      <c r="P11" s="3"/>
    </row>
    <row r="12" spans="1:16" s="428" customFormat="1" x14ac:dyDescent="0.25">
      <c r="A12" s="447" t="s">
        <v>313</v>
      </c>
      <c r="B12" s="447" t="s">
        <v>330</v>
      </c>
      <c r="C12" s="447" t="s">
        <v>264</v>
      </c>
      <c r="D12" s="448">
        <f>'ELEKTRIČNA ENERGIJA'!I64</f>
        <v>0</v>
      </c>
      <c r="E12" s="448">
        <f>'ELEKTRIČNA ENERGIJA'!J64</f>
        <v>0</v>
      </c>
      <c r="F12" s="447" t="s">
        <v>301</v>
      </c>
      <c r="G12" s="447" t="s">
        <v>304</v>
      </c>
      <c r="H12" s="447" t="s">
        <v>331</v>
      </c>
      <c r="I12" s="447"/>
      <c r="J12" s="447"/>
      <c r="K12" s="3"/>
      <c r="L12" s="3"/>
      <c r="M12" s="3"/>
      <c r="N12" s="3"/>
      <c r="O12" s="3" t="s">
        <v>339</v>
      </c>
      <c r="P12" s="3"/>
    </row>
    <row r="13" spans="1:16" s="428" customFormat="1" x14ac:dyDescent="0.25">
      <c r="A13" s="447" t="s">
        <v>162</v>
      </c>
      <c r="B13" s="447" t="s">
        <v>334</v>
      </c>
      <c r="C13" s="447" t="s">
        <v>328</v>
      </c>
      <c r="D13" s="448">
        <f>'ELEKTRIČNA ENERGIJA'!I72*0.85</f>
        <v>51000</v>
      </c>
      <c r="E13" s="448">
        <v>0</v>
      </c>
      <c r="F13" s="447" t="s">
        <v>326</v>
      </c>
      <c r="G13" s="447" t="s">
        <v>304</v>
      </c>
      <c r="H13" s="447" t="s">
        <v>332</v>
      </c>
      <c r="I13" s="447"/>
      <c r="J13" s="447"/>
      <c r="K13" s="3"/>
      <c r="L13" s="3"/>
      <c r="M13" s="3"/>
      <c r="N13" s="3"/>
      <c r="O13" s="3" t="s">
        <v>340</v>
      </c>
      <c r="P13" s="3"/>
    </row>
    <row r="14" spans="1:16" s="428" customFormat="1" x14ac:dyDescent="0.25">
      <c r="A14" s="447" t="s">
        <v>162</v>
      </c>
      <c r="B14" s="447" t="s">
        <v>336</v>
      </c>
      <c r="C14" s="447" t="s">
        <v>335</v>
      </c>
      <c r="D14" s="448">
        <f>'ELEKTRIČNA ENERGIJA'!I72*0.15</f>
        <v>9000</v>
      </c>
      <c r="E14" s="448">
        <v>0</v>
      </c>
      <c r="F14" s="447" t="s">
        <v>333</v>
      </c>
      <c r="G14" s="447" t="s">
        <v>304</v>
      </c>
      <c r="H14" s="447" t="s">
        <v>332</v>
      </c>
      <c r="I14" s="447"/>
      <c r="J14" s="447"/>
      <c r="K14" s="3"/>
      <c r="L14" s="3"/>
      <c r="M14" s="3"/>
      <c r="N14" s="3"/>
      <c r="O14" s="3"/>
      <c r="P14" s="3"/>
    </row>
    <row r="15" spans="1:16" s="428" customFormat="1" x14ac:dyDescent="0.25">
      <c r="A15" s="447" t="s">
        <v>311</v>
      </c>
      <c r="B15" s="447" t="s">
        <v>391</v>
      </c>
      <c r="C15" s="447" t="s">
        <v>264</v>
      </c>
      <c r="D15" s="448">
        <f>'ELEKTRIČNA ENERGIJA'!I106</f>
        <v>0</v>
      </c>
      <c r="E15" s="448">
        <f>'ELEKTRIČNA ENERGIJA'!J106</f>
        <v>525000</v>
      </c>
      <c r="F15" s="447" t="s">
        <v>307</v>
      </c>
      <c r="G15" s="447" t="s">
        <v>304</v>
      </c>
      <c r="H15" s="447" t="s">
        <v>337</v>
      </c>
      <c r="I15" s="447"/>
      <c r="J15" s="447"/>
      <c r="K15" s="3"/>
      <c r="L15" s="3"/>
      <c r="M15" s="3"/>
      <c r="N15" s="3"/>
      <c r="O15" s="3"/>
      <c r="P15" s="3"/>
    </row>
    <row r="16" spans="1:16" s="428" customFormat="1" x14ac:dyDescent="0.25">
      <c r="A16" s="447" t="s">
        <v>162</v>
      </c>
      <c r="B16" s="447" t="s">
        <v>343</v>
      </c>
      <c r="C16" s="447" t="s">
        <v>341</v>
      </c>
      <c r="D16" s="448">
        <f>'ELEKTRIČNA ENERGIJA'!I111</f>
        <v>0</v>
      </c>
      <c r="E16" s="448">
        <f>('ELEKTRIČNA ENERGIJA'!J111-23424)*0.75</f>
        <v>105225</v>
      </c>
      <c r="F16" s="447" t="s">
        <v>339</v>
      </c>
      <c r="G16" s="447" t="s">
        <v>304</v>
      </c>
      <c r="H16" s="447" t="s">
        <v>338</v>
      </c>
      <c r="I16" s="447"/>
      <c r="J16" s="447"/>
      <c r="K16" s="3"/>
      <c r="L16" s="3"/>
      <c r="M16" s="3"/>
      <c r="N16" s="3"/>
      <c r="O16" s="3"/>
      <c r="P16" s="3"/>
    </row>
    <row r="17" spans="1:16" s="428" customFormat="1" x14ac:dyDescent="0.25">
      <c r="A17" s="447" t="s">
        <v>162</v>
      </c>
      <c r="B17" s="447" t="s">
        <v>343</v>
      </c>
      <c r="C17" s="447" t="s">
        <v>342</v>
      </c>
      <c r="D17" s="448">
        <v>0</v>
      </c>
      <c r="E17" s="448">
        <f>('ELEKTRIČNA ENERGIJA'!J111-23424)*0.25</f>
        <v>35075</v>
      </c>
      <c r="F17" s="447" t="s">
        <v>340</v>
      </c>
      <c r="G17" s="447" t="s">
        <v>304</v>
      </c>
      <c r="H17" s="447" t="s">
        <v>338</v>
      </c>
      <c r="I17" s="447"/>
      <c r="J17" s="447"/>
      <c r="K17" s="3"/>
      <c r="L17" s="3"/>
      <c r="M17" s="3"/>
      <c r="N17" s="3"/>
      <c r="O17" s="3"/>
      <c r="P17" s="3"/>
    </row>
    <row r="18" spans="1:16" s="3" customFormat="1" x14ac:dyDescent="0.25">
      <c r="A18" s="447" t="s">
        <v>162</v>
      </c>
      <c r="B18" s="447" t="s">
        <v>356</v>
      </c>
      <c r="C18" s="447" t="s">
        <v>357</v>
      </c>
      <c r="D18" s="448">
        <v>0</v>
      </c>
      <c r="E18" s="448">
        <v>23424</v>
      </c>
      <c r="F18" s="447" t="s">
        <v>300</v>
      </c>
      <c r="G18" s="447" t="s">
        <v>304</v>
      </c>
      <c r="H18" s="447" t="s">
        <v>338</v>
      </c>
      <c r="I18" s="447"/>
      <c r="J18" s="447"/>
    </row>
    <row r="19" spans="1:16" x14ac:dyDescent="0.25">
      <c r="A19" s="447" t="s">
        <v>162</v>
      </c>
      <c r="B19" s="447" t="s">
        <v>344</v>
      </c>
      <c r="C19" s="447" t="s">
        <v>465</v>
      </c>
      <c r="D19" s="448">
        <f>'ELEKTRIČNA ENERGIJA'!I145</f>
        <v>0</v>
      </c>
      <c r="E19" s="448">
        <f>'ELEKTRIČNA ENERGIJA'!J145</f>
        <v>450000</v>
      </c>
      <c r="F19" s="447" t="s">
        <v>300</v>
      </c>
      <c r="G19" s="447" t="s">
        <v>304</v>
      </c>
      <c r="H19" s="447" t="s">
        <v>345</v>
      </c>
      <c r="I19" s="447"/>
      <c r="J19" s="447"/>
      <c r="K19" s="3"/>
      <c r="L19" s="3"/>
      <c r="M19" s="3"/>
      <c r="N19" s="3"/>
      <c r="O19" s="3"/>
      <c r="P19" s="3"/>
    </row>
    <row r="20" spans="1:16" x14ac:dyDescent="0.25">
      <c r="A20" s="447" t="s">
        <v>347</v>
      </c>
      <c r="B20" s="447" t="s">
        <v>52</v>
      </c>
      <c r="C20" s="447" t="s">
        <v>264</v>
      </c>
      <c r="D20" s="448">
        <f>'ELEKTRIČNA ENERGIJA'!I188</f>
        <v>0</v>
      </c>
      <c r="E20" s="448">
        <f>'ELEKTRIČNA ENERGIJA'!J188</f>
        <v>0</v>
      </c>
      <c r="F20" s="447" t="s">
        <v>305</v>
      </c>
      <c r="G20" s="447" t="s">
        <v>304</v>
      </c>
      <c r="H20" s="447" t="s">
        <v>346</v>
      </c>
      <c r="I20" s="447"/>
      <c r="J20" s="447"/>
      <c r="K20" s="3"/>
      <c r="L20" s="3"/>
      <c r="M20" s="3"/>
      <c r="N20" s="3"/>
      <c r="O20" s="3"/>
      <c r="P20" s="3"/>
    </row>
    <row r="21" spans="1:16" x14ac:dyDescent="0.25">
      <c r="A21" s="447" t="s">
        <v>162</v>
      </c>
      <c r="B21" s="447" t="s">
        <v>376</v>
      </c>
      <c r="C21" s="447" t="s">
        <v>328</v>
      </c>
      <c r="D21" s="448">
        <f>'ELEKTRIČNA ENERGIJA'!I193*0.85</f>
        <v>106811</v>
      </c>
      <c r="E21" s="448">
        <f>'ELEKTRIČNA ENERGIJA'!J193*0.85</f>
        <v>120032.75</v>
      </c>
      <c r="F21" s="447" t="s">
        <v>326</v>
      </c>
      <c r="G21" s="447" t="s">
        <v>304</v>
      </c>
      <c r="H21" s="447" t="s">
        <v>377</v>
      </c>
      <c r="I21" s="447"/>
      <c r="J21" s="447"/>
      <c r="K21" s="3"/>
      <c r="L21" s="3"/>
      <c r="M21" s="3"/>
      <c r="N21" s="3"/>
      <c r="O21" s="3"/>
      <c r="P21" s="3"/>
    </row>
    <row r="22" spans="1:16" x14ac:dyDescent="0.25">
      <c r="A22" s="447" t="s">
        <v>162</v>
      </c>
      <c r="B22" s="447" t="s">
        <v>376</v>
      </c>
      <c r="C22" s="447" t="s">
        <v>335</v>
      </c>
      <c r="D22" s="448">
        <f>'ELEKTRIČNA ENERGIJA'!I193*0.15</f>
        <v>18849</v>
      </c>
      <c r="E22" s="448">
        <f>'ELEKTRIČNA ENERGIJA'!J193*0.15</f>
        <v>21182.25</v>
      </c>
      <c r="F22" s="447" t="s">
        <v>333</v>
      </c>
      <c r="G22" s="447" t="s">
        <v>304</v>
      </c>
      <c r="H22" s="447" t="s">
        <v>377</v>
      </c>
      <c r="I22" s="447"/>
      <c r="J22" s="447"/>
      <c r="K22" s="3"/>
      <c r="L22" s="3"/>
      <c r="M22" s="3"/>
      <c r="N22" s="450"/>
      <c r="O22" s="3"/>
      <c r="P22" s="3"/>
    </row>
    <row r="23" spans="1:16" x14ac:dyDescent="0.25">
      <c r="A23" s="447" t="s">
        <v>5</v>
      </c>
      <c r="B23" s="447" t="s">
        <v>85</v>
      </c>
      <c r="C23" s="447" t="s">
        <v>264</v>
      </c>
      <c r="D23" s="448">
        <f>PLIN!I16</f>
        <v>0</v>
      </c>
      <c r="E23" s="448">
        <f>PLIN!J16</f>
        <v>1697500</v>
      </c>
      <c r="F23" s="447" t="s">
        <v>299</v>
      </c>
      <c r="G23" s="447" t="s">
        <v>348</v>
      </c>
      <c r="H23" s="447" t="s">
        <v>352</v>
      </c>
      <c r="I23" s="447"/>
      <c r="J23" s="447"/>
      <c r="K23" s="3"/>
      <c r="L23" s="3"/>
      <c r="M23" s="3"/>
      <c r="N23" s="3"/>
      <c r="O23" s="3"/>
      <c r="P23" s="3"/>
    </row>
    <row r="24" spans="1:16" x14ac:dyDescent="0.25">
      <c r="A24" s="447" t="s">
        <v>41</v>
      </c>
      <c r="B24" s="447" t="s">
        <v>201</v>
      </c>
      <c r="C24" s="447" t="s">
        <v>264</v>
      </c>
      <c r="D24" s="448">
        <f>PLIN!I21</f>
        <v>0</v>
      </c>
      <c r="E24" s="448">
        <f>PLIN!J21</f>
        <v>1140000</v>
      </c>
      <c r="F24" s="447" t="s">
        <v>299</v>
      </c>
      <c r="G24" s="447" t="s">
        <v>348</v>
      </c>
      <c r="H24" s="447" t="s">
        <v>353</v>
      </c>
      <c r="I24" s="447"/>
      <c r="J24" s="447"/>
      <c r="K24" s="3"/>
      <c r="L24" s="3"/>
      <c r="M24" s="3"/>
      <c r="N24" s="3"/>
      <c r="O24" s="3"/>
      <c r="P24" s="3"/>
    </row>
    <row r="25" spans="1:16" x14ac:dyDescent="0.25">
      <c r="A25" s="447" t="s">
        <v>162</v>
      </c>
      <c r="B25" s="447" t="s">
        <v>200</v>
      </c>
      <c r="C25" s="447"/>
      <c r="D25" s="448">
        <f>PLIN!I26</f>
        <v>0</v>
      </c>
      <c r="E25" s="448">
        <f>PLIN!J26</f>
        <v>220000</v>
      </c>
      <c r="F25" s="447" t="s">
        <v>299</v>
      </c>
      <c r="G25" s="447" t="s">
        <v>348</v>
      </c>
      <c r="H25" s="447" t="s">
        <v>354</v>
      </c>
      <c r="I25" s="447"/>
      <c r="J25" s="447"/>
      <c r="K25" s="3"/>
      <c r="L25" s="3"/>
      <c r="M25" s="3"/>
      <c r="N25" s="3"/>
      <c r="O25" s="3"/>
      <c r="P25" s="3"/>
    </row>
    <row r="26" spans="1:16" x14ac:dyDescent="0.25">
      <c r="A26" s="447" t="s">
        <v>162</v>
      </c>
      <c r="B26" s="447" t="s">
        <v>344</v>
      </c>
      <c r="C26" s="447" t="s">
        <v>465</v>
      </c>
      <c r="D26" s="448">
        <f>PLIN!I59</f>
        <v>0</v>
      </c>
      <c r="E26" s="448">
        <f>PLIN!J59</f>
        <v>1200000</v>
      </c>
      <c r="F26" s="447" t="s">
        <v>300</v>
      </c>
      <c r="G26" s="447" t="s">
        <v>349</v>
      </c>
      <c r="H26" s="447" t="s">
        <v>363</v>
      </c>
      <c r="I26" s="447"/>
      <c r="J26" s="447"/>
      <c r="K26" s="3"/>
      <c r="L26" s="3"/>
      <c r="M26" s="3"/>
      <c r="N26" s="3"/>
      <c r="O26" s="3"/>
      <c r="P26" s="3"/>
    </row>
    <row r="27" spans="1:16" x14ac:dyDescent="0.25">
      <c r="A27" s="447" t="s">
        <v>313</v>
      </c>
      <c r="B27" s="447" t="s">
        <v>355</v>
      </c>
      <c r="C27" s="447" t="s">
        <v>264</v>
      </c>
      <c r="D27" s="448">
        <f>PLIN!I64</f>
        <v>0</v>
      </c>
      <c r="E27" s="448">
        <v>0</v>
      </c>
      <c r="F27" s="447" t="s">
        <v>301</v>
      </c>
      <c r="G27" s="447" t="s">
        <v>349</v>
      </c>
      <c r="H27" s="447" t="s">
        <v>364</v>
      </c>
      <c r="I27" s="447"/>
      <c r="J27" s="447"/>
      <c r="K27" s="3"/>
      <c r="L27" s="3"/>
      <c r="M27" s="3"/>
      <c r="N27" s="3"/>
      <c r="O27" s="3"/>
      <c r="P27" s="3"/>
    </row>
    <row r="28" spans="1:16" s="3" customFormat="1" x14ac:dyDescent="0.25">
      <c r="A28" s="447" t="s">
        <v>311</v>
      </c>
      <c r="B28" s="447" t="s">
        <v>316</v>
      </c>
      <c r="C28" s="447" t="s">
        <v>264</v>
      </c>
      <c r="D28" s="448">
        <f>PLIN!I69</f>
        <v>2021700</v>
      </c>
      <c r="E28" s="448">
        <f>PLIN!J69</f>
        <v>2426040</v>
      </c>
      <c r="F28" s="447" t="s">
        <v>302</v>
      </c>
      <c r="G28" s="447" t="s">
        <v>349</v>
      </c>
      <c r="H28" s="447" t="s">
        <v>453</v>
      </c>
      <c r="I28" s="447"/>
      <c r="J28" s="447"/>
    </row>
    <row r="29" spans="1:16" x14ac:dyDescent="0.25">
      <c r="A29" s="447" t="s">
        <v>162</v>
      </c>
      <c r="B29" s="447" t="s">
        <v>356</v>
      </c>
      <c r="C29" s="447" t="s">
        <v>357</v>
      </c>
      <c r="D29" s="448">
        <v>0</v>
      </c>
      <c r="E29" s="448">
        <f>PLIN!J64</f>
        <v>0</v>
      </c>
      <c r="F29" s="447" t="s">
        <v>300</v>
      </c>
      <c r="G29" s="447" t="s">
        <v>349</v>
      </c>
      <c r="H29" s="447" t="s">
        <v>364</v>
      </c>
      <c r="I29" s="447"/>
      <c r="J29" s="447"/>
      <c r="K29" s="3"/>
      <c r="L29" s="3"/>
      <c r="M29" s="3"/>
      <c r="N29" s="3"/>
      <c r="O29" s="3"/>
      <c r="P29" s="3"/>
    </row>
    <row r="30" spans="1:16" x14ac:dyDescent="0.25">
      <c r="A30" s="447" t="s">
        <v>322</v>
      </c>
      <c r="B30" s="447" t="s">
        <v>395</v>
      </c>
      <c r="C30" s="447" t="s">
        <v>264</v>
      </c>
      <c r="D30" s="448">
        <f>PLIN!I71</f>
        <v>176000</v>
      </c>
      <c r="E30" s="448">
        <f>PLIN!J71</f>
        <v>330000</v>
      </c>
      <c r="F30" s="447" t="s">
        <v>300</v>
      </c>
      <c r="G30" s="447" t="s">
        <v>349</v>
      </c>
      <c r="H30" s="447" t="s">
        <v>358</v>
      </c>
      <c r="I30" s="447"/>
      <c r="J30" s="447"/>
      <c r="K30" s="3"/>
      <c r="L30" s="3"/>
      <c r="M30" s="3"/>
      <c r="N30" s="3"/>
      <c r="O30" s="3"/>
      <c r="P30" s="3"/>
    </row>
    <row r="31" spans="1:16" x14ac:dyDescent="0.25">
      <c r="A31" s="447" t="s">
        <v>41</v>
      </c>
      <c r="B31" s="447" t="s">
        <v>141</v>
      </c>
      <c r="C31" s="447" t="s">
        <v>264</v>
      </c>
      <c r="D31" s="448">
        <f>PLIN!I81</f>
        <v>579888.00000000012</v>
      </c>
      <c r="E31" s="448">
        <f>PLIN!J81</f>
        <v>594385.20000000007</v>
      </c>
      <c r="F31" s="447" t="s">
        <v>299</v>
      </c>
      <c r="G31" s="447" t="s">
        <v>349</v>
      </c>
      <c r="H31" s="447" t="s">
        <v>359</v>
      </c>
      <c r="I31" s="447"/>
      <c r="J31" s="447"/>
      <c r="K31" s="3"/>
      <c r="L31" s="3"/>
      <c r="M31" s="3"/>
      <c r="N31" s="3"/>
      <c r="O31" s="3"/>
      <c r="P31" s="3"/>
    </row>
    <row r="32" spans="1:16" x14ac:dyDescent="0.25">
      <c r="A32" s="447" t="s">
        <v>162</v>
      </c>
      <c r="B32" s="447" t="s">
        <v>88</v>
      </c>
      <c r="C32" s="447" t="s">
        <v>264</v>
      </c>
      <c r="D32" s="448">
        <f>PLIN!I86</f>
        <v>0</v>
      </c>
      <c r="E32" s="448">
        <f>PLIN!J86</f>
        <v>39360</v>
      </c>
      <c r="F32" s="447" t="s">
        <v>299</v>
      </c>
      <c r="G32" s="447" t="s">
        <v>349</v>
      </c>
      <c r="H32" s="447" t="s">
        <v>360</v>
      </c>
      <c r="I32" s="447"/>
      <c r="J32" s="447"/>
      <c r="K32" s="3"/>
      <c r="L32" s="3"/>
      <c r="M32" s="3"/>
      <c r="N32" s="3"/>
      <c r="O32" s="3"/>
      <c r="P32" s="3"/>
    </row>
    <row r="33" spans="1:16" x14ac:dyDescent="0.25">
      <c r="A33" s="447" t="s">
        <v>162</v>
      </c>
      <c r="B33" s="447" t="s">
        <v>174</v>
      </c>
      <c r="C33" s="447" t="s">
        <v>264</v>
      </c>
      <c r="D33" s="448">
        <f>PLIN!I91</f>
        <v>0</v>
      </c>
      <c r="E33" s="448">
        <f>PLIN!J91</f>
        <v>506612.4</v>
      </c>
      <c r="F33" s="447" t="s">
        <v>299</v>
      </c>
      <c r="G33" s="447" t="s">
        <v>349</v>
      </c>
      <c r="H33" s="447" t="s">
        <v>361</v>
      </c>
      <c r="I33" s="447"/>
      <c r="J33" s="447"/>
      <c r="K33" s="3"/>
      <c r="L33" s="3"/>
      <c r="M33" s="3"/>
      <c r="N33" s="3"/>
      <c r="O33" s="3"/>
      <c r="P33" s="3"/>
    </row>
    <row r="34" spans="1:16" x14ac:dyDescent="0.25">
      <c r="A34" s="447" t="s">
        <v>162</v>
      </c>
      <c r="B34" s="447" t="s">
        <v>356</v>
      </c>
      <c r="C34" s="447" t="s">
        <v>357</v>
      </c>
      <c r="D34" s="448">
        <f>PLIN!I102</f>
        <v>0</v>
      </c>
      <c r="E34" s="448">
        <f>PLIN!J102</f>
        <v>0</v>
      </c>
      <c r="F34" s="447" t="s">
        <v>300</v>
      </c>
      <c r="G34" s="447" t="s">
        <v>349</v>
      </c>
      <c r="H34" s="447" t="s">
        <v>402</v>
      </c>
      <c r="I34" s="447"/>
      <c r="J34" s="447"/>
      <c r="K34" s="3"/>
      <c r="L34" s="3"/>
      <c r="M34" s="3"/>
      <c r="N34" s="3"/>
      <c r="O34" s="3"/>
      <c r="P34" s="3"/>
    </row>
    <row r="35" spans="1:16" x14ac:dyDescent="0.25">
      <c r="A35" s="447" t="s">
        <v>313</v>
      </c>
      <c r="B35" s="447" t="s">
        <v>123</v>
      </c>
      <c r="C35" s="447" t="s">
        <v>264</v>
      </c>
      <c r="D35" s="448">
        <f>PLIN!I115</f>
        <v>0</v>
      </c>
      <c r="E35" s="448">
        <f>PLIN!J115</f>
        <v>0</v>
      </c>
      <c r="F35" s="447" t="s">
        <v>301</v>
      </c>
      <c r="G35" s="447" t="s">
        <v>350</v>
      </c>
      <c r="H35" s="447" t="s">
        <v>365</v>
      </c>
      <c r="I35" s="447"/>
      <c r="J35" s="447"/>
      <c r="K35" s="3"/>
      <c r="L35" s="3"/>
      <c r="M35" s="3"/>
      <c r="N35" s="3"/>
      <c r="O35" s="3"/>
      <c r="P35" s="3"/>
    </row>
    <row r="36" spans="1:16" s="3" customFormat="1" x14ac:dyDescent="0.25">
      <c r="A36" s="447" t="s">
        <v>311</v>
      </c>
      <c r="B36" s="447" t="s">
        <v>316</v>
      </c>
      <c r="C36" s="447" t="s">
        <v>264</v>
      </c>
      <c r="D36" s="448">
        <f>PLIN!I120</f>
        <v>54128</v>
      </c>
      <c r="E36" s="448">
        <f>PLIN!J120</f>
        <v>108256</v>
      </c>
      <c r="F36" s="447" t="s">
        <v>302</v>
      </c>
      <c r="G36" s="447" t="s">
        <v>350</v>
      </c>
      <c r="H36" s="447" t="s">
        <v>449</v>
      </c>
      <c r="I36" s="447"/>
      <c r="J36" s="447"/>
    </row>
    <row r="37" spans="1:16" x14ac:dyDescent="0.25">
      <c r="A37" s="447" t="s">
        <v>5</v>
      </c>
      <c r="B37" s="447" t="s">
        <v>133</v>
      </c>
      <c r="C37" s="447" t="s">
        <v>264</v>
      </c>
      <c r="D37" s="448">
        <f>PLIN!I142</f>
        <v>0</v>
      </c>
      <c r="E37" s="448">
        <f>PLIN!J142</f>
        <v>28086.48</v>
      </c>
      <c r="F37" s="447" t="s">
        <v>299</v>
      </c>
      <c r="G37" s="447" t="s">
        <v>350</v>
      </c>
      <c r="H37" s="447" t="s">
        <v>366</v>
      </c>
      <c r="I37" s="447"/>
      <c r="J37" s="447"/>
      <c r="K37" s="3"/>
      <c r="L37" s="3"/>
      <c r="M37" s="3"/>
      <c r="N37" s="3"/>
      <c r="O37" s="3"/>
      <c r="P37" s="3"/>
    </row>
    <row r="38" spans="1:16" x14ac:dyDescent="0.25">
      <c r="A38" s="447" t="s">
        <v>41</v>
      </c>
      <c r="B38" s="447" t="s">
        <v>141</v>
      </c>
      <c r="C38" s="447" t="s">
        <v>264</v>
      </c>
      <c r="D38" s="448">
        <f>PLIN!I147</f>
        <v>0</v>
      </c>
      <c r="E38" s="448">
        <f>PLIN!J147</f>
        <v>14497.200000000003</v>
      </c>
      <c r="F38" s="447" t="s">
        <v>299</v>
      </c>
      <c r="G38" s="447" t="s">
        <v>350</v>
      </c>
      <c r="H38" s="447" t="s">
        <v>367</v>
      </c>
      <c r="I38" s="447"/>
      <c r="J38" s="447"/>
      <c r="K38" s="3"/>
      <c r="L38" s="3"/>
      <c r="M38" s="3"/>
      <c r="N38" s="3"/>
      <c r="O38" s="3"/>
      <c r="P38" s="3"/>
    </row>
    <row r="39" spans="1:16" x14ac:dyDescent="0.25">
      <c r="A39" s="447" t="s">
        <v>162</v>
      </c>
      <c r="B39" s="447" t="s">
        <v>88</v>
      </c>
      <c r="C39" s="447" t="s">
        <v>264</v>
      </c>
      <c r="D39" s="448">
        <f>PLIN!I152</f>
        <v>0</v>
      </c>
      <c r="E39" s="448">
        <f>PLIN!J152</f>
        <v>2000</v>
      </c>
      <c r="F39" s="447" t="s">
        <v>299</v>
      </c>
      <c r="G39" s="447" t="s">
        <v>350</v>
      </c>
      <c r="H39" s="447" t="s">
        <v>368</v>
      </c>
      <c r="I39" s="447"/>
      <c r="J39" s="447"/>
      <c r="K39" s="3"/>
      <c r="L39" s="3"/>
      <c r="M39" s="3"/>
      <c r="N39" s="3"/>
      <c r="O39" s="3"/>
      <c r="P39" s="3"/>
    </row>
    <row r="40" spans="1:16" x14ac:dyDescent="0.25">
      <c r="A40" s="447" t="s">
        <v>162</v>
      </c>
      <c r="B40" s="447" t="s">
        <v>212</v>
      </c>
      <c r="C40" s="447" t="s">
        <v>264</v>
      </c>
      <c r="D40" s="448">
        <f>PLIN!I157</f>
        <v>0</v>
      </c>
      <c r="E40" s="448">
        <f>PLIN!J157</f>
        <v>51402.720000000001</v>
      </c>
      <c r="F40" s="447" t="s">
        <v>299</v>
      </c>
      <c r="G40" s="447" t="s">
        <v>350</v>
      </c>
      <c r="H40" s="447" t="s">
        <v>369</v>
      </c>
      <c r="I40" s="447"/>
      <c r="J40" s="447"/>
      <c r="K40" s="3"/>
      <c r="L40" s="3"/>
      <c r="M40" s="3"/>
      <c r="N40" s="3"/>
      <c r="O40" s="3"/>
      <c r="P40" s="3"/>
    </row>
    <row r="41" spans="1:16" x14ac:dyDescent="0.25">
      <c r="A41" s="447" t="s">
        <v>311</v>
      </c>
      <c r="B41" s="447" t="s">
        <v>314</v>
      </c>
      <c r="C41" s="447" t="s">
        <v>264</v>
      </c>
      <c r="D41" s="448">
        <f>VODIK!I15</f>
        <v>0</v>
      </c>
      <c r="E41" s="448">
        <f>VODIK!J15</f>
        <v>12000</v>
      </c>
      <c r="F41" s="447" t="s">
        <v>307</v>
      </c>
      <c r="G41" s="447" t="s">
        <v>306</v>
      </c>
      <c r="H41" s="447" t="s">
        <v>370</v>
      </c>
      <c r="I41" s="447"/>
      <c r="J41" s="447"/>
      <c r="K41" s="3"/>
      <c r="L41" s="3"/>
      <c r="M41" s="3"/>
      <c r="N41" s="3"/>
      <c r="O41" s="3"/>
      <c r="P41" s="3"/>
    </row>
    <row r="42" spans="1:16" x14ac:dyDescent="0.25">
      <c r="A42" s="447" t="s">
        <v>313</v>
      </c>
      <c r="B42" s="447" t="s">
        <v>372</v>
      </c>
      <c r="C42" s="447" t="s">
        <v>264</v>
      </c>
      <c r="D42" s="448">
        <f>VODIK!I16</f>
        <v>0</v>
      </c>
      <c r="E42" s="448">
        <f>VODIK!J16</f>
        <v>0</v>
      </c>
      <c r="F42" s="447" t="s">
        <v>301</v>
      </c>
      <c r="G42" s="447" t="s">
        <v>306</v>
      </c>
      <c r="H42" s="447" t="s">
        <v>370</v>
      </c>
      <c r="I42" s="447"/>
      <c r="J42" s="447"/>
      <c r="K42" s="3"/>
      <c r="L42" s="3"/>
      <c r="M42" s="3"/>
      <c r="N42" s="3"/>
      <c r="O42" s="3"/>
      <c r="P42" s="3"/>
    </row>
    <row r="43" spans="1:16" x14ac:dyDescent="0.25">
      <c r="A43" s="447" t="s">
        <v>311</v>
      </c>
      <c r="B43" s="447" t="s">
        <v>316</v>
      </c>
      <c r="C43" s="447" t="s">
        <v>264</v>
      </c>
      <c r="D43" s="448">
        <f>SUM(VODIK!I19:I21)</f>
        <v>0</v>
      </c>
      <c r="E43" s="448">
        <f>SUM(VODIK!J19:J21)</f>
        <v>1875000</v>
      </c>
      <c r="F43" s="447" t="s">
        <v>302</v>
      </c>
      <c r="G43" s="447" t="s">
        <v>306</v>
      </c>
      <c r="H43" s="447" t="s">
        <v>371</v>
      </c>
      <c r="I43" s="447"/>
      <c r="J43" s="447"/>
      <c r="K43" s="3"/>
      <c r="L43" s="3"/>
      <c r="M43" s="3"/>
      <c r="N43" s="3"/>
      <c r="O43" s="3"/>
      <c r="P43" s="3"/>
    </row>
    <row r="44" spans="1:16" s="428" customFormat="1" x14ac:dyDescent="0.25">
      <c r="A44" s="447" t="s">
        <v>313</v>
      </c>
      <c r="B44" s="447" t="s">
        <v>374</v>
      </c>
      <c r="C44" s="447" t="s">
        <v>264</v>
      </c>
      <c r="D44" s="448">
        <f>VODIK!I24</f>
        <v>0</v>
      </c>
      <c r="E44" s="448">
        <f>VODIK!J24</f>
        <v>0</v>
      </c>
      <c r="F44" s="447" t="s">
        <v>301</v>
      </c>
      <c r="G44" s="447" t="s">
        <v>306</v>
      </c>
      <c r="H44" s="447" t="s">
        <v>373</v>
      </c>
      <c r="I44" s="447"/>
      <c r="J44" s="447"/>
      <c r="K44" s="3"/>
      <c r="L44" s="3"/>
      <c r="M44" s="3"/>
      <c r="N44" s="3"/>
      <c r="O44" s="3"/>
      <c r="P44" s="3"/>
    </row>
    <row r="45" spans="1:16" s="428" customFormat="1" x14ac:dyDescent="0.25">
      <c r="A45" s="447" t="s">
        <v>313</v>
      </c>
      <c r="B45" s="447" t="s">
        <v>421</v>
      </c>
      <c r="C45" s="447" t="s">
        <v>264</v>
      </c>
      <c r="D45" s="448">
        <f>'ELEKTRIČNA ENERGIJA'!I39</f>
        <v>1000000</v>
      </c>
      <c r="E45" s="448">
        <f>'ELEKTRIČNA ENERGIJA'!J39</f>
        <v>2000000</v>
      </c>
      <c r="F45" s="447" t="s">
        <v>301</v>
      </c>
      <c r="G45" s="447" t="s">
        <v>304</v>
      </c>
      <c r="H45" s="447" t="s">
        <v>422</v>
      </c>
      <c r="I45" s="447"/>
      <c r="J45" s="447"/>
      <c r="K45" s="3"/>
      <c r="L45" s="3"/>
      <c r="M45" s="3"/>
      <c r="N45" s="3"/>
      <c r="O45" s="3"/>
      <c r="P45" s="3"/>
    </row>
    <row r="46" spans="1:16" x14ac:dyDescent="0.25">
      <c r="A46" s="447" t="s">
        <v>162</v>
      </c>
      <c r="B46" s="447" t="s">
        <v>356</v>
      </c>
      <c r="C46" s="447" t="s">
        <v>357</v>
      </c>
      <c r="D46" s="448">
        <v>0</v>
      </c>
      <c r="E46" s="448">
        <v>1500000</v>
      </c>
      <c r="F46" s="447" t="s">
        <v>300</v>
      </c>
      <c r="G46" s="447" t="s">
        <v>304</v>
      </c>
      <c r="H46" s="447" t="s">
        <v>435</v>
      </c>
      <c r="I46" s="447"/>
      <c r="J46" s="447"/>
      <c r="K46" s="3"/>
      <c r="L46" s="3"/>
      <c r="M46" s="3"/>
      <c r="N46" s="3"/>
      <c r="O46" s="3"/>
      <c r="P46" s="3"/>
    </row>
    <row r="47" spans="1:16" x14ac:dyDescent="0.25">
      <c r="A47" s="447"/>
      <c r="B47" s="447"/>
      <c r="C47" s="447"/>
      <c r="D47" s="448"/>
      <c r="E47" s="448"/>
      <c r="F47" s="447" t="s">
        <v>310</v>
      </c>
      <c r="G47" s="447" t="s">
        <v>310</v>
      </c>
      <c r="H47" s="447"/>
      <c r="I47" s="447"/>
      <c r="J47" s="447"/>
      <c r="K47" s="3"/>
      <c r="L47" s="3"/>
      <c r="M47" s="3"/>
      <c r="N47" s="3"/>
      <c r="O47" s="3"/>
      <c r="P47" s="3"/>
    </row>
    <row r="48" spans="1:16" x14ac:dyDescent="0.25">
      <c r="A48" s="447"/>
      <c r="B48" s="447"/>
      <c r="C48" s="447"/>
      <c r="D48" s="448"/>
      <c r="E48" s="448"/>
      <c r="F48" s="447" t="s">
        <v>310</v>
      </c>
      <c r="G48" s="447" t="s">
        <v>310</v>
      </c>
      <c r="H48" s="447"/>
      <c r="I48" s="447"/>
      <c r="J48" s="447"/>
      <c r="K48" s="3"/>
      <c r="L48" s="3"/>
      <c r="M48" s="3"/>
      <c r="N48" s="3"/>
      <c r="O48" s="3"/>
      <c r="P48" s="3"/>
    </row>
    <row r="49" spans="1:10" x14ac:dyDescent="0.25">
      <c r="A49" s="447"/>
      <c r="B49" s="447"/>
      <c r="C49" s="447"/>
      <c r="D49" s="448"/>
      <c r="E49" s="448"/>
      <c r="F49" s="447" t="s">
        <v>310</v>
      </c>
      <c r="G49" s="447" t="s">
        <v>310</v>
      </c>
      <c r="H49" s="447"/>
      <c r="I49" s="447"/>
      <c r="J49" s="451"/>
    </row>
    <row r="50" spans="1:10" s="28" customFormat="1" x14ac:dyDescent="0.25">
      <c r="A50" s="18"/>
      <c r="B50" s="18"/>
      <c r="C50" s="18"/>
      <c r="D50" s="19">
        <f>SUM(D3:D49)</f>
        <v>16392376</v>
      </c>
      <c r="E50" s="19">
        <f>SUM(E3:E49)</f>
        <v>30245078.999999996</v>
      </c>
      <c r="F50" s="18"/>
      <c r="G50" s="18"/>
      <c r="H50" s="18"/>
      <c r="I50" s="18"/>
      <c r="J50" s="18"/>
    </row>
    <row r="51" spans="1:10" x14ac:dyDescent="0.25">
      <c r="C51" s="460" t="s">
        <v>162</v>
      </c>
      <c r="D51" s="11">
        <f>D10+D13+D14+D16+D17+D18+D19+D21+D22+D26+D29+D34+D46</f>
        <v>185660</v>
      </c>
      <c r="E51" s="11">
        <f>E10+E13+E14+E16+E17+E18+E19+E21+E22+E26+E29+E34+E46</f>
        <v>4454939</v>
      </c>
      <c r="F51" s="11"/>
      <c r="J51" s="28"/>
    </row>
    <row r="52" spans="1:10" ht="15.75" thickBot="1" x14ac:dyDescent="0.3"/>
    <row r="53" spans="1:10" x14ac:dyDescent="0.25">
      <c r="A53" s="27" t="s">
        <v>135</v>
      </c>
      <c r="B53" s="48">
        <f>'ELEKTRIČNA ENERGIJA'!I199</f>
        <v>13560660</v>
      </c>
      <c r="C53" s="48">
        <f>'ELEKTRIČNA ENERGIJA'!J199</f>
        <v>19999939</v>
      </c>
      <c r="D53" s="32" t="s">
        <v>286</v>
      </c>
      <c r="E53" s="37"/>
      <c r="F53" s="28"/>
      <c r="G53" s="28"/>
      <c r="H53" s="28"/>
      <c r="I53" s="28"/>
    </row>
    <row r="54" spans="1:10" x14ac:dyDescent="0.25">
      <c r="A54" s="5" t="s">
        <v>74</v>
      </c>
      <c r="B54" s="45">
        <f>'ELEKTRIČNA ENERGIJA'!I200</f>
        <v>0</v>
      </c>
      <c r="C54" s="45">
        <f>'ELEKTRIČNA ENERGIJA'!J200</f>
        <v>0</v>
      </c>
      <c r="D54" s="33" t="s">
        <v>288</v>
      </c>
      <c r="E54" s="4"/>
    </row>
    <row r="55" spans="1:10" ht="15.75" thickBot="1" x14ac:dyDescent="0.3">
      <c r="A55" s="6" t="s">
        <v>75</v>
      </c>
      <c r="B55" s="29">
        <f>'ELEKTRIČNA ENERGIJA'!I201</f>
        <v>13560660</v>
      </c>
      <c r="C55" s="29">
        <f>'ELEKTRIČNA ENERGIJA'!J201</f>
        <v>19999939</v>
      </c>
      <c r="D55" s="34" t="s">
        <v>287</v>
      </c>
      <c r="E55" s="4"/>
    </row>
    <row r="56" spans="1:10" x14ac:dyDescent="0.25">
      <c r="A56" s="2" t="s">
        <v>143</v>
      </c>
      <c r="B56" s="30">
        <f>PLIN!I166</f>
        <v>2251828</v>
      </c>
      <c r="C56" s="30">
        <f>PLIN!J166</f>
        <v>4064296</v>
      </c>
      <c r="D56" s="35" t="s">
        <v>286</v>
      </c>
      <c r="E56" s="37"/>
    </row>
    <row r="57" spans="1:10" x14ac:dyDescent="0.25">
      <c r="A57" s="1" t="s">
        <v>143</v>
      </c>
      <c r="B57" s="31">
        <f>PLIN!I167</f>
        <v>579888.00000000012</v>
      </c>
      <c r="C57" s="31">
        <f>PLIN!J167</f>
        <v>4293844</v>
      </c>
      <c r="D57" s="36" t="s">
        <v>288</v>
      </c>
      <c r="E57" s="37"/>
    </row>
    <row r="58" spans="1:10" ht="15.75" thickBot="1" x14ac:dyDescent="0.3">
      <c r="A58" s="39" t="s">
        <v>143</v>
      </c>
      <c r="B58" s="40">
        <f>PLIN!I168</f>
        <v>2831716</v>
      </c>
      <c r="C58" s="40">
        <f>PLIN!J168</f>
        <v>8358140</v>
      </c>
      <c r="D58" s="41" t="s">
        <v>287</v>
      </c>
      <c r="E58" s="38"/>
    </row>
    <row r="59" spans="1:10" x14ac:dyDescent="0.25">
      <c r="A59" s="42" t="s">
        <v>375</v>
      </c>
      <c r="B59" s="43">
        <f>VODIK!I34</f>
        <v>0</v>
      </c>
      <c r="C59" s="43">
        <f>VODIK!J34</f>
        <v>1887000</v>
      </c>
      <c r="D59" s="44" t="s">
        <v>286</v>
      </c>
    </row>
    <row r="60" spans="1:10" x14ac:dyDescent="0.25">
      <c r="A60" s="46" t="s">
        <v>378</v>
      </c>
      <c r="B60" s="47">
        <f>B55+B58+B59</f>
        <v>16392376</v>
      </c>
      <c r="C60" s="47">
        <f>C55+C58+C59</f>
        <v>30245079</v>
      </c>
    </row>
    <row r="61" spans="1:10" ht="15.75" thickBot="1" x14ac:dyDescent="0.3">
      <c r="B61" s="20"/>
      <c r="C61" s="20"/>
    </row>
    <row r="62" spans="1:10" ht="15.75" thickBot="1" x14ac:dyDescent="0.3">
      <c r="A62" s="60" t="s">
        <v>379</v>
      </c>
      <c r="B62" s="61">
        <v>2020</v>
      </c>
      <c r="C62" s="61">
        <v>2021</v>
      </c>
      <c r="G62" s="62" t="s">
        <v>388</v>
      </c>
      <c r="H62" s="62"/>
      <c r="I62" s="62"/>
    </row>
    <row r="63" spans="1:10" ht="26.25" thickBot="1" x14ac:dyDescent="0.3">
      <c r="A63" s="49" t="s">
        <v>380</v>
      </c>
      <c r="B63" s="51">
        <f>B55</f>
        <v>13560660</v>
      </c>
      <c r="C63" s="51">
        <f>C55</f>
        <v>19999939</v>
      </c>
      <c r="G63" s="64" t="s">
        <v>389</v>
      </c>
      <c r="H63" s="63">
        <v>2020</v>
      </c>
      <c r="I63" s="63">
        <v>2021</v>
      </c>
    </row>
    <row r="64" spans="1:10" ht="45.75" thickBot="1" x14ac:dyDescent="0.3">
      <c r="A64" s="49" t="s">
        <v>381</v>
      </c>
      <c r="B64" s="51">
        <f>B58</f>
        <v>2831716</v>
      </c>
      <c r="C64" s="51">
        <f>C58</f>
        <v>8358140</v>
      </c>
      <c r="G64" s="65" t="s">
        <v>390</v>
      </c>
      <c r="H64" s="17">
        <f>D10+D13+D14+D16+D17+D19+D21+D22+D26+D29+D34+D46</f>
        <v>185660</v>
      </c>
      <c r="I64" s="17">
        <f>E10+E13+E14+E16+E17+E19+E21+E22+E26+E29+E34+E18+E46</f>
        <v>4454939</v>
      </c>
    </row>
    <row r="65" spans="1:9" ht="45.75" thickBot="1" x14ac:dyDescent="0.3">
      <c r="A65" s="49" t="s">
        <v>382</v>
      </c>
      <c r="B65" s="52">
        <f>B59</f>
        <v>0</v>
      </c>
      <c r="C65" s="52">
        <f>C59</f>
        <v>1887000</v>
      </c>
      <c r="G65" s="65" t="s">
        <v>392</v>
      </c>
      <c r="H65" s="17">
        <f>D3+D15+D41</f>
        <v>3705000</v>
      </c>
      <c r="I65" s="17">
        <f>E3+E15+E41</f>
        <v>4557000</v>
      </c>
    </row>
    <row r="66" spans="1:9" ht="15.75" thickBot="1" x14ac:dyDescent="0.3">
      <c r="A66" s="50" t="s">
        <v>74</v>
      </c>
      <c r="B66" s="53">
        <f>SUM(B63:B65)</f>
        <v>16392376</v>
      </c>
      <c r="C66" s="53">
        <f>SUM(C63:C65)</f>
        <v>30245079</v>
      </c>
      <c r="G66" s="65" t="s">
        <v>393</v>
      </c>
      <c r="H66" s="17">
        <f>D5+D43+D28+D36</f>
        <v>10235828</v>
      </c>
      <c r="I66" s="17">
        <f>E5+E43+E28+E36</f>
        <v>13929296</v>
      </c>
    </row>
    <row r="67" spans="1:9" ht="51" customHeight="1" thickBot="1" x14ac:dyDescent="0.3">
      <c r="G67" s="65" t="s">
        <v>394</v>
      </c>
      <c r="H67" s="17">
        <f>D4+D6+D11+D12+D27+D35+D42+D44+D45</f>
        <v>1000000</v>
      </c>
      <c r="I67" s="17">
        <f>E4+E6+E11+E12+E27+E35+E42+E44+E45</f>
        <v>2000000</v>
      </c>
    </row>
    <row r="68" spans="1:9" ht="45.75" thickBot="1" x14ac:dyDescent="0.3">
      <c r="A68" s="843" t="s">
        <v>383</v>
      </c>
      <c r="B68" s="844"/>
      <c r="C68" s="844"/>
      <c r="D68" s="845"/>
      <c r="G68" s="65" t="s">
        <v>396</v>
      </c>
      <c r="H68" s="17">
        <f>D8+D30</f>
        <v>686000</v>
      </c>
      <c r="I68" s="17">
        <f>E8+E30</f>
        <v>1010000</v>
      </c>
    </row>
    <row r="69" spans="1:9" ht="56.25" customHeight="1" thickBot="1" x14ac:dyDescent="0.3">
      <c r="A69" s="54" t="s">
        <v>384</v>
      </c>
      <c r="B69" s="55">
        <v>2020</v>
      </c>
      <c r="C69" s="55">
        <v>2021</v>
      </c>
      <c r="D69" s="56"/>
      <c r="G69" s="65" t="s">
        <v>397</v>
      </c>
      <c r="H69" s="17">
        <f>D7+D9+D23+D24+D25+D31+D32+D33+D37+D38+D39+D40</f>
        <v>579888.00000000012</v>
      </c>
      <c r="I69" s="17">
        <f>E7+E9+E23+E24+E25+E31+E32+E33+E37+E38+E39+E40</f>
        <v>4293844.0000000009</v>
      </c>
    </row>
    <row r="70" spans="1:9" ht="44.25" customHeight="1" thickBot="1" x14ac:dyDescent="0.3">
      <c r="A70" s="57" t="s">
        <v>135</v>
      </c>
      <c r="B70" s="58">
        <f>B53</f>
        <v>13560660</v>
      </c>
      <c r="C70" s="58">
        <f>C53</f>
        <v>19999939</v>
      </c>
      <c r="D70" s="56" t="s">
        <v>286</v>
      </c>
      <c r="G70" s="65" t="s">
        <v>398</v>
      </c>
      <c r="H70" s="17">
        <f>D20</f>
        <v>0</v>
      </c>
      <c r="I70" s="17">
        <f>E20</f>
        <v>0</v>
      </c>
    </row>
    <row r="71" spans="1:9" ht="37.5" thickBot="1" x14ac:dyDescent="0.3">
      <c r="A71" s="57" t="s">
        <v>74</v>
      </c>
      <c r="B71" s="58">
        <f>B54</f>
        <v>0</v>
      </c>
      <c r="C71" s="58">
        <f>C54</f>
        <v>0</v>
      </c>
      <c r="D71" s="56" t="s">
        <v>288</v>
      </c>
      <c r="G71" s="64" t="s">
        <v>378</v>
      </c>
      <c r="H71" s="66">
        <f>SUM(H64:H70)</f>
        <v>16392376</v>
      </c>
      <c r="I71" s="66">
        <f>SUM(I64:I70)</f>
        <v>30245079</v>
      </c>
    </row>
    <row r="72" spans="1:9" ht="36.75" thickBot="1" x14ac:dyDescent="0.3">
      <c r="A72" s="57" t="s">
        <v>385</v>
      </c>
      <c r="B72" s="58">
        <f>B70+B71</f>
        <v>13560660</v>
      </c>
      <c r="C72" s="58">
        <f>C70+C71</f>
        <v>19999939</v>
      </c>
      <c r="D72" s="59" t="s">
        <v>287</v>
      </c>
      <c r="G72" s="14"/>
    </row>
    <row r="73" spans="1:9" ht="15.75" thickBot="1" x14ac:dyDescent="0.3"/>
    <row r="74" spans="1:9" ht="15.75" thickBot="1" x14ac:dyDescent="0.3">
      <c r="A74" s="843" t="s">
        <v>386</v>
      </c>
      <c r="B74" s="844"/>
      <c r="C74" s="844"/>
      <c r="D74" s="845"/>
    </row>
    <row r="75" spans="1:9" ht="15.75" thickBot="1" x14ac:dyDescent="0.3">
      <c r="A75" s="54" t="s">
        <v>384</v>
      </c>
      <c r="B75" s="55">
        <v>2020</v>
      </c>
      <c r="C75" s="55">
        <v>2021</v>
      </c>
      <c r="D75" s="56"/>
    </row>
    <row r="76" spans="1:9" ht="49.5" thickBot="1" x14ac:dyDescent="0.3">
      <c r="A76" s="57" t="s">
        <v>400</v>
      </c>
      <c r="B76" s="58">
        <f>B56</f>
        <v>2251828</v>
      </c>
      <c r="C76" s="58">
        <f>C56</f>
        <v>4064296</v>
      </c>
      <c r="D76" s="56" t="s">
        <v>286</v>
      </c>
    </row>
    <row r="77" spans="1:9" ht="37.5" thickBot="1" x14ac:dyDescent="0.3">
      <c r="A77" s="57" t="s">
        <v>74</v>
      </c>
      <c r="B77" s="58">
        <f>B57</f>
        <v>579888.00000000012</v>
      </c>
      <c r="C77" s="58">
        <f>C57</f>
        <v>4293844</v>
      </c>
      <c r="D77" s="56" t="s">
        <v>288</v>
      </c>
    </row>
    <row r="78" spans="1:9" ht="36.75" thickBot="1" x14ac:dyDescent="0.3">
      <c r="A78" s="57" t="s">
        <v>401</v>
      </c>
      <c r="B78" s="67">
        <f>B76+B77</f>
        <v>2831716</v>
      </c>
      <c r="C78" s="67">
        <f>C76+C77</f>
        <v>8358140</v>
      </c>
      <c r="D78" s="59" t="s">
        <v>287</v>
      </c>
    </row>
    <row r="79" spans="1:9" ht="15.75" thickBot="1" x14ac:dyDescent="0.3"/>
    <row r="80" spans="1:9" ht="15.75" thickBot="1" x14ac:dyDescent="0.3">
      <c r="A80" s="843" t="s">
        <v>387</v>
      </c>
      <c r="B80" s="844"/>
      <c r="C80" s="844"/>
      <c r="D80" s="845"/>
    </row>
    <row r="81" spans="1:4" ht="15.75" thickBot="1" x14ac:dyDescent="0.3">
      <c r="A81" s="54" t="s">
        <v>384</v>
      </c>
      <c r="B81" s="55">
        <v>2020</v>
      </c>
      <c r="C81" s="55">
        <v>2021</v>
      </c>
      <c r="D81" s="56"/>
    </row>
    <row r="82" spans="1:4" ht="49.5" thickBot="1" x14ac:dyDescent="0.3">
      <c r="A82" s="57" t="s">
        <v>412</v>
      </c>
      <c r="B82" s="58">
        <f>B59</f>
        <v>0</v>
      </c>
      <c r="C82" s="58">
        <f>C59</f>
        <v>1887000</v>
      </c>
      <c r="D82" s="56" t="s">
        <v>286</v>
      </c>
    </row>
    <row r="83" spans="1:4" ht="37.5" thickBot="1" x14ac:dyDescent="0.3">
      <c r="A83" s="57" t="s">
        <v>74</v>
      </c>
      <c r="B83" s="58">
        <v>0</v>
      </c>
      <c r="C83" s="58">
        <v>0</v>
      </c>
      <c r="D83" s="56" t="s">
        <v>288</v>
      </c>
    </row>
    <row r="84" spans="1:4" ht="36.75" thickBot="1" x14ac:dyDescent="0.3">
      <c r="A84" s="57" t="s">
        <v>413</v>
      </c>
      <c r="B84" s="67">
        <f>B82+B83</f>
        <v>0</v>
      </c>
      <c r="C84" s="67">
        <f>C82+C83</f>
        <v>1887000</v>
      </c>
      <c r="D84" s="59" t="s">
        <v>287</v>
      </c>
    </row>
  </sheetData>
  <mergeCells count="3">
    <mergeCell ref="A68:D68"/>
    <mergeCell ref="A74:D74"/>
    <mergeCell ref="A80:D80"/>
  </mergeCells>
  <conditionalFormatting sqref="F1:F1048576">
    <cfRule type="containsText" dxfId="28" priority="1" operator="containsText" text="Izpad javnih prihodkov">
      <formula>NOT(ISERROR(SEARCH("Izpad javnih prihodkov",F1)))</formula>
    </cfRule>
  </conditionalFormatting>
  <dataValidations count="2">
    <dataValidation type="list" allowBlank="1" showInputMessage="1" showErrorMessage="1" sqref="F3:F49">
      <formula1>$O$3:$O$19</formula1>
    </dataValidation>
    <dataValidation type="list" allowBlank="1" showInputMessage="1" showErrorMessage="1" sqref="G3:G49">
      <formula1>$P$3:$P$19</formula1>
    </dataValidation>
  </dataValidations>
  <pageMargins left="0.7" right="0.7" top="0.75" bottom="0.75" header="0.3" footer="0.3"/>
  <pageSetup paperSize="8" scale="44"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ELEKTRIČNA ENERGIJA</vt:lpstr>
      <vt:lpstr>PLIN</vt:lpstr>
      <vt:lpstr>VODIK</vt:lpstr>
      <vt:lpstr>razdelitev po virih</vt:lpstr>
      <vt:lpstr>'ELEKTRIČNA ENERGIJA'!Področje_tiskanja</vt:lpstr>
    </vt:vector>
  </TitlesOfParts>
  <Company>MZIP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STMPP</dc:creator>
  <cp:lastModifiedBy>Marija Lesjak</cp:lastModifiedBy>
  <cp:lastPrinted>2020-12-04T08:34:47Z</cp:lastPrinted>
  <dcterms:created xsi:type="dcterms:W3CDTF">2017-01-26T17:21:28Z</dcterms:created>
  <dcterms:modified xsi:type="dcterms:W3CDTF">2022-03-02T15:10:03Z</dcterms:modified>
</cp:coreProperties>
</file>