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11895"/>
  </bookViews>
  <sheets>
    <sheet name="Rekapitulacija" sheetId="2" r:id="rId1"/>
    <sheet name="Gradbena dela" sheetId="1" r:id="rId2"/>
    <sheet name="Obrtniška dela" sheetId="3" r:id="rId3"/>
    <sheet name="Zunanja ureditev" sheetId="5" r:id="rId4"/>
    <sheet name="Elektro dela" sheetId="4" r:id="rId5"/>
    <sheet name="Kontejner" sheetId="6" r:id="rId6"/>
    <sheet name="Projektna dokumentacija" sheetId="7" r:id="rId7"/>
  </sheets>
  <definedNames>
    <definedName name="_xlnm.Print_Area" localSheetId="4">'Elektro dela'!$A$1:$G$180</definedName>
    <definedName name="_xlnm.Print_Area" localSheetId="5">Kontejner!$A$1:$G$45</definedName>
    <definedName name="_xlnm.Print_Area" localSheetId="2">'Obrtniška dela'!$A$1:$G$313</definedName>
    <definedName name="_xlnm.Print_Area" localSheetId="6">'Projektna dokumentacija'!$A$1:$G$21</definedName>
    <definedName name="_xlnm.Print_Area" localSheetId="3">'Zunanja ureditev'!$A$1:$G$49</definedName>
  </definedNames>
  <calcPr calcId="145621"/>
</workbook>
</file>

<file path=xl/calcChain.xml><?xml version="1.0" encoding="utf-8"?>
<calcChain xmlns="http://schemas.openxmlformats.org/spreadsheetml/2006/main">
  <c r="G177" i="1" l="1"/>
  <c r="G180" i="1" s="1"/>
  <c r="G16" i="1" s="1"/>
  <c r="E24" i="2"/>
  <c r="E22" i="2"/>
  <c r="G8" i="7"/>
  <c r="G42" i="6"/>
  <c r="G38" i="6"/>
  <c r="G39" i="6"/>
  <c r="G37" i="6"/>
  <c r="G120" i="4"/>
  <c r="G122" i="4"/>
  <c r="G124" i="4"/>
  <c r="G126" i="4"/>
  <c r="G128" i="4"/>
  <c r="G130" i="4"/>
  <c r="G118" i="4"/>
  <c r="G133" i="4" s="1"/>
  <c r="G14" i="4" s="1"/>
  <c r="G105" i="4"/>
  <c r="G107" i="4"/>
  <c r="G109" i="4"/>
  <c r="G103" i="4"/>
  <c r="G112" i="4" s="1"/>
  <c r="G13" i="4" s="1"/>
  <c r="G86" i="4"/>
  <c r="G87" i="4"/>
  <c r="G88" i="4"/>
  <c r="G89" i="4"/>
  <c r="G90" i="4"/>
  <c r="G56" i="4"/>
  <c r="G58" i="4"/>
  <c r="G60" i="4"/>
  <c r="G54" i="4"/>
  <c r="G48" i="4"/>
  <c r="G10" i="4"/>
  <c r="G165" i="4" l="1"/>
  <c r="G17" i="6"/>
  <c r="G6" i="6" s="1"/>
  <c r="D37" i="5" l="1"/>
  <c r="D22" i="5"/>
  <c r="M45" i="5"/>
  <c r="M41" i="5"/>
  <c r="M37" i="5"/>
  <c r="M33" i="5"/>
  <c r="M29" i="5"/>
  <c r="M25" i="5"/>
  <c r="G46" i="5"/>
  <c r="G43" i="5"/>
  <c r="G40" i="5"/>
  <c r="G37" i="5"/>
  <c r="G34" i="5"/>
  <c r="G31" i="5"/>
  <c r="G28" i="5"/>
  <c r="G25" i="5"/>
  <c r="G22" i="5"/>
  <c r="G49" i="5" s="1"/>
  <c r="G8" i="5" s="1"/>
  <c r="E18" i="2" s="1"/>
  <c r="E16" i="2"/>
  <c r="G8" i="3"/>
  <c r="G141" i="3"/>
  <c r="G140" i="3"/>
  <c r="D136" i="3"/>
  <c r="G125" i="3"/>
  <c r="G122" i="3"/>
  <c r="G121" i="3"/>
  <c r="G117" i="3"/>
  <c r="G80" i="3"/>
  <c r="G75" i="3"/>
  <c r="D74" i="3"/>
  <c r="D62" i="3"/>
  <c r="G58" i="3"/>
  <c r="D59" i="3"/>
  <c r="G59" i="3" s="1"/>
  <c r="D57" i="3"/>
  <c r="G57" i="3" s="1"/>
  <c r="M54" i="3"/>
  <c r="D42" i="3"/>
  <c r="D30" i="3"/>
  <c r="M45" i="3"/>
  <c r="M41" i="3"/>
  <c r="M37" i="3"/>
  <c r="M33" i="3"/>
  <c r="G136" i="3"/>
  <c r="G144" i="3" s="1"/>
  <c r="G116" i="3"/>
  <c r="G128" i="3" s="1"/>
  <c r="M98" i="3"/>
  <c r="G97" i="3"/>
  <c r="G94" i="3"/>
  <c r="G79" i="3"/>
  <c r="G74" i="3"/>
  <c r="G62" i="3"/>
  <c r="G56" i="3"/>
  <c r="G65" i="3" s="1"/>
  <c r="G45" i="3"/>
  <c r="G42" i="3"/>
  <c r="G39" i="3"/>
  <c r="G36" i="3"/>
  <c r="G33" i="3"/>
  <c r="G30" i="3"/>
  <c r="G48" i="3" s="1"/>
  <c r="D169" i="1"/>
  <c r="D156" i="1"/>
  <c r="G140" i="1"/>
  <c r="G143" i="1"/>
  <c r="G146" i="1"/>
  <c r="D137" i="1"/>
  <c r="G137" i="1" s="1"/>
  <c r="D134" i="1"/>
  <c r="G134" i="1" s="1"/>
  <c r="D131" i="1"/>
  <c r="D115" i="1"/>
  <c r="D112" i="1"/>
  <c r="D109" i="1"/>
  <c r="D106" i="1"/>
  <c r="D90" i="1"/>
  <c r="D84" i="1"/>
  <c r="D81" i="1"/>
  <c r="D60" i="1"/>
  <c r="G60" i="1" s="1"/>
  <c r="D59" i="1"/>
  <c r="G59" i="1" s="1"/>
  <c r="D58" i="1"/>
  <c r="G58" i="1" s="1"/>
  <c r="D57" i="1"/>
  <c r="G57" i="1" s="1"/>
  <c r="D50" i="1"/>
  <c r="D47" i="1"/>
  <c r="D41" i="1"/>
  <c r="G38" i="1"/>
  <c r="D35" i="1"/>
  <c r="G35" i="1" s="1"/>
  <c r="G31" i="1"/>
  <c r="D32" i="1"/>
  <c r="G32" i="1" s="1"/>
  <c r="G83" i="3" l="1"/>
  <c r="G100" i="3"/>
  <c r="G13" i="3"/>
  <c r="G10" i="3"/>
  <c r="G14" i="3"/>
  <c r="G11" i="3"/>
  <c r="G12" i="3"/>
  <c r="G15" i="3"/>
  <c r="G151" i="4"/>
  <c r="G153" i="4"/>
  <c r="G155" i="4"/>
  <c r="G157" i="4"/>
  <c r="G159" i="4"/>
  <c r="G161" i="4"/>
  <c r="G163" i="4"/>
  <c r="G167" i="4"/>
  <c r="G169" i="4"/>
  <c r="G171" i="4"/>
  <c r="G149" i="4"/>
  <c r="G147" i="4" l="1"/>
  <c r="G145" i="4"/>
  <c r="G143" i="4"/>
  <c r="G141" i="4"/>
  <c r="G139" i="4"/>
  <c r="G73" i="4"/>
  <c r="G62" i="4"/>
  <c r="G52" i="4"/>
  <c r="G174" i="4" l="1"/>
  <c r="G15" i="4" s="1"/>
  <c r="G43" i="4"/>
  <c r="G41" i="4"/>
  <c r="G65" i="4" s="1"/>
  <c r="G11" i="4" s="1"/>
  <c r="G29" i="4"/>
  <c r="G27" i="4"/>
  <c r="G25" i="4"/>
  <c r="G71" i="4"/>
  <c r="G75" i="4"/>
  <c r="G77" i="4"/>
  <c r="G79" i="4"/>
  <c r="G81" i="4"/>
  <c r="G85" i="4"/>
  <c r="G92" i="4"/>
  <c r="G94" i="4"/>
  <c r="G8" i="4" l="1"/>
  <c r="E20" i="2" s="1"/>
  <c r="G97" i="4"/>
  <c r="G12" i="4" s="1"/>
  <c r="G32" i="4"/>
  <c r="G169" i="1"/>
  <c r="G156" i="1"/>
  <c r="G131" i="1"/>
  <c r="G121" i="1"/>
  <c r="G118" i="1"/>
  <c r="G115" i="1"/>
  <c r="G112" i="1"/>
  <c r="G109" i="1"/>
  <c r="G106" i="1"/>
  <c r="G96" i="1"/>
  <c r="G93" i="1"/>
  <c r="G90" i="1"/>
  <c r="G87" i="1"/>
  <c r="G84" i="1"/>
  <c r="G81" i="1"/>
  <c r="G53" i="1"/>
  <c r="G50" i="1"/>
  <c r="G47" i="1"/>
  <c r="G44" i="1"/>
  <c r="G41" i="1"/>
  <c r="G172" i="1" l="1"/>
  <c r="G15" i="1" s="1"/>
  <c r="G159" i="1"/>
  <c r="G14" i="1" s="1"/>
  <c r="G63" i="1"/>
  <c r="G149" i="1"/>
  <c r="G13" i="1" s="1"/>
  <c r="G124" i="1"/>
  <c r="G12" i="1" s="1"/>
  <c r="G99" i="1"/>
  <c r="G11" i="1" s="1"/>
  <c r="G10" i="1" l="1"/>
  <c r="G8" i="1" s="1"/>
  <c r="E14" i="2" s="1"/>
  <c r="E29" i="2" l="1"/>
  <c r="E26" i="2"/>
  <c r="E31" i="2"/>
  <c r="E34" i="2" s="1"/>
</calcChain>
</file>

<file path=xl/sharedStrings.xml><?xml version="1.0" encoding="utf-8"?>
<sst xmlns="http://schemas.openxmlformats.org/spreadsheetml/2006/main" count="660" uniqueCount="376">
  <si>
    <t>Objekt:</t>
  </si>
  <si>
    <t>REKAPITULACIJA</t>
  </si>
  <si>
    <t>A.</t>
  </si>
  <si>
    <t>GRADBENA DELA</t>
  </si>
  <si>
    <t>B.</t>
  </si>
  <si>
    <t>OBRTNIŠKA DELA</t>
  </si>
  <si>
    <t>zap.
št.</t>
  </si>
  <si>
    <t>O P I S   P O Z I C I J E</t>
  </si>
  <si>
    <t>e.m.</t>
  </si>
  <si>
    <t>kol.</t>
  </si>
  <si>
    <t>znesek</t>
  </si>
  <si>
    <t>I.</t>
  </si>
  <si>
    <t>kpl</t>
  </si>
  <si>
    <t>II.</t>
  </si>
  <si>
    <t>BETONSKA DELA</t>
  </si>
  <si>
    <t>kg</t>
  </si>
  <si>
    <t>III.</t>
  </si>
  <si>
    <t>TESARSKA DELA</t>
  </si>
  <si>
    <t>kos</t>
  </si>
  <si>
    <t>IV.</t>
  </si>
  <si>
    <t>ZIDARSKA DELA</t>
  </si>
  <si>
    <t>V.</t>
  </si>
  <si>
    <t>KLJUČAVNIČARSKA DELA</t>
  </si>
  <si>
    <t>VI.</t>
  </si>
  <si>
    <t>SLIKOPLESKARSKA DELA</t>
  </si>
  <si>
    <t>4.</t>
  </si>
  <si>
    <t>5.</t>
  </si>
  <si>
    <t>6.</t>
  </si>
  <si>
    <t>7.</t>
  </si>
  <si>
    <t>8.</t>
  </si>
  <si>
    <t>9.</t>
  </si>
  <si>
    <t>10.</t>
  </si>
  <si>
    <t>11.</t>
  </si>
  <si>
    <t>C.</t>
  </si>
  <si>
    <t>Betonska dela</t>
  </si>
  <si>
    <t>Zidarska dela</t>
  </si>
  <si>
    <t>Ključavničarska dela</t>
  </si>
  <si>
    <t>Slikopleskarska dela</t>
  </si>
  <si>
    <t>Fasaderska dela</t>
  </si>
  <si>
    <t>Tesarska dela</t>
  </si>
  <si>
    <t>Skupaj betonska dela:</t>
  </si>
  <si>
    <t>ura</t>
  </si>
  <si>
    <t>Skupaj zidarska dela:</t>
  </si>
  <si>
    <t>Skupaj tesarska dela:</t>
  </si>
  <si>
    <t>Skupaj ključavničarska dela:</t>
  </si>
  <si>
    <t>Skupaj slikopleskarska dela:</t>
  </si>
  <si>
    <t>FASADERSKA DELA</t>
  </si>
  <si>
    <t>Skupaj fasaderska dela:</t>
  </si>
  <si>
    <t>1.</t>
  </si>
  <si>
    <t>2.</t>
  </si>
  <si>
    <t>3.</t>
  </si>
  <si>
    <t>m</t>
  </si>
  <si>
    <t>12.</t>
  </si>
  <si>
    <t>cena/ e.m.</t>
  </si>
  <si>
    <t>D.</t>
  </si>
  <si>
    <t>13.</t>
  </si>
  <si>
    <t>14.</t>
  </si>
  <si>
    <t>ELEKTRO DELA</t>
  </si>
  <si>
    <t>15.</t>
  </si>
  <si>
    <t>16.</t>
  </si>
  <si>
    <t>17.</t>
  </si>
  <si>
    <t>E.</t>
  </si>
  <si>
    <t>F.</t>
  </si>
  <si>
    <t>G.</t>
  </si>
  <si>
    <t>Komunikacijski kabel, tip: LIYCY-2x0,5+4x0,22mm</t>
  </si>
  <si>
    <t>Kombinirani infrardeči pasivni in mikrovalovni javljalnik gibanja z antimaskinga funkcijo, (PIR+MW AM), kot npr. TEXECOM, tip: Prestige AMDT, s stenskim nosilcem</t>
  </si>
  <si>
    <t>Napajalni kabel; PPY-3x1,5mm2</t>
  </si>
  <si>
    <t>TEHNIČNO VAROVANJE (dobava in montaža)</t>
  </si>
  <si>
    <t>Komunikacijski kabel, tip: FTP, cat5+</t>
  </si>
  <si>
    <t>Skupaj tehnično varovanje:</t>
  </si>
  <si>
    <t>PROJEKTNA DOKUMENTACIJA</t>
  </si>
  <si>
    <t>OPOMBA:
Sistemi tehničnega varovanja (sistem protivlomnega varovanja, centralnega nadzora tehničnega varovanja, prenesni protokolni, dvosmerni sistem varnostnega razreda 3 za priklop na VNC MORS) morajo biti kompatibilni z že vgrajenimi sistemi tehničnega varovanja v objektih MO in SV ter izpolnjevati tehnične zahteve in pogoje, ki so navedeni v razpisni dokumentaciji.</t>
  </si>
  <si>
    <t>Izdelava PID projektne dokumentacije v treh izvodih + elektronski medij</t>
  </si>
  <si>
    <t>*</t>
  </si>
  <si>
    <t>Vrednost del brez DDV:</t>
  </si>
  <si>
    <t>22% DDV:</t>
  </si>
  <si>
    <t>Skupaj - vrednost del z DDV:</t>
  </si>
  <si>
    <t>V enotah cene morajo biti zajeti tudi vsi naslednji stroški :</t>
  </si>
  <si>
    <t>Prevozni in manipulativni stroški;</t>
  </si>
  <si>
    <t>Obračun se vrši po dejansko izvedenih količinah;</t>
  </si>
  <si>
    <t>Vsi predpisani tehnični standardi in normativi, ki so predpisani za posamezno vrsto del;</t>
  </si>
  <si>
    <t>Ves potrošni, pritrdilni, vezni in montažni material ter podkonstrukcije</t>
  </si>
  <si>
    <t>Vsi stroški predpisanih ukrepov varstva pri delu in varstva pred požarom, ki jih mora</t>
  </si>
  <si>
    <t>izvajalec obvezno upoštevati;</t>
  </si>
  <si>
    <t>Stroške za popravilo morebitnih škod, ki bi nastale na objektu ali kompleksu kot celoti,</t>
  </si>
  <si>
    <t>dovoznih cestah, zunanjem okolju, komunalnih vodih in energ. priključkih po krivdi izvajalca;</t>
  </si>
  <si>
    <t>Dokumentacija za servisiranje naprav in garancijski listi.</t>
  </si>
  <si>
    <t>OPOMBA</t>
  </si>
  <si>
    <t>Vse postavke morajo biti ovrednotene z dejansko ceno;</t>
  </si>
  <si>
    <t>Vrednosti cen in zmnožek vpisati samo k zahtevanim količinam;</t>
  </si>
  <si>
    <t>Dopisovanje drugih podatkov in sprememb vsebine popisa in količin ni dovoljeno;</t>
  </si>
  <si>
    <t xml:space="preserve">Za vsa nepredvidena dela mora izvajalec pridobiti soglasje naročnika, ter pred izvedbo del </t>
  </si>
  <si>
    <t>pripraviti analizo cen</t>
  </si>
  <si>
    <t>Po zaključku del dostaviti vso tehnično dokumentacijo za vgrajeno opremo</t>
  </si>
  <si>
    <t>Vrsta del:</t>
  </si>
  <si>
    <t>PONUDBA ŠT.: _________________</t>
  </si>
  <si>
    <t xml:space="preserve">DATUM: </t>
  </si>
  <si>
    <t>Pripravljalna dela</t>
  </si>
  <si>
    <t>Opisi pozicij so skrajšani. Ponudba za izvedbo mora vsebovati vse stroške za kompletno izdelavo pozicije, tudi če v popisu niso eksplicitno navedeni.</t>
  </si>
  <si>
    <t>Rušenje strehe</t>
  </si>
  <si>
    <t>Rušenje obstoječe pločevinaste strehe, kompletno z nalaganjem in odvozom na gradbiščno deponijo.</t>
  </si>
  <si>
    <t>objekt</t>
  </si>
  <si>
    <t>agregat</t>
  </si>
  <si>
    <t>Rušenje kleparskih izdelkov</t>
  </si>
  <si>
    <t>Rušenje obstoječih obrob, kompletno z nalaganjem in odvozom na gradbiščno deponijo.</t>
  </si>
  <si>
    <t>Rušenje letev</t>
  </si>
  <si>
    <t>Rušenje letev, kompletno z nalaganjem in odvozom na gradbiščno deponijo.</t>
  </si>
  <si>
    <t>Rušenje lesenega ostrešja</t>
  </si>
  <si>
    <t>Rušenje lesenega ostrešja, kompletno z nalaganjem in odvozom na gradbiščno deponijo.</t>
  </si>
  <si>
    <t>Rušenje pranih plošč</t>
  </si>
  <si>
    <t>Rušenje pranih plošč, kompletno z nalaganjem in odvozom na gradbiščno deponijo.</t>
  </si>
  <si>
    <t>Rušenje betona pred vhodom</t>
  </si>
  <si>
    <t>Rušenje betona pred vhodom, kompletno z nalaganjem in odvozom na gradbiščno deponijo.</t>
  </si>
  <si>
    <t>m³</t>
  </si>
  <si>
    <t>Rušenje kovinske konstrukcije okrog agregata</t>
  </si>
  <si>
    <t>Rušenje kovinske konstrukcije okrog agregata, kompletno z nalaganjem in odvozom na gradbiščno deponijo.</t>
  </si>
  <si>
    <t>Rušenje obstoječe zunanje pipe s koritom</t>
  </si>
  <si>
    <t>Rušenje obstoječe zunanje pipe s koritom, blindiranjem vo cevi, kompletno z nalaganjem in odvozom na gradbiščno deponijo.</t>
  </si>
  <si>
    <t>Nalaganje in odvoz ruševin</t>
  </si>
  <si>
    <t>Nalaganje in odvoz ruševin na trajno deponijo do 15 km, kompletno s plačilom komunalnih pristojbin, dokazilom o ravnanju z gradbenimi odpadki.</t>
  </si>
  <si>
    <t>armatura</t>
  </si>
  <si>
    <t>beton</t>
  </si>
  <si>
    <t>les</t>
  </si>
  <si>
    <t>pločevina</t>
  </si>
  <si>
    <t>PRIPRAVLJALNA DELA</t>
  </si>
  <si>
    <r>
      <t>m</t>
    </r>
    <r>
      <rPr>
        <sz val="11"/>
        <color indexed="8"/>
        <rFont val="Calibri"/>
        <family val="2"/>
        <charset val="238"/>
      </rPr>
      <t>²</t>
    </r>
  </si>
  <si>
    <r>
      <t>m</t>
    </r>
    <r>
      <rPr>
        <sz val="11"/>
        <color indexed="8"/>
        <rFont val="Calibri"/>
        <family val="2"/>
        <charset val="238"/>
        <scheme val="minor"/>
      </rPr>
      <t>¹</t>
    </r>
  </si>
  <si>
    <r>
      <t>m</t>
    </r>
    <r>
      <rPr>
        <sz val="11"/>
        <color indexed="8"/>
        <rFont val="Calibri"/>
        <family val="2"/>
        <charset val="238"/>
        <scheme val="minor"/>
      </rPr>
      <t>²</t>
    </r>
  </si>
  <si>
    <t>Skupaj pripravljalna dela:</t>
  </si>
  <si>
    <t>Zemeljska dela</t>
  </si>
  <si>
    <t>*V postavkah je potrebno upoštevati vsa spremna in potrebna dela za pričetek in dokončanje del v celoti</t>
  </si>
  <si>
    <t>*Pred pričetkom del - izkopov mora biti parcela očiščena in odstranjene vse morebitne ovire.</t>
  </si>
  <si>
    <t>*Vsa izkopna dela in transporti izkopanih materialov se obračunajo po prostornini zemljine v raščenem stanju. Vsa nasipna dela se obračunajo po prostornini zemljine v vgrajenem stanju, oboje po dejanskih izmerah.</t>
  </si>
  <si>
    <t>*Eventuelno črpanje vode v času izvedbe zemeljskih del upoštevati v ceni za enoto.</t>
  </si>
  <si>
    <t>*Pri izvajanju zemljskih del izvajalec izvede morebitne zaščite gradbene jame, kar je izven popisa.</t>
  </si>
  <si>
    <t>*Izvajalec del pridobi vso potrebno dokumentacijo za izvajanje transportov.</t>
  </si>
  <si>
    <t>*Izvajalec del pridobi vso potrebno dokumentacijo za deponiranje izkopanega materiala in odpadkov.</t>
  </si>
  <si>
    <t>*Strošek deponiranja izkopanih materilov upoštevati v ceni na enoto.</t>
  </si>
  <si>
    <t>*Morebitno pranje vozil in čiščenje cestišča upoštevati v cenah na enoto.</t>
  </si>
  <si>
    <t>*Pri izvajanju zemljskih del je predvideti sodelovanje z eventuelnim izvajalcem stabilizacije temeljnih tal.</t>
  </si>
  <si>
    <t>*Pri izvajanju zemljskih del je predvideti sodelovanje z geomehanikom in statikom, ter za eventuelna spremenjena dela pridobiti pisno soglasje odg.projektanta.</t>
  </si>
  <si>
    <t>Odstranitev humusa</t>
  </si>
  <si>
    <t>Odstranitev humusa v debelini cca. 10 cm in deponiranje na gradbiščni deponiji.</t>
  </si>
  <si>
    <t>Strojni izkop</t>
  </si>
  <si>
    <t>Strojni izkop gradbene jame v terenu III. In IV. ktg globine 0 - 1 m, z nalaganjem na kamion in odvoz na gradbiščno deponijo.</t>
  </si>
  <si>
    <t>Planiranje, utrditev</t>
  </si>
  <si>
    <t>Nasip pod objektom</t>
  </si>
  <si>
    <t>Nasip pod objektom v debelini 40 cm s tamponskim materialom ter nabijanjem do predpisane zbitosti po 20 cm slojih.</t>
  </si>
  <si>
    <t>Zasip za temelji in objektom</t>
  </si>
  <si>
    <t>Zasip za temelji in objektom z obstoječim materialom ter nabijanjem do predpisane zbitosti po 20 cm slojih.</t>
  </si>
  <si>
    <t>Humusiranje površin</t>
  </si>
  <si>
    <t>Humusiranje površin z zatravitvijo, kompletno z vsemi potrebnimi deli in transporti.</t>
  </si>
  <si>
    <t>ZEMELJSKA DELA</t>
  </si>
  <si>
    <r>
      <t>m</t>
    </r>
    <r>
      <rPr>
        <sz val="11"/>
        <color indexed="8"/>
        <rFont val="Calibri"/>
        <family val="2"/>
        <charset val="238"/>
        <scheme val="minor"/>
      </rPr>
      <t>³</t>
    </r>
  </si>
  <si>
    <r>
      <t xml:space="preserve">Planiranje gradbene jame s točnostjo </t>
    </r>
    <r>
      <rPr>
        <sz val="11"/>
        <color theme="1"/>
        <rFont val="Calibri"/>
        <family val="2"/>
        <charset val="238"/>
        <scheme val="minor"/>
      </rPr>
      <t>± 3 cm in odvoz odvečnega materiala na deponijo gradbišča.</t>
    </r>
  </si>
  <si>
    <t>Skupaj zemeljska dela:</t>
  </si>
  <si>
    <t>Podložni beton pod temeljno ploščo</t>
  </si>
  <si>
    <t>Izdelava in strojno vgrajevanje betona v nearmirane konstrukcije preseka od 0,08 do 0,12 m3/m2,m1, C8/10, dmax=16mm.</t>
  </si>
  <si>
    <t>Beton talne plošče 30 cm</t>
  </si>
  <si>
    <t>Izdelava in strojno vgrajevanje betona v armirane konstrukcije preseka od 0,20 do 0,30 m3/m2,m1, črpni C25/30 XC2, dmax=22mm, S4, PV-II. Vidna površina zaglajena.</t>
  </si>
  <si>
    <t>Beton zidu 20 cm</t>
  </si>
  <si>
    <t>Dobava in strojno vgrajevanje betona v armirane konstrukcije preseka od 0,12 do 0,20 m3/m2, črpni C25/30 XC2, dmax=16mm, S4.</t>
  </si>
  <si>
    <t>Stopnice</t>
  </si>
  <si>
    <t>Izdelava in strojno vgrajevanje betona v armirane konstrukcije preseka od 0,12-0,20 m3/m2,m1,  črpni C25/30 XC2, dmax=16mm, S4. Vidna površina zaglajena.</t>
  </si>
  <si>
    <t xml:space="preserve">Armatura </t>
  </si>
  <si>
    <t>Strojna izdelava in ročna montaža in vezanje srednje zahtevne armature iz betonskega jekla S500, s prenosi do mesta vgraditve in pomožnimi deli. Ocena</t>
  </si>
  <si>
    <t>Mrežasta armatura</t>
  </si>
  <si>
    <t>Rezanje, polaganje in vezanje armature iz armaturnih mrež MA 500/560, s prenosi do mesta vgraditve in pomožnimi deli. Ocena</t>
  </si>
  <si>
    <t>Opaž roba talne plošče 30 cm</t>
  </si>
  <si>
    <t>Izdelava opaža obrobe AB talne plošče, širine 30 cm, opažanje, razopažanje in čiščenje, komplet z vsemi potrebnimi pomožnimi deli.</t>
  </si>
  <si>
    <t>m¹</t>
  </si>
  <si>
    <t>Opaž enoramnih stopnic na terenu</t>
  </si>
  <si>
    <t>Izdelava opaža armiranobetonskih enoramnih, stopnic na terenu - opažanje, razopažanje in čiščenje, komplet z vsemi potrebnimi pomožnimi deli in transporti.</t>
  </si>
  <si>
    <t>m²</t>
  </si>
  <si>
    <t>Opaž AB zidov 30 cm</t>
  </si>
  <si>
    <t>Izdelava dvostranskega opaža AB zidu, debeline 20 cm in višine do 60 cm, opažanje, razopažanje in čiščenje, komplet z vsemi potrebnimi pomožnimi deli. Opaž za vidni beton.</t>
  </si>
  <si>
    <t>Opaž lukenj in prebojev</t>
  </si>
  <si>
    <t>Opažanje in razopažanje raznih lukenj oziroma prebojev betonskih konstrukcij za potrebe instalacijskih odprtin, komplet z vsemi potrebnimi pomožnimi deli in transporti. ocena</t>
  </si>
  <si>
    <t>Razne letve</t>
  </si>
  <si>
    <t>Dobava, montaža ter demontaža raznih trikotnih, trapeznih ali podobnih elementov v vogale opaža, kjer bodo vidni robovi, kompletno s fiksiranjem ter vsemi potrebnimi deli in transporti. ocena</t>
  </si>
  <si>
    <t>Fasadni odri</t>
  </si>
  <si>
    <t>Lahki fasadni odri iz cevi višine do 3 m - montaža, amortizacija, demontaža in čiščenje. Obračun samo 1x ne glede na morebitne predelave.</t>
  </si>
  <si>
    <t>Toplotna izolacija 5 cm - med objektoma</t>
  </si>
  <si>
    <t>Dobava materiala in polaganje toplotne izolacije: XPS plošče debeline 5 cm, tlačne trdnosti &lt;2%/&gt;115kPa, λ=0.039W/mK s stopničastimi preklopi (kot so Fibran XPS 300 L).  Upoštevati vsa potrebna dela in transporte.</t>
  </si>
  <si>
    <t>Enotna cena mora vsebovati:</t>
  </si>
  <si>
    <t>* vsa potrebna pripravljalna dela_x000D_
* merjenja na objektu_x000D_
*izdelavo vzorcev na objektu, ki so pred izvedbo potrjeni s strani projektanta_x000D_
* vse potrebne transporte do mesta vgrajevanja_x000D_
* preizkušanje kvalitete za vse materiale, ki se vgrajujejo in dokazovanje kvalitete z atesti_x000D_
* ves potreben glavni, pomožni, pritrdilni in vezni material skladno z načrtom oz. zahtevami za kvalitetno izvedbo del (vključno z vsemi potrebnimi prednamazi_x000D_
* vsa potrebna pomožna delovna sredstva za vgrajevanje na objektu kot so lestve in podobno_x000D_
* usklajevanje z osnovnim načrtom in posvetovanje s projektantom_x000D_
* terminsko usklajevanje z ostalimi izvajalci na objektu_x000D_
* čiščenje prostorov po končanem delu in odvoz odpadnega materiala na stalno deponijo.</t>
  </si>
  <si>
    <t>Pri izdelavi fasaderskih del bo izvajalec imel na razpolago za uporabo fasadne odre, ki jih postavi investitor.</t>
  </si>
  <si>
    <t>Fasada - vertikalne površine</t>
  </si>
  <si>
    <t>—Trapezna pločevina z višino valjia 5 cm, debelina pločevine 0,6 mm, barva po navodilih naročnika                
— Lesena horizontalna podkonstrukcija iz moralov 48/48 mm , pritrjena na konstrukcijo objekta z vijačenjem                                                         —Lesena vertikalna konstrukcija iz letev 48/24 mm za prezračevanje fasade, upoštevati tudi vgradnjo mrežice proti mrčesu širine 25 mm</t>
  </si>
  <si>
    <t>GOI dela za ureditev TK objekta Janče</t>
  </si>
  <si>
    <r>
      <rPr>
        <sz val="14"/>
        <rFont val="Calibri"/>
        <family val="2"/>
        <charset val="238"/>
        <scheme val="minor"/>
      </rPr>
      <t>Lokacija:</t>
    </r>
    <r>
      <rPr>
        <b/>
        <sz val="14"/>
        <rFont val="Calibri"/>
        <family val="2"/>
        <charset val="238"/>
        <scheme val="minor"/>
      </rPr>
      <t xml:space="preserve"> Janče</t>
    </r>
  </si>
  <si>
    <t>TK OBJEKT JANČE</t>
  </si>
  <si>
    <t>Ostrešje</t>
  </si>
  <si>
    <t>Dobava in izdelava lesenega ostrešja, dvokapnica naklona 14º v sestavi: špirovci 14/16 cm, lege kapna 16/20/20 cm, vmesna  20/20 cm in slemenska 20/20 cm. Na SV delu je kapna lega dodatno podprta s soho 20/20 cm, ki je položena in pritrjena na kovinski jahač. Poraba lesa do 0,05 m³/m². Les je potrebno protipožarno in antiglivično zaščititi. V ceni upoštevati ves pritrdilni in vezni material, izdelavo menjalnikov ter zaključna in transportna dela. Izvedba v skladu s projektom.</t>
  </si>
  <si>
    <t>Vzdolžne letve</t>
  </si>
  <si>
    <t>Dobava in postavitev  vzdolžnih  letev 5/5 cm v sestavi strehe, komplet z vsemi potrebnimi pomožnimi deli in elementi. Vsi leseni deli zaščiteni z zaščitnimi premazi.</t>
  </si>
  <si>
    <t>Prečne letve</t>
  </si>
  <si>
    <t>Dobava in postavitev  prečnih  letev 5/3 cm za opečno kritino, komplet z vsemi potrebnimi pomožnimi deli in elementi. Vsi leseni deli zaščiteni z zaščitnimi premazi.</t>
  </si>
  <si>
    <t>Prezračevanje strehe</t>
  </si>
  <si>
    <t>Dobava in montaža slemenskih oz. grebenskih letev 3x7 cm na razmaku cca.17 cm (4x) na katere pritrdimo prečne letve za zračenje 3/5 oz. 5/5 cm, komplet z vsemi potrebnimi pomožnimi deli, pritrdilnim in veznim materialom in transporti.</t>
  </si>
  <si>
    <t>Napušč</t>
  </si>
  <si>
    <t>Dobava in montaža oblanega lesenega opaža  napušča debeline   22 mm, komplet z vsemi potrebnimi pomožnimi deli in elementi. Opaž je finalno pleskan z lazurnimi premazi.</t>
  </si>
  <si>
    <t>OSB plošče 22 mm</t>
  </si>
  <si>
    <t>Dobava in polaganje OSB plošč debeline 22 mm na pero in utor s pritrjevanjem na strešno konstrukcijo, kompletno z vsemi potrebnimi deli in transporti</t>
  </si>
  <si>
    <t>Tesarska deal dela</t>
  </si>
  <si>
    <t>Krovska dela</t>
  </si>
  <si>
    <t>Kritina - trapezna pločevina</t>
  </si>
  <si>
    <t>Dobava in montaža profilirane plošče iz pocinkane in barvane jeklene pločevine s slojem protikondenčnega obrizga (8-10 mm) (Trimoval TPO 1000), kompletno z vsemi potrebnimi zaključki, obrobami, pritrdili ter vsemi potrebnimi deli in transporti</t>
  </si>
  <si>
    <t>čelna obroba</t>
  </si>
  <si>
    <t>slemenska obroba</t>
  </si>
  <si>
    <t>kapna obroba</t>
  </si>
  <si>
    <t>Varovalna mrežica</t>
  </si>
  <si>
    <t>Dobava in montaža tipske varovalne mrežice za ptice. Mrežica širine 50mm se montira po celotni dolžini slemenske in kapne linije in onemogoča vstop pticam, mrčesu ipd. v zračni sloj za zračenje kritine.</t>
  </si>
  <si>
    <t>KROVSKA DELA</t>
  </si>
  <si>
    <t>Skupaj krovska dela:</t>
  </si>
  <si>
    <t>Kleparska dela</t>
  </si>
  <si>
    <t>Alu pločevina je 0,7 mm, če ni drugače navedeno.</t>
  </si>
  <si>
    <t>Žleb r.š. 28,5 cm</t>
  </si>
  <si>
    <t>Izdelava, dobava in montaža žleba  r.š. 28,5 cm iz Alu barvane pločevine, komplet s kljukami, žlebnimi kotlički in vsemi potrebnimi pomožnimi deli, elementi ter transporti.</t>
  </si>
  <si>
    <t>kotliček za odtok ø125</t>
  </si>
  <si>
    <t>Odtočna cev ø125</t>
  </si>
  <si>
    <t>Izdelava, dobava in montaža  odtočne cevi Φ125  mm iz Alu barvane pločevine, komplet z vsemi potrebnimi pomožnimi deli in elementi ter transporti.</t>
  </si>
  <si>
    <t>koleno</t>
  </si>
  <si>
    <t>KLEPARSKA DELA</t>
  </si>
  <si>
    <t>Skupaj kleparska dela:</t>
  </si>
  <si>
    <t xml:space="preserve">Kvaliteta jekla skladno s projektom konstrukcij S235JRG2. </t>
  </si>
  <si>
    <t>Enotna cena mora vsebovati:_x000D_
* snemanje potrebnih izmer na gradbišču in po projektu_x000D_
* izdelava tehnoloških risb za proizvodnjo vključno z detajli, za jeklene konstrukcije izdelava delavniških načrtov_x000D_
* izdelava vseh izračunov, vezanih na izdelavo elementov, potrebnih za doseganje predpisanih zahtev_x000D_
* ppreizkužanje posameznih elementov in dokazovanje kvalitete s certifikati o ustreznosti_x000D_
* izdelava vzorca in vgradnja le-tega na objektu_x000D_
* dobava osnovnega, pomožnega in pritrdilnega materiala ter standardnega okovja za kompletiranje funkcionalne celote izdelka</t>
  </si>
  <si>
    <t>* izdelava vseh potrebnih zaključkov_x000D_
* izdelava vseh elementov v delavnici in montaža na objektu do končnega izdelka, da je le-ta funkcionalna celota_x000D_
* vsi potrebni transporti do mesta vgrajevanja_x000D_
* skladiščenje materiala na gradbišču_x000D_
* uporaba vseh pomožnih sredstev za vgrajevanje na objektu kot so lestve, odri ipd._x000D_
* ustrezno čiščenje jekla ter izvedba predpisane protikorozijske zaščite, vse  v delavnici ter popravila le-te po montaži na objektu</t>
  </si>
  <si>
    <t>* usklajevanje z osnovnim načrtom in posvetovanje s projektantom_x000D_
* terminsko usklajevanje del z ostalimi izvajalci na objektu_x000D_
* čiščenje prostorov po konanih delih in odvoz odpadnega materiala na komunalno deponijo ter vsi stroški v zvezi s tem_x000D_
* vsi ukrepi za zaščito delavcev na gradbišču skladno z veljavnimi predpisi s področja varnosti in zdravja pri delu.</t>
  </si>
  <si>
    <t>Sidra strešne konstrukcije</t>
  </si>
  <si>
    <t>Dobava in montaža kovinskih sider Ø22mm, l=30 cm za sidranje strešne konbstrukcije, kompletno z vsemi potrebnimi deli in transporti.</t>
  </si>
  <si>
    <t>Kovinski podstavek</t>
  </si>
  <si>
    <t>Dobava in montaža kovinskega, pocinkanega podstavka za soho 20/20 cm, sidranje v betonski zid z vijaki, kompletno z vsemi potrebnimi deli in transporti.</t>
  </si>
  <si>
    <t>Mavčnokartonska dela</t>
  </si>
  <si>
    <t>Enotna cena mora vsebovati:
* merjenje na objektu (pred pričetkom izvajanja del je nujno mere kontrolirati na objektu)</t>
  </si>
  <si>
    <t>* izdelava tehnoloških risb za proizvodnjo z detajli
* izdelava vseh izračunov vezanih na izdelavo elementov, potrebnih za doseganje predpisanih zahtev
* preizkušanje posameznih elementov in dokazovanje kvalietet z atesti
* izdelava vzorca in vgradnja na objektu
* ves potreben glavni, pomožni, pritrdilni in vezni material
* vse potrebno delo od pripravljalnih del do finalnega izdelka
* izdelava vseh potrebnih zaključkov
* izdelava elementov v delavnici in montaža na objektu
* vse potrebne transporte do mesta vgrajevanja
* skladiščenje materiala na gradbišču
* vsa potrebna pomožna sredstva za vgrajevanje na objektu kot so lestve, odri in podobno</t>
  </si>
  <si>
    <t>* usklajevanje z osnovnim načrtom in posvetovanje s projektantom
* terminsko usklajevanje del z ostalimi izvajalci na objektu
* izdelava in izrez odprtin za vgradnjo inštalacijskih in drugih elementov montažne predelne stene
* popravilo eventuelno povzročene škode ostalim izvajalcem na gradbišču</t>
  </si>
  <si>
    <t>* čiščenje prostorov in odvoz odpadnega materiala na stalno deponijo
* plačilo komunalnega prispevka za stalno deponijo odpadnega materiala
* vse potrebne higiensko tehnične preventirne mere za zaščito delavcev na gradbišču
* faznost izgradnje objekta.</t>
  </si>
  <si>
    <t>Enotna cena mora zajeti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t>
  </si>
  <si>
    <t>Poleg osnovnega, je sestavni del izvedbe predelnih sten tudi:
* izvedbe stikov montažnih predelnih sten z zidanimi in betonskimi stenami in stebri, izvesti elastične stike (da ne pride do poka) po tehnologiji proizvajalca in izvajalca predelnih sten (tehnologija potrjena s strani naročnika), ter vsemi potrebnimi tesnili in polnili oz. izdelavi delovnih fug.</t>
  </si>
  <si>
    <t>* stikovanje mavčno kartonskih plošč medsebojno je potrebno z ustreznimi tehničnimi rešitvemi , da se zagotovi, da končni premaz na stiku dveh plošč ne poka.
Glede na položaj stene in funkcionalne zahteve mora izvajalec izbrati ustrezno vrsto plošč, kvaliteto pa mora dokazati z atesti.</t>
  </si>
  <si>
    <t>Ponudnik mora pri izdelavi upoštevati predviden način izdelave in vse detajle skladno s tehnologijo proizvajalca.</t>
  </si>
  <si>
    <t>Strop mansarda</t>
  </si>
  <si>
    <t>Dobava in montaža mavčnokartonskega stropa na enojni pocinkani konstrukciji, pritrjena na špirovce, enojna obloga iz navadnih plošč debeline 15 mm. Upoštevati tudi bandažiranje ter vse potrebne preboje instalacij, kompletno z vsemi potrebnimi deli in transporti.</t>
  </si>
  <si>
    <t>Parna zapora</t>
  </si>
  <si>
    <t>Dobava in polaganje parne zapore z leplenjem stikov (npr. Knaufinsulation LDS100), kompletno z vsemi potrebnimi deli in transporti.</t>
  </si>
  <si>
    <t>Toplotna izolacija stropa</t>
  </si>
  <si>
    <t>Dobava in polaganje toplotne izolacije iz steklene volne toplotna prevodnost po SIST EN 13162 λD = 0,032 W/Mk, razred požarnih lastnosti A1 po SIST EN 13501-1, linearna upornost zračnemu toku r &gt; 5 kPa s/m² (npr. URSA SF32) debeline 16 cm, kompletno z vsemi potrebnimi deli in transporti.</t>
  </si>
  <si>
    <t>MAVČNOKARTONSKA DELA</t>
  </si>
  <si>
    <t>Skupaj mavčnokartonska dela:</t>
  </si>
  <si>
    <t>Enotna cena mora vsebovati:                                                   * vsa potrebna pripravljalna dela_x000D_
* merjenja na objektu_x000D_
* vse potrebne transporte do mesta vgrajevanja_x000D_
* preizkušanje kvalitete za vse materiale, ki se vgrajujejo in dokazovanje kvalitete z atesti_x000D_
* ves potreben glavni, pomožni, pritrdilni in vezni material skladno z načrtom oz. zahtevami za kvalitetno izvedbo del _x000D_
* vsa potrebna pomožna delovna sredstva za vgrajevanje na objektu kot so lestve in podobno_x000D_
* usklajevanje z osnovnim načrtom in posvetovanje s projektantom_x000D_
* terminsko usklajevanje z ostalimi izvajalci na objektu_x000D_
* čiščenje prostorov po končanem delu in odvoz odpadnega materiala na stalno deponijo.</t>
  </si>
  <si>
    <t>Slikanje sten in tal z disperzijsko barvo</t>
  </si>
  <si>
    <t>Slikarska obdelava betonskih sten in tal z disperzijsko niansirano barvo 2x, po izboru naročnika, kompletno z vsemi potrebnimi deli in transporti.</t>
  </si>
  <si>
    <t>Slikanje stropa s poldisperzijsko barvo</t>
  </si>
  <si>
    <t>Slikarska obdelava mavčnokartonskega stropa s poldisperzijsko niansirano barvo 2x, kitanje 1x, po izboru naročnika, kompletno z vsemi potrebnimi deli in transporti.</t>
  </si>
  <si>
    <t>ZUNANJA UREDITEV</t>
  </si>
  <si>
    <t>Strojni izkop - prane plošče</t>
  </si>
  <si>
    <t>Prestavitev zunanje pipe z dovodom</t>
  </si>
  <si>
    <t>Izdelava novega dovoda do zunanje pipe, kompletno z izkopom, izdelavo posteljice, položitev vodovodne cevi, obsip ter zasip z obstoječim materialom, dobava in montaža  pipe, novega korita izdelavo priključkov. Odvoz viška izkopanega materiala na trajno deponijo. Upoštevati vsa potrebna dela in transporte. Nove napeljave 11,00 m.</t>
  </si>
  <si>
    <t>Prane plošče</t>
  </si>
  <si>
    <t>Dobava in polaganje finalnega tlaka s pranimi ploščami dimenzije 40x40 cm in debeline 4 cm, hidrofobirane, obstojne proti zmrzali, soljenju. Polaganje se vrši na zmrzlinsko obstojen pesek. Fugiranje s cementno malto. Plošče po izboru naročnika.</t>
  </si>
  <si>
    <t>Tlak - prane plošče</t>
  </si>
  <si>
    <t xml:space="preserve">Dobava materiala in izdelava tlaka v sestavi:                                                             — Posteljica za tlakovce: pesek, zrnavosti 2/5mm 4,0 cm
— Nosilni nevezani sloj: drobljenec, zrnavosti 0/16mm, zgoščen z vibracijsko ploščo 10,0 cm
— Protizmrzlinski nevezani sloj: utrjeno nasutje drobirja, zrnavosti 2/63mm, zgoščeno z vibracijsko ploščo po plasteh do 40,0 cm
— Ločilni in filterski sloj: polipropilenska polst PP filc, gramature 110 g/m2
(npr. Typar SF32 ali Naue Secutex 151-GRK3 ali TenCate Polyfelt TS20 itd).
Filc je zavihan navzgor do vrha robnikov.
— Raščen teren, obdelan kot planum: utrjeno mešano nasutje, znivelirano
v naklonu (vzdolžno &gt;0,5%, prečno &gt;2,5%) in s položenimi drenažnimi odvodi
</t>
  </si>
  <si>
    <t>Vrtni robnik</t>
  </si>
  <si>
    <t>Dobava in polaganje betonskega vrtnega robnika vgrajenega v beton C16/20,  višina robnika 25 cm in širine 8 cm. Barva po izboru projektanta, fugiranje s cementno malto.</t>
  </si>
  <si>
    <t>Linjiska rešetka</t>
  </si>
  <si>
    <t>Dobava in montaža linjiskega odvodnjavanja iz kanalet Hauraton RECYFIX STANDARD 100 kanaleta tip 010, segmenti dolžine 1,00 m, višine 185 mm, širine 160 mm, s pripadajočo vroče cinkano mrežasto rešetko, B125, dolžine 1,00 m, okence 30x10 mm. Upoštevati ročico za pritrjevanje rešetk, potrebnih vijakov ter dveh zaključnih elementov iz PE-PP. Kanaleta je izvedena na temelju iz betona XC 30/37, XD1, XF3. Upoštevati vsa potrebna dela in transporte.</t>
  </si>
  <si>
    <t>Panelna ograja h=2200 mm</t>
  </si>
  <si>
    <t>Dobava in montaža panelne ograje višine 2200 mm, v barvi po izboru naročnika. Panelna mreža iz Fe žice (horizontalno 4,0 mm, vertikalno 4,8 mm), vroče cinkan (min. 12 mikronov), površinsko plastificiran (100 mikronov), velikost 2605x2203 mm (okna 50x50 mm) se pritrjuje na stebre s posebno objemko in vijači s pocinkanimi vijaki M8 (lečasta glava, nastavek za TORX vijačenje (5x). Stebri Φ80 mm (dodatna jeklena cev Φ65 mm v notranjosti) iz Fe pločevine, debeline 1,5 mm so vroče cinkani (min. 30 mikronov), površinsko plastificirani (100 mikronov), se vgrajujejo na osnem razmaku max. 2640 mm. Steber mora imeti možnost nadgradnje z enim krakom ali "V" konstrukcijo (dolžina krakov 50 cm). Steber višine 2950 mm oz. višji zaradi terena v naklonu se 750 mm vgradi v temelj iz betonske cevi Φ30 cm (višina 100 cm). Cev se zalije  z betonom C20/25. Pri temelju potrebno upoštevati tudi izdelavo vodila ter dobavo in vgradnjo betonskega parapeta - lamele debeline 5 cm in višine 25 cm. Vsako lamelo se na sredini točkovno, obojestransko obbetonira v dolžini po 30 cm do sredine lamele. V lamelo se pritrjuje panelna mreža - 1x v vsakem polju. Upoštevati vsa potrebna dela in transporte. Ograja kot naprimer MAXI FAX, prozivajalca Palisada d.o.o.</t>
  </si>
  <si>
    <t>Dvokrilna vrata h=2200 mm, širine 2400 mm</t>
  </si>
  <si>
    <t>Dobava in montaža simeričnih dvokrilnih kovinskih vrat v barvi po izboru naročnika. Vrata velikosti 2400 mm in višine 2200 mm iz jeklenih pravokotnih in kvadratnih profilov, polnilo iz pokončnih prečk 30x20 mm, na razdalji 110 mm. Površinska obdelava, vroče cinkana (min. 40 mikronov), finalni sloj dvokomponentni poliuretan, debeline nanosa 100 mikronov. Odpiranje ročno s kljuko in cilindrično ključavnico (3x ključ). Izdelati tudi betonska temelja 40x40x80 cm, za pritrjevanje stebra vrat. Upoštevati vsa potrebna dela in transporte. Vrata kot naprimer Standart, proizvajalca Palisada d.o.o.</t>
  </si>
  <si>
    <t>Skupaj zunanja ureditev:</t>
  </si>
  <si>
    <t>8 kanalni snemalnik NVR v kompletu z 8x PoE stikalom, do 8Mpx IP kamere, 1xHDD (max. 6TB), quadpleks, H.264/H.265, hitrost snemanja 8Mpx, HDMI 4K in VGA video izhod, P2P, LAN, DHCP, DDNS, spletni vmesnik, mobilni klient, napajanje 48VDC, napajalnik, Onvif, združljiv z obstoječim grafičnim vmesnikom naročnika, kot npr. D3808R2P</t>
  </si>
  <si>
    <t>Nadgradnja arhivskega prostora s sistemskim diskom 4TB in SATA priključnim kablom</t>
  </si>
  <si>
    <t>Kamera IP 5MP zunanja Bullet IR 50m, H264, 3.3-12mm, moto zoom, 12VDC/24Vac POE, 120dB WDR, kot npr. IPC-HFW5432E-Z</t>
  </si>
  <si>
    <t>Ohišje (doza povezovalna DH-PFA121) oglato za Bullet kamero</t>
  </si>
  <si>
    <t>Kamera IP 4MP D/N DOME IR 30m, True WDR, IP-66, 3.3-12mm IR, 12Vac/24VDC POE, kot npr. IPC-HDBW5432P</t>
  </si>
  <si>
    <t>Nosilec stenski za DOME kamero, kot npr. PFB-203W</t>
  </si>
  <si>
    <t>Tipkovnica protivlomnega sistema, kot npr. Premier LCD</t>
  </si>
  <si>
    <t>Inštalacijski kanal NIK1 - Quadro 17 samolepilni</t>
  </si>
  <si>
    <t>Inštalacijski kanal NIK-2 (30x17) samolepilni</t>
  </si>
  <si>
    <t>Inštalacijska cev TUBOFLEKS 16 plastificirana</t>
  </si>
  <si>
    <t>Priklop INFRANET vmesnika na VNC naročnika, programiranje obstoječe vlomne centrale Texecom</t>
  </si>
  <si>
    <t>Delna demontaža in prestavitev obstoječe opreme (vlomna centrala), montaža, priklop, nastavitev in označevanje elementov nove opreme, vnos parametrov v programsko okolje, parametriranje sistema, zagon sistema, test delovanja in poučitev uporabnika</t>
  </si>
  <si>
    <t>Izdelava projektne dokumentacije PID v dveh izvodih in digitalni medij</t>
  </si>
  <si>
    <t>Dobava in vgradnja kovinskega kontejnerja noranjih dimenzij 2435x3800 mm, stojne višine 2,30 m, koristne obremenitve poda 5 kN/m2, obremenitev sten 0,5 kN/m2, izvedba elektroinstalacij po IEC60364 skladno z navodili elektro projektanta. Izvedba kontejnerja po sledeči specifikaciji:</t>
  </si>
  <si>
    <t>a.</t>
  </si>
  <si>
    <t>Okvir kontejnerja</t>
  </si>
  <si>
    <t>Barvanje okvirja, dimenzije 2435x3800, barvan v C3M, RAL 9002</t>
  </si>
  <si>
    <t>Okvir poda dimenzije 2435x3800 mm, H=120 mm</t>
  </si>
  <si>
    <t>PVC talna obloga debeline 1,5 mm, dimenzije 2435x3800 mm</t>
  </si>
  <si>
    <t>Obloga poda vlagoodbojna iverica debeline 20 mm, za pod dimenzij 3435x3800 mm</t>
  </si>
  <si>
    <t>Izolacija poda 2435x3800 mm, DF 39, deb. 100 mm, U=0,39 W/m2K</t>
  </si>
  <si>
    <t>Okvir stropa dimenzije 2435x3800 mm, H=200 mm</t>
  </si>
  <si>
    <t>Obloga stropa iz oplemenitene iverice debeline 10 mm, za strop dimenzij 2435x3800 mm</t>
  </si>
  <si>
    <t>Izolacija stropa 2435x3800 mm, DF 39, debeline 100 mm, U= 0,36 WQ/m2K</t>
  </si>
  <si>
    <t>Stebri 210x152, S=3 mm, L=2445 mm, S350GD+Z140</t>
  </si>
  <si>
    <t>KONTEJNER (dobava in montaža)</t>
  </si>
  <si>
    <t>Fasada</t>
  </si>
  <si>
    <t>Fasadna plošča FTVL60, L=2465 mm, DF 39, U=056 W/m2K</t>
  </si>
  <si>
    <t>Vrata 905x2060 mm</t>
  </si>
  <si>
    <r>
      <t xml:space="preserve">Vrata 905x2060 mm po standardu MORS/NATO varovanje                                                      Protivlomnost - ustrezajo evropskem varnostnem razredu ENV 1627 stopnje 3, odpiranje navznoter,                                  </t>
    </r>
    <r>
      <rPr>
        <b/>
        <sz val="11"/>
        <color theme="1"/>
        <rFont val="Calibri"/>
        <family val="2"/>
        <charset val="238"/>
        <scheme val="minor"/>
      </rPr>
      <t>standardna oprema:</t>
    </r>
    <r>
      <rPr>
        <sz val="11"/>
        <color theme="1"/>
        <rFont val="Calibri"/>
        <family val="2"/>
        <charset val="238"/>
        <scheme val="minor"/>
      </rPr>
      <t xml:space="preserve"> konstrukcija dvodelnega podboja in vratnega krila iz jeklene pločevine, enodelna jeklena plošča na zunanji in notranji strani vratnega krila;                                                                     tri nasadila - nastavljiva po višini,                                              cilindrična ključavnica z večtočkovnim zaklepanjem: šest premičnih jeklenih zapahov ter pet fiksnih jeklenih zapahov na krilu na strani tečajev,                                                                                                varnostni cilindrični vložek CISA AP3 po standardu SIST EN 1303, stopnje 2, (trije ključi in lastniška kartica) in varnostnim ščitom</t>
    </r>
  </si>
  <si>
    <t>b.</t>
  </si>
  <si>
    <t>c.</t>
  </si>
  <si>
    <t>Skupaj kontejner:</t>
  </si>
  <si>
    <t>KONTEJNER</t>
  </si>
  <si>
    <t>Razsvetljava</t>
  </si>
  <si>
    <t>RAZSVETLJAVA (dobava in montaža)</t>
  </si>
  <si>
    <r>
      <t>Beghelli 236ED BS100 LED 40W IP65 - nadgradna svetilka s povišano stopnjo zaščite in LED virom svetlobe neutralne barve 4000K in Ra&gt;80 in barvne stabilnosti LED: 3SDCM, izhodne svetilnosti svetilke 5200lm, ohišje iz samougasljivega UV stabiliziranega PC in opaliziran mikroprizmatični PC difuzor, s širokosnopno simetrično optiko, z vgrajenim jeklenim belim odsevnikom, s tesnenjem z ekspandiranim poliuretanom ki se ne stara, odporna na udarce po IK05, dimenzije:  1280x170x95 mm, za temperaturno območje od -20</t>
    </r>
    <r>
      <rPr>
        <sz val="11"/>
        <rFont val="Calibri"/>
        <family val="2"/>
        <charset val="238"/>
        <scheme val="minor"/>
      </rPr>
      <t>°</t>
    </r>
    <r>
      <rPr>
        <sz val="11"/>
        <color theme="1"/>
        <rFont val="Calibri"/>
        <family val="2"/>
        <charset val="238"/>
        <scheme val="minor"/>
      </rPr>
      <t>C do +40</t>
    </r>
    <r>
      <rPr>
        <sz val="11"/>
        <rFont val="Calibri"/>
        <family val="2"/>
        <charset val="238"/>
        <scheme val="minor"/>
      </rPr>
      <t>°</t>
    </r>
    <r>
      <rPr>
        <sz val="11"/>
        <color theme="1"/>
        <rFont val="Calibri"/>
        <family val="2"/>
        <charset val="238"/>
        <scheme val="minor"/>
      </rPr>
      <t>C, s predvideno obratovalno dobo: 60000h L80, s certifikatom CE, energijskega razreda A++, komplet, z garancijo 5 let ali enakovredno</t>
    </r>
  </si>
  <si>
    <t>Beghelli 4266 Aestetica - piktogramske nalepke s piktogrami smeri izhoda, smer: naravnost, levo, desno ali enakovredno</t>
  </si>
  <si>
    <t>MTS Quasar M LED 12W IP65 - nadgradna stenska svetilka s povišano stopnjo zaščite in LED virom svetlobe tople barve 3000K, prašno lakirano ohišje iz tlačno litega aluminija srebrno sive barve in varnostno steklo, svetilka odporna na udarce po IK07, z navzdol usmerjenim snopom svetlobe v skladu z uredbo o svetlobnem onesnaževanju, izhodne svetilnosti svetilke 407 lm, dimenzije: 200x100x100 mm, komplet ali enakovredno</t>
  </si>
  <si>
    <t>Skupaj razsvetljava:</t>
  </si>
  <si>
    <t>Razdelilniki</t>
  </si>
  <si>
    <t>Dograditev obstoječega el. razdelilnika:                                                                                                                       v obstoječi razdelilnik v starem delu objekta se dobavi in vgradi naslednji material</t>
  </si>
  <si>
    <t>Opisi pozicij so skrajšani. Ponudba za izvedbo mora vsebovati vse stroške za kompletno izdelavo pozicije, tudi če v popisu niso eksplicitno navedeni.                    Elektro dela v kontejnerju so zajeta v PZI dokumentaciji za elektro dela.</t>
  </si>
  <si>
    <t>Obstoječi el. razdelilnik</t>
  </si>
  <si>
    <t>Instalacijski odklopnik C20A/3</t>
  </si>
  <si>
    <t>UPS</t>
  </si>
  <si>
    <t>Namestitev UPS naprave se izvede izven razdelilnika</t>
  </si>
  <si>
    <t>UPS, online, 3F/400V, 3kVA</t>
  </si>
  <si>
    <t>Razdelilnik RD</t>
  </si>
  <si>
    <t>NN tipski razdelilnik z vrati, kot npr. CM2x24 TE, Schrack</t>
  </si>
  <si>
    <t>Preklopno stikalo 1-0-2 (UPS-0-MREŽA), izolirano, 40A, 4-p, za vgradnjo na letev ali na vrata, kot npr. Schrack</t>
  </si>
  <si>
    <t>Instalacijski odklopnik C16A/1</t>
  </si>
  <si>
    <t>Instalacijski odklopnik B10A/1</t>
  </si>
  <si>
    <t>Drobni vezni in pritrdilni material (sponke, vijaki, vezice, označbe sponk, žične povezave, uvodnice)</t>
  </si>
  <si>
    <t>Skupaj razdelilniki:</t>
  </si>
  <si>
    <t>Instalacijski material</t>
  </si>
  <si>
    <t>RAZDELILNIKI (dobava in montaža)</t>
  </si>
  <si>
    <t>INSTALACIJSKI MATERIAL (dobava in montaža)</t>
  </si>
  <si>
    <t>Dobava in montaža 3f ločilnega transformatorja 16kVA, kot npr. TECING ELMAT IZ-7426, 400V +-5%, IP23 (montaža v starem delu objekta)</t>
  </si>
  <si>
    <t>Dobava in montaža navadnega stikala</t>
  </si>
  <si>
    <t>Dobava in montaža trojnih vtičnic 230V za vgradnjo v parapetni kanal</t>
  </si>
  <si>
    <t>Dobava in montaža DIP zbiralke Cu 30x5mm, l=0,5m</t>
  </si>
  <si>
    <t>Dobava in montaža kovinske pocinkane kabelske police 200x50 komplet s pritrdilnim materialom</t>
  </si>
  <si>
    <t>Dobava in montaža kovinskega pocinkanega parapetnega kanala vključno s pregradnimi in končnimi pokrivali komplet s pritrdilnim materialom</t>
  </si>
  <si>
    <t>Dobava in montaža kablov s PVC izolacijo za napetost 400V s Cu žilami, položenimi v parapetu in v instalacijske (samogasne) cevi, komplet:</t>
  </si>
  <si>
    <t>NYM - J - 3 x 2,5 mm2 -</t>
  </si>
  <si>
    <t>NYM - J - 3 x 1,5 mm2</t>
  </si>
  <si>
    <t>NYM - J - 4 x 1,5 mm2</t>
  </si>
  <si>
    <t>NYM - J - 5 x 4 mm2</t>
  </si>
  <si>
    <t>H07V-K-1x16mm2</t>
  </si>
  <si>
    <t>H07V-K-1x6mm2</t>
  </si>
  <si>
    <t>Dobava in montaža PN cevi fi 16-23mm, v ključno s pritrdilnim materialom</t>
  </si>
  <si>
    <t>Drobni in vezni material</t>
  </si>
  <si>
    <t>Skupaj instalacijski material:</t>
  </si>
  <si>
    <t>Ozemljilo</t>
  </si>
  <si>
    <t>OZEMLJILO (dobava in montaža)</t>
  </si>
  <si>
    <t>Zemeljska dela (izkop) za potrebe položitve novega tračnega ozemljila</t>
  </si>
  <si>
    <t>Meritve z izdajo poročila in merilnih protokolov</t>
  </si>
  <si>
    <r>
      <t xml:space="preserve">Dobava in montaža sponke </t>
    </r>
    <r>
      <rPr>
        <b/>
        <sz val="11"/>
        <rFont val="Calibri"/>
        <family val="2"/>
        <charset val="238"/>
        <scheme val="minor"/>
      </rPr>
      <t xml:space="preserve">KON01 </t>
    </r>
    <r>
      <rPr>
        <sz val="11"/>
        <rFont val="Calibri"/>
        <family val="2"/>
        <charset val="238"/>
        <scheme val="minor"/>
      </rPr>
      <t>iz nerjavečega jekla za izvedbo spojev med ploščatim strelovodnim vodniki. Proizvajalec HERMI</t>
    </r>
  </si>
  <si>
    <r>
      <t xml:space="preserve">Dobava in montaža ploščatega vodnika </t>
    </r>
    <r>
      <rPr>
        <b/>
        <sz val="11"/>
        <rFont val="Calibri"/>
        <family val="2"/>
        <charset val="238"/>
        <scheme val="minor"/>
      </rPr>
      <t>RH1</t>
    </r>
    <r>
      <rPr>
        <sz val="11"/>
        <rFont val="Calibri"/>
        <family val="2"/>
        <charset val="238"/>
        <scheme val="minor"/>
      </rPr>
      <t xml:space="preserve"> 30x3,5 mm iz nerjavečega jekla 30x3,5 mm za izvedbo ozemljitvene instalacije. Proizvajalec HERMI</t>
    </r>
  </si>
  <si>
    <t>Skupaj ozemljilo:</t>
  </si>
  <si>
    <t>OSTALO</t>
  </si>
  <si>
    <t>Ostalo</t>
  </si>
  <si>
    <t>Pregled, meritve strelovoda, izdaja certifikata</t>
  </si>
  <si>
    <t>Pregled, meritve NN instalacij, izdaja certifikata</t>
  </si>
  <si>
    <t>Označevanje vseh kablov z napisnimi ploščicami in dvema vezicama</t>
  </si>
  <si>
    <t>Uvajanje in šolanje uporabnika za uporabo elektroinstalacij stavbe, električnih razdelilnikov in ostalih naprav</t>
  </si>
  <si>
    <t>Nepredvidena dela</t>
  </si>
  <si>
    <t>POJEKTNA DOKUMENTACIJA</t>
  </si>
  <si>
    <t>Projektantski nadzor po IZS tarifi s prevoznimi stroški</t>
  </si>
  <si>
    <t>Skupaj ostalo:</t>
  </si>
  <si>
    <t>Tehnično varovanje</t>
  </si>
  <si>
    <t>Popis del št.: 15042019</t>
  </si>
  <si>
    <t>Dobava in montaža klimatske naprave (v kontejner) 3,5kW kot npr. Mitsubishi</t>
  </si>
  <si>
    <t>MSZ-SF35VE</t>
  </si>
  <si>
    <t>MUZ-SF35VE</t>
  </si>
  <si>
    <t>Montaža</t>
  </si>
  <si>
    <t>Načrt arhitekture</t>
  </si>
  <si>
    <t>Načrt gradbenih konstrukcij</t>
  </si>
  <si>
    <t>Načrt tehničnega varovanja</t>
  </si>
  <si>
    <t>Načrt elektro instalacij in električne opreme</t>
  </si>
  <si>
    <t>Stroši sodelovanja elektro distribucijskega podjetja s prevoznimi stroški (nadzor, preklopi,…)</t>
  </si>
  <si>
    <t>VII.</t>
  </si>
  <si>
    <t>NEPREDVIDENA DELA (5% od A - 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</si>
</sst>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0.00\ &quot;€&quot;"/>
    <numFmt numFmtId="165" formatCode="#,##0;[Red]#,##0"/>
    <numFmt numFmtId="166" formatCode="#,##0.00;#,##0.00;"/>
    <numFmt numFmtId="167" formatCode="#,##0.00\ "/>
    <numFmt numFmtId="168" formatCode="#,##0.00;;&quot;&quot;"/>
    <numFmt numFmtId="169" formatCode="#,##0.00\ _€"/>
  </numFmts>
  <fonts count="49">
    <font>
      <sz val="11"/>
      <color theme="1"/>
      <name val="Calibri"/>
      <family val="2"/>
      <charset val="238"/>
      <scheme val="minor"/>
    </font>
    <font>
      <sz val="11"/>
      <name val="Times New Roman"/>
      <family val="1"/>
    </font>
    <font>
      <sz val="10"/>
      <name val="Arial"/>
      <family val="2"/>
    </font>
    <font>
      <sz val="10"/>
      <name val="Arial CE"/>
      <family val="2"/>
      <charset val="238"/>
    </font>
    <font>
      <sz val="10"/>
      <name val="Arial"/>
      <family val="2"/>
      <charset val="238"/>
    </font>
    <font>
      <b/>
      <sz val="11"/>
      <name val="Calibri"/>
      <family val="2"/>
      <charset val="238"/>
    </font>
    <font>
      <sz val="11"/>
      <color indexed="8"/>
      <name val="Calibri"/>
      <family val="2"/>
      <charset val="238"/>
    </font>
    <font>
      <sz val="11"/>
      <name val="Calibri"/>
      <family val="2"/>
      <charset val="238"/>
    </font>
    <font>
      <b/>
      <sz val="12"/>
      <name val="Calibri"/>
      <family val="2"/>
      <charset val="238"/>
    </font>
    <font>
      <sz val="12"/>
      <color indexed="8"/>
      <name val="Calibri"/>
      <family val="2"/>
      <charset val="238"/>
    </font>
    <font>
      <sz val="12"/>
      <name val="Calibri"/>
      <family val="2"/>
      <charset val="238"/>
    </font>
    <font>
      <sz val="11"/>
      <color theme="1"/>
      <name val="Calibri"/>
      <family val="2"/>
      <charset val="238"/>
      <scheme val="minor"/>
    </font>
    <font>
      <b/>
      <sz val="11"/>
      <color theme="1"/>
      <name val="Calibri"/>
      <family val="2"/>
      <charset val="238"/>
      <scheme val="minor"/>
    </font>
    <font>
      <sz val="10"/>
      <name val="Helv"/>
      <charset val="204"/>
    </font>
    <font>
      <sz val="1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4"/>
      <name val="Calibri"/>
      <family val="2"/>
      <charset val="238"/>
      <scheme val="minor"/>
    </font>
    <font>
      <sz val="14"/>
      <name val="Calibri"/>
      <family val="2"/>
      <charset val="238"/>
      <scheme val="minor"/>
    </font>
    <font>
      <sz val="14"/>
      <color theme="1"/>
      <name val="Calibri"/>
      <family val="2"/>
      <charset val="238"/>
      <scheme val="minor"/>
    </font>
    <font>
      <sz val="10"/>
      <color indexed="8"/>
      <name val="Calibri"/>
      <family val="2"/>
      <charset val="238"/>
      <scheme val="minor"/>
    </font>
    <font>
      <sz val="11"/>
      <color rgb="FFFF0000"/>
      <name val="Calibri"/>
      <family val="2"/>
      <charset val="238"/>
      <scheme val="minor"/>
    </font>
    <font>
      <sz val="10"/>
      <name val="Calibri"/>
      <family val="2"/>
      <charset val="238"/>
      <scheme val="minor"/>
    </font>
    <font>
      <sz val="10"/>
      <color indexed="8"/>
      <name val="Arial"/>
      <family val="2"/>
      <charset val="238"/>
    </font>
    <font>
      <b/>
      <u/>
      <sz val="11"/>
      <name val="Calibri"/>
      <family val="2"/>
      <charset val="238"/>
      <scheme val="minor"/>
    </font>
    <font>
      <sz val="11"/>
      <color indexed="18"/>
      <name val="Calibri"/>
      <family val="2"/>
      <charset val="238"/>
      <scheme val="minor"/>
    </font>
    <font>
      <b/>
      <sz val="14"/>
      <color theme="1"/>
      <name val="Calibri"/>
      <family val="2"/>
      <charset val="238"/>
      <scheme val="minor"/>
    </font>
    <font>
      <b/>
      <sz val="12"/>
      <color theme="1"/>
      <name val="Arial"/>
      <family val="2"/>
      <charset val="238"/>
    </font>
    <font>
      <sz val="10"/>
      <color theme="1"/>
      <name val="Arial"/>
      <family val="2"/>
      <charset val="238"/>
    </font>
    <font>
      <i/>
      <sz val="9"/>
      <color theme="1"/>
      <name val="Times New Roman"/>
      <family val="1"/>
      <charset val="238"/>
    </font>
    <font>
      <i/>
      <sz val="10"/>
      <color theme="1"/>
      <name val="Arial"/>
      <family val="2"/>
      <charset val="238"/>
    </font>
    <font>
      <i/>
      <u/>
      <sz val="10"/>
      <color theme="1"/>
      <name val="Arial"/>
      <family val="2"/>
      <charset val="238"/>
    </font>
    <font>
      <i/>
      <sz val="10"/>
      <color indexed="8"/>
      <name val="Arial"/>
      <family val="2"/>
      <charset val="238"/>
    </font>
    <font>
      <i/>
      <u/>
      <sz val="11"/>
      <color theme="1"/>
      <name val="Calibri"/>
      <family val="2"/>
      <charset val="238"/>
    </font>
    <font>
      <sz val="11"/>
      <color theme="1"/>
      <name val="Calibri"/>
      <family val="2"/>
      <charset val="238"/>
    </font>
    <font>
      <i/>
      <sz val="11"/>
      <color theme="1"/>
      <name val="Calibri"/>
      <family val="2"/>
      <charset val="238"/>
    </font>
    <font>
      <i/>
      <sz val="11"/>
      <color indexed="8"/>
      <name val="Calibri"/>
      <family val="2"/>
      <charset val="238"/>
    </font>
    <font>
      <i/>
      <u/>
      <sz val="11"/>
      <color theme="1"/>
      <name val="Calibri"/>
      <family val="2"/>
      <charset val="238"/>
      <scheme val="minor"/>
    </font>
    <font>
      <i/>
      <sz val="11"/>
      <color indexed="8"/>
      <name val="Calibri"/>
      <family val="2"/>
      <charset val="238"/>
      <scheme val="minor"/>
    </font>
    <font>
      <i/>
      <u/>
      <sz val="11"/>
      <name val="Calibri"/>
      <family val="2"/>
      <charset val="238"/>
      <scheme val="minor"/>
    </font>
    <font>
      <b/>
      <i/>
      <sz val="12"/>
      <color indexed="8"/>
      <name val="Arial"/>
      <family val="2"/>
      <charset val="238"/>
    </font>
    <font>
      <b/>
      <sz val="11"/>
      <color theme="1"/>
      <name val="Arial"/>
      <family val="2"/>
      <charset val="238"/>
    </font>
    <font>
      <b/>
      <i/>
      <sz val="11"/>
      <color indexed="8"/>
      <name val="Arial"/>
      <family val="2"/>
      <charset val="238"/>
    </font>
    <font>
      <i/>
      <sz val="9"/>
      <color theme="1"/>
      <name val="Calibri"/>
      <family val="2"/>
      <charset val="238"/>
      <scheme val="minor"/>
    </font>
    <font>
      <i/>
      <sz val="11"/>
      <color theme="1"/>
      <name val="Calibri"/>
      <family val="2"/>
      <charset val="238"/>
      <scheme val="minor"/>
    </font>
    <font>
      <sz val="9"/>
      <color indexed="8"/>
      <name val="Calibri"/>
      <family val="2"/>
      <charset val="238"/>
      <scheme val="minor"/>
    </font>
    <font>
      <sz val="11"/>
      <name val="Arial CE"/>
      <family val="2"/>
      <charset val="238"/>
    </font>
    <font>
      <sz val="12"/>
      <name val="Calibri"/>
      <family val="2"/>
      <charset val="238"/>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style="hair">
        <color indexed="8"/>
      </left>
      <right style="hair">
        <color indexed="8"/>
      </right>
      <top style="hair">
        <color indexed="8"/>
      </top>
      <bottom/>
      <diagonal/>
    </border>
    <border>
      <left/>
      <right/>
      <top style="thin">
        <color indexed="64"/>
      </top>
      <bottom style="thin">
        <color indexed="64"/>
      </bottom>
      <diagonal/>
    </border>
    <border>
      <left/>
      <right/>
      <top style="medium">
        <color indexed="64"/>
      </top>
      <bottom style="medium">
        <color indexed="64"/>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s>
  <cellStyleXfs count="11">
    <xf numFmtId="0" fontId="0" fillId="0" borderId="0"/>
    <xf numFmtId="0" fontId="1" fillId="0" borderId="0"/>
    <xf numFmtId="0" fontId="2" fillId="0" borderId="0"/>
    <xf numFmtId="44" fontId="11" fillId="0" borderId="0" applyFont="0" applyFill="0" applyBorder="0" applyAlignment="0" applyProtection="0"/>
    <xf numFmtId="0" fontId="13" fillId="0" borderId="0"/>
    <xf numFmtId="0" fontId="3" fillId="0" borderId="0"/>
    <xf numFmtId="0" fontId="4" fillId="0" borderId="0"/>
    <xf numFmtId="0" fontId="24" fillId="0" borderId="0"/>
    <xf numFmtId="0" fontId="24" fillId="0" borderId="0"/>
    <xf numFmtId="0" fontId="24" fillId="0" borderId="0"/>
    <xf numFmtId="0" fontId="24" fillId="0" borderId="0"/>
  </cellStyleXfs>
  <cellXfs count="462">
    <xf numFmtId="0" fontId="0" fillId="0" borderId="0" xfId="0"/>
    <xf numFmtId="0" fontId="7" fillId="0" borderId="0" xfId="0" applyFont="1" applyFill="1" applyBorder="1" applyAlignment="1" applyProtection="1">
      <alignment horizontal="center"/>
    </xf>
    <xf numFmtId="4" fontId="7" fillId="0" borderId="0" xfId="0" applyNumberFormat="1" applyFont="1" applyFill="1" applyBorder="1" applyAlignment="1" applyProtection="1"/>
    <xf numFmtId="4" fontId="7" fillId="0" borderId="0" xfId="0" applyNumberFormat="1" applyFont="1" applyFill="1" applyBorder="1" applyAlignment="1" applyProtection="1">
      <alignment horizontal="right"/>
    </xf>
    <xf numFmtId="0" fontId="5" fillId="0" borderId="0" xfId="0" applyFont="1" applyFill="1" applyBorder="1" applyAlignment="1" applyProtection="1">
      <alignment horizontal="left" vertical="top"/>
    </xf>
    <xf numFmtId="0" fontId="7" fillId="0" borderId="0" xfId="0" applyFont="1" applyFill="1" applyBorder="1" applyAlignment="1" applyProtection="1">
      <alignment horizontal="center" vertical="top"/>
    </xf>
    <xf numFmtId="0" fontId="7" fillId="0" borderId="0" xfId="0" applyFont="1" applyFill="1" applyBorder="1" applyAlignment="1" applyProtection="1">
      <alignment vertical="top" wrapText="1"/>
    </xf>
    <xf numFmtId="1" fontId="5" fillId="0" borderId="0" xfId="0" applyNumberFormat="1" applyFont="1" applyFill="1" applyBorder="1" applyAlignment="1" applyProtection="1">
      <alignment horizontal="center" vertical="center"/>
    </xf>
    <xf numFmtId="4" fontId="5" fillId="0" borderId="0"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right" vertical="center"/>
    </xf>
    <xf numFmtId="0" fontId="7" fillId="0" borderId="0" xfId="0" applyFont="1" applyFill="1" applyBorder="1" applyProtection="1"/>
    <xf numFmtId="4" fontId="7" fillId="0" borderId="0" xfId="0" applyNumberFormat="1" applyFont="1" applyFill="1" applyBorder="1" applyAlignment="1" applyProtection="1">
      <alignment horizontal="center"/>
    </xf>
    <xf numFmtId="4" fontId="7" fillId="0" borderId="0" xfId="0" applyNumberFormat="1" applyFont="1" applyFill="1" applyBorder="1" applyProtection="1"/>
    <xf numFmtId="1" fontId="7"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xf>
    <xf numFmtId="0" fontId="7" fillId="2" borderId="2" xfId="1" applyFont="1" applyFill="1" applyBorder="1" applyAlignment="1" applyProtection="1">
      <alignment horizontal="center" vertical="center" wrapText="1"/>
    </xf>
    <xf numFmtId="2" fontId="7" fillId="2" borderId="2" xfId="1" applyNumberFormat="1" applyFont="1" applyFill="1" applyBorder="1" applyAlignment="1" applyProtection="1">
      <alignment horizontal="center" vertical="center"/>
    </xf>
    <xf numFmtId="2" fontId="7" fillId="2" borderId="3" xfId="1" applyNumberFormat="1" applyFont="1" applyFill="1" applyBorder="1" applyAlignment="1" applyProtection="1">
      <alignment horizontal="center" vertical="center" wrapText="1"/>
    </xf>
    <xf numFmtId="1" fontId="7" fillId="0" borderId="0" xfId="0" applyNumberFormat="1" applyFont="1" applyFill="1" applyBorder="1" applyAlignment="1" applyProtection="1">
      <alignment horizontal="center" vertical="top"/>
    </xf>
    <xf numFmtId="0" fontId="5" fillId="0" borderId="0" xfId="0" applyFont="1" applyFill="1" applyBorder="1" applyAlignment="1" applyProtection="1">
      <alignment vertical="top" wrapText="1"/>
    </xf>
    <xf numFmtId="0" fontId="7" fillId="0" borderId="0" xfId="0" applyFont="1" applyFill="1" applyAlignment="1" applyProtection="1">
      <alignment vertical="top" wrapText="1"/>
    </xf>
    <xf numFmtId="4" fontId="7" fillId="0" borderId="0" xfId="0" applyNumberFormat="1" applyFont="1" applyFill="1" applyAlignment="1" applyProtection="1">
      <alignment horizontal="center"/>
    </xf>
    <xf numFmtId="0" fontId="7" fillId="0" borderId="0" xfId="2" applyFont="1" applyFill="1" applyBorder="1" applyAlignment="1" applyProtection="1">
      <alignment horizontal="center" vertical="top"/>
    </xf>
    <xf numFmtId="4" fontId="7" fillId="0" borderId="0" xfId="2" applyNumberFormat="1" applyFont="1" applyFill="1" applyBorder="1" applyAlignment="1" applyProtection="1">
      <alignment horizontal="center"/>
    </xf>
    <xf numFmtId="3" fontId="7" fillId="0" borderId="0" xfId="0" applyNumberFormat="1" applyFont="1" applyFill="1" applyBorder="1" applyAlignment="1" applyProtection="1">
      <alignment horizontal="center" vertical="top"/>
    </xf>
    <xf numFmtId="0" fontId="7" fillId="0" borderId="0" xfId="0" applyFont="1" applyFill="1" applyProtection="1"/>
    <xf numFmtId="0" fontId="7" fillId="0" borderId="0" xfId="0" applyFont="1" applyFill="1" applyAlignment="1" applyProtection="1">
      <alignment horizontal="center"/>
    </xf>
    <xf numFmtId="0" fontId="7" fillId="0" borderId="0" xfId="0" applyFont="1" applyAlignment="1" applyProtection="1">
      <alignment vertical="top" wrapText="1"/>
    </xf>
    <xf numFmtId="0" fontId="7" fillId="0" borderId="0" xfId="0" applyFont="1" applyFill="1" applyBorder="1" applyAlignment="1" applyProtection="1">
      <alignment wrapText="1"/>
    </xf>
    <xf numFmtId="0" fontId="7" fillId="0" borderId="0" xfId="0" applyFont="1" applyProtection="1"/>
    <xf numFmtId="4" fontId="7" fillId="0" borderId="0" xfId="0" applyNumberFormat="1" applyFont="1" applyAlignment="1" applyProtection="1">
      <alignment horizontal="center"/>
    </xf>
    <xf numFmtId="4" fontId="7" fillId="0" borderId="0" xfId="0" applyNumberFormat="1" applyFont="1" applyProtection="1"/>
    <xf numFmtId="4" fontId="5" fillId="0" borderId="0" xfId="0" applyNumberFormat="1" applyFont="1" applyFill="1" applyAlignment="1" applyProtection="1">
      <alignment horizontal="center"/>
    </xf>
    <xf numFmtId="0" fontId="7" fillId="0" borderId="0" xfId="0" applyFont="1" applyFill="1" applyBorder="1" applyAlignment="1" applyProtection="1">
      <alignment horizontal="left" vertical="top" wrapText="1"/>
    </xf>
    <xf numFmtId="0" fontId="7" fillId="0" borderId="0" xfId="0" applyFont="1" applyFill="1" applyBorder="1" applyAlignment="1" applyProtection="1">
      <alignment horizontal="center" wrapText="1"/>
    </xf>
    <xf numFmtId="0" fontId="7" fillId="0" borderId="0" xfId="2" applyFont="1" applyFill="1" applyAlignment="1" applyProtection="1">
      <alignment vertical="top" wrapText="1"/>
    </xf>
    <xf numFmtId="0" fontId="7" fillId="0" borderId="0" xfId="0" applyFont="1" applyFill="1" applyBorder="1" applyAlignment="1" applyProtection="1">
      <alignment horizontal="left" wrapText="1"/>
    </xf>
    <xf numFmtId="0" fontId="7" fillId="0" borderId="0" xfId="0" applyFont="1" applyFill="1" applyBorder="1" applyAlignment="1" applyProtection="1">
      <alignment horizontal="justify" vertical="top" wrapText="1"/>
    </xf>
    <xf numFmtId="0" fontId="8" fillId="0" borderId="0" xfId="0" applyFont="1" applyFill="1" applyBorder="1" applyAlignment="1" applyProtection="1">
      <alignment horizontal="left" vertical="center"/>
    </xf>
    <xf numFmtId="0" fontId="9" fillId="0" borderId="0" xfId="0" applyFont="1" applyFill="1" applyBorder="1" applyProtection="1"/>
    <xf numFmtId="0" fontId="10" fillId="0" borderId="0" xfId="0" applyFont="1" applyFill="1" applyBorder="1" applyAlignment="1" applyProtection="1">
      <alignment horizontal="center"/>
    </xf>
    <xf numFmtId="4" fontId="10" fillId="0" borderId="0" xfId="0" applyNumberFormat="1" applyFont="1" applyFill="1" applyBorder="1" applyAlignment="1" applyProtection="1"/>
    <xf numFmtId="4" fontId="10" fillId="0" borderId="0" xfId="0" applyNumberFormat="1" applyFont="1" applyFill="1" applyBorder="1" applyAlignment="1" applyProtection="1">
      <alignment horizontal="right"/>
    </xf>
    <xf numFmtId="0" fontId="8"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xf>
    <xf numFmtId="0" fontId="10" fillId="0" borderId="0" xfId="0" applyFont="1" applyFill="1" applyBorder="1" applyAlignment="1" applyProtection="1">
      <alignment vertical="top" wrapText="1"/>
    </xf>
    <xf numFmtId="1" fontId="8" fillId="0" borderId="0" xfId="0" applyNumberFormat="1" applyFont="1" applyFill="1" applyBorder="1" applyAlignment="1" applyProtection="1">
      <alignment horizontal="center" vertical="center"/>
    </xf>
    <xf numFmtId="4" fontId="8" fillId="0" borderId="0" xfId="0" applyNumberFormat="1" applyFont="1" applyFill="1" applyBorder="1" applyAlignment="1" applyProtection="1">
      <alignment horizontal="right" vertical="center"/>
    </xf>
    <xf numFmtId="3" fontId="8"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4" fontId="10" fillId="0" borderId="0" xfId="0" applyNumberFormat="1" applyFont="1" applyFill="1" applyBorder="1" applyAlignment="1" applyProtection="1">
      <alignment horizontal="right" vertical="center"/>
    </xf>
    <xf numFmtId="3" fontId="10" fillId="0" borderId="0" xfId="0" applyNumberFormat="1" applyFont="1" applyFill="1" applyBorder="1" applyAlignment="1" applyProtection="1">
      <alignment horizontal="right" vertical="center"/>
    </xf>
    <xf numFmtId="0" fontId="7" fillId="0" borderId="6" xfId="0" applyFont="1" applyFill="1" applyBorder="1" applyAlignment="1" applyProtection="1">
      <alignment horizontal="center" vertical="top"/>
    </xf>
    <xf numFmtId="0" fontId="7" fillId="0" borderId="6" xfId="0" applyFont="1" applyFill="1" applyBorder="1" applyAlignment="1" applyProtection="1">
      <alignment vertical="top" wrapText="1"/>
    </xf>
    <xf numFmtId="4" fontId="7" fillId="0" borderId="6" xfId="0" applyNumberFormat="1" applyFont="1" applyFill="1" applyBorder="1" applyAlignment="1" applyProtection="1">
      <alignment horizontal="center"/>
    </xf>
    <xf numFmtId="4" fontId="7" fillId="0" borderId="6" xfId="0" applyNumberFormat="1" applyFont="1" applyFill="1" applyBorder="1" applyProtection="1"/>
    <xf numFmtId="3" fontId="7" fillId="0" borderId="6" xfId="0" applyNumberFormat="1" applyFont="1" applyFill="1" applyBorder="1" applyAlignment="1" applyProtection="1">
      <alignment horizontal="center" vertical="top"/>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top"/>
    </xf>
    <xf numFmtId="0" fontId="10"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top" wrapText="1"/>
    </xf>
    <xf numFmtId="0" fontId="7" fillId="0" borderId="0" xfId="0" applyFont="1" applyAlignment="1" applyProtection="1">
      <alignment horizontal="center" vertical="top"/>
    </xf>
    <xf numFmtId="4" fontId="7" fillId="0" borderId="6" xfId="0" applyNumberFormat="1" applyFont="1" applyBorder="1" applyAlignment="1" applyProtection="1">
      <alignment horizontal="center"/>
    </xf>
    <xf numFmtId="0" fontId="7" fillId="0" borderId="6" xfId="0" applyFont="1" applyFill="1" applyBorder="1" applyAlignment="1" applyProtection="1">
      <alignment wrapText="1"/>
    </xf>
    <xf numFmtId="0" fontId="7" fillId="0" borderId="6" xfId="0" applyFont="1" applyFill="1" applyBorder="1" applyProtection="1"/>
    <xf numFmtId="0" fontId="7" fillId="0" borderId="6" xfId="0" applyFont="1" applyBorder="1" applyAlignment="1" applyProtection="1">
      <alignment vertical="top" wrapText="1"/>
    </xf>
    <xf numFmtId="164" fontId="10" fillId="0" borderId="0" xfId="0" applyNumberFormat="1" applyFont="1" applyFill="1" applyBorder="1" applyAlignment="1" applyProtection="1">
      <alignment horizontal="right"/>
    </xf>
    <xf numFmtId="164" fontId="8" fillId="0" borderId="5" xfId="0" applyNumberFormat="1" applyFont="1" applyFill="1" applyBorder="1" applyAlignment="1" applyProtection="1">
      <alignment vertical="center"/>
    </xf>
    <xf numFmtId="164" fontId="8" fillId="0" borderId="0" xfId="0" applyNumberFormat="1" applyFont="1" applyFill="1" applyBorder="1" applyAlignment="1" applyProtection="1">
      <alignment vertical="center"/>
    </xf>
    <xf numFmtId="164" fontId="5" fillId="0" borderId="0" xfId="0" applyNumberFormat="1" applyFont="1" applyFill="1" applyBorder="1" applyAlignment="1" applyProtection="1">
      <alignment vertical="center"/>
    </xf>
    <xf numFmtId="164" fontId="7" fillId="0" borderId="0" xfId="0" applyNumberFormat="1" applyFont="1" applyFill="1" applyBorder="1" applyProtection="1"/>
    <xf numFmtId="164" fontId="7" fillId="2" borderId="4" xfId="1" applyNumberFormat="1" applyFont="1" applyFill="1" applyBorder="1" applyAlignment="1" applyProtection="1">
      <alignment horizontal="center" vertical="center" wrapText="1"/>
    </xf>
    <xf numFmtId="164" fontId="7" fillId="0" borderId="0" xfId="0" applyNumberFormat="1" applyFont="1" applyFill="1" applyBorder="1" applyAlignment="1" applyProtection="1">
      <alignment horizontal="right"/>
    </xf>
    <xf numFmtId="164" fontId="7" fillId="0" borderId="1" xfId="0" applyNumberFormat="1" applyFont="1" applyFill="1" applyBorder="1" applyProtection="1"/>
    <xf numFmtId="164" fontId="7" fillId="0" borderId="6" xfId="0" applyNumberFormat="1" applyFont="1" applyFill="1" applyBorder="1" applyProtection="1"/>
    <xf numFmtId="164" fontId="5" fillId="0" borderId="5" xfId="0" applyNumberFormat="1" applyFont="1" applyFill="1" applyBorder="1" applyAlignment="1" applyProtection="1">
      <alignment horizontal="right" vertical="top"/>
    </xf>
    <xf numFmtId="164" fontId="5" fillId="0" borderId="0" xfId="0" applyNumberFormat="1" applyFont="1" applyFill="1" applyBorder="1" applyAlignment="1" applyProtection="1">
      <alignment horizontal="right" vertical="top"/>
    </xf>
    <xf numFmtId="164" fontId="7" fillId="0" borderId="0" xfId="0" applyNumberFormat="1" applyFont="1" applyProtection="1"/>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top"/>
    </xf>
    <xf numFmtId="0" fontId="19" fillId="0" borderId="0" xfId="0" applyFont="1" applyBorder="1" applyAlignment="1" applyProtection="1">
      <alignment horizontal="center" vertical="top"/>
    </xf>
    <xf numFmtId="1" fontId="18" fillId="0" borderId="0" xfId="0" applyNumberFormat="1" applyFont="1" applyFill="1" applyBorder="1" applyAlignment="1" applyProtection="1">
      <alignment horizontal="center" vertical="center"/>
    </xf>
    <xf numFmtId="49" fontId="18" fillId="0" borderId="0" xfId="0" applyNumberFormat="1" applyFont="1" applyFill="1" applyAlignment="1" applyProtection="1">
      <alignment vertical="top"/>
    </xf>
    <xf numFmtId="49" fontId="19" fillId="0" borderId="0" xfId="0" applyNumberFormat="1" applyFont="1" applyFill="1" applyAlignment="1" applyProtection="1">
      <alignment vertical="top"/>
    </xf>
    <xf numFmtId="0" fontId="20" fillId="0" borderId="0" xfId="0" applyFont="1" applyProtection="1"/>
    <xf numFmtId="1"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164" fontId="10" fillId="0" borderId="1" xfId="0" applyNumberFormat="1" applyFont="1" applyFill="1" applyBorder="1" applyAlignment="1" applyProtection="1">
      <alignment vertical="center"/>
    </xf>
    <xf numFmtId="164" fontId="10" fillId="0" borderId="8" xfId="0" applyNumberFormat="1" applyFont="1" applyFill="1" applyBorder="1" applyAlignment="1" applyProtection="1">
      <alignment vertical="center"/>
    </xf>
    <xf numFmtId="164" fontId="20" fillId="0" borderId="0" xfId="0" applyNumberFormat="1" applyFont="1" applyProtection="1"/>
    <xf numFmtId="0" fontId="18" fillId="0" borderId="5" xfId="0" applyFont="1" applyFill="1" applyBorder="1" applyAlignment="1" applyProtection="1">
      <alignment horizontal="left" vertical="center"/>
    </xf>
    <xf numFmtId="49" fontId="14" fillId="0" borderId="0" xfId="0" applyNumberFormat="1" applyFont="1" applyFill="1" applyBorder="1" applyAlignment="1" applyProtection="1">
      <alignment vertical="top"/>
    </xf>
    <xf numFmtId="0" fontId="0" fillId="0" borderId="0" xfId="0" applyFont="1" applyProtection="1"/>
    <xf numFmtId="0" fontId="27" fillId="0" borderId="0" xfId="0" applyFont="1" applyProtection="1"/>
    <xf numFmtId="4" fontId="14" fillId="0" borderId="0" xfId="0" applyNumberFormat="1" applyFont="1" applyFill="1" applyAlignment="1" applyProtection="1">
      <alignment horizontal="center"/>
    </xf>
    <xf numFmtId="4" fontId="14" fillId="0" borderId="0" xfId="2" applyNumberFormat="1" applyFont="1" applyFill="1" applyBorder="1" applyAlignment="1" applyProtection="1">
      <alignment horizontal="center"/>
    </xf>
    <xf numFmtId="164" fontId="14" fillId="0" borderId="0" xfId="0" applyNumberFormat="1" applyFont="1" applyFill="1" applyBorder="1" applyProtection="1"/>
    <xf numFmtId="164" fontId="14" fillId="0" borderId="1" xfId="0" applyNumberFormat="1" applyFont="1" applyFill="1" applyBorder="1" applyProtection="1"/>
    <xf numFmtId="4" fontId="14" fillId="0" borderId="0" xfId="0" applyNumberFormat="1" applyFont="1" applyFill="1" applyBorder="1" applyProtection="1"/>
    <xf numFmtId="4" fontId="14" fillId="0" borderId="0" xfId="0" applyNumberFormat="1" applyFont="1" applyFill="1" applyBorder="1" applyAlignment="1" applyProtection="1">
      <alignment horizontal="right"/>
    </xf>
    <xf numFmtId="0" fontId="14" fillId="0" borderId="0" xfId="0" applyFont="1" applyFill="1" applyAlignment="1" applyProtection="1">
      <alignment vertical="top" wrapText="1"/>
    </xf>
    <xf numFmtId="0" fontId="14" fillId="0" borderId="0" xfId="0" applyFont="1" applyFill="1" applyProtection="1"/>
    <xf numFmtId="0" fontId="14" fillId="0" borderId="0" xfId="0" applyFont="1" applyFill="1" applyAlignment="1" applyProtection="1">
      <alignment horizontal="center"/>
    </xf>
    <xf numFmtId="4" fontId="15" fillId="0" borderId="0" xfId="0" applyNumberFormat="1" applyFont="1" applyFill="1" applyAlignment="1" applyProtection="1">
      <alignment horizontal="center"/>
    </xf>
    <xf numFmtId="4" fontId="14" fillId="0" borderId="0" xfId="0" applyNumberFormat="1" applyFont="1" applyFill="1" applyBorder="1" applyAlignment="1" applyProtection="1">
      <alignment horizontal="center"/>
    </xf>
    <xf numFmtId="4" fontId="7" fillId="0" borderId="0" xfId="0" applyNumberFormat="1" applyFont="1" applyFill="1" applyBorder="1" applyAlignment="1" applyProtection="1">
      <alignment horizontal="center" wrapText="1"/>
    </xf>
    <xf numFmtId="164" fontId="10" fillId="0" borderId="0" xfId="0" applyNumberFormat="1" applyFont="1" applyFill="1" applyBorder="1" applyAlignment="1" applyProtection="1">
      <alignment horizontal="right"/>
      <protection locked="0"/>
    </xf>
    <xf numFmtId="164" fontId="8" fillId="0" borderId="0" xfId="0" applyNumberFormat="1" applyFont="1" applyFill="1" applyBorder="1" applyAlignment="1" applyProtection="1">
      <alignment vertical="center"/>
      <protection locked="0"/>
    </xf>
    <xf numFmtId="164" fontId="10" fillId="0" borderId="0" xfId="0" applyNumberFormat="1" applyFont="1" applyFill="1" applyBorder="1" applyAlignment="1" applyProtection="1">
      <alignment vertical="center"/>
      <protection locked="0"/>
    </xf>
    <xf numFmtId="164" fontId="7" fillId="0" borderId="0" xfId="0" applyNumberFormat="1" applyFont="1" applyFill="1" applyBorder="1" applyAlignment="1" applyProtection="1">
      <alignment vertical="center"/>
      <protection locked="0"/>
    </xf>
    <xf numFmtId="164" fontId="7" fillId="0" borderId="0" xfId="0" applyNumberFormat="1" applyFont="1" applyFill="1" applyBorder="1" applyProtection="1">
      <protection locked="0"/>
    </xf>
    <xf numFmtId="164" fontId="7" fillId="2" borderId="3" xfId="1" applyNumberFormat="1" applyFont="1" applyFill="1" applyBorder="1" applyAlignment="1" applyProtection="1">
      <alignment horizontal="center" vertical="center" wrapText="1"/>
      <protection locked="0"/>
    </xf>
    <xf numFmtId="164" fontId="7" fillId="0" borderId="0" xfId="0" applyNumberFormat="1" applyFont="1" applyFill="1" applyBorder="1" applyAlignment="1" applyProtection="1">
      <alignment horizontal="right"/>
      <protection locked="0"/>
    </xf>
    <xf numFmtId="164" fontId="7" fillId="0" borderId="1" xfId="0" applyNumberFormat="1" applyFont="1" applyFill="1" applyBorder="1" applyProtection="1">
      <protection locked="0"/>
    </xf>
    <xf numFmtId="164" fontId="7" fillId="0" borderId="8" xfId="0" applyNumberFormat="1" applyFont="1" applyFill="1" applyBorder="1" applyProtection="1">
      <protection locked="0"/>
    </xf>
    <xf numFmtId="164" fontId="7" fillId="0" borderId="0" xfId="0" applyNumberFormat="1" applyFont="1" applyFill="1" applyProtection="1">
      <protection locked="0"/>
    </xf>
    <xf numFmtId="164" fontId="14" fillId="0" borderId="0" xfId="0" applyNumberFormat="1" applyFont="1" applyFill="1" applyProtection="1">
      <protection locked="0"/>
    </xf>
    <xf numFmtId="164" fontId="14" fillId="0" borderId="1" xfId="0" applyNumberFormat="1" applyFont="1" applyFill="1" applyBorder="1" applyProtection="1">
      <protection locked="0"/>
    </xf>
    <xf numFmtId="164" fontId="14" fillId="0" borderId="0" xfId="0" applyNumberFormat="1" applyFont="1" applyFill="1" applyBorder="1" applyProtection="1">
      <protection locked="0"/>
    </xf>
    <xf numFmtId="164" fontId="7" fillId="0" borderId="6" xfId="0" applyNumberFormat="1" applyFont="1" applyFill="1" applyBorder="1" applyProtection="1">
      <protection locked="0"/>
    </xf>
    <xf numFmtId="164" fontId="5" fillId="0" borderId="0" xfId="0" applyNumberFormat="1" applyFont="1" applyFill="1" applyProtection="1">
      <protection locked="0"/>
    </xf>
    <xf numFmtId="164" fontId="7" fillId="0" borderId="0" xfId="0" applyNumberFormat="1" applyFont="1" applyProtection="1">
      <protection locked="0"/>
    </xf>
    <xf numFmtId="164" fontId="7" fillId="0" borderId="0" xfId="0" applyNumberFormat="1" applyFont="1" applyFill="1" applyBorder="1" applyAlignment="1" applyProtection="1">
      <alignment horizontal="right" wrapText="1"/>
      <protection locked="0"/>
    </xf>
    <xf numFmtId="164" fontId="7" fillId="0" borderId="0" xfId="0" applyNumberFormat="1" applyFont="1" applyAlignment="1" applyProtection="1">
      <alignment horizontal="right"/>
      <protection locked="0"/>
    </xf>
    <xf numFmtId="164" fontId="14" fillId="0" borderId="1" xfId="0" applyNumberFormat="1" applyFont="1" applyBorder="1" applyProtection="1">
      <protection locked="0"/>
    </xf>
    <xf numFmtId="164" fontId="7" fillId="0" borderId="6" xfId="0" applyNumberFormat="1" applyFont="1" applyBorder="1" applyProtection="1">
      <protection locked="0"/>
    </xf>
    <xf numFmtId="164" fontId="14" fillId="0" borderId="8" xfId="0" applyNumberFormat="1" applyFont="1" applyFill="1" applyBorder="1" applyProtection="1">
      <protection locked="0"/>
    </xf>
    <xf numFmtId="164" fontId="15" fillId="0" borderId="0" xfId="0" applyNumberFormat="1" applyFont="1" applyFill="1" applyProtection="1">
      <protection locked="0"/>
    </xf>
    <xf numFmtId="164" fontId="14" fillId="0" borderId="0" xfId="0" applyNumberFormat="1" applyFont="1" applyBorder="1" applyProtection="1">
      <protection locked="0"/>
    </xf>
    <xf numFmtId="1" fontId="10" fillId="0" borderId="0" xfId="0" applyNumberFormat="1" applyFont="1" applyFill="1" applyBorder="1" applyAlignment="1" applyProtection="1">
      <alignment horizontal="center"/>
    </xf>
    <xf numFmtId="1" fontId="7" fillId="2" borderId="2" xfId="1" applyNumberFormat="1" applyFont="1" applyFill="1" applyBorder="1" applyAlignment="1" applyProtection="1">
      <alignment horizontal="center" vertical="center"/>
    </xf>
    <xf numFmtId="164" fontId="14" fillId="0" borderId="0" xfId="0" applyNumberFormat="1" applyFont="1" applyAlignment="1" applyProtection="1">
      <alignment horizontal="right" wrapText="1"/>
      <protection locked="0"/>
    </xf>
    <xf numFmtId="164" fontId="14" fillId="0" borderId="1" xfId="0" applyNumberFormat="1" applyFont="1" applyBorder="1" applyAlignment="1" applyProtection="1">
      <alignment horizontal="right" wrapText="1"/>
      <protection locked="0"/>
    </xf>
    <xf numFmtId="1"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left" vertical="top"/>
    </xf>
    <xf numFmtId="4" fontId="7" fillId="0" borderId="0" xfId="0" applyNumberFormat="1" applyFont="1" applyFill="1" applyBorder="1" applyAlignment="1" applyProtection="1">
      <alignment horizontal="right" vertical="center"/>
    </xf>
    <xf numFmtId="3" fontId="7" fillId="0" borderId="0" xfId="0" applyNumberFormat="1" applyFont="1" applyFill="1" applyBorder="1" applyAlignment="1" applyProtection="1">
      <alignment horizontal="right" vertical="center"/>
    </xf>
    <xf numFmtId="164" fontId="7" fillId="0" borderId="8" xfId="0" applyNumberFormat="1" applyFont="1" applyFill="1" applyBorder="1" applyAlignment="1" applyProtection="1">
      <alignment vertical="center"/>
    </xf>
    <xf numFmtId="0" fontId="5" fillId="0" borderId="0" xfId="0" applyFont="1" applyFill="1" applyBorder="1" applyAlignment="1" applyProtection="1">
      <alignment vertical="top"/>
    </xf>
    <xf numFmtId="164" fontId="14" fillId="0" borderId="0" xfId="0" applyNumberFormat="1" applyFont="1" applyProtection="1">
      <protection locked="0"/>
    </xf>
    <xf numFmtId="164" fontId="14" fillId="0" borderId="0" xfId="4" applyNumberFormat="1" applyFont="1" applyFill="1" applyBorder="1" applyAlignment="1" applyProtection="1">
      <alignment horizontal="right" vertical="top"/>
      <protection locked="0"/>
    </xf>
    <xf numFmtId="164" fontId="14" fillId="0" borderId="0" xfId="4" applyNumberFormat="1" applyFont="1" applyFill="1" applyBorder="1" applyAlignment="1" applyProtection="1">
      <alignment horizontal="right"/>
      <protection locked="0"/>
    </xf>
    <xf numFmtId="164" fontId="14" fillId="0" borderId="1" xfId="4" applyNumberFormat="1" applyFont="1" applyFill="1" applyBorder="1" applyAlignment="1" applyProtection="1">
      <alignment horizontal="right"/>
      <protection locked="0"/>
    </xf>
    <xf numFmtId="164" fontId="14" fillId="0" borderId="6" xfId="4" applyNumberFormat="1" applyFont="1" applyFill="1" applyBorder="1" applyAlignment="1" applyProtection="1">
      <alignment horizontal="right"/>
      <protection locked="0"/>
    </xf>
    <xf numFmtId="0" fontId="10" fillId="0" borderId="0" xfId="0" applyFont="1" applyFill="1" applyBorder="1" applyProtection="1"/>
    <xf numFmtId="0" fontId="10" fillId="0" borderId="0" xfId="0" applyFont="1" applyProtection="1"/>
    <xf numFmtId="164" fontId="10" fillId="0" borderId="0" xfId="0" applyNumberFormat="1" applyFont="1" applyFill="1" applyBorder="1" applyAlignment="1" applyProtection="1">
      <alignment vertical="center"/>
    </xf>
    <xf numFmtId="164" fontId="7" fillId="2" borderId="3" xfId="1" applyNumberFormat="1" applyFont="1" applyFill="1" applyBorder="1" applyAlignment="1" applyProtection="1">
      <alignment horizontal="center" vertical="center" wrapText="1"/>
    </xf>
    <xf numFmtId="0" fontId="28" fillId="0" borderId="0" xfId="0" applyFont="1" applyAlignment="1" applyProtection="1">
      <alignment horizontal="center" vertical="top"/>
    </xf>
    <xf numFmtId="0" fontId="28" fillId="0" borderId="0" xfId="0" applyFont="1" applyAlignment="1" applyProtection="1">
      <alignment vertical="top"/>
    </xf>
    <xf numFmtId="4" fontId="28" fillId="0" borderId="0" xfId="0" applyNumberFormat="1" applyFont="1" applyProtection="1"/>
    <xf numFmtId="167" fontId="28" fillId="0" borderId="0" xfId="0" applyNumberFormat="1" applyFont="1" applyProtection="1"/>
    <xf numFmtId="0" fontId="44" fillId="0" borderId="0" xfId="0" applyFont="1" applyAlignment="1" applyProtection="1">
      <alignment vertical="top" wrapText="1"/>
    </xf>
    <xf numFmtId="0" fontId="29" fillId="0" borderId="0" xfId="0" applyFont="1" applyAlignment="1" applyProtection="1">
      <alignment horizontal="center" vertical="top"/>
    </xf>
    <xf numFmtId="0" fontId="30" fillId="0" borderId="0" xfId="0" applyFont="1" applyAlignment="1" applyProtection="1">
      <alignment vertical="top" wrapText="1"/>
    </xf>
    <xf numFmtId="0" fontId="31" fillId="0" borderId="0" xfId="0" applyFont="1" applyAlignment="1" applyProtection="1">
      <alignment horizontal="center"/>
    </xf>
    <xf numFmtId="4" fontId="29" fillId="0" borderId="0" xfId="0" applyNumberFormat="1" applyFont="1" applyProtection="1"/>
    <xf numFmtId="167" fontId="29" fillId="0" borderId="0" xfId="0" applyNumberFormat="1" applyFont="1" applyProtection="1"/>
    <xf numFmtId="0" fontId="34" fillId="0" borderId="0" xfId="0" applyFont="1" applyAlignment="1" applyProtection="1">
      <alignment vertical="top"/>
    </xf>
    <xf numFmtId="0" fontId="29" fillId="0" borderId="0" xfId="0" applyFont="1" applyAlignment="1" applyProtection="1">
      <alignment vertical="top"/>
    </xf>
    <xf numFmtId="0" fontId="35" fillId="0" borderId="0" xfId="0" applyFont="1" applyAlignment="1" applyProtection="1">
      <alignment horizontal="justify" vertical="top" wrapText="1"/>
    </xf>
    <xf numFmtId="0" fontId="36" fillId="0" borderId="0" xfId="0" applyFont="1" applyAlignment="1" applyProtection="1">
      <alignment horizontal="justify" vertical="top" wrapText="1"/>
    </xf>
    <xf numFmtId="0" fontId="37" fillId="0" borderId="0" xfId="0" applyFont="1" applyAlignment="1" applyProtection="1">
      <alignment horizontal="center"/>
    </xf>
    <xf numFmtId="4" fontId="35" fillId="0" borderId="0" xfId="0" applyNumberFormat="1" applyFont="1" applyAlignment="1" applyProtection="1">
      <alignment horizontal="center"/>
    </xf>
    <xf numFmtId="0" fontId="0" fillId="0" borderId="0" xfId="0" applyFont="1" applyAlignment="1" applyProtection="1">
      <alignment horizontal="center" vertical="top"/>
    </xf>
    <xf numFmtId="0" fontId="38" fillId="0" borderId="0" xfId="0" applyFont="1" applyAlignment="1" applyProtection="1">
      <alignment horizontal="justify" vertical="top" wrapText="1"/>
    </xf>
    <xf numFmtId="0" fontId="0" fillId="0" borderId="0" xfId="0" applyFont="1" applyAlignment="1" applyProtection="1">
      <alignment horizontal="justify" vertical="top" wrapText="1"/>
    </xf>
    <xf numFmtId="0" fontId="39" fillId="0" borderId="0" xfId="0" applyFont="1" applyAlignment="1" applyProtection="1">
      <alignment horizontal="center"/>
    </xf>
    <xf numFmtId="4" fontId="0" fillId="0" borderId="0" xfId="0" applyNumberFormat="1" applyFont="1" applyAlignment="1" applyProtection="1">
      <alignment horizontal="center"/>
    </xf>
    <xf numFmtId="0" fontId="32" fillId="0" borderId="0" xfId="0" applyFont="1" applyAlignment="1" applyProtection="1">
      <alignment vertical="top"/>
    </xf>
    <xf numFmtId="0" fontId="34" fillId="0" borderId="0" xfId="0" applyFont="1" applyAlignment="1" applyProtection="1">
      <alignment horizontal="justify" vertical="top" wrapText="1"/>
    </xf>
    <xf numFmtId="0" fontId="29" fillId="0" borderId="0" xfId="0" applyFont="1" applyAlignment="1" applyProtection="1">
      <alignment horizontal="justify" vertical="top" wrapText="1"/>
    </xf>
    <xf numFmtId="0" fontId="7" fillId="0" borderId="0" xfId="0" applyFont="1" applyAlignment="1" applyProtection="1">
      <alignment horizontal="center"/>
    </xf>
    <xf numFmtId="0" fontId="31" fillId="0" borderId="0" xfId="0" applyFont="1" applyAlignment="1" applyProtection="1">
      <alignment horizontal="justify" vertical="top" wrapText="1"/>
    </xf>
    <xf numFmtId="0" fontId="33" fillId="0" borderId="0" xfId="0" applyFont="1" applyAlignment="1" applyProtection="1">
      <alignment horizontal="center"/>
    </xf>
    <xf numFmtId="0" fontId="32" fillId="0" borderId="0" xfId="0" applyFont="1" applyAlignment="1" applyProtection="1">
      <alignment horizontal="justify" vertical="top" wrapText="1"/>
    </xf>
    <xf numFmtId="0" fontId="14" fillId="0" borderId="0" xfId="0" applyFont="1" applyProtection="1"/>
    <xf numFmtId="0" fontId="14" fillId="0" borderId="0" xfId="0" applyFont="1" applyAlignment="1" applyProtection="1">
      <alignment horizontal="center"/>
    </xf>
    <xf numFmtId="0" fontId="40" fillId="0" borderId="0" xfId="0" applyFont="1" applyFill="1" applyBorder="1" applyAlignment="1" applyProtection="1">
      <alignment horizontal="justify" vertical="top" wrapText="1"/>
    </xf>
    <xf numFmtId="0" fontId="0" fillId="0" borderId="0" xfId="0" applyAlignment="1" applyProtection="1"/>
    <xf numFmtId="0" fontId="41" fillId="0" borderId="0" xfId="0" applyFont="1" applyAlignment="1" applyProtection="1">
      <alignment horizontal="center"/>
    </xf>
    <xf numFmtId="168" fontId="28" fillId="0" borderId="0" xfId="0" applyNumberFormat="1" applyFont="1" applyProtection="1"/>
    <xf numFmtId="168" fontId="29" fillId="0" borderId="0" xfId="0" applyNumberFormat="1" applyFont="1" applyProtection="1"/>
    <xf numFmtId="0" fontId="38" fillId="0" borderId="0" xfId="0" applyFont="1" applyAlignment="1" applyProtection="1">
      <alignment vertical="top"/>
    </xf>
    <xf numFmtId="0" fontId="45" fillId="0" borderId="0" xfId="0" applyFont="1" applyAlignment="1" applyProtection="1">
      <alignment horizontal="justify" vertical="top" wrapText="1"/>
    </xf>
    <xf numFmtId="0" fontId="0" fillId="0" borderId="0" xfId="0" applyFont="1" applyFill="1" applyAlignment="1" applyProtection="1">
      <alignment horizontal="justify" vertical="top" wrapText="1"/>
    </xf>
    <xf numFmtId="0" fontId="42" fillId="0" borderId="0" xfId="0" applyFont="1" applyBorder="1" applyAlignment="1" applyProtection="1">
      <alignment horizontal="center" vertical="top"/>
    </xf>
    <xf numFmtId="0" fontId="42" fillId="0" borderId="0" xfId="0" applyFont="1" applyBorder="1" applyAlignment="1" applyProtection="1">
      <alignment horizontal="justify" vertical="top" wrapText="1"/>
    </xf>
    <xf numFmtId="0" fontId="43" fillId="0" borderId="0" xfId="0" applyFont="1" applyBorder="1" applyAlignment="1" applyProtection="1">
      <alignment horizontal="center"/>
    </xf>
    <xf numFmtId="4" fontId="42" fillId="0" borderId="0" xfId="0" applyNumberFormat="1" applyFont="1" applyBorder="1" applyProtection="1"/>
    <xf numFmtId="0" fontId="15" fillId="0" borderId="0" xfId="0" quotePrefix="1" applyFont="1" applyFill="1" applyBorder="1" applyAlignment="1" applyProtection="1">
      <alignment horizontal="center" vertical="top"/>
    </xf>
    <xf numFmtId="0" fontId="15" fillId="0" borderId="0" xfId="0" applyFont="1" applyFill="1" applyBorder="1" applyAlignment="1" applyProtection="1">
      <alignment vertical="top" wrapText="1"/>
    </xf>
    <xf numFmtId="0" fontId="15" fillId="0" borderId="0" xfId="0" applyFont="1" applyFill="1" applyBorder="1" applyAlignment="1" applyProtection="1">
      <alignment horizontal="center" vertical="top"/>
    </xf>
    <xf numFmtId="4" fontId="14" fillId="0" borderId="0" xfId="4" applyNumberFormat="1" applyFont="1" applyFill="1" applyBorder="1" applyAlignment="1" applyProtection="1">
      <alignment vertical="top"/>
    </xf>
    <xf numFmtId="164" fontId="14" fillId="0" borderId="0" xfId="0" applyNumberFormat="1" applyFont="1" applyFill="1" applyBorder="1" applyAlignment="1" applyProtection="1">
      <alignment horizontal="left" vertical="top" wrapText="1"/>
    </xf>
    <xf numFmtId="0" fontId="14" fillId="0" borderId="0" xfId="0" applyFont="1" applyBorder="1" applyProtection="1"/>
    <xf numFmtId="0" fontId="14" fillId="0" borderId="0" xfId="0" applyFont="1" applyFill="1" applyBorder="1" applyAlignment="1" applyProtection="1">
      <alignment horizontal="center"/>
    </xf>
    <xf numFmtId="0" fontId="14" fillId="0" borderId="0" xfId="0" applyFont="1" applyFill="1" applyBorder="1" applyProtection="1"/>
    <xf numFmtId="164" fontId="14" fillId="0" borderId="0" xfId="4" applyNumberFormat="1" applyFont="1" applyFill="1" applyBorder="1" applyAlignment="1" applyProtection="1">
      <alignment horizontal="right"/>
    </xf>
    <xf numFmtId="4" fontId="14" fillId="0" borderId="0" xfId="4" applyNumberFormat="1" applyFont="1" applyFill="1" applyBorder="1" applyAlignment="1" applyProtection="1"/>
    <xf numFmtId="164" fontId="14" fillId="0" borderId="0" xfId="0" applyNumberFormat="1" applyFont="1" applyFill="1" applyBorder="1" applyAlignment="1" applyProtection="1">
      <alignment horizontal="left" vertical="center" wrapText="1"/>
    </xf>
    <xf numFmtId="0" fontId="14" fillId="0" borderId="0" xfId="0" applyFont="1" applyFill="1" applyBorder="1" applyAlignment="1" applyProtection="1">
      <alignment horizontal="center" vertical="top"/>
    </xf>
    <xf numFmtId="0" fontId="14" fillId="0" borderId="0" xfId="0" applyFont="1" applyFill="1" applyBorder="1" applyAlignment="1" applyProtection="1">
      <alignment vertical="top" wrapText="1"/>
    </xf>
    <xf numFmtId="164" fontId="14" fillId="0" borderId="1" xfId="0" applyNumberFormat="1" applyFont="1" applyFill="1" applyBorder="1" applyAlignment="1" applyProtection="1"/>
    <xf numFmtId="0" fontId="22" fillId="0" borderId="0" xfId="0" applyFont="1" applyBorder="1" applyProtection="1"/>
    <xf numFmtId="0" fontId="14" fillId="0" borderId="6" xfId="0" quotePrefix="1" applyFont="1" applyFill="1" applyBorder="1" applyAlignment="1" applyProtection="1">
      <alignment horizontal="center"/>
    </xf>
    <xf numFmtId="0" fontId="14" fillId="0" borderId="6" xfId="0" applyFont="1" applyFill="1" applyBorder="1" applyProtection="1"/>
    <xf numFmtId="0" fontId="14" fillId="0" borderId="6" xfId="0" applyFont="1" applyFill="1" applyBorder="1" applyAlignment="1" applyProtection="1">
      <alignment horizontal="center"/>
    </xf>
    <xf numFmtId="4" fontId="14" fillId="0" borderId="6" xfId="4" applyNumberFormat="1" applyFont="1" applyFill="1" applyBorder="1" applyAlignment="1" applyProtection="1"/>
    <xf numFmtId="164" fontId="14" fillId="0" borderId="6" xfId="4" applyNumberFormat="1" applyFont="1" applyFill="1" applyBorder="1" applyAlignment="1" applyProtection="1">
      <alignment vertical="top" wrapText="1"/>
    </xf>
    <xf numFmtId="0" fontId="14" fillId="0" borderId="0" xfId="0" quotePrefix="1" applyFont="1" applyFill="1" applyBorder="1" applyAlignment="1" applyProtection="1">
      <alignment horizontal="center"/>
    </xf>
    <xf numFmtId="164" fontId="14" fillId="0" borderId="0" xfId="4" applyNumberFormat="1" applyFont="1" applyFill="1" applyBorder="1" applyAlignment="1" applyProtection="1">
      <alignment vertical="top" wrapText="1"/>
    </xf>
    <xf numFmtId="0" fontId="14" fillId="0" borderId="0" xfId="4" applyFont="1" applyFill="1" applyBorder="1" applyAlignment="1" applyProtection="1">
      <alignment horizontal="center" vertical="top" wrapText="1"/>
    </xf>
    <xf numFmtId="0" fontId="15" fillId="0" borderId="0" xfId="4" applyFont="1" applyFill="1" applyBorder="1" applyAlignment="1" applyProtection="1">
      <alignment horizontal="left" vertical="center" wrapText="1"/>
    </xf>
    <xf numFmtId="0" fontId="14" fillId="0" borderId="0" xfId="4" applyFont="1" applyFill="1" applyBorder="1" applyAlignment="1" applyProtection="1">
      <alignment horizontal="center" wrapText="1"/>
    </xf>
    <xf numFmtId="164" fontId="15" fillId="0" borderId="5" xfId="0" applyNumberFormat="1" applyFont="1" applyFill="1" applyBorder="1" applyAlignment="1" applyProtection="1"/>
    <xf numFmtId="0" fontId="19" fillId="0" borderId="0" xfId="0" applyNumberFormat="1" applyFont="1" applyFill="1" applyBorder="1" applyAlignment="1" applyProtection="1">
      <alignment horizontal="center" vertical="top"/>
    </xf>
    <xf numFmtId="4" fontId="19" fillId="0" borderId="0" xfId="0" applyNumberFormat="1" applyFont="1" applyFill="1" applyBorder="1" applyAlignment="1" applyProtection="1">
      <alignment horizontal="center" vertical="top"/>
    </xf>
    <xf numFmtId="1" fontId="19" fillId="0" borderId="0" xfId="0" applyNumberFormat="1" applyFont="1" applyFill="1" applyBorder="1" applyAlignment="1" applyProtection="1">
      <alignment horizontal="center" vertical="top"/>
    </xf>
    <xf numFmtId="4" fontId="19" fillId="0" borderId="0" xfId="0" applyNumberFormat="1" applyFont="1" applyFill="1" applyAlignment="1" applyProtection="1">
      <alignment horizontal="center" vertical="center"/>
    </xf>
    <xf numFmtId="164" fontId="19" fillId="0" borderId="0" xfId="0" applyNumberFormat="1" applyFont="1" applyFill="1" applyAlignment="1" applyProtection="1">
      <alignment horizontal="right" vertical="center"/>
    </xf>
    <xf numFmtId="4" fontId="18" fillId="0" borderId="0" xfId="0" applyNumberFormat="1" applyFont="1" applyFill="1" applyAlignment="1" applyProtection="1">
      <alignment horizontal="left" vertical="center"/>
    </xf>
    <xf numFmtId="0" fontId="19" fillId="0" borderId="0" xfId="0" applyFont="1" applyProtection="1"/>
    <xf numFmtId="0" fontId="19" fillId="0" borderId="5" xfId="0" applyFont="1" applyFill="1" applyBorder="1" applyAlignment="1" applyProtection="1">
      <alignment horizontal="center" vertical="top"/>
    </xf>
    <xf numFmtId="4" fontId="18" fillId="0" borderId="5" xfId="0" applyNumberFormat="1" applyFont="1" applyFill="1" applyBorder="1" applyAlignment="1" applyProtection="1">
      <alignment horizontal="left" vertical="center"/>
    </xf>
    <xf numFmtId="0" fontId="18" fillId="0" borderId="5" xfId="0" applyFont="1" applyFill="1" applyBorder="1" applyAlignment="1" applyProtection="1">
      <alignment horizontal="center" vertical="top"/>
    </xf>
    <xf numFmtId="1" fontId="19" fillId="0" borderId="5" xfId="0" applyNumberFormat="1" applyFont="1" applyFill="1" applyBorder="1" applyAlignment="1" applyProtection="1">
      <alignment horizontal="center" vertical="top"/>
    </xf>
    <xf numFmtId="4" fontId="18" fillId="0" borderId="5" xfId="0" applyNumberFormat="1" applyFont="1" applyFill="1" applyBorder="1" applyAlignment="1" applyProtection="1">
      <alignment horizontal="center" vertical="top"/>
    </xf>
    <xf numFmtId="164" fontId="18" fillId="0" borderId="0" xfId="0" applyNumberFormat="1" applyFont="1" applyFill="1" applyBorder="1" applyAlignment="1" applyProtection="1">
      <alignment horizontal="center" vertical="top"/>
    </xf>
    <xf numFmtId="0" fontId="19" fillId="0" borderId="9" xfId="0" applyFont="1" applyFill="1" applyBorder="1" applyAlignment="1" applyProtection="1">
      <alignment horizontal="center" vertical="top"/>
    </xf>
    <xf numFmtId="0" fontId="18" fillId="0" borderId="9" xfId="0" applyFont="1" applyFill="1" applyBorder="1" applyAlignment="1" applyProtection="1">
      <alignment vertical="top"/>
    </xf>
    <xf numFmtId="0" fontId="18" fillId="0" borderId="9" xfId="0" applyFont="1" applyFill="1" applyBorder="1" applyAlignment="1" applyProtection="1">
      <alignment horizontal="center" vertical="top"/>
    </xf>
    <xf numFmtId="1" fontId="19" fillId="0" borderId="9" xfId="0" applyNumberFormat="1" applyFont="1" applyFill="1" applyBorder="1" applyAlignment="1" applyProtection="1">
      <alignment horizontal="center" vertical="top"/>
    </xf>
    <xf numFmtId="4" fontId="18" fillId="0" borderId="9" xfId="0" applyNumberFormat="1" applyFont="1" applyFill="1" applyBorder="1" applyAlignment="1" applyProtection="1">
      <alignment horizontal="center" vertical="top"/>
    </xf>
    <xf numFmtId="0" fontId="19" fillId="0" borderId="0" xfId="0" applyFont="1" applyFill="1" applyBorder="1" applyAlignment="1" applyProtection="1">
      <alignment horizontal="center" vertical="top"/>
    </xf>
    <xf numFmtId="0" fontId="18" fillId="0" borderId="0" xfId="0" applyFont="1" applyFill="1" applyBorder="1" applyAlignment="1" applyProtection="1">
      <alignment vertical="top"/>
    </xf>
    <xf numFmtId="0" fontId="18" fillId="0" borderId="0" xfId="0" applyFont="1" applyFill="1" applyBorder="1" applyAlignment="1" applyProtection="1">
      <alignment horizontal="center" vertical="top"/>
    </xf>
    <xf numFmtId="4" fontId="18" fillId="0" borderId="0" xfId="0" applyNumberFormat="1" applyFont="1" applyFill="1" applyBorder="1" applyAlignment="1" applyProtection="1">
      <alignment horizontal="center" vertical="top"/>
    </xf>
    <xf numFmtId="0" fontId="18" fillId="0" borderId="0" xfId="0" applyNumberFormat="1" applyFont="1" applyFill="1" applyBorder="1" applyAlignment="1" applyProtection="1">
      <alignment horizontal="center" vertical="top"/>
    </xf>
    <xf numFmtId="164" fontId="18" fillId="0" borderId="5" xfId="0" applyNumberFormat="1" applyFont="1" applyFill="1" applyBorder="1" applyAlignment="1" applyProtection="1">
      <alignment horizontal="right" vertical="top"/>
    </xf>
    <xf numFmtId="164" fontId="18" fillId="0" borderId="0" xfId="0" applyNumberFormat="1" applyFont="1" applyBorder="1" applyAlignment="1" applyProtection="1">
      <alignment horizontal="right" vertical="top"/>
    </xf>
    <xf numFmtId="164" fontId="18" fillId="0" borderId="5" xfId="0" applyNumberFormat="1" applyFont="1" applyBorder="1" applyAlignment="1" applyProtection="1">
      <alignment horizontal="right" vertical="top"/>
    </xf>
    <xf numFmtId="0" fontId="18" fillId="0" borderId="5" xfId="0" applyNumberFormat="1" applyFont="1" applyFill="1" applyBorder="1" applyAlignment="1" applyProtection="1">
      <alignment horizontal="center" vertical="top"/>
    </xf>
    <xf numFmtId="0" fontId="18" fillId="0" borderId="0" xfId="0" applyFont="1" applyBorder="1" applyAlignment="1" applyProtection="1">
      <alignment horizontal="right" vertical="top"/>
    </xf>
    <xf numFmtId="0" fontId="18" fillId="0" borderId="0" xfId="0" applyFont="1" applyBorder="1" applyAlignment="1" applyProtection="1">
      <alignment horizontal="center" vertical="top"/>
    </xf>
    <xf numFmtId="4" fontId="18" fillId="0" borderId="0" xfId="0" applyNumberFormat="1" applyFont="1" applyFill="1" applyBorder="1" applyAlignment="1" applyProtection="1">
      <alignment horizontal="right" vertical="top"/>
    </xf>
    <xf numFmtId="1" fontId="19" fillId="0" borderId="0" xfId="0" applyNumberFormat="1" applyFont="1" applyFill="1" applyAlignment="1" applyProtection="1">
      <alignment horizontal="center" vertical="top"/>
    </xf>
    <xf numFmtId="164" fontId="18" fillId="0" borderId="0" xfId="0" applyNumberFormat="1" applyFont="1" applyFill="1" applyBorder="1" applyAlignment="1" applyProtection="1">
      <alignment horizontal="right" vertical="top"/>
    </xf>
    <xf numFmtId="1" fontId="19" fillId="0" borderId="0" xfId="0" applyNumberFormat="1" applyFont="1" applyBorder="1" applyAlignment="1" applyProtection="1">
      <alignment horizontal="center" vertical="top"/>
    </xf>
    <xf numFmtId="1" fontId="19" fillId="0" borderId="6" xfId="0" applyNumberFormat="1" applyFont="1" applyBorder="1" applyAlignment="1" applyProtection="1">
      <alignment horizontal="center" vertical="top"/>
    </xf>
    <xf numFmtId="4" fontId="18" fillId="0" borderId="6" xfId="0" applyNumberFormat="1" applyFont="1" applyFill="1" applyBorder="1" applyAlignment="1" applyProtection="1">
      <alignment horizontal="right" vertical="top"/>
    </xf>
    <xf numFmtId="4" fontId="18" fillId="0" borderId="6" xfId="0" applyNumberFormat="1" applyFont="1" applyFill="1" applyBorder="1" applyAlignment="1" applyProtection="1">
      <alignment horizontal="center" vertical="top"/>
    </xf>
    <xf numFmtId="1" fontId="19" fillId="0" borderId="6" xfId="0" applyNumberFormat="1" applyFont="1" applyFill="1" applyBorder="1" applyAlignment="1" applyProtection="1">
      <alignment horizontal="center" vertical="top"/>
    </xf>
    <xf numFmtId="164" fontId="18" fillId="0" borderId="6" xfId="0" applyNumberFormat="1" applyFont="1" applyFill="1" applyBorder="1" applyAlignment="1" applyProtection="1">
      <alignment horizontal="right" vertical="top"/>
    </xf>
    <xf numFmtId="0" fontId="19" fillId="0" borderId="0" xfId="0" applyFont="1" applyFill="1" applyAlignment="1" applyProtection="1">
      <alignment horizontal="center" vertical="top"/>
    </xf>
    <xf numFmtId="1" fontId="25" fillId="0" borderId="0" xfId="0" applyNumberFormat="1" applyFont="1" applyFill="1" applyAlignment="1" applyProtection="1">
      <alignment horizontal="left" vertical="center"/>
    </xf>
    <xf numFmtId="0" fontId="14" fillId="0" borderId="0" xfId="0" applyFont="1" applyFill="1" applyBorder="1" applyAlignment="1" applyProtection="1">
      <alignment horizontal="center" vertical="center"/>
    </xf>
    <xf numFmtId="1" fontId="14" fillId="0" borderId="0" xfId="0" applyNumberFormat="1" applyFont="1" applyFill="1" applyBorder="1" applyAlignment="1" applyProtection="1">
      <alignment horizontal="center" vertical="center"/>
    </xf>
    <xf numFmtId="4" fontId="26" fillId="0" borderId="0" xfId="0" applyNumberFormat="1" applyFont="1" applyFill="1" applyBorder="1" applyAlignment="1" applyProtection="1">
      <alignment horizontal="center" vertical="center"/>
    </xf>
    <xf numFmtId="164" fontId="26"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1" fontId="14" fillId="0" borderId="0" xfId="0" applyNumberFormat="1" applyFont="1" applyFill="1" applyAlignment="1" applyProtection="1">
      <alignment horizontal="center" vertical="top"/>
    </xf>
    <xf numFmtId="0" fontId="15" fillId="0" borderId="0" xfId="0" applyFont="1" applyFill="1" applyBorder="1" applyAlignment="1" applyProtection="1">
      <alignment horizontal="center" vertical="center"/>
    </xf>
    <xf numFmtId="4" fontId="26" fillId="0" borderId="0" xfId="0" applyNumberFormat="1" applyFont="1" applyFill="1" applyAlignment="1" applyProtection="1">
      <alignment horizontal="center" vertical="center"/>
    </xf>
    <xf numFmtId="164" fontId="26" fillId="0" borderId="0" xfId="0" applyNumberFormat="1" applyFont="1" applyFill="1" applyAlignment="1" applyProtection="1">
      <alignment horizontal="right" vertical="center"/>
    </xf>
    <xf numFmtId="0" fontId="14" fillId="0" borderId="0" xfId="0" applyFont="1" applyFill="1" applyAlignment="1" applyProtection="1">
      <alignment horizontal="center" vertical="center"/>
    </xf>
    <xf numFmtId="0" fontId="14" fillId="0" borderId="0" xfId="0" applyFont="1" applyFill="1" applyAlignment="1" applyProtection="1">
      <alignment horizontal="left" vertical="center"/>
    </xf>
    <xf numFmtId="1" fontId="14" fillId="0" borderId="0" xfId="0" quotePrefix="1" applyNumberFormat="1" applyFont="1" applyFill="1" applyAlignment="1" applyProtection="1">
      <alignment horizontal="center" vertical="top"/>
    </xf>
    <xf numFmtId="0" fontId="14" fillId="0" borderId="0" xfId="0" applyFont="1" applyFill="1" applyAlignment="1" applyProtection="1">
      <alignment horizontal="left" vertical="top"/>
    </xf>
    <xf numFmtId="0" fontId="15" fillId="0" borderId="0" xfId="0" applyFont="1" applyFill="1" applyBorder="1" applyAlignment="1" applyProtection="1">
      <alignment horizontal="left" vertical="center"/>
    </xf>
    <xf numFmtId="4" fontId="18" fillId="0" borderId="0" xfId="0" applyNumberFormat="1" applyFont="1" applyFill="1" applyAlignment="1" applyProtection="1">
      <alignment horizontal="left" vertical="center"/>
      <protection locked="0"/>
    </xf>
    <xf numFmtId="4" fontId="19" fillId="0" borderId="0" xfId="0" applyNumberFormat="1" applyFont="1" applyFill="1" applyBorder="1" applyAlignment="1" applyProtection="1">
      <alignment horizontal="center" vertical="top"/>
      <protection locked="0"/>
    </xf>
    <xf numFmtId="1" fontId="18" fillId="0" borderId="0" xfId="0" applyNumberFormat="1" applyFont="1" applyFill="1" applyBorder="1" applyAlignment="1" applyProtection="1">
      <alignment horizontal="center" vertical="top"/>
      <protection locked="0"/>
    </xf>
    <xf numFmtId="4" fontId="19" fillId="0" borderId="5" xfId="0" applyNumberFormat="1" applyFont="1" applyFill="1" applyBorder="1" applyAlignment="1" applyProtection="1">
      <alignment horizontal="center" vertical="center"/>
      <protection locked="0"/>
    </xf>
    <xf numFmtId="0" fontId="29" fillId="0" borderId="0" xfId="0" applyFont="1" applyBorder="1" applyAlignment="1" applyProtection="1">
      <alignment horizontal="center" vertical="top"/>
    </xf>
    <xf numFmtId="0" fontId="32" fillId="0" borderId="0" xfId="0" applyFont="1" applyBorder="1" applyAlignment="1" applyProtection="1">
      <alignment horizontal="justify" vertical="top" wrapText="1"/>
    </xf>
    <xf numFmtId="0" fontId="33" fillId="0" borderId="0" xfId="0" applyFont="1" applyBorder="1" applyAlignment="1" applyProtection="1">
      <alignment horizontal="center"/>
    </xf>
    <xf numFmtId="4" fontId="29" fillId="0" borderId="0" xfId="0" applyNumberFormat="1" applyFont="1" applyBorder="1" applyProtection="1"/>
    <xf numFmtId="167" fontId="29" fillId="0" borderId="0" xfId="0" applyNumberFormat="1" applyFont="1" applyBorder="1" applyProtection="1"/>
    <xf numFmtId="168" fontId="29" fillId="0" borderId="0" xfId="0" applyNumberFormat="1" applyFont="1" applyBorder="1" applyProtection="1"/>
    <xf numFmtId="0" fontId="29" fillId="0" borderId="0" xfId="0" applyFont="1" applyBorder="1" applyAlignment="1" applyProtection="1">
      <alignment horizontal="justify" vertical="top" wrapText="1"/>
    </xf>
    <xf numFmtId="4" fontId="29" fillId="0" borderId="0" xfId="0" applyNumberFormat="1" applyFont="1" applyAlignment="1" applyProtection="1">
      <alignment horizontal="center"/>
    </xf>
    <xf numFmtId="164" fontId="14" fillId="0" borderId="0" xfId="0" applyNumberFormat="1" applyFont="1" applyFill="1" applyBorder="1" applyAlignment="1" applyProtection="1"/>
    <xf numFmtId="4" fontId="14" fillId="0" borderId="0" xfId="0" applyNumberFormat="1" applyFont="1" applyFill="1" applyBorder="1" applyAlignment="1" applyProtection="1"/>
    <xf numFmtId="164" fontId="14" fillId="0" borderId="0" xfId="0" applyNumberFormat="1" applyFont="1" applyFill="1" applyBorder="1" applyAlignment="1" applyProtection="1">
      <protection locked="0"/>
    </xf>
    <xf numFmtId="0" fontId="31" fillId="0" borderId="0" xfId="0" applyFont="1" applyBorder="1" applyAlignment="1" applyProtection="1">
      <alignment horizontal="justify" vertical="top" wrapText="1"/>
    </xf>
    <xf numFmtId="164" fontId="8" fillId="0" borderId="0" xfId="0" applyNumberFormat="1" applyFont="1" applyFill="1" applyBorder="1" applyAlignment="1" applyProtection="1">
      <alignment horizontal="right" vertical="center"/>
    </xf>
    <xf numFmtId="164" fontId="10" fillId="0" borderId="0" xfId="0" applyNumberFormat="1" applyFont="1" applyFill="1" applyBorder="1" applyAlignment="1" applyProtection="1">
      <alignment horizontal="right" vertical="center"/>
    </xf>
    <xf numFmtId="164" fontId="7" fillId="0" borderId="0" xfId="0" applyNumberFormat="1" applyFont="1" applyFill="1" applyBorder="1" applyAlignment="1" applyProtection="1">
      <alignment horizontal="right" vertical="center"/>
    </xf>
    <xf numFmtId="164" fontId="7" fillId="2" borderId="3" xfId="1" applyNumberFormat="1" applyFont="1" applyFill="1" applyBorder="1" applyAlignment="1" applyProtection="1">
      <alignment horizontal="right" vertical="center" wrapText="1"/>
    </xf>
    <xf numFmtId="1" fontId="12" fillId="0" borderId="0" xfId="0" quotePrefix="1" applyNumberFormat="1" applyFont="1" applyFill="1" applyBorder="1" applyAlignment="1" applyProtection="1">
      <alignment horizontal="center"/>
    </xf>
    <xf numFmtId="0" fontId="0" fillId="0" borderId="0" xfId="0" applyFont="1" applyFill="1" applyBorder="1" applyAlignment="1" applyProtection="1">
      <alignment horizontal="left" vertical="top" wrapText="1"/>
    </xf>
    <xf numFmtId="0" fontId="12" fillId="0" borderId="0" xfId="0" applyFont="1" applyFill="1" applyBorder="1" applyAlignment="1" applyProtection="1">
      <alignment horizontal="center" wrapText="1"/>
    </xf>
    <xf numFmtId="164" fontId="15" fillId="0" borderId="0" xfId="0" applyNumberFormat="1" applyFont="1" applyFill="1" applyBorder="1" applyAlignment="1" applyProtection="1">
      <alignment horizontal="right"/>
    </xf>
    <xf numFmtId="4" fontId="15" fillId="0" borderId="0" xfId="0" applyNumberFormat="1" applyFont="1" applyFill="1" applyBorder="1" applyAlignment="1" applyProtection="1"/>
    <xf numFmtId="164" fontId="15" fillId="0" borderId="0" xfId="0" applyNumberFormat="1" applyFont="1" applyFill="1" applyBorder="1" applyAlignment="1" applyProtection="1">
      <alignment vertical="top" wrapText="1"/>
    </xf>
    <xf numFmtId="1" fontId="0" fillId="0" borderId="0" xfId="0" applyNumberFormat="1" applyFont="1" applyFill="1" applyBorder="1" applyAlignment="1" applyProtection="1">
      <alignment horizontal="center" vertical="top"/>
    </xf>
    <xf numFmtId="0" fontId="0" fillId="0" borderId="0" xfId="0" applyFont="1" applyAlignment="1" applyProtection="1">
      <alignment vertical="top" wrapText="1"/>
    </xf>
    <xf numFmtId="0" fontId="0" fillId="0" borderId="0" xfId="4" applyFont="1" applyFill="1" applyBorder="1" applyAlignment="1" applyProtection="1">
      <alignment horizontal="center" wrapText="1"/>
    </xf>
    <xf numFmtId="1" fontId="0" fillId="0" borderId="0" xfId="4" applyNumberFormat="1" applyFont="1" applyFill="1" applyBorder="1" applyAlignment="1" applyProtection="1">
      <alignment horizontal="center" wrapText="1"/>
    </xf>
    <xf numFmtId="164" fontId="16" fillId="0" borderId="1" xfId="4" applyNumberFormat="1" applyFont="1" applyFill="1" applyBorder="1" applyAlignment="1" applyProtection="1">
      <alignment wrapText="1"/>
    </xf>
    <xf numFmtId="0" fontId="0" fillId="0" borderId="0" xfId="0" applyFont="1" applyFill="1" applyBorder="1" applyAlignment="1" applyProtection="1">
      <alignment vertical="top" wrapText="1"/>
    </xf>
    <xf numFmtId="0" fontId="0" fillId="0" borderId="0" xfId="0" applyFont="1" applyFill="1" applyBorder="1" applyAlignment="1" applyProtection="1">
      <alignment horizontal="center" wrapText="1"/>
    </xf>
    <xf numFmtId="164" fontId="14" fillId="0" borderId="0" xfId="0" applyNumberFormat="1" applyFont="1" applyFill="1" applyBorder="1" applyAlignment="1" applyProtection="1">
      <alignment horizontal="right"/>
    </xf>
    <xf numFmtId="164" fontId="14" fillId="0" borderId="1" xfId="0" applyNumberFormat="1" applyFont="1" applyFill="1" applyBorder="1" applyAlignment="1" applyProtection="1">
      <alignment horizontal="right"/>
    </xf>
    <xf numFmtId="1" fontId="0" fillId="0" borderId="6" xfId="0" applyNumberFormat="1" applyFont="1" applyFill="1" applyBorder="1" applyAlignment="1" applyProtection="1">
      <alignment horizontal="center" vertical="top"/>
    </xf>
    <xf numFmtId="0" fontId="0" fillId="0" borderId="6" xfId="0" applyFont="1" applyFill="1" applyBorder="1" applyAlignment="1" applyProtection="1">
      <alignment vertical="top" wrapText="1"/>
    </xf>
    <xf numFmtId="0" fontId="0" fillId="0" borderId="6" xfId="0" applyFont="1" applyFill="1" applyBorder="1" applyAlignment="1" applyProtection="1">
      <alignment horizontal="center" wrapText="1"/>
    </xf>
    <xf numFmtId="4" fontId="14" fillId="0" borderId="6" xfId="0" applyNumberFormat="1" applyFont="1" applyFill="1" applyBorder="1" applyAlignment="1" applyProtection="1"/>
    <xf numFmtId="164" fontId="14" fillId="0" borderId="6" xfId="0" applyNumberFormat="1" applyFont="1" applyFill="1" applyBorder="1" applyAlignment="1" applyProtection="1"/>
    <xf numFmtId="164" fontId="14" fillId="0" borderId="0" xfId="0" applyNumberFormat="1" applyFont="1" applyFill="1" applyBorder="1" applyAlignment="1" applyProtection="1">
      <alignment vertical="top"/>
    </xf>
    <xf numFmtId="0" fontId="12" fillId="0" borderId="0" xfId="0" applyFont="1" applyFill="1" applyBorder="1" applyAlignment="1" applyProtection="1">
      <alignment vertical="top" wrapText="1"/>
    </xf>
    <xf numFmtId="164" fontId="15" fillId="0" borderId="5" xfId="0" applyNumberFormat="1" applyFont="1" applyFill="1" applyBorder="1" applyAlignment="1" applyProtection="1">
      <alignment vertical="top"/>
    </xf>
    <xf numFmtId="49" fontId="17" fillId="3" borderId="10" xfId="0" applyNumberFormat="1" applyFont="1" applyFill="1" applyBorder="1" applyAlignment="1" applyProtection="1">
      <alignment horizontal="left" vertical="center"/>
    </xf>
    <xf numFmtId="0" fontId="17" fillId="3" borderId="11" xfId="0" applyFont="1" applyFill="1" applyBorder="1" applyAlignment="1" applyProtection="1">
      <alignment horizontal="left" vertical="center"/>
    </xf>
    <xf numFmtId="164" fontId="17" fillId="3" borderId="11" xfId="0" applyNumberFormat="1" applyFont="1" applyFill="1" applyBorder="1" applyAlignment="1" applyProtection="1">
      <alignment horizontal="right" vertical="center"/>
    </xf>
    <xf numFmtId="0" fontId="17" fillId="3" borderId="12" xfId="0" applyFont="1" applyFill="1" applyBorder="1" applyAlignment="1" applyProtection="1">
      <alignment horizontal="left" vertical="center"/>
    </xf>
    <xf numFmtId="49" fontId="21" fillId="0" borderId="0" xfId="0" applyNumberFormat="1" applyFont="1" applyFill="1" applyBorder="1" applyAlignment="1" applyProtection="1">
      <alignment horizontal="left" vertical="top" wrapText="1"/>
    </xf>
    <xf numFmtId="164" fontId="21" fillId="0" borderId="0" xfId="0" applyNumberFormat="1" applyFont="1" applyFill="1" applyBorder="1" applyAlignment="1" applyProtection="1">
      <alignment horizontal="right" vertical="top" wrapText="1"/>
    </xf>
    <xf numFmtId="0" fontId="12" fillId="0" borderId="0" xfId="0" applyFont="1" applyAlignment="1" applyProtection="1">
      <alignment horizontal="center"/>
    </xf>
    <xf numFmtId="49" fontId="17" fillId="0" borderId="0" xfId="0" applyNumberFormat="1" applyFont="1" applyFill="1" applyBorder="1" applyAlignment="1" applyProtection="1">
      <alignment horizontal="left" vertical="top" wrapText="1"/>
    </xf>
    <xf numFmtId="49" fontId="16" fillId="0" borderId="0" xfId="0" applyNumberFormat="1" applyFont="1" applyFill="1" applyBorder="1" applyAlignment="1" applyProtection="1">
      <alignment vertical="top" wrapText="1"/>
    </xf>
    <xf numFmtId="1" fontId="14" fillId="0" borderId="0" xfId="4" applyNumberFormat="1" applyFont="1" applyFill="1" applyBorder="1" applyAlignment="1" applyProtection="1">
      <alignment horizontal="center" wrapText="1"/>
    </xf>
    <xf numFmtId="0" fontId="14" fillId="0" borderId="0" xfId="4" applyFont="1" applyFill="1" applyBorder="1" applyAlignment="1" applyProtection="1">
      <alignment horizontal="right"/>
    </xf>
    <xf numFmtId="0" fontId="14" fillId="0" borderId="0" xfId="4" applyFont="1" applyFill="1" applyBorder="1" applyAlignment="1" applyProtection="1">
      <alignment horizontal="left" vertical="top" wrapText="1"/>
    </xf>
    <xf numFmtId="164" fontId="14" fillId="0" borderId="0" xfId="0" applyNumberFormat="1" applyFont="1" applyBorder="1" applyAlignment="1" applyProtection="1">
      <alignment horizontal="right"/>
    </xf>
    <xf numFmtId="1" fontId="15" fillId="0" borderId="0" xfId="0" applyNumberFormat="1" applyFont="1" applyFill="1" applyBorder="1" applyAlignment="1" applyProtection="1">
      <alignment horizontal="center" vertical="top"/>
    </xf>
    <xf numFmtId="0" fontId="14" fillId="0" borderId="0" xfId="0" applyFont="1" applyFill="1" applyBorder="1" applyAlignment="1" applyProtection="1">
      <alignment horizontal="center" wrapText="1"/>
    </xf>
    <xf numFmtId="1" fontId="14" fillId="0" borderId="0" xfId="0" applyNumberFormat="1" applyFont="1" applyFill="1" applyBorder="1" applyAlignment="1" applyProtection="1">
      <alignment horizontal="center" vertical="top"/>
    </xf>
    <xf numFmtId="0" fontId="14" fillId="0" borderId="0" xfId="0" applyFont="1" applyFill="1" applyBorder="1" applyAlignment="1" applyProtection="1">
      <alignment horizontal="left" vertical="top" wrapText="1"/>
    </xf>
    <xf numFmtId="0" fontId="14" fillId="0" borderId="0" xfId="4" applyFont="1" applyFill="1" applyBorder="1" applyAlignment="1" applyProtection="1">
      <alignment horizontal="left" vertical="center" wrapText="1"/>
    </xf>
    <xf numFmtId="4" fontId="14" fillId="0" borderId="0" xfId="4" applyNumberFormat="1" applyFont="1" applyFill="1" applyBorder="1" applyAlignment="1" applyProtection="1">
      <alignment horizontal="right"/>
    </xf>
    <xf numFmtId="0" fontId="15" fillId="0" borderId="0" xfId="0" quotePrefix="1" applyFont="1" applyFill="1" applyBorder="1" applyProtection="1"/>
    <xf numFmtId="0" fontId="15" fillId="0" borderId="0" xfId="0" applyFont="1" applyFill="1" applyBorder="1" applyAlignment="1" applyProtection="1">
      <alignment wrapText="1"/>
    </xf>
    <xf numFmtId="0" fontId="14" fillId="0" borderId="0" xfId="0" applyFont="1" applyFill="1" applyBorder="1" applyAlignment="1" applyProtection="1">
      <alignment wrapText="1"/>
    </xf>
    <xf numFmtId="0" fontId="14" fillId="0" borderId="0" xfId="0" quotePrefix="1" applyFont="1" applyFill="1" applyBorder="1" applyAlignment="1" applyProtection="1">
      <alignment wrapText="1"/>
    </xf>
    <xf numFmtId="0" fontId="14" fillId="0" borderId="6" xfId="0" applyFont="1" applyFill="1" applyBorder="1" applyAlignment="1" applyProtection="1">
      <alignment horizontal="center" vertical="top"/>
    </xf>
    <xf numFmtId="164" fontId="14" fillId="0" borderId="0" xfId="4" applyNumberFormat="1" applyFont="1" applyFill="1" applyBorder="1" applyAlignment="1" applyProtection="1">
      <alignment vertical="center" wrapText="1"/>
    </xf>
    <xf numFmtId="164" fontId="15" fillId="0" borderId="5" xfId="4" applyNumberFormat="1" applyFont="1" applyFill="1" applyBorder="1" applyAlignment="1" applyProtection="1">
      <alignment vertical="center" wrapText="1"/>
    </xf>
    <xf numFmtId="164" fontId="15" fillId="0" borderId="0" xfId="4" applyNumberFormat="1" applyFont="1" applyFill="1" applyBorder="1" applyAlignment="1" applyProtection="1">
      <alignment vertical="center" wrapText="1"/>
    </xf>
    <xf numFmtId="49" fontId="21" fillId="0" borderId="0" xfId="0" applyNumberFormat="1"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16" fontId="14" fillId="0" borderId="0" xfId="4" quotePrefix="1" applyNumberFormat="1" applyFont="1" applyFill="1" applyBorder="1" applyAlignment="1" applyProtection="1">
      <alignment horizontal="center" vertical="top" wrapText="1"/>
    </xf>
    <xf numFmtId="0" fontId="14" fillId="0" borderId="0" xfId="0" applyFont="1" applyBorder="1" applyAlignment="1" applyProtection="1">
      <alignment horizontal="left" vertical="top" wrapText="1"/>
    </xf>
    <xf numFmtId="0" fontId="14" fillId="0" borderId="0" xfId="0" applyFont="1" applyBorder="1" applyAlignment="1" applyProtection="1">
      <alignment horizontal="center"/>
    </xf>
    <xf numFmtId="165" fontId="14" fillId="0" borderId="0" xfId="3" applyNumberFormat="1" applyFont="1" applyAlignment="1" applyProtection="1">
      <alignment horizontal="right"/>
    </xf>
    <xf numFmtId="164" fontId="14" fillId="0" borderId="1" xfId="0" applyNumberFormat="1" applyFont="1" applyBorder="1" applyAlignment="1" applyProtection="1"/>
    <xf numFmtId="0" fontId="14" fillId="0" borderId="0" xfId="0" applyFont="1" applyBorder="1" applyAlignment="1" applyProtection="1">
      <alignment horizontal="left" wrapText="1"/>
    </xf>
    <xf numFmtId="0" fontId="16" fillId="0" borderId="0" xfId="4" applyFont="1" applyFill="1" applyBorder="1" applyAlignment="1" applyProtection="1">
      <alignment horizontal="center" vertical="top" wrapText="1"/>
    </xf>
    <xf numFmtId="0" fontId="16" fillId="0" borderId="0" xfId="4" applyFont="1" applyFill="1" applyBorder="1" applyAlignment="1" applyProtection="1">
      <alignment horizontal="center" wrapText="1"/>
    </xf>
    <xf numFmtId="1" fontId="16" fillId="0" borderId="0" xfId="4" applyNumberFormat="1" applyFont="1" applyFill="1" applyBorder="1" applyAlignment="1" applyProtection="1">
      <alignment horizontal="center" wrapText="1"/>
    </xf>
    <xf numFmtId="0" fontId="14" fillId="0" borderId="0" xfId="0" applyFont="1" applyFill="1" applyAlignment="1" applyProtection="1">
      <alignment horizontal="right"/>
    </xf>
    <xf numFmtId="0" fontId="16" fillId="0" borderId="0" xfId="4" applyFont="1" applyFill="1" applyBorder="1" applyAlignment="1" applyProtection="1">
      <alignment horizontal="center" vertical="center" wrapText="1"/>
    </xf>
    <xf numFmtId="1" fontId="16" fillId="0" borderId="0" xfId="4" applyNumberFormat="1" applyFont="1" applyFill="1" applyBorder="1" applyAlignment="1" applyProtection="1">
      <alignment horizontal="center" vertical="center" wrapText="1"/>
    </xf>
    <xf numFmtId="164" fontId="14" fillId="0" borderId="0" xfId="0" applyNumberFormat="1" applyFont="1" applyFill="1" applyAlignment="1" applyProtection="1"/>
    <xf numFmtId="0" fontId="14" fillId="0" borderId="0" xfId="0" applyFont="1" applyAlignment="1" applyProtection="1">
      <alignment horizontal="justify" vertical="top" wrapText="1"/>
    </xf>
    <xf numFmtId="0" fontId="14" fillId="0" borderId="0" xfId="0" applyFont="1" applyFill="1" applyBorder="1" applyAlignment="1" applyProtection="1">
      <alignment horizontal="right"/>
    </xf>
    <xf numFmtId="164" fontId="14" fillId="0" borderId="1" xfId="0" applyNumberFormat="1" applyFont="1" applyBorder="1" applyAlignment="1" applyProtection="1">
      <alignment horizontal="right"/>
    </xf>
    <xf numFmtId="1" fontId="16" fillId="0" borderId="0" xfId="4" applyNumberFormat="1" applyFont="1" applyFill="1" applyBorder="1" applyAlignment="1" applyProtection="1">
      <alignment horizontal="center" vertical="top" wrapText="1"/>
    </xf>
    <xf numFmtId="0" fontId="14" fillId="0" borderId="0" xfId="0" applyFont="1" applyFill="1" applyAlignment="1" applyProtection="1">
      <alignment horizontal="right" vertical="top"/>
    </xf>
    <xf numFmtId="0" fontId="14" fillId="0" borderId="0" xfId="0" applyNumberFormat="1" applyFont="1" applyFill="1" applyAlignment="1" applyProtection="1">
      <alignment horizontal="left" vertical="top" wrapText="1"/>
    </xf>
    <xf numFmtId="164" fontId="15" fillId="0" borderId="0" xfId="0" applyNumberFormat="1" applyFont="1" applyFill="1" applyBorder="1" applyAlignment="1" applyProtection="1"/>
    <xf numFmtId="16" fontId="15" fillId="0" borderId="0" xfId="0" quotePrefix="1" applyNumberFormat="1" applyFont="1" applyFill="1" applyBorder="1" applyAlignment="1" applyProtection="1">
      <alignment horizontal="center"/>
    </xf>
    <xf numFmtId="0" fontId="15" fillId="0" borderId="0" xfId="0" applyFont="1" applyFill="1" applyBorder="1" applyProtection="1"/>
    <xf numFmtId="0" fontId="14" fillId="0" borderId="0" xfId="0" applyFont="1" applyFill="1" applyAlignment="1" applyProtection="1">
      <alignment horizontal="justify" vertical="top" wrapText="1"/>
    </xf>
    <xf numFmtId="4" fontId="14" fillId="0" borderId="0" xfId="4" applyNumberFormat="1" applyFont="1" applyFill="1" applyBorder="1" applyAlignment="1" applyProtection="1">
      <alignment horizontal="center"/>
    </xf>
    <xf numFmtId="0" fontId="15" fillId="0" borderId="0" xfId="0" applyNumberFormat="1" applyFont="1" applyAlignment="1" applyProtection="1">
      <alignment horizontal="center" vertical="top" wrapText="1"/>
    </xf>
    <xf numFmtId="4" fontId="14" fillId="0" borderId="0" xfId="0" applyNumberFormat="1" applyFont="1" applyFill="1" applyBorder="1" applyAlignment="1" applyProtection="1">
      <alignment horizontal="center" wrapText="1"/>
    </xf>
    <xf numFmtId="169" fontId="14" fillId="0" borderId="0" xfId="0" applyNumberFormat="1" applyFont="1" applyBorder="1" applyAlignment="1" applyProtection="1">
      <alignment horizontal="center" wrapText="1"/>
    </xf>
    <xf numFmtId="0" fontId="14" fillId="0" borderId="0" xfId="0" applyFont="1" applyAlignment="1" applyProtection="1">
      <alignment horizontal="center" wrapText="1"/>
    </xf>
    <xf numFmtId="0" fontId="47" fillId="0" borderId="0" xfId="0" applyFont="1" applyAlignment="1" applyProtection="1">
      <alignment wrapText="1"/>
    </xf>
    <xf numFmtId="49" fontId="14" fillId="0" borderId="0" xfId="0" applyNumberFormat="1" applyFont="1" applyAlignment="1" applyProtection="1">
      <alignment horizontal="center" vertical="top" wrapText="1"/>
    </xf>
    <xf numFmtId="3" fontId="14" fillId="0" borderId="0" xfId="0" applyNumberFormat="1" applyFont="1" applyBorder="1" applyAlignment="1" applyProtection="1">
      <alignment horizontal="center" wrapText="1"/>
    </xf>
    <xf numFmtId="49" fontId="14" fillId="0" borderId="0" xfId="0" applyNumberFormat="1" applyFont="1" applyFill="1" applyAlignment="1" applyProtection="1">
      <alignment horizontal="left" vertical="top" wrapText="1"/>
    </xf>
    <xf numFmtId="0" fontId="14" fillId="0" borderId="0" xfId="0" applyNumberFormat="1" applyFont="1" applyAlignment="1" applyProtection="1">
      <alignment horizontal="center" vertical="top" wrapText="1"/>
    </xf>
    <xf numFmtId="9" fontId="14" fillId="0" borderId="0" xfId="0" applyNumberFormat="1" applyFont="1" applyFill="1" applyBorder="1" applyAlignment="1" applyProtection="1">
      <alignment horizontal="center"/>
    </xf>
    <xf numFmtId="1" fontId="15" fillId="0" borderId="0" xfId="0" applyNumberFormat="1" applyFont="1" applyFill="1" applyBorder="1" applyAlignment="1" applyProtection="1">
      <alignment horizontal="center"/>
    </xf>
    <xf numFmtId="0" fontId="15" fillId="0" borderId="0" xfId="0" applyFont="1" applyFill="1" applyBorder="1" applyAlignment="1" applyProtection="1">
      <alignment horizontal="left" vertical="top" wrapText="1"/>
    </xf>
    <xf numFmtId="0" fontId="14" fillId="0" borderId="0" xfId="0" applyFont="1" applyAlignment="1" applyProtection="1">
      <alignment wrapText="1"/>
    </xf>
    <xf numFmtId="164" fontId="14" fillId="0" borderId="1" xfId="4" applyNumberFormat="1" applyFont="1" applyFill="1" applyBorder="1" applyAlignment="1" applyProtection="1">
      <alignment wrapText="1"/>
    </xf>
    <xf numFmtId="0" fontId="0" fillId="0" borderId="0" xfId="0" applyFont="1" applyFill="1" applyBorder="1" applyAlignment="1" applyProtection="1">
      <alignment horizontal="center" vertical="top"/>
    </xf>
    <xf numFmtId="0" fontId="0" fillId="0" borderId="0" xfId="0" applyFont="1" applyFill="1" applyBorder="1" applyAlignment="1" applyProtection="1">
      <alignment horizontal="center"/>
    </xf>
    <xf numFmtId="0" fontId="0" fillId="0" borderId="0" xfId="0" quotePrefix="1" applyFont="1" applyFill="1" applyBorder="1" applyAlignment="1" applyProtection="1">
      <alignment horizontal="center"/>
    </xf>
    <xf numFmtId="164" fontId="16" fillId="0" borderId="0" xfId="0" applyNumberFormat="1" applyFont="1" applyFill="1" applyBorder="1" applyAlignment="1" applyProtection="1">
      <alignment horizontal="left" vertical="center" wrapText="1"/>
    </xf>
    <xf numFmtId="0" fontId="14" fillId="0" borderId="0" xfId="5" applyFont="1" applyBorder="1" applyAlignment="1" applyProtection="1">
      <alignment horizontal="center" vertical="top"/>
    </xf>
    <xf numFmtId="0" fontId="14" fillId="0" borderId="0" xfId="5" applyFont="1" applyFill="1" applyBorder="1" applyAlignment="1" applyProtection="1">
      <alignment vertical="top" wrapText="1"/>
    </xf>
    <xf numFmtId="0" fontId="14" fillId="0" borderId="0" xfId="5" applyFont="1" applyBorder="1" applyAlignment="1" applyProtection="1">
      <alignment horizontal="center"/>
    </xf>
    <xf numFmtId="3" fontId="15" fillId="0" borderId="0" xfId="5" applyNumberFormat="1" applyFont="1" applyBorder="1" applyAlignment="1" applyProtection="1">
      <alignment horizontal="center"/>
    </xf>
    <xf numFmtId="166" fontId="14" fillId="0" borderId="0" xfId="5" applyNumberFormat="1" applyFont="1" applyFill="1" applyBorder="1" applyAlignment="1" applyProtection="1">
      <alignment horizontal="right"/>
    </xf>
    <xf numFmtId="0" fontId="14" fillId="0" borderId="0" xfId="6" applyFont="1" applyFill="1" applyAlignment="1" applyProtection="1">
      <alignment horizontal="center" wrapText="1"/>
    </xf>
    <xf numFmtId="4" fontId="14" fillId="0" borderId="0" xfId="6" applyNumberFormat="1" applyFont="1" applyFill="1" applyAlignment="1" applyProtection="1">
      <alignment horizontal="right"/>
    </xf>
    <xf numFmtId="0" fontId="14" fillId="0" borderId="0" xfId="5" applyNumberFormat="1" applyFont="1" applyFill="1" applyAlignment="1" applyProtection="1">
      <alignment horizontal="left" vertical="top" wrapText="1"/>
    </xf>
    <xf numFmtId="49" fontId="14" fillId="0" borderId="0" xfId="0" applyNumberFormat="1" applyFont="1" applyFill="1" applyBorder="1" applyAlignment="1" applyProtection="1">
      <alignment horizontal="left" vertical="top"/>
    </xf>
    <xf numFmtId="0" fontId="14" fillId="0" borderId="6" xfId="0" applyFont="1" applyFill="1" applyBorder="1" applyAlignment="1" applyProtection="1">
      <alignment vertical="top" wrapText="1"/>
    </xf>
    <xf numFmtId="164" fontId="14" fillId="0" borderId="0" xfId="4" applyNumberFormat="1" applyFont="1" applyFill="1" applyBorder="1" applyAlignment="1" applyProtection="1">
      <alignment horizontal="right" wrapText="1"/>
    </xf>
    <xf numFmtId="4" fontId="14" fillId="0" borderId="0" xfId="4" applyNumberFormat="1" applyFont="1" applyFill="1" applyBorder="1" applyAlignment="1" applyProtection="1">
      <alignment wrapText="1"/>
    </xf>
    <xf numFmtId="164" fontId="14" fillId="0" borderId="0" xfId="0" applyNumberFormat="1" applyFont="1" applyFill="1" applyBorder="1" applyAlignment="1" applyProtection="1">
      <alignment horizontal="right"/>
      <protection locked="0"/>
    </xf>
    <xf numFmtId="164" fontId="14" fillId="0" borderId="1" xfId="0" applyNumberFormat="1" applyFont="1" applyFill="1" applyBorder="1" applyAlignment="1" applyProtection="1">
      <alignment horizontal="right"/>
      <protection locked="0"/>
    </xf>
    <xf numFmtId="164" fontId="14" fillId="0" borderId="0" xfId="0" applyNumberFormat="1" applyFont="1" applyBorder="1" applyAlignment="1" applyProtection="1">
      <alignment horizontal="right"/>
      <protection locked="0"/>
    </xf>
    <xf numFmtId="164" fontId="14" fillId="0" borderId="1" xfId="3" applyNumberFormat="1" applyFont="1" applyBorder="1" applyAlignment="1" applyProtection="1">
      <alignment horizontal="right"/>
      <protection locked="0"/>
    </xf>
    <xf numFmtId="164" fontId="14" fillId="0" borderId="0" xfId="0" applyNumberFormat="1" applyFont="1" applyFill="1" applyAlignment="1" applyProtection="1">
      <alignment horizontal="right"/>
      <protection locked="0"/>
    </xf>
    <xf numFmtId="164" fontId="14" fillId="0" borderId="1" xfId="0" applyNumberFormat="1" applyFont="1" applyBorder="1" applyAlignment="1" applyProtection="1">
      <alignment horizontal="right"/>
      <protection locked="0"/>
    </xf>
    <xf numFmtId="164" fontId="14" fillId="0" borderId="1" xfId="0" applyNumberFormat="1" applyFont="1" applyFill="1" applyBorder="1" applyAlignment="1" applyProtection="1">
      <alignment horizontal="right" vertical="top"/>
      <protection locked="0"/>
    </xf>
    <xf numFmtId="164" fontId="14" fillId="0" borderId="0" xfId="5" applyNumberFormat="1" applyFont="1" applyFill="1" applyBorder="1" applyAlignment="1" applyProtection="1">
      <alignment horizontal="right"/>
      <protection locked="0"/>
    </xf>
    <xf numFmtId="164" fontId="14" fillId="0" borderId="1" xfId="6" applyNumberFormat="1" applyFont="1" applyFill="1" applyBorder="1" applyAlignment="1" applyProtection="1">
      <alignment horizontal="right"/>
      <protection locked="0"/>
    </xf>
    <xf numFmtId="164" fontId="14" fillId="0" borderId="0" xfId="6" applyNumberFormat="1" applyFont="1" applyFill="1" applyBorder="1" applyAlignment="1" applyProtection="1">
      <alignment horizontal="right"/>
      <protection locked="0"/>
    </xf>
    <xf numFmtId="0" fontId="48" fillId="0" borderId="0" xfId="0" applyFont="1" applyBorder="1" applyProtection="1"/>
    <xf numFmtId="49" fontId="15" fillId="0" borderId="0" xfId="0" applyNumberFormat="1" applyFont="1" applyFill="1" applyBorder="1" applyAlignment="1" applyProtection="1">
      <alignment horizontal="center" vertical="top"/>
    </xf>
    <xf numFmtId="0" fontId="15" fillId="0" borderId="0" xfId="0" applyFont="1" applyFill="1" applyBorder="1" applyAlignment="1" applyProtection="1">
      <alignment horizontal="justify" vertical="top" wrapText="1"/>
    </xf>
    <xf numFmtId="0" fontId="15" fillId="0" borderId="0" xfId="0" applyFont="1" applyFill="1" applyBorder="1" applyAlignment="1" applyProtection="1">
      <alignment horizontal="center"/>
    </xf>
    <xf numFmtId="164" fontId="15" fillId="0" borderId="0" xfId="0" applyNumberFormat="1" applyFont="1" applyFill="1" applyBorder="1" applyAlignment="1" applyProtection="1">
      <alignment horizontal="center"/>
    </xf>
    <xf numFmtId="4" fontId="15" fillId="0" borderId="0" xfId="0" applyNumberFormat="1" applyFont="1" applyFill="1" applyBorder="1" applyAlignment="1" applyProtection="1">
      <alignment horizontal="center"/>
    </xf>
    <xf numFmtId="0" fontId="15" fillId="0" borderId="0" xfId="0" applyFont="1" applyFill="1" applyBorder="1" applyAlignment="1" applyProtection="1">
      <alignment horizontal="center" wrapText="1"/>
    </xf>
    <xf numFmtId="1" fontId="15" fillId="0" borderId="0" xfId="0" applyNumberFormat="1" applyFont="1" applyFill="1" applyBorder="1" applyAlignment="1" applyProtection="1">
      <alignment horizontal="center" wrapText="1"/>
    </xf>
    <xf numFmtId="1" fontId="12" fillId="0" borderId="0" xfId="0" applyNumberFormat="1" applyFont="1" applyFill="1" applyBorder="1" applyAlignment="1" applyProtection="1">
      <alignment horizontal="center" vertical="top"/>
    </xf>
    <xf numFmtId="0" fontId="0" fillId="0" borderId="0" xfId="0" applyAlignment="1" applyProtection="1">
      <alignment horizontal="center"/>
    </xf>
    <xf numFmtId="49" fontId="46" fillId="0" borderId="0" xfId="0" applyNumberFormat="1" applyFont="1" applyFill="1" applyBorder="1" applyAlignment="1" applyProtection="1">
      <alignment horizontal="left" vertical="top" wrapText="1"/>
    </xf>
    <xf numFmtId="0" fontId="46" fillId="0" borderId="0" xfId="0" applyFont="1" applyFill="1" applyBorder="1" applyAlignment="1" applyProtection="1">
      <alignment horizontal="left" vertical="top" wrapText="1"/>
    </xf>
    <xf numFmtId="1" fontId="46" fillId="0" borderId="0" xfId="0" applyNumberFormat="1" applyFont="1" applyFill="1" applyBorder="1" applyAlignment="1" applyProtection="1">
      <alignment horizontal="center" vertical="top" wrapText="1"/>
    </xf>
    <xf numFmtId="164" fontId="46" fillId="0" borderId="0" xfId="0" applyNumberFormat="1" applyFont="1" applyFill="1" applyBorder="1" applyAlignment="1" applyProtection="1">
      <alignment horizontal="left" vertical="top" wrapText="1"/>
    </xf>
    <xf numFmtId="1" fontId="12" fillId="0" borderId="0" xfId="0" applyNumberFormat="1" applyFont="1" applyFill="1" applyBorder="1" applyAlignment="1" applyProtection="1">
      <alignment horizontal="center" wrapText="1"/>
    </xf>
    <xf numFmtId="1" fontId="0" fillId="0" borderId="0" xfId="0" applyNumberFormat="1" applyFont="1" applyFill="1" applyBorder="1" applyAlignment="1" applyProtection="1">
      <alignment horizontal="center" wrapText="1"/>
    </xf>
    <xf numFmtId="1" fontId="0" fillId="0" borderId="0" xfId="0" applyNumberFormat="1" applyFont="1" applyAlignment="1" applyProtection="1">
      <alignment horizontal="center"/>
    </xf>
    <xf numFmtId="49" fontId="16" fillId="0" borderId="0" xfId="0" applyNumberFormat="1" applyFont="1" applyFill="1" applyBorder="1" applyAlignment="1" applyProtection="1">
      <alignment horizontal="left" wrapText="1"/>
    </xf>
    <xf numFmtId="164" fontId="0" fillId="0" borderId="0" xfId="0" applyNumberFormat="1" applyFont="1" applyProtection="1"/>
    <xf numFmtId="168" fontId="0" fillId="0" borderId="0" xfId="0" applyNumberFormat="1" applyFont="1" applyProtection="1"/>
    <xf numFmtId="0" fontId="0" fillId="0" borderId="0" xfId="0" applyFont="1" applyAlignment="1" applyProtection="1">
      <alignment horizontal="left" vertical="top" wrapText="1"/>
    </xf>
    <xf numFmtId="164" fontId="0" fillId="0" borderId="1" xfId="0" applyNumberFormat="1" applyFont="1" applyBorder="1" applyProtection="1"/>
    <xf numFmtId="0" fontId="0" fillId="0" borderId="6" xfId="0" applyFont="1" applyBorder="1" applyAlignment="1" applyProtection="1">
      <alignment horizontal="center" vertical="top"/>
    </xf>
    <xf numFmtId="0" fontId="0" fillId="0" borderId="6" xfId="0" applyFont="1" applyBorder="1" applyProtection="1"/>
    <xf numFmtId="1" fontId="0" fillId="0" borderId="6" xfId="0" applyNumberFormat="1" applyFont="1" applyBorder="1" applyAlignment="1" applyProtection="1">
      <alignment horizontal="center"/>
    </xf>
    <xf numFmtId="164" fontId="0" fillId="0" borderId="6" xfId="0" applyNumberFormat="1" applyFont="1" applyBorder="1" applyProtection="1"/>
    <xf numFmtId="168" fontId="0" fillId="0" borderId="6" xfId="0" applyNumberFormat="1" applyFont="1" applyBorder="1" applyProtection="1"/>
    <xf numFmtId="49" fontId="17" fillId="0" borderId="0" xfId="0" applyNumberFormat="1" applyFont="1" applyFill="1" applyBorder="1" applyAlignment="1" applyProtection="1">
      <alignment horizontal="left" wrapText="1"/>
    </xf>
    <xf numFmtId="1" fontId="14" fillId="0" borderId="0" xfId="0" applyNumberFormat="1" applyFont="1" applyFill="1" applyBorder="1" applyAlignment="1" applyProtection="1">
      <alignment horizontal="center"/>
    </xf>
    <xf numFmtId="164" fontId="14" fillId="0" borderId="1" xfId="4" applyNumberFormat="1" applyFont="1" applyFill="1" applyBorder="1" applyAlignment="1" applyProtection="1">
      <protection locked="0"/>
    </xf>
    <xf numFmtId="164" fontId="0" fillId="0" borderId="0" xfId="0" applyNumberFormat="1" applyFont="1" applyProtection="1">
      <protection locked="0"/>
    </xf>
    <xf numFmtId="164" fontId="0" fillId="0" borderId="1" xfId="0" applyNumberFormat="1" applyFont="1" applyBorder="1" applyProtection="1">
      <protection locked="0"/>
    </xf>
    <xf numFmtId="0" fontId="44" fillId="0" borderId="0" xfId="0" applyFont="1" applyFill="1" applyBorder="1" applyAlignment="1" applyProtection="1">
      <alignment wrapText="1"/>
    </xf>
    <xf numFmtId="0" fontId="0" fillId="0" borderId="0" xfId="0" applyFont="1" applyFill="1" applyBorder="1" applyAlignment="1" applyProtection="1">
      <alignment wrapText="1"/>
    </xf>
    <xf numFmtId="164" fontId="8" fillId="0" borderId="5" xfId="0" applyNumberFormat="1" applyFont="1" applyFill="1" applyBorder="1" applyAlignment="1" applyProtection="1">
      <alignment vertical="center"/>
      <protection locked="0"/>
    </xf>
    <xf numFmtId="164" fontId="5" fillId="0" borderId="0" xfId="0" applyNumberFormat="1" applyFont="1" applyFill="1" applyBorder="1" applyAlignment="1" applyProtection="1">
      <alignment vertical="center"/>
      <protection locked="0"/>
    </xf>
    <xf numFmtId="164" fontId="10" fillId="0" borderId="1" xfId="0" applyNumberFormat="1" applyFont="1" applyFill="1" applyBorder="1" applyAlignment="1" applyProtection="1">
      <alignment vertical="center"/>
      <protection locked="0"/>
    </xf>
    <xf numFmtId="164" fontId="10" fillId="0" borderId="8" xfId="0" applyNumberFormat="1" applyFont="1" applyFill="1" applyBorder="1" applyAlignment="1" applyProtection="1">
      <alignment vertical="center"/>
      <protection locked="0"/>
    </xf>
    <xf numFmtId="164" fontId="14" fillId="0" borderId="6" xfId="4" applyNumberFormat="1" applyFont="1" applyFill="1" applyBorder="1" applyAlignment="1" applyProtection="1">
      <alignment horizontal="right"/>
    </xf>
    <xf numFmtId="164" fontId="14" fillId="0" borderId="6" xfId="0" applyNumberFormat="1" applyFont="1" applyFill="1" applyBorder="1" applyAlignment="1" applyProtection="1">
      <alignment horizontal="right"/>
    </xf>
    <xf numFmtId="4" fontId="18" fillId="0" borderId="0" xfId="0" applyNumberFormat="1" applyFont="1" applyFill="1" applyBorder="1" applyAlignment="1" applyProtection="1">
      <alignment horizontal="left" vertical="top"/>
    </xf>
    <xf numFmtId="0" fontId="18" fillId="0" borderId="0" xfId="0" applyFont="1" applyAlignment="1" applyProtection="1">
      <alignment horizontal="left"/>
    </xf>
    <xf numFmtId="0" fontId="5" fillId="0" borderId="0" xfId="0" applyFont="1" applyFill="1" applyBorder="1" applyAlignment="1" applyProtection="1">
      <alignment vertical="top"/>
    </xf>
    <xf numFmtId="0" fontId="0" fillId="0" borderId="0" xfId="0" applyAlignment="1" applyProtection="1"/>
    <xf numFmtId="167" fontId="42" fillId="0" borderId="0" xfId="0" applyNumberFormat="1" applyFont="1" applyBorder="1" applyAlignment="1" applyProtection="1"/>
    <xf numFmtId="0" fontId="0" fillId="0" borderId="0" xfId="0" applyBorder="1" applyAlignment="1" applyProtection="1"/>
    <xf numFmtId="49" fontId="23" fillId="0" borderId="0" xfId="0" applyNumberFormat="1" applyFont="1" applyFill="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4" fillId="0" borderId="0" xfId="0" applyFont="1" applyAlignment="1" applyProtection="1">
      <alignment wrapText="1"/>
    </xf>
    <xf numFmtId="49" fontId="17" fillId="3" borderId="7" xfId="0" applyNumberFormat="1" applyFont="1" applyFill="1" applyBorder="1" applyAlignment="1" applyProtection="1">
      <alignment horizontal="left" vertical="center"/>
    </xf>
    <xf numFmtId="0" fontId="17" fillId="3" borderId="7" xfId="0" applyFont="1" applyFill="1" applyBorder="1" applyAlignment="1" applyProtection="1">
      <alignment horizontal="left" vertical="center"/>
    </xf>
    <xf numFmtId="49" fontId="21" fillId="0" borderId="0" xfId="0" applyNumberFormat="1"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1" fontId="12" fillId="0" borderId="0" xfId="0" applyNumberFormat="1" applyFont="1" applyFill="1" applyBorder="1" applyAlignment="1" applyProtection="1">
      <alignment horizontal="center" vertical="top"/>
    </xf>
    <xf numFmtId="0" fontId="0" fillId="0" borderId="0" xfId="0" applyAlignment="1" applyProtection="1">
      <alignment horizontal="center"/>
    </xf>
  </cellXfs>
  <cellStyles count="11">
    <cellStyle name="Currency" xfId="3" builtinId="4"/>
    <cellStyle name="Navadno 2 2" xfId="5"/>
    <cellStyle name="Navadno 4" xfId="6"/>
    <cellStyle name="Navadno 50" xfId="9"/>
    <cellStyle name="Navadno 52" xfId="8"/>
    <cellStyle name="Navadno 53" xfId="10"/>
    <cellStyle name="Navadno 6" xfId="7"/>
    <cellStyle name="Navadno_Kino_Siska_PZI_predracun_OD_p1" xfId="2"/>
    <cellStyle name="Navadno_List1" xfId="4"/>
    <cellStyle name="Normal" xfId="0" builtinId="0"/>
    <cellStyle name="Normal_strojna dela(14.11.2007)_09_MK_1117" xfId="1"/>
  </cellStyles>
  <dxfs count="16">
    <dxf>
      <fill>
        <patternFill>
          <bgColor theme="8" tint="0.59996337778862885"/>
        </patternFill>
      </fill>
    </dxf>
    <dxf>
      <font>
        <color theme="3"/>
      </font>
      <border>
        <bottom style="thin">
          <color indexed="64"/>
        </bottom>
      </border>
    </dxf>
    <dxf>
      <font>
        <color theme="3"/>
      </font>
      <border>
        <bottom style="thin">
          <color indexed="64"/>
        </bottom>
      </border>
    </dxf>
    <dxf>
      <font>
        <condense val="0"/>
        <extend val="0"/>
        <color indexed="9"/>
      </font>
    </dxf>
    <dxf>
      <fill>
        <patternFill>
          <bgColor theme="8" tint="0.59996337778862885"/>
        </patternFill>
      </fill>
    </dxf>
    <dxf>
      <font>
        <color theme="3"/>
      </font>
      <border>
        <bottom style="thin">
          <color indexed="64"/>
        </bottom>
      </border>
    </dxf>
    <dxf>
      <fill>
        <patternFill>
          <bgColor theme="8" tint="0.59996337778862885"/>
        </patternFill>
      </fill>
    </dxf>
    <dxf>
      <font>
        <color theme="3"/>
      </font>
      <border>
        <bottom style="thin">
          <color indexed="64"/>
        </bottom>
      </border>
    </dxf>
    <dxf>
      <font>
        <color theme="3"/>
      </font>
      <border>
        <bottom style="thin">
          <color indexed="64"/>
        </bottom>
      </border>
    </dxf>
    <dxf>
      <fill>
        <patternFill>
          <bgColor theme="8" tint="0.59996337778862885"/>
        </patternFill>
      </fill>
    </dxf>
    <dxf>
      <fill>
        <patternFill>
          <bgColor theme="8" tint="0.59996337778862885"/>
        </patternFill>
      </fill>
    </dxf>
    <dxf>
      <font>
        <color theme="3"/>
      </font>
      <border>
        <bottom style="thin">
          <color indexed="64"/>
        </bottom>
      </border>
    </dxf>
    <dxf>
      <font>
        <color theme="3"/>
      </font>
      <border>
        <bottom style="thin">
          <color indexed="64"/>
        </bottom>
      </border>
    </dxf>
    <dxf>
      <fill>
        <patternFill>
          <bgColor theme="8" tint="0.59996337778862885"/>
        </patternFill>
      </fill>
    </dxf>
    <dxf>
      <fill>
        <patternFill>
          <bgColor theme="8" tint="0.59996337778862885"/>
        </patternFill>
      </fill>
    </dxf>
    <dxf>
      <font>
        <color theme="3"/>
      </font>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0</xdr:colOff>
      <xdr:row>39</xdr:row>
      <xdr:rowOff>0</xdr:rowOff>
    </xdr:from>
    <xdr:ext cx="184731" cy="264560"/>
    <xdr:sp macro="" textlink="">
      <xdr:nvSpPr>
        <xdr:cNvPr id="2" name="PoljeZBesedilom 1"/>
        <xdr:cNvSpPr txBox="1"/>
      </xdr:nvSpPr>
      <xdr:spPr>
        <a:xfrm>
          <a:off x="6657975" y="1209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39</xdr:row>
      <xdr:rowOff>0</xdr:rowOff>
    </xdr:from>
    <xdr:ext cx="184731" cy="264560"/>
    <xdr:sp macro="" textlink="">
      <xdr:nvSpPr>
        <xdr:cNvPr id="3" name="PoljeZBesedilom 2"/>
        <xdr:cNvSpPr txBox="1"/>
      </xdr:nvSpPr>
      <xdr:spPr>
        <a:xfrm>
          <a:off x="4772025" y="1209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39</xdr:row>
      <xdr:rowOff>0</xdr:rowOff>
    </xdr:from>
    <xdr:ext cx="184731" cy="264560"/>
    <xdr:sp macro="" textlink="">
      <xdr:nvSpPr>
        <xdr:cNvPr id="4" name="PoljeZBesedilom 3"/>
        <xdr:cNvSpPr txBox="1"/>
      </xdr:nvSpPr>
      <xdr:spPr>
        <a:xfrm>
          <a:off x="6657975" y="1209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39</xdr:row>
      <xdr:rowOff>0</xdr:rowOff>
    </xdr:from>
    <xdr:ext cx="184731" cy="264560"/>
    <xdr:sp macro="" textlink="">
      <xdr:nvSpPr>
        <xdr:cNvPr id="5" name="PoljeZBesedilom 4"/>
        <xdr:cNvSpPr txBox="1"/>
      </xdr:nvSpPr>
      <xdr:spPr>
        <a:xfrm>
          <a:off x="6657975" y="1209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39</xdr:row>
      <xdr:rowOff>0</xdr:rowOff>
    </xdr:from>
    <xdr:ext cx="184731" cy="264560"/>
    <xdr:sp macro="" textlink="">
      <xdr:nvSpPr>
        <xdr:cNvPr id="6" name="PoljeZBesedilom 5"/>
        <xdr:cNvSpPr txBox="1"/>
      </xdr:nvSpPr>
      <xdr:spPr>
        <a:xfrm>
          <a:off x="6657975" y="1209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39</xdr:row>
      <xdr:rowOff>0</xdr:rowOff>
    </xdr:from>
    <xdr:ext cx="184731" cy="264560"/>
    <xdr:sp macro="" textlink="">
      <xdr:nvSpPr>
        <xdr:cNvPr id="7" name="PoljeZBesedilom 6"/>
        <xdr:cNvSpPr txBox="1"/>
      </xdr:nvSpPr>
      <xdr:spPr>
        <a:xfrm>
          <a:off x="6657975" y="1209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0</xdr:colOff>
      <xdr:row>22</xdr:row>
      <xdr:rowOff>0</xdr:rowOff>
    </xdr:from>
    <xdr:ext cx="184731" cy="264560"/>
    <xdr:sp macro="" textlink="">
      <xdr:nvSpPr>
        <xdr:cNvPr id="2" name="PoljeZBesedilom 1"/>
        <xdr:cNvSpPr txBox="1"/>
      </xdr:nvSpPr>
      <xdr:spPr>
        <a:xfrm>
          <a:off x="5829300" y="2132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22</xdr:row>
      <xdr:rowOff>0</xdr:rowOff>
    </xdr:from>
    <xdr:ext cx="184731" cy="264560"/>
    <xdr:sp macro="" textlink="">
      <xdr:nvSpPr>
        <xdr:cNvPr id="3" name="PoljeZBesedilom 2"/>
        <xdr:cNvSpPr txBox="1"/>
      </xdr:nvSpPr>
      <xdr:spPr>
        <a:xfrm>
          <a:off x="4181475" y="2132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22</xdr:row>
      <xdr:rowOff>0</xdr:rowOff>
    </xdr:from>
    <xdr:ext cx="184731" cy="264560"/>
    <xdr:sp macro="" textlink="">
      <xdr:nvSpPr>
        <xdr:cNvPr id="4" name="PoljeZBesedilom 3"/>
        <xdr:cNvSpPr txBox="1"/>
      </xdr:nvSpPr>
      <xdr:spPr>
        <a:xfrm>
          <a:off x="5829300" y="2132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22</xdr:row>
      <xdr:rowOff>0</xdr:rowOff>
    </xdr:from>
    <xdr:ext cx="184731" cy="264560"/>
    <xdr:sp macro="" textlink="">
      <xdr:nvSpPr>
        <xdr:cNvPr id="5" name="PoljeZBesedilom 4"/>
        <xdr:cNvSpPr txBox="1"/>
      </xdr:nvSpPr>
      <xdr:spPr>
        <a:xfrm>
          <a:off x="5829300" y="2132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22</xdr:row>
      <xdr:rowOff>0</xdr:rowOff>
    </xdr:from>
    <xdr:ext cx="184731" cy="264560"/>
    <xdr:sp macro="" textlink="">
      <xdr:nvSpPr>
        <xdr:cNvPr id="6" name="PoljeZBesedilom 5"/>
        <xdr:cNvSpPr txBox="1"/>
      </xdr:nvSpPr>
      <xdr:spPr>
        <a:xfrm>
          <a:off x="5829300" y="2132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22</xdr:row>
      <xdr:rowOff>0</xdr:rowOff>
    </xdr:from>
    <xdr:ext cx="184731" cy="264560"/>
    <xdr:sp macro="" textlink="">
      <xdr:nvSpPr>
        <xdr:cNvPr id="7" name="PoljeZBesedilom 6"/>
        <xdr:cNvSpPr txBox="1"/>
      </xdr:nvSpPr>
      <xdr:spPr>
        <a:xfrm>
          <a:off x="5829300" y="2132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22</xdr:row>
      <xdr:rowOff>0</xdr:rowOff>
    </xdr:from>
    <xdr:ext cx="184731" cy="264560"/>
    <xdr:sp macro="" textlink="">
      <xdr:nvSpPr>
        <xdr:cNvPr id="8" name="PoljeZBesedilom 2"/>
        <xdr:cNvSpPr txBox="1"/>
      </xdr:nvSpPr>
      <xdr:spPr>
        <a:xfrm>
          <a:off x="4181475" y="2132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35</xdr:row>
      <xdr:rowOff>0</xdr:rowOff>
    </xdr:from>
    <xdr:ext cx="184731" cy="264560"/>
    <xdr:sp macro="" textlink="">
      <xdr:nvSpPr>
        <xdr:cNvPr id="9" name="PoljeZBesedilom 2"/>
        <xdr:cNvSpPr txBox="1"/>
      </xdr:nvSpPr>
      <xdr:spPr>
        <a:xfrm>
          <a:off x="4181475" y="707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68</xdr:row>
      <xdr:rowOff>0</xdr:rowOff>
    </xdr:from>
    <xdr:ext cx="184731" cy="264560"/>
    <xdr:sp macro="" textlink="">
      <xdr:nvSpPr>
        <xdr:cNvPr id="10" name="PoljeZBesedilom 2"/>
        <xdr:cNvSpPr txBox="1"/>
      </xdr:nvSpPr>
      <xdr:spPr>
        <a:xfrm>
          <a:off x="4181475" y="1681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94</xdr:row>
      <xdr:rowOff>0</xdr:rowOff>
    </xdr:from>
    <xdr:ext cx="184731" cy="264560"/>
    <xdr:sp macro="" textlink="">
      <xdr:nvSpPr>
        <xdr:cNvPr id="11" name="PoljeZBesedilom 2"/>
        <xdr:cNvSpPr txBox="1"/>
      </xdr:nvSpPr>
      <xdr:spPr>
        <a:xfrm>
          <a:off x="4181475" y="2920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135</xdr:row>
      <xdr:rowOff>0</xdr:rowOff>
    </xdr:from>
    <xdr:ext cx="184731" cy="264560"/>
    <xdr:sp macro="" textlink="">
      <xdr:nvSpPr>
        <xdr:cNvPr id="12" name="PoljeZBesedilom 2"/>
        <xdr:cNvSpPr txBox="1"/>
      </xdr:nvSpPr>
      <xdr:spPr>
        <a:xfrm>
          <a:off x="4181475" y="4434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135</xdr:row>
      <xdr:rowOff>0</xdr:rowOff>
    </xdr:from>
    <xdr:ext cx="184731" cy="264560"/>
    <xdr:sp macro="" textlink="">
      <xdr:nvSpPr>
        <xdr:cNvPr id="13" name="PoljeZBesedilom 2"/>
        <xdr:cNvSpPr txBox="1"/>
      </xdr:nvSpPr>
      <xdr:spPr>
        <a:xfrm>
          <a:off x="4181475" y="71027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135</xdr:row>
      <xdr:rowOff>0</xdr:rowOff>
    </xdr:from>
    <xdr:ext cx="184731" cy="264560"/>
    <xdr:sp macro="" textlink="">
      <xdr:nvSpPr>
        <xdr:cNvPr id="14" name="PoljeZBesedilom 2"/>
        <xdr:cNvSpPr txBox="1"/>
      </xdr:nvSpPr>
      <xdr:spPr>
        <a:xfrm>
          <a:off x="4181475" y="7996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135</xdr:row>
      <xdr:rowOff>0</xdr:rowOff>
    </xdr:from>
    <xdr:ext cx="184731" cy="264560"/>
    <xdr:sp macro="" textlink="">
      <xdr:nvSpPr>
        <xdr:cNvPr id="15" name="PoljeZBesedilom 2"/>
        <xdr:cNvSpPr txBox="1"/>
      </xdr:nvSpPr>
      <xdr:spPr>
        <a:xfrm>
          <a:off x="4181475" y="8750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0</xdr:rowOff>
    </xdr:from>
    <xdr:ext cx="184731" cy="264560"/>
    <xdr:sp macro="" textlink="">
      <xdr:nvSpPr>
        <xdr:cNvPr id="2" name="PoljeZBesedilom 1"/>
        <xdr:cNvSpPr txBox="1"/>
      </xdr:nvSpPr>
      <xdr:spPr>
        <a:xfrm>
          <a:off x="5829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0</xdr:row>
      <xdr:rowOff>0</xdr:rowOff>
    </xdr:from>
    <xdr:ext cx="184731" cy="264560"/>
    <xdr:sp macro="" textlink="">
      <xdr:nvSpPr>
        <xdr:cNvPr id="3" name="PoljeZBesedilom 2"/>
        <xdr:cNvSpPr txBox="1"/>
      </xdr:nvSpPr>
      <xdr:spPr>
        <a:xfrm>
          <a:off x="41814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0</xdr:row>
      <xdr:rowOff>0</xdr:rowOff>
    </xdr:from>
    <xdr:ext cx="184731" cy="264560"/>
    <xdr:sp macro="" textlink="">
      <xdr:nvSpPr>
        <xdr:cNvPr id="4" name="PoljeZBesedilom 3"/>
        <xdr:cNvSpPr txBox="1"/>
      </xdr:nvSpPr>
      <xdr:spPr>
        <a:xfrm>
          <a:off x="5829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0</xdr:row>
      <xdr:rowOff>0</xdr:rowOff>
    </xdr:from>
    <xdr:ext cx="184731" cy="264560"/>
    <xdr:sp macro="" textlink="">
      <xdr:nvSpPr>
        <xdr:cNvPr id="5" name="PoljeZBesedilom 4"/>
        <xdr:cNvSpPr txBox="1"/>
      </xdr:nvSpPr>
      <xdr:spPr>
        <a:xfrm>
          <a:off x="5829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0</xdr:row>
      <xdr:rowOff>0</xdr:rowOff>
    </xdr:from>
    <xdr:ext cx="184731" cy="264560"/>
    <xdr:sp macro="" textlink="">
      <xdr:nvSpPr>
        <xdr:cNvPr id="6" name="PoljeZBesedilom 5"/>
        <xdr:cNvSpPr txBox="1"/>
      </xdr:nvSpPr>
      <xdr:spPr>
        <a:xfrm>
          <a:off x="5829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0</xdr:row>
      <xdr:rowOff>0</xdr:rowOff>
    </xdr:from>
    <xdr:ext cx="184731" cy="264560"/>
    <xdr:sp macro="" textlink="">
      <xdr:nvSpPr>
        <xdr:cNvPr id="7" name="PoljeZBesedilom 6"/>
        <xdr:cNvSpPr txBox="1"/>
      </xdr:nvSpPr>
      <xdr:spPr>
        <a:xfrm>
          <a:off x="5829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13</xdr:row>
      <xdr:rowOff>0</xdr:rowOff>
    </xdr:from>
    <xdr:ext cx="184731" cy="264560"/>
    <xdr:sp macro="" textlink="">
      <xdr:nvSpPr>
        <xdr:cNvPr id="8" name="PoljeZBesedilom 2"/>
        <xdr:cNvSpPr txBox="1"/>
      </xdr:nvSpPr>
      <xdr:spPr>
        <a:xfrm>
          <a:off x="4181475" y="100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72</xdr:row>
      <xdr:rowOff>0</xdr:rowOff>
    </xdr:from>
    <xdr:ext cx="184731" cy="264560"/>
    <xdr:sp macro="" textlink="">
      <xdr:nvSpPr>
        <xdr:cNvPr id="9" name="PoljeZBesedilom 2"/>
        <xdr:cNvSpPr txBox="1"/>
      </xdr:nvSpPr>
      <xdr:spPr>
        <a:xfrm>
          <a:off x="4181475" y="21926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72</xdr:row>
      <xdr:rowOff>0</xdr:rowOff>
    </xdr:from>
    <xdr:ext cx="184731" cy="264560"/>
    <xdr:sp macro="" textlink="">
      <xdr:nvSpPr>
        <xdr:cNvPr id="10" name="PoljeZBesedilom 2"/>
        <xdr:cNvSpPr txBox="1"/>
      </xdr:nvSpPr>
      <xdr:spPr>
        <a:xfrm>
          <a:off x="4181475" y="3431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72</xdr:row>
      <xdr:rowOff>0</xdr:rowOff>
    </xdr:from>
    <xdr:ext cx="184731" cy="264560"/>
    <xdr:sp macro="" textlink="">
      <xdr:nvSpPr>
        <xdr:cNvPr id="11" name="PoljeZBesedilom 2"/>
        <xdr:cNvSpPr txBox="1"/>
      </xdr:nvSpPr>
      <xdr:spPr>
        <a:xfrm>
          <a:off x="4181475" y="4779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72</xdr:row>
      <xdr:rowOff>0</xdr:rowOff>
    </xdr:from>
    <xdr:ext cx="184731" cy="264560"/>
    <xdr:sp macro="" textlink="">
      <xdr:nvSpPr>
        <xdr:cNvPr id="12" name="PoljeZBesedilom 2"/>
        <xdr:cNvSpPr txBox="1"/>
      </xdr:nvSpPr>
      <xdr:spPr>
        <a:xfrm>
          <a:off x="4181475" y="7426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72</xdr:row>
      <xdr:rowOff>0</xdr:rowOff>
    </xdr:from>
    <xdr:ext cx="184731" cy="264560"/>
    <xdr:sp macro="" textlink="">
      <xdr:nvSpPr>
        <xdr:cNvPr id="13" name="PoljeZBesedilom 2"/>
        <xdr:cNvSpPr txBox="1"/>
      </xdr:nvSpPr>
      <xdr:spPr>
        <a:xfrm>
          <a:off x="4181475" y="9519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72</xdr:row>
      <xdr:rowOff>0</xdr:rowOff>
    </xdr:from>
    <xdr:ext cx="184731" cy="264560"/>
    <xdr:sp macro="" textlink="">
      <xdr:nvSpPr>
        <xdr:cNvPr id="14" name="PoljeZBesedilom 2"/>
        <xdr:cNvSpPr txBox="1"/>
      </xdr:nvSpPr>
      <xdr:spPr>
        <a:xfrm>
          <a:off x="4181475" y="10169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72</xdr:row>
      <xdr:rowOff>0</xdr:rowOff>
    </xdr:from>
    <xdr:ext cx="184731" cy="264560"/>
    <xdr:sp macro="" textlink="">
      <xdr:nvSpPr>
        <xdr:cNvPr id="15" name="PoljeZBesedilom 2"/>
        <xdr:cNvSpPr txBox="1"/>
      </xdr:nvSpPr>
      <xdr:spPr>
        <a:xfrm>
          <a:off x="4181475" y="10725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19</xdr:row>
      <xdr:rowOff>0</xdr:rowOff>
    </xdr:from>
    <xdr:ext cx="184731" cy="264560"/>
    <xdr:sp macro="" textlink="">
      <xdr:nvSpPr>
        <xdr:cNvPr id="2" name="PoljeZBesedilom 1"/>
        <xdr:cNvSpPr txBox="1"/>
      </xdr:nvSpPr>
      <xdr:spPr>
        <a:xfrm>
          <a:off x="5829300"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19</xdr:row>
      <xdr:rowOff>0</xdr:rowOff>
    </xdr:from>
    <xdr:ext cx="184731" cy="264560"/>
    <xdr:sp macro="" textlink="">
      <xdr:nvSpPr>
        <xdr:cNvPr id="3" name="PoljeZBesedilom 2"/>
        <xdr:cNvSpPr txBox="1"/>
      </xdr:nvSpPr>
      <xdr:spPr>
        <a:xfrm>
          <a:off x="4181475"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19</xdr:row>
      <xdr:rowOff>0</xdr:rowOff>
    </xdr:from>
    <xdr:ext cx="184731" cy="264560"/>
    <xdr:sp macro="" textlink="">
      <xdr:nvSpPr>
        <xdr:cNvPr id="4" name="PoljeZBesedilom 3"/>
        <xdr:cNvSpPr txBox="1"/>
      </xdr:nvSpPr>
      <xdr:spPr>
        <a:xfrm>
          <a:off x="5829300"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19</xdr:row>
      <xdr:rowOff>0</xdr:rowOff>
    </xdr:from>
    <xdr:ext cx="184731" cy="264560"/>
    <xdr:sp macro="" textlink="">
      <xdr:nvSpPr>
        <xdr:cNvPr id="5" name="PoljeZBesedilom 4"/>
        <xdr:cNvSpPr txBox="1"/>
      </xdr:nvSpPr>
      <xdr:spPr>
        <a:xfrm>
          <a:off x="5829300"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19</xdr:row>
      <xdr:rowOff>0</xdr:rowOff>
    </xdr:from>
    <xdr:ext cx="184731" cy="264560"/>
    <xdr:sp macro="" textlink="">
      <xdr:nvSpPr>
        <xdr:cNvPr id="6" name="PoljeZBesedilom 5"/>
        <xdr:cNvSpPr txBox="1"/>
      </xdr:nvSpPr>
      <xdr:spPr>
        <a:xfrm>
          <a:off x="5829300"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7</xdr:col>
      <xdr:colOff>0</xdr:colOff>
      <xdr:row>19</xdr:row>
      <xdr:rowOff>0</xdr:rowOff>
    </xdr:from>
    <xdr:ext cx="184731" cy="264560"/>
    <xdr:sp macro="" textlink="">
      <xdr:nvSpPr>
        <xdr:cNvPr id="7" name="PoljeZBesedilom 6"/>
        <xdr:cNvSpPr txBox="1"/>
      </xdr:nvSpPr>
      <xdr:spPr>
        <a:xfrm>
          <a:off x="5829300"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19</xdr:row>
      <xdr:rowOff>0</xdr:rowOff>
    </xdr:from>
    <xdr:ext cx="184731" cy="264560"/>
    <xdr:sp macro="" textlink="">
      <xdr:nvSpPr>
        <xdr:cNvPr id="8" name="PoljeZBesedilom 2"/>
        <xdr:cNvSpPr txBox="1"/>
      </xdr:nvSpPr>
      <xdr:spPr>
        <a:xfrm>
          <a:off x="4181475"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19</xdr:row>
      <xdr:rowOff>0</xdr:rowOff>
    </xdr:from>
    <xdr:ext cx="184731" cy="264560"/>
    <xdr:sp macro="" textlink="">
      <xdr:nvSpPr>
        <xdr:cNvPr id="9" name="PoljeZBesedilom 2"/>
        <xdr:cNvSpPr txBox="1"/>
      </xdr:nvSpPr>
      <xdr:spPr>
        <a:xfrm>
          <a:off x="4181475" y="119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19</xdr:row>
      <xdr:rowOff>0</xdr:rowOff>
    </xdr:from>
    <xdr:ext cx="184731" cy="264560"/>
    <xdr:sp macro="" textlink="">
      <xdr:nvSpPr>
        <xdr:cNvPr id="10" name="PoljeZBesedilom 2"/>
        <xdr:cNvSpPr txBox="1"/>
      </xdr:nvSpPr>
      <xdr:spPr>
        <a:xfrm>
          <a:off x="4181475" y="1987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19</xdr:row>
      <xdr:rowOff>0</xdr:rowOff>
    </xdr:from>
    <xdr:ext cx="184731" cy="264560"/>
    <xdr:sp macro="" textlink="">
      <xdr:nvSpPr>
        <xdr:cNvPr id="11" name="PoljeZBesedilom 2"/>
        <xdr:cNvSpPr txBox="1"/>
      </xdr:nvSpPr>
      <xdr:spPr>
        <a:xfrm>
          <a:off x="4181475" y="2727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19</xdr:row>
      <xdr:rowOff>0</xdr:rowOff>
    </xdr:from>
    <xdr:ext cx="184731" cy="264560"/>
    <xdr:sp macro="" textlink="">
      <xdr:nvSpPr>
        <xdr:cNvPr id="12" name="PoljeZBesedilom 2"/>
        <xdr:cNvSpPr txBox="1"/>
      </xdr:nvSpPr>
      <xdr:spPr>
        <a:xfrm>
          <a:off x="4181475" y="3796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19</xdr:row>
      <xdr:rowOff>0</xdr:rowOff>
    </xdr:from>
    <xdr:ext cx="184731" cy="264560"/>
    <xdr:sp macro="" textlink="">
      <xdr:nvSpPr>
        <xdr:cNvPr id="13" name="PoljeZBesedilom 2"/>
        <xdr:cNvSpPr txBox="1"/>
      </xdr:nvSpPr>
      <xdr:spPr>
        <a:xfrm>
          <a:off x="4181475" y="3796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19</xdr:row>
      <xdr:rowOff>0</xdr:rowOff>
    </xdr:from>
    <xdr:ext cx="184731" cy="264560"/>
    <xdr:sp macro="" textlink="">
      <xdr:nvSpPr>
        <xdr:cNvPr id="14" name="PoljeZBesedilom 2"/>
        <xdr:cNvSpPr txBox="1"/>
      </xdr:nvSpPr>
      <xdr:spPr>
        <a:xfrm>
          <a:off x="4181475" y="3796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19</xdr:row>
      <xdr:rowOff>0</xdr:rowOff>
    </xdr:from>
    <xdr:ext cx="184731" cy="264560"/>
    <xdr:sp macro="" textlink="">
      <xdr:nvSpPr>
        <xdr:cNvPr id="15" name="PoljeZBesedilom 2"/>
        <xdr:cNvSpPr txBox="1"/>
      </xdr:nvSpPr>
      <xdr:spPr>
        <a:xfrm>
          <a:off x="4181475" y="3796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abSelected="1" zoomScaleNormal="100" workbookViewId="0">
      <selection activeCell="B9" sqref="B9"/>
    </sheetView>
  </sheetViews>
  <sheetFormatPr defaultRowHeight="18.75"/>
  <cols>
    <col min="1" max="1" width="4.7109375" style="84" customWidth="1"/>
    <col min="2" max="2" width="42" style="84" customWidth="1"/>
    <col min="3" max="3" width="8.5703125" style="84" customWidth="1"/>
    <col min="4" max="4" width="12.28515625" style="84" customWidth="1"/>
    <col min="5" max="5" width="17" style="89" customWidth="1"/>
    <col min="6" max="250" width="9.140625" style="84"/>
    <col min="251" max="251" width="4.7109375" style="84" customWidth="1"/>
    <col min="252" max="252" width="42" style="84" customWidth="1"/>
    <col min="253" max="253" width="8.5703125" style="84" customWidth="1"/>
    <col min="254" max="254" width="12.28515625" style="84" customWidth="1"/>
    <col min="255" max="255" width="1.7109375" style="84" customWidth="1"/>
    <col min="256" max="256" width="17" style="84" customWidth="1"/>
    <col min="257" max="259" width="9.140625" style="84"/>
    <col min="260" max="260" width="13.140625" style="84" bestFit="1" customWidth="1"/>
    <col min="261" max="506" width="9.140625" style="84"/>
    <col min="507" max="507" width="4.7109375" style="84" customWidth="1"/>
    <col min="508" max="508" width="42" style="84" customWidth="1"/>
    <col min="509" max="509" width="8.5703125" style="84" customWidth="1"/>
    <col min="510" max="510" width="12.28515625" style="84" customWidth="1"/>
    <col min="511" max="511" width="1.7109375" style="84" customWidth="1"/>
    <col min="512" max="512" width="17" style="84" customWidth="1"/>
    <col min="513" max="515" width="9.140625" style="84"/>
    <col min="516" max="516" width="13.140625" style="84" bestFit="1" customWidth="1"/>
    <col min="517" max="762" width="9.140625" style="84"/>
    <col min="763" max="763" width="4.7109375" style="84" customWidth="1"/>
    <col min="764" max="764" width="42" style="84" customWidth="1"/>
    <col min="765" max="765" width="8.5703125" style="84" customWidth="1"/>
    <col min="766" max="766" width="12.28515625" style="84" customWidth="1"/>
    <col min="767" max="767" width="1.7109375" style="84" customWidth="1"/>
    <col min="768" max="768" width="17" style="84" customWidth="1"/>
    <col min="769" max="771" width="9.140625" style="84"/>
    <col min="772" max="772" width="13.140625" style="84" bestFit="1" customWidth="1"/>
    <col min="773" max="1018" width="9.140625" style="84"/>
    <col min="1019" max="1019" width="4.7109375" style="84" customWidth="1"/>
    <col min="1020" max="1020" width="42" style="84" customWidth="1"/>
    <col min="1021" max="1021" width="8.5703125" style="84" customWidth="1"/>
    <col min="1022" max="1022" width="12.28515625" style="84" customWidth="1"/>
    <col min="1023" max="1023" width="1.7109375" style="84" customWidth="1"/>
    <col min="1024" max="1024" width="17" style="84" customWidth="1"/>
    <col min="1025" max="1027" width="9.140625" style="84"/>
    <col min="1028" max="1028" width="13.140625" style="84" bestFit="1" customWidth="1"/>
    <col min="1029" max="1274" width="9.140625" style="84"/>
    <col min="1275" max="1275" width="4.7109375" style="84" customWidth="1"/>
    <col min="1276" max="1276" width="42" style="84" customWidth="1"/>
    <col min="1277" max="1277" width="8.5703125" style="84" customWidth="1"/>
    <col min="1278" max="1278" width="12.28515625" style="84" customWidth="1"/>
    <col min="1279" max="1279" width="1.7109375" style="84" customWidth="1"/>
    <col min="1280" max="1280" width="17" style="84" customWidth="1"/>
    <col min="1281" max="1283" width="9.140625" style="84"/>
    <col min="1284" max="1284" width="13.140625" style="84" bestFit="1" customWidth="1"/>
    <col min="1285" max="1530" width="9.140625" style="84"/>
    <col min="1531" max="1531" width="4.7109375" style="84" customWidth="1"/>
    <col min="1532" max="1532" width="42" style="84" customWidth="1"/>
    <col min="1533" max="1533" width="8.5703125" style="84" customWidth="1"/>
    <col min="1534" max="1534" width="12.28515625" style="84" customWidth="1"/>
    <col min="1535" max="1535" width="1.7109375" style="84" customWidth="1"/>
    <col min="1536" max="1536" width="17" style="84" customWidth="1"/>
    <col min="1537" max="1539" width="9.140625" style="84"/>
    <col min="1540" max="1540" width="13.140625" style="84" bestFit="1" customWidth="1"/>
    <col min="1541" max="1786" width="9.140625" style="84"/>
    <col min="1787" max="1787" width="4.7109375" style="84" customWidth="1"/>
    <col min="1788" max="1788" width="42" style="84" customWidth="1"/>
    <col min="1789" max="1789" width="8.5703125" style="84" customWidth="1"/>
    <col min="1790" max="1790" width="12.28515625" style="84" customWidth="1"/>
    <col min="1791" max="1791" width="1.7109375" style="84" customWidth="1"/>
    <col min="1792" max="1792" width="17" style="84" customWidth="1"/>
    <col min="1793" max="1795" width="9.140625" style="84"/>
    <col min="1796" max="1796" width="13.140625" style="84" bestFit="1" customWidth="1"/>
    <col min="1797" max="2042" width="9.140625" style="84"/>
    <col min="2043" max="2043" width="4.7109375" style="84" customWidth="1"/>
    <col min="2044" max="2044" width="42" style="84" customWidth="1"/>
    <col min="2045" max="2045" width="8.5703125" style="84" customWidth="1"/>
    <col min="2046" max="2046" width="12.28515625" style="84" customWidth="1"/>
    <col min="2047" max="2047" width="1.7109375" style="84" customWidth="1"/>
    <col min="2048" max="2048" width="17" style="84" customWidth="1"/>
    <col min="2049" max="2051" width="9.140625" style="84"/>
    <col min="2052" max="2052" width="13.140625" style="84" bestFit="1" customWidth="1"/>
    <col min="2053" max="2298" width="9.140625" style="84"/>
    <col min="2299" max="2299" width="4.7109375" style="84" customWidth="1"/>
    <col min="2300" max="2300" width="42" style="84" customWidth="1"/>
    <col min="2301" max="2301" width="8.5703125" style="84" customWidth="1"/>
    <col min="2302" max="2302" width="12.28515625" style="84" customWidth="1"/>
    <col min="2303" max="2303" width="1.7109375" style="84" customWidth="1"/>
    <col min="2304" max="2304" width="17" style="84" customWidth="1"/>
    <col min="2305" max="2307" width="9.140625" style="84"/>
    <col min="2308" max="2308" width="13.140625" style="84" bestFit="1" customWidth="1"/>
    <col min="2309" max="2554" width="9.140625" style="84"/>
    <col min="2555" max="2555" width="4.7109375" style="84" customWidth="1"/>
    <col min="2556" max="2556" width="42" style="84" customWidth="1"/>
    <col min="2557" max="2557" width="8.5703125" style="84" customWidth="1"/>
    <col min="2558" max="2558" width="12.28515625" style="84" customWidth="1"/>
    <col min="2559" max="2559" width="1.7109375" style="84" customWidth="1"/>
    <col min="2560" max="2560" width="17" style="84" customWidth="1"/>
    <col min="2561" max="2563" width="9.140625" style="84"/>
    <col min="2564" max="2564" width="13.140625" style="84" bestFit="1" customWidth="1"/>
    <col min="2565" max="2810" width="9.140625" style="84"/>
    <col min="2811" max="2811" width="4.7109375" style="84" customWidth="1"/>
    <col min="2812" max="2812" width="42" style="84" customWidth="1"/>
    <col min="2813" max="2813" width="8.5703125" style="84" customWidth="1"/>
    <col min="2814" max="2814" width="12.28515625" style="84" customWidth="1"/>
    <col min="2815" max="2815" width="1.7109375" style="84" customWidth="1"/>
    <col min="2816" max="2816" width="17" style="84" customWidth="1"/>
    <col min="2817" max="2819" width="9.140625" style="84"/>
    <col min="2820" max="2820" width="13.140625" style="84" bestFit="1" customWidth="1"/>
    <col min="2821" max="3066" width="9.140625" style="84"/>
    <col min="3067" max="3067" width="4.7109375" style="84" customWidth="1"/>
    <col min="3068" max="3068" width="42" style="84" customWidth="1"/>
    <col min="3069" max="3069" width="8.5703125" style="84" customWidth="1"/>
    <col min="3070" max="3070" width="12.28515625" style="84" customWidth="1"/>
    <col min="3071" max="3071" width="1.7109375" style="84" customWidth="1"/>
    <col min="3072" max="3072" width="17" style="84" customWidth="1"/>
    <col min="3073" max="3075" width="9.140625" style="84"/>
    <col min="3076" max="3076" width="13.140625" style="84" bestFit="1" customWidth="1"/>
    <col min="3077" max="3322" width="9.140625" style="84"/>
    <col min="3323" max="3323" width="4.7109375" style="84" customWidth="1"/>
    <col min="3324" max="3324" width="42" style="84" customWidth="1"/>
    <col min="3325" max="3325" width="8.5703125" style="84" customWidth="1"/>
    <col min="3326" max="3326" width="12.28515625" style="84" customWidth="1"/>
    <col min="3327" max="3327" width="1.7109375" style="84" customWidth="1"/>
    <col min="3328" max="3328" width="17" style="84" customWidth="1"/>
    <col min="3329" max="3331" width="9.140625" style="84"/>
    <col min="3332" max="3332" width="13.140625" style="84" bestFit="1" customWidth="1"/>
    <col min="3333" max="3578" width="9.140625" style="84"/>
    <col min="3579" max="3579" width="4.7109375" style="84" customWidth="1"/>
    <col min="3580" max="3580" width="42" style="84" customWidth="1"/>
    <col min="3581" max="3581" width="8.5703125" style="84" customWidth="1"/>
    <col min="3582" max="3582" width="12.28515625" style="84" customWidth="1"/>
    <col min="3583" max="3583" width="1.7109375" style="84" customWidth="1"/>
    <col min="3584" max="3584" width="17" style="84" customWidth="1"/>
    <col min="3585" max="3587" width="9.140625" style="84"/>
    <col min="3588" max="3588" width="13.140625" style="84" bestFit="1" customWidth="1"/>
    <col min="3589" max="3834" width="9.140625" style="84"/>
    <col min="3835" max="3835" width="4.7109375" style="84" customWidth="1"/>
    <col min="3836" max="3836" width="42" style="84" customWidth="1"/>
    <col min="3837" max="3837" width="8.5703125" style="84" customWidth="1"/>
    <col min="3838" max="3838" width="12.28515625" style="84" customWidth="1"/>
    <col min="3839" max="3839" width="1.7109375" style="84" customWidth="1"/>
    <col min="3840" max="3840" width="17" style="84" customWidth="1"/>
    <col min="3841" max="3843" width="9.140625" style="84"/>
    <col min="3844" max="3844" width="13.140625" style="84" bestFit="1" customWidth="1"/>
    <col min="3845" max="4090" width="9.140625" style="84"/>
    <col min="4091" max="4091" width="4.7109375" style="84" customWidth="1"/>
    <col min="4092" max="4092" width="42" style="84" customWidth="1"/>
    <col min="4093" max="4093" width="8.5703125" style="84" customWidth="1"/>
    <col min="4094" max="4094" width="12.28515625" style="84" customWidth="1"/>
    <col min="4095" max="4095" width="1.7109375" style="84" customWidth="1"/>
    <col min="4096" max="4096" width="17" style="84" customWidth="1"/>
    <col min="4097" max="4099" width="9.140625" style="84"/>
    <col min="4100" max="4100" width="13.140625" style="84" bestFit="1" customWidth="1"/>
    <col min="4101" max="4346" width="9.140625" style="84"/>
    <col min="4347" max="4347" width="4.7109375" style="84" customWidth="1"/>
    <col min="4348" max="4348" width="42" style="84" customWidth="1"/>
    <col min="4349" max="4349" width="8.5703125" style="84" customWidth="1"/>
    <col min="4350" max="4350" width="12.28515625" style="84" customWidth="1"/>
    <col min="4351" max="4351" width="1.7109375" style="84" customWidth="1"/>
    <col min="4352" max="4352" width="17" style="84" customWidth="1"/>
    <col min="4353" max="4355" width="9.140625" style="84"/>
    <col min="4356" max="4356" width="13.140625" style="84" bestFit="1" customWidth="1"/>
    <col min="4357" max="4602" width="9.140625" style="84"/>
    <col min="4603" max="4603" width="4.7109375" style="84" customWidth="1"/>
    <col min="4604" max="4604" width="42" style="84" customWidth="1"/>
    <col min="4605" max="4605" width="8.5703125" style="84" customWidth="1"/>
    <col min="4606" max="4606" width="12.28515625" style="84" customWidth="1"/>
    <col min="4607" max="4607" width="1.7109375" style="84" customWidth="1"/>
    <col min="4608" max="4608" width="17" style="84" customWidth="1"/>
    <col min="4609" max="4611" width="9.140625" style="84"/>
    <col min="4612" max="4612" width="13.140625" style="84" bestFit="1" customWidth="1"/>
    <col min="4613" max="4858" width="9.140625" style="84"/>
    <col min="4859" max="4859" width="4.7109375" style="84" customWidth="1"/>
    <col min="4860" max="4860" width="42" style="84" customWidth="1"/>
    <col min="4861" max="4861" width="8.5703125" style="84" customWidth="1"/>
    <col min="4862" max="4862" width="12.28515625" style="84" customWidth="1"/>
    <col min="4863" max="4863" width="1.7109375" style="84" customWidth="1"/>
    <col min="4864" max="4864" width="17" style="84" customWidth="1"/>
    <col min="4865" max="4867" width="9.140625" style="84"/>
    <col min="4868" max="4868" width="13.140625" style="84" bestFit="1" customWidth="1"/>
    <col min="4869" max="5114" width="9.140625" style="84"/>
    <col min="5115" max="5115" width="4.7109375" style="84" customWidth="1"/>
    <col min="5116" max="5116" width="42" style="84" customWidth="1"/>
    <col min="5117" max="5117" width="8.5703125" style="84" customWidth="1"/>
    <col min="5118" max="5118" width="12.28515625" style="84" customWidth="1"/>
    <col min="5119" max="5119" width="1.7109375" style="84" customWidth="1"/>
    <col min="5120" max="5120" width="17" style="84" customWidth="1"/>
    <col min="5121" max="5123" width="9.140625" style="84"/>
    <col min="5124" max="5124" width="13.140625" style="84" bestFit="1" customWidth="1"/>
    <col min="5125" max="5370" width="9.140625" style="84"/>
    <col min="5371" max="5371" width="4.7109375" style="84" customWidth="1"/>
    <col min="5372" max="5372" width="42" style="84" customWidth="1"/>
    <col min="5373" max="5373" width="8.5703125" style="84" customWidth="1"/>
    <col min="5374" max="5374" width="12.28515625" style="84" customWidth="1"/>
    <col min="5375" max="5375" width="1.7109375" style="84" customWidth="1"/>
    <col min="5376" max="5376" width="17" style="84" customWidth="1"/>
    <col min="5377" max="5379" width="9.140625" style="84"/>
    <col min="5380" max="5380" width="13.140625" style="84" bestFit="1" customWidth="1"/>
    <col min="5381" max="5626" width="9.140625" style="84"/>
    <col min="5627" max="5627" width="4.7109375" style="84" customWidth="1"/>
    <col min="5628" max="5628" width="42" style="84" customWidth="1"/>
    <col min="5629" max="5629" width="8.5703125" style="84" customWidth="1"/>
    <col min="5630" max="5630" width="12.28515625" style="84" customWidth="1"/>
    <col min="5631" max="5631" width="1.7109375" style="84" customWidth="1"/>
    <col min="5632" max="5632" width="17" style="84" customWidth="1"/>
    <col min="5633" max="5635" width="9.140625" style="84"/>
    <col min="5636" max="5636" width="13.140625" style="84" bestFit="1" customWidth="1"/>
    <col min="5637" max="5882" width="9.140625" style="84"/>
    <col min="5883" max="5883" width="4.7109375" style="84" customWidth="1"/>
    <col min="5884" max="5884" width="42" style="84" customWidth="1"/>
    <col min="5885" max="5885" width="8.5703125" style="84" customWidth="1"/>
    <col min="5886" max="5886" width="12.28515625" style="84" customWidth="1"/>
    <col min="5887" max="5887" width="1.7109375" style="84" customWidth="1"/>
    <col min="5888" max="5888" width="17" style="84" customWidth="1"/>
    <col min="5889" max="5891" width="9.140625" style="84"/>
    <col min="5892" max="5892" width="13.140625" style="84" bestFit="1" customWidth="1"/>
    <col min="5893" max="6138" width="9.140625" style="84"/>
    <col min="6139" max="6139" width="4.7109375" style="84" customWidth="1"/>
    <col min="6140" max="6140" width="42" style="84" customWidth="1"/>
    <col min="6141" max="6141" width="8.5703125" style="84" customWidth="1"/>
    <col min="6142" max="6142" width="12.28515625" style="84" customWidth="1"/>
    <col min="6143" max="6143" width="1.7109375" style="84" customWidth="1"/>
    <col min="6144" max="6144" width="17" style="84" customWidth="1"/>
    <col min="6145" max="6147" width="9.140625" style="84"/>
    <col min="6148" max="6148" width="13.140625" style="84" bestFit="1" customWidth="1"/>
    <col min="6149" max="6394" width="9.140625" style="84"/>
    <col min="6395" max="6395" width="4.7109375" style="84" customWidth="1"/>
    <col min="6396" max="6396" width="42" style="84" customWidth="1"/>
    <col min="6397" max="6397" width="8.5703125" style="84" customWidth="1"/>
    <col min="6398" max="6398" width="12.28515625" style="84" customWidth="1"/>
    <col min="6399" max="6399" width="1.7109375" style="84" customWidth="1"/>
    <col min="6400" max="6400" width="17" style="84" customWidth="1"/>
    <col min="6401" max="6403" width="9.140625" style="84"/>
    <col min="6404" max="6404" width="13.140625" style="84" bestFit="1" customWidth="1"/>
    <col min="6405" max="6650" width="9.140625" style="84"/>
    <col min="6651" max="6651" width="4.7109375" style="84" customWidth="1"/>
    <col min="6652" max="6652" width="42" style="84" customWidth="1"/>
    <col min="6653" max="6653" width="8.5703125" style="84" customWidth="1"/>
    <col min="6654" max="6654" width="12.28515625" style="84" customWidth="1"/>
    <col min="6655" max="6655" width="1.7109375" style="84" customWidth="1"/>
    <col min="6656" max="6656" width="17" style="84" customWidth="1"/>
    <col min="6657" max="6659" width="9.140625" style="84"/>
    <col min="6660" max="6660" width="13.140625" style="84" bestFit="1" customWidth="1"/>
    <col min="6661" max="6906" width="9.140625" style="84"/>
    <col min="6907" max="6907" width="4.7109375" style="84" customWidth="1"/>
    <col min="6908" max="6908" width="42" style="84" customWidth="1"/>
    <col min="6909" max="6909" width="8.5703125" style="84" customWidth="1"/>
    <col min="6910" max="6910" width="12.28515625" style="84" customWidth="1"/>
    <col min="6911" max="6911" width="1.7109375" style="84" customWidth="1"/>
    <col min="6912" max="6912" width="17" style="84" customWidth="1"/>
    <col min="6913" max="6915" width="9.140625" style="84"/>
    <col min="6916" max="6916" width="13.140625" style="84" bestFit="1" customWidth="1"/>
    <col min="6917" max="7162" width="9.140625" style="84"/>
    <col min="7163" max="7163" width="4.7109375" style="84" customWidth="1"/>
    <col min="7164" max="7164" width="42" style="84" customWidth="1"/>
    <col min="7165" max="7165" width="8.5703125" style="84" customWidth="1"/>
    <col min="7166" max="7166" width="12.28515625" style="84" customWidth="1"/>
    <col min="7167" max="7167" width="1.7109375" style="84" customWidth="1"/>
    <col min="7168" max="7168" width="17" style="84" customWidth="1"/>
    <col min="7169" max="7171" width="9.140625" style="84"/>
    <col min="7172" max="7172" width="13.140625" style="84" bestFit="1" customWidth="1"/>
    <col min="7173" max="7418" width="9.140625" style="84"/>
    <col min="7419" max="7419" width="4.7109375" style="84" customWidth="1"/>
    <col min="7420" max="7420" width="42" style="84" customWidth="1"/>
    <col min="7421" max="7421" width="8.5703125" style="84" customWidth="1"/>
    <col min="7422" max="7422" width="12.28515625" style="84" customWidth="1"/>
    <col min="7423" max="7423" width="1.7109375" style="84" customWidth="1"/>
    <col min="7424" max="7424" width="17" style="84" customWidth="1"/>
    <col min="7425" max="7427" width="9.140625" style="84"/>
    <col min="7428" max="7428" width="13.140625" style="84" bestFit="1" customWidth="1"/>
    <col min="7429" max="7674" width="9.140625" style="84"/>
    <col min="7675" max="7675" width="4.7109375" style="84" customWidth="1"/>
    <col min="7676" max="7676" width="42" style="84" customWidth="1"/>
    <col min="7677" max="7677" width="8.5703125" style="84" customWidth="1"/>
    <col min="7678" max="7678" width="12.28515625" style="84" customWidth="1"/>
    <col min="7679" max="7679" width="1.7109375" style="84" customWidth="1"/>
    <col min="7680" max="7680" width="17" style="84" customWidth="1"/>
    <col min="7681" max="7683" width="9.140625" style="84"/>
    <col min="7684" max="7684" width="13.140625" style="84" bestFit="1" customWidth="1"/>
    <col min="7685" max="7930" width="9.140625" style="84"/>
    <col min="7931" max="7931" width="4.7109375" style="84" customWidth="1"/>
    <col min="7932" max="7932" width="42" style="84" customWidth="1"/>
    <col min="7933" max="7933" width="8.5703125" style="84" customWidth="1"/>
    <col min="7934" max="7934" width="12.28515625" style="84" customWidth="1"/>
    <col min="7935" max="7935" width="1.7109375" style="84" customWidth="1"/>
    <col min="7936" max="7936" width="17" style="84" customWidth="1"/>
    <col min="7937" max="7939" width="9.140625" style="84"/>
    <col min="7940" max="7940" width="13.140625" style="84" bestFit="1" customWidth="1"/>
    <col min="7941" max="8186" width="9.140625" style="84"/>
    <col min="8187" max="8187" width="4.7109375" style="84" customWidth="1"/>
    <col min="8188" max="8188" width="42" style="84" customWidth="1"/>
    <col min="8189" max="8189" width="8.5703125" style="84" customWidth="1"/>
    <col min="8190" max="8190" width="12.28515625" style="84" customWidth="1"/>
    <col min="8191" max="8191" width="1.7109375" style="84" customWidth="1"/>
    <col min="8192" max="8192" width="17" style="84" customWidth="1"/>
    <col min="8193" max="8195" width="9.140625" style="84"/>
    <col min="8196" max="8196" width="13.140625" style="84" bestFit="1" customWidth="1"/>
    <col min="8197" max="8442" width="9.140625" style="84"/>
    <col min="8443" max="8443" width="4.7109375" style="84" customWidth="1"/>
    <col min="8444" max="8444" width="42" style="84" customWidth="1"/>
    <col min="8445" max="8445" width="8.5703125" style="84" customWidth="1"/>
    <col min="8446" max="8446" width="12.28515625" style="84" customWidth="1"/>
    <col min="8447" max="8447" width="1.7109375" style="84" customWidth="1"/>
    <col min="8448" max="8448" width="17" style="84" customWidth="1"/>
    <col min="8449" max="8451" width="9.140625" style="84"/>
    <col min="8452" max="8452" width="13.140625" style="84" bestFit="1" customWidth="1"/>
    <col min="8453" max="8698" width="9.140625" style="84"/>
    <col min="8699" max="8699" width="4.7109375" style="84" customWidth="1"/>
    <col min="8700" max="8700" width="42" style="84" customWidth="1"/>
    <col min="8701" max="8701" width="8.5703125" style="84" customWidth="1"/>
    <col min="8702" max="8702" width="12.28515625" style="84" customWidth="1"/>
    <col min="8703" max="8703" width="1.7109375" style="84" customWidth="1"/>
    <col min="8704" max="8704" width="17" style="84" customWidth="1"/>
    <col min="8705" max="8707" width="9.140625" style="84"/>
    <col min="8708" max="8708" width="13.140625" style="84" bestFit="1" customWidth="1"/>
    <col min="8709" max="8954" width="9.140625" style="84"/>
    <col min="8955" max="8955" width="4.7109375" style="84" customWidth="1"/>
    <col min="8956" max="8956" width="42" style="84" customWidth="1"/>
    <col min="8957" max="8957" width="8.5703125" style="84" customWidth="1"/>
    <col min="8958" max="8958" width="12.28515625" style="84" customWidth="1"/>
    <col min="8959" max="8959" width="1.7109375" style="84" customWidth="1"/>
    <col min="8960" max="8960" width="17" style="84" customWidth="1"/>
    <col min="8961" max="8963" width="9.140625" style="84"/>
    <col min="8964" max="8964" width="13.140625" style="84" bestFit="1" customWidth="1"/>
    <col min="8965" max="9210" width="9.140625" style="84"/>
    <col min="9211" max="9211" width="4.7109375" style="84" customWidth="1"/>
    <col min="9212" max="9212" width="42" style="84" customWidth="1"/>
    <col min="9213" max="9213" width="8.5703125" style="84" customWidth="1"/>
    <col min="9214" max="9214" width="12.28515625" style="84" customWidth="1"/>
    <col min="9215" max="9215" width="1.7109375" style="84" customWidth="1"/>
    <col min="9216" max="9216" width="17" style="84" customWidth="1"/>
    <col min="9217" max="9219" width="9.140625" style="84"/>
    <col min="9220" max="9220" width="13.140625" style="84" bestFit="1" customWidth="1"/>
    <col min="9221" max="9466" width="9.140625" style="84"/>
    <col min="9467" max="9467" width="4.7109375" style="84" customWidth="1"/>
    <col min="9468" max="9468" width="42" style="84" customWidth="1"/>
    <col min="9469" max="9469" width="8.5703125" style="84" customWidth="1"/>
    <col min="9470" max="9470" width="12.28515625" style="84" customWidth="1"/>
    <col min="9471" max="9471" width="1.7109375" style="84" customWidth="1"/>
    <col min="9472" max="9472" width="17" style="84" customWidth="1"/>
    <col min="9473" max="9475" width="9.140625" style="84"/>
    <col min="9476" max="9476" width="13.140625" style="84" bestFit="1" customWidth="1"/>
    <col min="9477" max="9722" width="9.140625" style="84"/>
    <col min="9723" max="9723" width="4.7109375" style="84" customWidth="1"/>
    <col min="9724" max="9724" width="42" style="84" customWidth="1"/>
    <col min="9725" max="9725" width="8.5703125" style="84" customWidth="1"/>
    <col min="9726" max="9726" width="12.28515625" style="84" customWidth="1"/>
    <col min="9727" max="9727" width="1.7109375" style="84" customWidth="1"/>
    <col min="9728" max="9728" width="17" style="84" customWidth="1"/>
    <col min="9729" max="9731" width="9.140625" style="84"/>
    <col min="9732" max="9732" width="13.140625" style="84" bestFit="1" customWidth="1"/>
    <col min="9733" max="9978" width="9.140625" style="84"/>
    <col min="9979" max="9979" width="4.7109375" style="84" customWidth="1"/>
    <col min="9980" max="9980" width="42" style="84" customWidth="1"/>
    <col min="9981" max="9981" width="8.5703125" style="84" customWidth="1"/>
    <col min="9982" max="9982" width="12.28515625" style="84" customWidth="1"/>
    <col min="9983" max="9983" width="1.7109375" style="84" customWidth="1"/>
    <col min="9984" max="9984" width="17" style="84" customWidth="1"/>
    <col min="9985" max="9987" width="9.140625" style="84"/>
    <col min="9988" max="9988" width="13.140625" style="84" bestFit="1" customWidth="1"/>
    <col min="9989" max="10234" width="9.140625" style="84"/>
    <col min="10235" max="10235" width="4.7109375" style="84" customWidth="1"/>
    <col min="10236" max="10236" width="42" style="84" customWidth="1"/>
    <col min="10237" max="10237" width="8.5703125" style="84" customWidth="1"/>
    <col min="10238" max="10238" width="12.28515625" style="84" customWidth="1"/>
    <col min="10239" max="10239" width="1.7109375" style="84" customWidth="1"/>
    <col min="10240" max="10240" width="17" style="84" customWidth="1"/>
    <col min="10241" max="10243" width="9.140625" style="84"/>
    <col min="10244" max="10244" width="13.140625" style="84" bestFit="1" customWidth="1"/>
    <col min="10245" max="10490" width="9.140625" style="84"/>
    <col min="10491" max="10491" width="4.7109375" style="84" customWidth="1"/>
    <col min="10492" max="10492" width="42" style="84" customWidth="1"/>
    <col min="10493" max="10493" width="8.5703125" style="84" customWidth="1"/>
    <col min="10494" max="10494" width="12.28515625" style="84" customWidth="1"/>
    <col min="10495" max="10495" width="1.7109375" style="84" customWidth="1"/>
    <col min="10496" max="10496" width="17" style="84" customWidth="1"/>
    <col min="10497" max="10499" width="9.140625" style="84"/>
    <col min="10500" max="10500" width="13.140625" style="84" bestFit="1" customWidth="1"/>
    <col min="10501" max="10746" width="9.140625" style="84"/>
    <col min="10747" max="10747" width="4.7109375" style="84" customWidth="1"/>
    <col min="10748" max="10748" width="42" style="84" customWidth="1"/>
    <col min="10749" max="10749" width="8.5703125" style="84" customWidth="1"/>
    <col min="10750" max="10750" width="12.28515625" style="84" customWidth="1"/>
    <col min="10751" max="10751" width="1.7109375" style="84" customWidth="1"/>
    <col min="10752" max="10752" width="17" style="84" customWidth="1"/>
    <col min="10753" max="10755" width="9.140625" style="84"/>
    <col min="10756" max="10756" width="13.140625" style="84" bestFit="1" customWidth="1"/>
    <col min="10757" max="11002" width="9.140625" style="84"/>
    <col min="11003" max="11003" width="4.7109375" style="84" customWidth="1"/>
    <col min="11004" max="11004" width="42" style="84" customWidth="1"/>
    <col min="11005" max="11005" width="8.5703125" style="84" customWidth="1"/>
    <col min="11006" max="11006" width="12.28515625" style="84" customWidth="1"/>
    <col min="11007" max="11007" width="1.7109375" style="84" customWidth="1"/>
    <col min="11008" max="11008" width="17" style="84" customWidth="1"/>
    <col min="11009" max="11011" width="9.140625" style="84"/>
    <col min="11012" max="11012" width="13.140625" style="84" bestFit="1" customWidth="1"/>
    <col min="11013" max="11258" width="9.140625" style="84"/>
    <col min="11259" max="11259" width="4.7109375" style="84" customWidth="1"/>
    <col min="11260" max="11260" width="42" style="84" customWidth="1"/>
    <col min="11261" max="11261" width="8.5703125" style="84" customWidth="1"/>
    <col min="11262" max="11262" width="12.28515625" style="84" customWidth="1"/>
    <col min="11263" max="11263" width="1.7109375" style="84" customWidth="1"/>
    <col min="11264" max="11264" width="17" style="84" customWidth="1"/>
    <col min="11265" max="11267" width="9.140625" style="84"/>
    <col min="11268" max="11268" width="13.140625" style="84" bestFit="1" customWidth="1"/>
    <col min="11269" max="11514" width="9.140625" style="84"/>
    <col min="11515" max="11515" width="4.7109375" style="84" customWidth="1"/>
    <col min="11516" max="11516" width="42" style="84" customWidth="1"/>
    <col min="11517" max="11517" width="8.5703125" style="84" customWidth="1"/>
    <col min="11518" max="11518" width="12.28515625" style="84" customWidth="1"/>
    <col min="11519" max="11519" width="1.7109375" style="84" customWidth="1"/>
    <col min="11520" max="11520" width="17" style="84" customWidth="1"/>
    <col min="11521" max="11523" width="9.140625" style="84"/>
    <col min="11524" max="11524" width="13.140625" style="84" bestFit="1" customWidth="1"/>
    <col min="11525" max="11770" width="9.140625" style="84"/>
    <col min="11771" max="11771" width="4.7109375" style="84" customWidth="1"/>
    <col min="11772" max="11772" width="42" style="84" customWidth="1"/>
    <col min="11773" max="11773" width="8.5703125" style="84" customWidth="1"/>
    <col min="11774" max="11774" width="12.28515625" style="84" customWidth="1"/>
    <col min="11775" max="11775" width="1.7109375" style="84" customWidth="1"/>
    <col min="11776" max="11776" width="17" style="84" customWidth="1"/>
    <col min="11777" max="11779" width="9.140625" style="84"/>
    <col min="11780" max="11780" width="13.140625" style="84" bestFit="1" customWidth="1"/>
    <col min="11781" max="12026" width="9.140625" style="84"/>
    <col min="12027" max="12027" width="4.7109375" style="84" customWidth="1"/>
    <col min="12028" max="12028" width="42" style="84" customWidth="1"/>
    <col min="12029" max="12029" width="8.5703125" style="84" customWidth="1"/>
    <col min="12030" max="12030" width="12.28515625" style="84" customWidth="1"/>
    <col min="12031" max="12031" width="1.7109375" style="84" customWidth="1"/>
    <col min="12032" max="12032" width="17" style="84" customWidth="1"/>
    <col min="12033" max="12035" width="9.140625" style="84"/>
    <col min="12036" max="12036" width="13.140625" style="84" bestFit="1" customWidth="1"/>
    <col min="12037" max="12282" width="9.140625" style="84"/>
    <col min="12283" max="12283" width="4.7109375" style="84" customWidth="1"/>
    <col min="12284" max="12284" width="42" style="84" customWidth="1"/>
    <col min="12285" max="12285" width="8.5703125" style="84" customWidth="1"/>
    <col min="12286" max="12286" width="12.28515625" style="84" customWidth="1"/>
    <col min="12287" max="12287" width="1.7109375" style="84" customWidth="1"/>
    <col min="12288" max="12288" width="17" style="84" customWidth="1"/>
    <col min="12289" max="12291" width="9.140625" style="84"/>
    <col min="12292" max="12292" width="13.140625" style="84" bestFit="1" customWidth="1"/>
    <col min="12293" max="12538" width="9.140625" style="84"/>
    <col min="12539" max="12539" width="4.7109375" style="84" customWidth="1"/>
    <col min="12540" max="12540" width="42" style="84" customWidth="1"/>
    <col min="12541" max="12541" width="8.5703125" style="84" customWidth="1"/>
    <col min="12542" max="12542" width="12.28515625" style="84" customWidth="1"/>
    <col min="12543" max="12543" width="1.7109375" style="84" customWidth="1"/>
    <col min="12544" max="12544" width="17" style="84" customWidth="1"/>
    <col min="12545" max="12547" width="9.140625" style="84"/>
    <col min="12548" max="12548" width="13.140625" style="84" bestFit="1" customWidth="1"/>
    <col min="12549" max="12794" width="9.140625" style="84"/>
    <col min="12795" max="12795" width="4.7109375" style="84" customWidth="1"/>
    <col min="12796" max="12796" width="42" style="84" customWidth="1"/>
    <col min="12797" max="12797" width="8.5703125" style="84" customWidth="1"/>
    <col min="12798" max="12798" width="12.28515625" style="84" customWidth="1"/>
    <col min="12799" max="12799" width="1.7109375" style="84" customWidth="1"/>
    <col min="12800" max="12800" width="17" style="84" customWidth="1"/>
    <col min="12801" max="12803" width="9.140625" style="84"/>
    <col min="12804" max="12804" width="13.140625" style="84" bestFit="1" customWidth="1"/>
    <col min="12805" max="13050" width="9.140625" style="84"/>
    <col min="13051" max="13051" width="4.7109375" style="84" customWidth="1"/>
    <col min="13052" max="13052" width="42" style="84" customWidth="1"/>
    <col min="13053" max="13053" width="8.5703125" style="84" customWidth="1"/>
    <col min="13054" max="13054" width="12.28515625" style="84" customWidth="1"/>
    <col min="13055" max="13055" width="1.7109375" style="84" customWidth="1"/>
    <col min="13056" max="13056" width="17" style="84" customWidth="1"/>
    <col min="13057" max="13059" width="9.140625" style="84"/>
    <col min="13060" max="13060" width="13.140625" style="84" bestFit="1" customWidth="1"/>
    <col min="13061" max="13306" width="9.140625" style="84"/>
    <col min="13307" max="13307" width="4.7109375" style="84" customWidth="1"/>
    <col min="13308" max="13308" width="42" style="84" customWidth="1"/>
    <col min="13309" max="13309" width="8.5703125" style="84" customWidth="1"/>
    <col min="13310" max="13310" width="12.28515625" style="84" customWidth="1"/>
    <col min="13311" max="13311" width="1.7109375" style="84" customWidth="1"/>
    <col min="13312" max="13312" width="17" style="84" customWidth="1"/>
    <col min="13313" max="13315" width="9.140625" style="84"/>
    <col min="13316" max="13316" width="13.140625" style="84" bestFit="1" customWidth="1"/>
    <col min="13317" max="13562" width="9.140625" style="84"/>
    <col min="13563" max="13563" width="4.7109375" style="84" customWidth="1"/>
    <col min="13564" max="13564" width="42" style="84" customWidth="1"/>
    <col min="13565" max="13565" width="8.5703125" style="84" customWidth="1"/>
    <col min="13566" max="13566" width="12.28515625" style="84" customWidth="1"/>
    <col min="13567" max="13567" width="1.7109375" style="84" customWidth="1"/>
    <col min="13568" max="13568" width="17" style="84" customWidth="1"/>
    <col min="13569" max="13571" width="9.140625" style="84"/>
    <col min="13572" max="13572" width="13.140625" style="84" bestFit="1" customWidth="1"/>
    <col min="13573" max="13818" width="9.140625" style="84"/>
    <col min="13819" max="13819" width="4.7109375" style="84" customWidth="1"/>
    <col min="13820" max="13820" width="42" style="84" customWidth="1"/>
    <col min="13821" max="13821" width="8.5703125" style="84" customWidth="1"/>
    <col min="13822" max="13822" width="12.28515625" style="84" customWidth="1"/>
    <col min="13823" max="13823" width="1.7109375" style="84" customWidth="1"/>
    <col min="13824" max="13824" width="17" style="84" customWidth="1"/>
    <col min="13825" max="13827" width="9.140625" style="84"/>
    <col min="13828" max="13828" width="13.140625" style="84" bestFit="1" customWidth="1"/>
    <col min="13829" max="14074" width="9.140625" style="84"/>
    <col min="14075" max="14075" width="4.7109375" style="84" customWidth="1"/>
    <col min="14076" max="14076" width="42" style="84" customWidth="1"/>
    <col min="14077" max="14077" width="8.5703125" style="84" customWidth="1"/>
    <col min="14078" max="14078" width="12.28515625" style="84" customWidth="1"/>
    <col min="14079" max="14079" width="1.7109375" style="84" customWidth="1"/>
    <col min="14080" max="14080" width="17" style="84" customWidth="1"/>
    <col min="14081" max="14083" width="9.140625" style="84"/>
    <col min="14084" max="14084" width="13.140625" style="84" bestFit="1" customWidth="1"/>
    <col min="14085" max="14330" width="9.140625" style="84"/>
    <col min="14331" max="14331" width="4.7109375" style="84" customWidth="1"/>
    <col min="14332" max="14332" width="42" style="84" customWidth="1"/>
    <col min="14333" max="14333" width="8.5703125" style="84" customWidth="1"/>
    <col min="14334" max="14334" width="12.28515625" style="84" customWidth="1"/>
    <col min="14335" max="14335" width="1.7109375" style="84" customWidth="1"/>
    <col min="14336" max="14336" width="17" style="84" customWidth="1"/>
    <col min="14337" max="14339" width="9.140625" style="84"/>
    <col min="14340" max="14340" width="13.140625" style="84" bestFit="1" customWidth="1"/>
    <col min="14341" max="14586" width="9.140625" style="84"/>
    <col min="14587" max="14587" width="4.7109375" style="84" customWidth="1"/>
    <col min="14588" max="14588" width="42" style="84" customWidth="1"/>
    <col min="14589" max="14589" width="8.5703125" style="84" customWidth="1"/>
    <col min="14590" max="14590" width="12.28515625" style="84" customWidth="1"/>
    <col min="14591" max="14591" width="1.7109375" style="84" customWidth="1"/>
    <col min="14592" max="14592" width="17" style="84" customWidth="1"/>
    <col min="14593" max="14595" width="9.140625" style="84"/>
    <col min="14596" max="14596" width="13.140625" style="84" bestFit="1" customWidth="1"/>
    <col min="14597" max="14842" width="9.140625" style="84"/>
    <col min="14843" max="14843" width="4.7109375" style="84" customWidth="1"/>
    <col min="14844" max="14844" width="42" style="84" customWidth="1"/>
    <col min="14845" max="14845" width="8.5703125" style="84" customWidth="1"/>
    <col min="14846" max="14846" width="12.28515625" style="84" customWidth="1"/>
    <col min="14847" max="14847" width="1.7109375" style="84" customWidth="1"/>
    <col min="14848" max="14848" width="17" style="84" customWidth="1"/>
    <col min="14849" max="14851" width="9.140625" style="84"/>
    <col min="14852" max="14852" width="13.140625" style="84" bestFit="1" customWidth="1"/>
    <col min="14853" max="15098" width="9.140625" style="84"/>
    <col min="15099" max="15099" width="4.7109375" style="84" customWidth="1"/>
    <col min="15100" max="15100" width="42" style="84" customWidth="1"/>
    <col min="15101" max="15101" width="8.5703125" style="84" customWidth="1"/>
    <col min="15102" max="15102" width="12.28515625" style="84" customWidth="1"/>
    <col min="15103" max="15103" width="1.7109375" style="84" customWidth="1"/>
    <col min="15104" max="15104" width="17" style="84" customWidth="1"/>
    <col min="15105" max="15107" width="9.140625" style="84"/>
    <col min="15108" max="15108" width="13.140625" style="84" bestFit="1" customWidth="1"/>
    <col min="15109" max="15354" width="9.140625" style="84"/>
    <col min="15355" max="15355" width="4.7109375" style="84" customWidth="1"/>
    <col min="15356" max="15356" width="42" style="84" customWidth="1"/>
    <col min="15357" max="15357" width="8.5703125" style="84" customWidth="1"/>
    <col min="15358" max="15358" width="12.28515625" style="84" customWidth="1"/>
    <col min="15359" max="15359" width="1.7109375" style="84" customWidth="1"/>
    <col min="15360" max="15360" width="17" style="84" customWidth="1"/>
    <col min="15361" max="15363" width="9.140625" style="84"/>
    <col min="15364" max="15364" width="13.140625" style="84" bestFit="1" customWidth="1"/>
    <col min="15365" max="15610" width="9.140625" style="84"/>
    <col min="15611" max="15611" width="4.7109375" style="84" customWidth="1"/>
    <col min="15612" max="15612" width="42" style="84" customWidth="1"/>
    <col min="15613" max="15613" width="8.5703125" style="84" customWidth="1"/>
    <col min="15614" max="15614" width="12.28515625" style="84" customWidth="1"/>
    <col min="15615" max="15615" width="1.7109375" style="84" customWidth="1"/>
    <col min="15616" max="15616" width="17" style="84" customWidth="1"/>
    <col min="15617" max="15619" width="9.140625" style="84"/>
    <col min="15620" max="15620" width="13.140625" style="84" bestFit="1" customWidth="1"/>
    <col min="15621" max="15866" width="9.140625" style="84"/>
    <col min="15867" max="15867" width="4.7109375" style="84" customWidth="1"/>
    <col min="15868" max="15868" width="42" style="84" customWidth="1"/>
    <col min="15869" max="15869" width="8.5703125" style="84" customWidth="1"/>
    <col min="15870" max="15870" width="12.28515625" style="84" customWidth="1"/>
    <col min="15871" max="15871" width="1.7109375" style="84" customWidth="1"/>
    <col min="15872" max="15872" width="17" style="84" customWidth="1"/>
    <col min="15873" max="15875" width="9.140625" style="84"/>
    <col min="15876" max="15876" width="13.140625" style="84" bestFit="1" customWidth="1"/>
    <col min="15877" max="16122" width="9.140625" style="84"/>
    <col min="16123" max="16123" width="4.7109375" style="84" customWidth="1"/>
    <col min="16124" max="16124" width="42" style="84" customWidth="1"/>
    <col min="16125" max="16125" width="8.5703125" style="84" customWidth="1"/>
    <col min="16126" max="16126" width="12.28515625" style="84" customWidth="1"/>
    <col min="16127" max="16127" width="1.7109375" style="84" customWidth="1"/>
    <col min="16128" max="16128" width="17" style="84" customWidth="1"/>
    <col min="16129" max="16131" width="9.140625" style="84"/>
    <col min="16132" max="16132" width="13.140625" style="84" bestFit="1" customWidth="1"/>
    <col min="16133" max="16384" width="9.140625" style="84"/>
  </cols>
  <sheetData>
    <row r="1" spans="1:7">
      <c r="B1" s="93" t="s">
        <v>364</v>
      </c>
    </row>
    <row r="3" spans="1:7" ht="18" customHeight="1">
      <c r="A3" s="216"/>
      <c r="B3" s="84" t="s">
        <v>94</v>
      </c>
      <c r="C3" s="217"/>
      <c r="D3" s="218"/>
      <c r="E3" s="219"/>
      <c r="F3" s="220"/>
      <c r="G3" s="78"/>
    </row>
    <row r="4" spans="1:7" s="222" customFormat="1">
      <c r="A4" s="216"/>
      <c r="B4" s="221" t="s">
        <v>189</v>
      </c>
      <c r="C4" s="217"/>
      <c r="D4" s="218"/>
      <c r="E4" s="219"/>
      <c r="F4" s="220"/>
      <c r="G4" s="78"/>
    </row>
    <row r="5" spans="1:7">
      <c r="A5" s="216"/>
      <c r="B5" s="221"/>
      <c r="C5" s="217"/>
      <c r="D5" s="218"/>
      <c r="E5" s="219"/>
      <c r="F5" s="220"/>
      <c r="G5" s="79"/>
    </row>
    <row r="6" spans="1:7" s="222" customFormat="1">
      <c r="A6" s="216"/>
      <c r="B6" s="221" t="s">
        <v>190</v>
      </c>
      <c r="C6" s="217"/>
      <c r="D6" s="218"/>
      <c r="E6" s="219"/>
      <c r="F6" s="220"/>
      <c r="G6" s="79"/>
    </row>
    <row r="7" spans="1:7" s="222" customFormat="1">
      <c r="A7" s="216"/>
      <c r="B7" s="221"/>
      <c r="C7" s="217"/>
      <c r="D7" s="218"/>
      <c r="E7" s="219"/>
      <c r="F7" s="220"/>
      <c r="G7" s="79"/>
    </row>
    <row r="8" spans="1:7" s="222" customFormat="1">
      <c r="A8" s="216"/>
      <c r="B8" s="221"/>
      <c r="C8" s="446"/>
      <c r="D8" s="447"/>
      <c r="E8" s="447"/>
      <c r="F8" s="447"/>
      <c r="G8" s="80"/>
    </row>
    <row r="9" spans="1:7" ht="19.5" thickBot="1">
      <c r="A9" s="216"/>
      <c r="B9" s="270" t="s">
        <v>95</v>
      </c>
      <c r="C9" s="271"/>
      <c r="D9" s="272" t="s">
        <v>96</v>
      </c>
      <c r="E9" s="273"/>
      <c r="F9" s="220"/>
      <c r="G9" s="81"/>
    </row>
    <row r="10" spans="1:7">
      <c r="A10" s="216"/>
      <c r="B10" s="221"/>
      <c r="C10" s="217"/>
      <c r="D10" s="218"/>
      <c r="E10" s="219"/>
      <c r="F10" s="220"/>
      <c r="G10" s="81"/>
    </row>
    <row r="11" spans="1:7" s="222" customFormat="1" ht="19.5" thickBot="1">
      <c r="A11" s="223"/>
      <c r="B11" s="224"/>
      <c r="C11" s="225"/>
      <c r="D11" s="226"/>
      <c r="E11" s="227"/>
      <c r="F11" s="228"/>
      <c r="G11" s="82"/>
    </row>
    <row r="12" spans="1:7" s="222" customFormat="1" ht="19.5" thickBot="1">
      <c r="A12" s="229"/>
      <c r="B12" s="230" t="s">
        <v>1</v>
      </c>
      <c r="C12" s="231"/>
      <c r="D12" s="232"/>
      <c r="E12" s="233"/>
      <c r="F12" s="228"/>
      <c r="G12" s="83"/>
    </row>
    <row r="13" spans="1:7" s="222" customFormat="1">
      <c r="A13" s="234"/>
      <c r="B13" s="235"/>
      <c r="C13" s="236"/>
      <c r="D13" s="218"/>
      <c r="E13" s="237"/>
      <c r="F13" s="228"/>
      <c r="G13" s="83"/>
    </row>
    <row r="14" spans="1:7" ht="18" customHeight="1" thickBot="1">
      <c r="A14" s="238" t="s">
        <v>2</v>
      </c>
      <c r="B14" s="78" t="s">
        <v>3</v>
      </c>
      <c r="C14" s="236"/>
      <c r="D14" s="218"/>
      <c r="E14" s="239">
        <f>'Gradbena dela'!G8</f>
        <v>0</v>
      </c>
      <c r="F14" s="228"/>
      <c r="G14" s="78"/>
    </row>
    <row r="15" spans="1:7" ht="15" customHeight="1">
      <c r="A15" s="238"/>
      <c r="B15" s="78"/>
      <c r="C15" s="236"/>
      <c r="D15" s="218"/>
      <c r="E15" s="240"/>
      <c r="F15" s="228"/>
      <c r="G15" s="78"/>
    </row>
    <row r="16" spans="1:7" ht="18" customHeight="1" thickBot="1">
      <c r="A16" s="238" t="s">
        <v>4</v>
      </c>
      <c r="B16" s="78" t="s">
        <v>5</v>
      </c>
      <c r="C16" s="236"/>
      <c r="D16" s="218"/>
      <c r="E16" s="241">
        <f>'Obrtniška dela'!G8</f>
        <v>0</v>
      </c>
      <c r="F16" s="228"/>
      <c r="G16" s="78"/>
    </row>
    <row r="17" spans="1:7" ht="15" customHeight="1">
      <c r="A17" s="238"/>
      <c r="B17" s="78"/>
      <c r="C17" s="236"/>
      <c r="D17" s="218"/>
      <c r="E17" s="240"/>
      <c r="F17" s="228"/>
      <c r="G17" s="78"/>
    </row>
    <row r="18" spans="1:7" ht="18" customHeight="1" thickBot="1">
      <c r="A18" s="238" t="s">
        <v>33</v>
      </c>
      <c r="B18" s="78" t="s">
        <v>255</v>
      </c>
      <c r="C18" s="236"/>
      <c r="D18" s="218"/>
      <c r="E18" s="241">
        <f>'Zunanja ureditev'!G8</f>
        <v>0</v>
      </c>
      <c r="F18" s="228"/>
      <c r="G18" s="78"/>
    </row>
    <row r="19" spans="1:7" ht="15" customHeight="1">
      <c r="A19" s="238"/>
      <c r="B19" s="78"/>
      <c r="C19" s="236"/>
      <c r="D19" s="218"/>
      <c r="E19" s="240"/>
      <c r="F19" s="228"/>
      <c r="G19" s="78"/>
    </row>
    <row r="20" spans="1:7" ht="18" customHeight="1" thickBot="1">
      <c r="A20" s="238" t="s">
        <v>54</v>
      </c>
      <c r="B20" s="78" t="s">
        <v>57</v>
      </c>
      <c r="C20" s="236"/>
      <c r="D20" s="218"/>
      <c r="E20" s="241">
        <f>'Elektro dela'!G8</f>
        <v>0</v>
      </c>
      <c r="F20" s="228"/>
      <c r="G20" s="78"/>
    </row>
    <row r="21" spans="1:7" ht="18" customHeight="1">
      <c r="A21" s="238"/>
      <c r="B21" s="78"/>
      <c r="C21" s="236"/>
      <c r="D21" s="218"/>
      <c r="E21" s="240"/>
      <c r="F21" s="228"/>
      <c r="G21" s="78"/>
    </row>
    <row r="22" spans="1:7" ht="18" customHeight="1" thickBot="1">
      <c r="A22" s="238" t="s">
        <v>61</v>
      </c>
      <c r="B22" s="78" t="s">
        <v>305</v>
      </c>
      <c r="C22" s="236"/>
      <c r="D22" s="218"/>
      <c r="E22" s="241">
        <f>Kontejner!G6</f>
        <v>0</v>
      </c>
      <c r="F22" s="228"/>
      <c r="G22" s="78"/>
    </row>
    <row r="23" spans="1:7" ht="18" customHeight="1">
      <c r="A23" s="238"/>
      <c r="B23" s="78"/>
      <c r="C23" s="236"/>
      <c r="D23" s="218"/>
      <c r="E23" s="240"/>
      <c r="F23" s="228"/>
      <c r="G23" s="78"/>
    </row>
    <row r="24" spans="1:7" ht="18" customHeight="1" thickBot="1">
      <c r="A24" s="238" t="s">
        <v>62</v>
      </c>
      <c r="B24" s="78" t="s">
        <v>360</v>
      </c>
      <c r="C24" s="236"/>
      <c r="D24" s="218"/>
      <c r="E24" s="241">
        <f>'Projektna dokumentacija'!G8</f>
        <v>0</v>
      </c>
      <c r="F24" s="228"/>
      <c r="G24" s="78"/>
    </row>
    <row r="25" spans="1:7" ht="18" customHeight="1">
      <c r="A25" s="238"/>
      <c r="B25" s="78"/>
      <c r="C25" s="236"/>
      <c r="D25" s="218"/>
      <c r="E25" s="240"/>
      <c r="F25" s="228"/>
      <c r="G25" s="78"/>
    </row>
    <row r="26" spans="1:7" ht="18" customHeight="1" thickBot="1">
      <c r="A26" s="238" t="s">
        <v>63</v>
      </c>
      <c r="B26" s="78" t="s">
        <v>375</v>
      </c>
      <c r="C26" s="236"/>
      <c r="D26" s="218"/>
      <c r="E26" s="241">
        <f>0.05*(E14+E16+E18+E20)</f>
        <v>0</v>
      </c>
      <c r="F26" s="228"/>
      <c r="G26" s="78"/>
    </row>
    <row r="27" spans="1:7" ht="19.5" thickBot="1">
      <c r="A27" s="242"/>
      <c r="B27" s="90"/>
      <c r="C27" s="225"/>
      <c r="D27" s="226"/>
      <c r="E27" s="241"/>
      <c r="F27" s="228"/>
      <c r="G27" s="78"/>
    </row>
    <row r="28" spans="1:7">
      <c r="A28" s="238"/>
      <c r="B28" s="78"/>
      <c r="C28" s="236"/>
      <c r="D28" s="218"/>
      <c r="E28" s="243"/>
      <c r="F28" s="228"/>
      <c r="G28" s="78"/>
    </row>
    <row r="29" spans="1:7" ht="18" customHeight="1" thickBot="1">
      <c r="A29" s="244"/>
      <c r="B29" s="245" t="s">
        <v>74</v>
      </c>
      <c r="C29" s="237"/>
      <c r="D29" s="218"/>
      <c r="E29" s="239">
        <f>SUM(E14:E24)</f>
        <v>0</v>
      </c>
      <c r="F29" s="228"/>
      <c r="G29" s="78"/>
    </row>
    <row r="30" spans="1:7" s="222" customFormat="1" ht="15" customHeight="1">
      <c r="A30" s="80"/>
      <c r="C30" s="237"/>
      <c r="D30" s="246"/>
      <c r="E30" s="247"/>
      <c r="F30" s="228"/>
      <c r="G30" s="78"/>
    </row>
    <row r="31" spans="1:7" ht="18" customHeight="1" thickBot="1">
      <c r="A31" s="248"/>
      <c r="B31" s="245" t="s">
        <v>75</v>
      </c>
      <c r="C31" s="237"/>
      <c r="D31" s="218"/>
      <c r="E31" s="239">
        <f>E29*0.22</f>
        <v>0</v>
      </c>
      <c r="F31" s="228"/>
      <c r="G31" s="78"/>
    </row>
    <row r="32" spans="1:7" s="222" customFormat="1" ht="15" customHeight="1" thickBot="1">
      <c r="A32" s="249"/>
      <c r="B32" s="250"/>
      <c r="C32" s="251"/>
      <c r="D32" s="252"/>
      <c r="E32" s="253"/>
      <c r="F32" s="228"/>
      <c r="G32" s="78"/>
    </row>
    <row r="33" spans="1:7" s="222" customFormat="1" ht="15" customHeight="1" thickTop="1">
      <c r="A33" s="248"/>
      <c r="B33" s="245"/>
      <c r="C33" s="237"/>
      <c r="D33" s="246"/>
      <c r="E33" s="247"/>
      <c r="F33" s="228"/>
      <c r="G33" s="83"/>
    </row>
    <row r="34" spans="1:7" s="222" customFormat="1" ht="18" customHeight="1" thickBot="1">
      <c r="A34" s="254"/>
      <c r="B34" s="245" t="s">
        <v>76</v>
      </c>
      <c r="C34" s="237"/>
      <c r="D34" s="218"/>
      <c r="E34" s="239">
        <f>SUM(E29:E31)</f>
        <v>0</v>
      </c>
      <c r="F34" s="228"/>
      <c r="G34" s="83"/>
    </row>
    <row r="35" spans="1:7">
      <c r="A35" s="254"/>
      <c r="C35" s="237"/>
      <c r="D35" s="246"/>
      <c r="E35" s="237"/>
      <c r="F35" s="228"/>
      <c r="G35" s="83"/>
    </row>
    <row r="36" spans="1:7" s="222" customFormat="1">
      <c r="A36" s="254"/>
      <c r="B36" s="245"/>
      <c r="C36" s="237"/>
      <c r="D36" s="246"/>
      <c r="E36" s="237"/>
      <c r="F36" s="228"/>
      <c r="G36" s="83"/>
    </row>
    <row r="37" spans="1:7" s="92" customFormat="1" ht="15">
      <c r="A37" s="201" t="s">
        <v>73</v>
      </c>
      <c r="B37" s="255" t="s">
        <v>77</v>
      </c>
      <c r="C37" s="256"/>
      <c r="D37" s="257"/>
      <c r="E37" s="258"/>
      <c r="F37" s="259"/>
      <c r="G37" s="91"/>
    </row>
    <row r="38" spans="1:7" s="92" customFormat="1" ht="15">
      <c r="A38" s="201" t="s">
        <v>73</v>
      </c>
      <c r="B38" s="260" t="s">
        <v>78</v>
      </c>
      <c r="C38" s="256"/>
      <c r="D38" s="257"/>
      <c r="E38" s="258"/>
      <c r="F38" s="259"/>
    </row>
    <row r="39" spans="1:7" s="92" customFormat="1" ht="15">
      <c r="A39" s="201" t="s">
        <v>73</v>
      </c>
      <c r="B39" s="260" t="s">
        <v>79</v>
      </c>
      <c r="C39" s="256"/>
      <c r="D39" s="257"/>
      <c r="E39" s="258"/>
      <c r="F39" s="259"/>
    </row>
    <row r="40" spans="1:7" s="92" customFormat="1" ht="15">
      <c r="A40" s="201" t="s">
        <v>73</v>
      </c>
      <c r="B40" s="260" t="s">
        <v>80</v>
      </c>
      <c r="C40" s="256"/>
      <c r="D40" s="257"/>
      <c r="E40" s="258"/>
      <c r="F40" s="259"/>
    </row>
    <row r="41" spans="1:7" s="92" customFormat="1" ht="15">
      <c r="A41" s="261" t="s">
        <v>73</v>
      </c>
      <c r="B41" s="260" t="s">
        <v>81</v>
      </c>
      <c r="C41" s="262"/>
      <c r="D41" s="257"/>
      <c r="E41" s="263"/>
      <c r="F41" s="264"/>
    </row>
    <row r="42" spans="1:7" s="92" customFormat="1" ht="15">
      <c r="A42" s="201" t="s">
        <v>73</v>
      </c>
      <c r="B42" s="101" t="s">
        <v>93</v>
      </c>
      <c r="C42" s="265"/>
      <c r="D42" s="257"/>
      <c r="E42" s="263"/>
      <c r="F42" s="264"/>
    </row>
    <row r="43" spans="1:7" s="92" customFormat="1" ht="15">
      <c r="A43" s="201"/>
      <c r="B43" s="266" t="s">
        <v>82</v>
      </c>
      <c r="C43" s="265"/>
      <c r="D43" s="257"/>
      <c r="E43" s="263"/>
      <c r="F43" s="264"/>
    </row>
    <row r="44" spans="1:7" s="92" customFormat="1" ht="15">
      <c r="A44" s="201" t="s">
        <v>73</v>
      </c>
      <c r="B44" s="266" t="s">
        <v>83</v>
      </c>
      <c r="C44" s="265"/>
      <c r="D44" s="257"/>
      <c r="E44" s="263"/>
      <c r="F44" s="264"/>
    </row>
    <row r="45" spans="1:7" s="92" customFormat="1" ht="15">
      <c r="A45" s="201"/>
      <c r="B45" s="266" t="s">
        <v>84</v>
      </c>
      <c r="C45" s="265"/>
      <c r="D45" s="257"/>
      <c r="E45" s="263"/>
      <c r="F45" s="264"/>
    </row>
    <row r="46" spans="1:7" s="92" customFormat="1" ht="15">
      <c r="A46" s="267" t="s">
        <v>73</v>
      </c>
      <c r="B46" s="266" t="s">
        <v>85</v>
      </c>
      <c r="C46" s="265"/>
      <c r="D46" s="257"/>
      <c r="E46" s="263"/>
      <c r="F46" s="264"/>
    </row>
    <row r="47" spans="1:7" s="92" customFormat="1" ht="15">
      <c r="A47" s="261"/>
      <c r="B47" s="268" t="s">
        <v>86</v>
      </c>
      <c r="C47" s="265"/>
      <c r="D47" s="257"/>
      <c r="E47" s="263"/>
      <c r="F47" s="264"/>
    </row>
    <row r="48" spans="1:7" s="92" customFormat="1" ht="15">
      <c r="A48" s="201"/>
      <c r="B48" s="268"/>
      <c r="C48" s="265"/>
      <c r="D48" s="257"/>
      <c r="E48" s="263"/>
      <c r="F48" s="264"/>
    </row>
    <row r="49" spans="1:6" s="92" customFormat="1" ht="15">
      <c r="A49" s="201" t="s">
        <v>73</v>
      </c>
      <c r="B49" s="269" t="s">
        <v>87</v>
      </c>
      <c r="C49" s="265"/>
      <c r="D49" s="257"/>
      <c r="E49" s="263"/>
      <c r="F49" s="264"/>
    </row>
    <row r="50" spans="1:6" s="92" customFormat="1" ht="15">
      <c r="A50" s="201" t="s">
        <v>73</v>
      </c>
      <c r="B50" s="269" t="s">
        <v>88</v>
      </c>
      <c r="C50" s="265"/>
      <c r="D50" s="257"/>
      <c r="E50" s="263"/>
      <c r="F50" s="264"/>
    </row>
    <row r="51" spans="1:6" s="92" customFormat="1" ht="15">
      <c r="A51" s="201" t="s">
        <v>73</v>
      </c>
      <c r="B51" s="269" t="s">
        <v>89</v>
      </c>
      <c r="C51" s="265"/>
      <c r="D51" s="257"/>
      <c r="E51" s="263"/>
      <c r="F51" s="264"/>
    </row>
    <row r="52" spans="1:6" s="92" customFormat="1" ht="15">
      <c r="A52" s="201" t="s">
        <v>73</v>
      </c>
      <c r="B52" s="269" t="s">
        <v>90</v>
      </c>
      <c r="C52" s="265"/>
      <c r="D52" s="257"/>
      <c r="E52" s="263"/>
      <c r="F52" s="264"/>
    </row>
    <row r="53" spans="1:6" s="92" customFormat="1" ht="15">
      <c r="A53" s="201"/>
      <c r="B53" s="269" t="s">
        <v>91</v>
      </c>
      <c r="C53" s="265"/>
      <c r="D53" s="257"/>
      <c r="E53" s="263"/>
      <c r="F53" s="264"/>
    </row>
    <row r="54" spans="1:6">
      <c r="B54" s="269" t="s">
        <v>92</v>
      </c>
    </row>
  </sheetData>
  <sheetProtection password="B547" sheet="1" objects="1" scenarios="1" selectLockedCells="1"/>
  <mergeCells count="1">
    <mergeCell ref="C8:F8"/>
  </mergeCell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180"/>
  <sheetViews>
    <sheetView zoomScaleNormal="100" workbookViewId="0">
      <selection activeCell="E31" sqref="E31"/>
    </sheetView>
  </sheetViews>
  <sheetFormatPr defaultRowHeight="15"/>
  <cols>
    <col min="1" max="1" width="4.5703125" style="61" bestFit="1" customWidth="1"/>
    <col min="2" max="2" width="42" style="29" customWidth="1"/>
    <col min="3" max="3" width="6.140625" style="30" customWidth="1"/>
    <col min="4" max="4" width="7.85546875" style="31" customWidth="1"/>
    <col min="5" max="5" width="11.7109375" style="121" customWidth="1"/>
    <col min="6" max="6" width="1.7109375" style="31" customWidth="1"/>
    <col min="7" max="7" width="13.28515625" style="77" customWidth="1"/>
    <col min="8" max="250" width="9.140625" style="29"/>
    <col min="251" max="251" width="4.5703125" style="29" bestFit="1" customWidth="1"/>
    <col min="252" max="252" width="42" style="29" customWidth="1"/>
    <col min="253" max="253" width="6.140625" style="29" customWidth="1"/>
    <col min="254" max="254" width="9.28515625" style="29" customWidth="1"/>
    <col min="255" max="255" width="12.28515625" style="29" customWidth="1"/>
    <col min="256" max="256" width="1.7109375" style="29" customWidth="1"/>
    <col min="257" max="257" width="17" style="29" customWidth="1"/>
    <col min="258" max="258" width="9.140625" style="29"/>
    <col min="259" max="259" width="54.85546875" style="29" customWidth="1"/>
    <col min="260" max="506" width="9.140625" style="29"/>
    <col min="507" max="507" width="4.5703125" style="29" bestFit="1" customWidth="1"/>
    <col min="508" max="508" width="42" style="29" customWidth="1"/>
    <col min="509" max="509" width="6.140625" style="29" customWidth="1"/>
    <col min="510" max="510" width="9.28515625" style="29" customWidth="1"/>
    <col min="511" max="511" width="12.28515625" style="29" customWidth="1"/>
    <col min="512" max="512" width="1.7109375" style="29" customWidth="1"/>
    <col min="513" max="513" width="17" style="29" customWidth="1"/>
    <col min="514" max="514" width="9.140625" style="29"/>
    <col min="515" max="515" width="54.85546875" style="29" customWidth="1"/>
    <col min="516" max="762" width="9.140625" style="29"/>
    <col min="763" max="763" width="4.5703125" style="29" bestFit="1" customWidth="1"/>
    <col min="764" max="764" width="42" style="29" customWidth="1"/>
    <col min="765" max="765" width="6.140625" style="29" customWidth="1"/>
    <col min="766" max="766" width="9.28515625" style="29" customWidth="1"/>
    <col min="767" max="767" width="12.28515625" style="29" customWidth="1"/>
    <col min="768" max="768" width="1.7109375" style="29" customWidth="1"/>
    <col min="769" max="769" width="17" style="29" customWidth="1"/>
    <col min="770" max="770" width="9.140625" style="29"/>
    <col min="771" max="771" width="54.85546875" style="29" customWidth="1"/>
    <col min="772" max="1018" width="9.140625" style="29"/>
    <col min="1019" max="1019" width="4.5703125" style="29" bestFit="1" customWidth="1"/>
    <col min="1020" max="1020" width="42" style="29" customWidth="1"/>
    <col min="1021" max="1021" width="6.140625" style="29" customWidth="1"/>
    <col min="1022" max="1022" width="9.28515625" style="29" customWidth="1"/>
    <col min="1023" max="1023" width="12.28515625" style="29" customWidth="1"/>
    <col min="1024" max="1024" width="1.7109375" style="29" customWidth="1"/>
    <col min="1025" max="1025" width="17" style="29" customWidth="1"/>
    <col min="1026" max="1026" width="9.140625" style="29"/>
    <col min="1027" max="1027" width="54.85546875" style="29" customWidth="1"/>
    <col min="1028" max="1274" width="9.140625" style="29"/>
    <col min="1275" max="1275" width="4.5703125" style="29" bestFit="1" customWidth="1"/>
    <col min="1276" max="1276" width="42" style="29" customWidth="1"/>
    <col min="1277" max="1277" width="6.140625" style="29" customWidth="1"/>
    <col min="1278" max="1278" width="9.28515625" style="29" customWidth="1"/>
    <col min="1279" max="1279" width="12.28515625" style="29" customWidth="1"/>
    <col min="1280" max="1280" width="1.7109375" style="29" customWidth="1"/>
    <col min="1281" max="1281" width="17" style="29" customWidth="1"/>
    <col min="1282" max="1282" width="9.140625" style="29"/>
    <col min="1283" max="1283" width="54.85546875" style="29" customWidth="1"/>
    <col min="1284" max="1530" width="9.140625" style="29"/>
    <col min="1531" max="1531" width="4.5703125" style="29" bestFit="1" customWidth="1"/>
    <col min="1532" max="1532" width="42" style="29" customWidth="1"/>
    <col min="1533" max="1533" width="6.140625" style="29" customWidth="1"/>
    <col min="1534" max="1534" width="9.28515625" style="29" customWidth="1"/>
    <col min="1535" max="1535" width="12.28515625" style="29" customWidth="1"/>
    <col min="1536" max="1536" width="1.7109375" style="29" customWidth="1"/>
    <col min="1537" max="1537" width="17" style="29" customWidth="1"/>
    <col min="1538" max="1538" width="9.140625" style="29"/>
    <col min="1539" max="1539" width="54.85546875" style="29" customWidth="1"/>
    <col min="1540" max="1786" width="9.140625" style="29"/>
    <col min="1787" max="1787" width="4.5703125" style="29" bestFit="1" customWidth="1"/>
    <col min="1788" max="1788" width="42" style="29" customWidth="1"/>
    <col min="1789" max="1789" width="6.140625" style="29" customWidth="1"/>
    <col min="1790" max="1790" width="9.28515625" style="29" customWidth="1"/>
    <col min="1791" max="1791" width="12.28515625" style="29" customWidth="1"/>
    <col min="1792" max="1792" width="1.7109375" style="29" customWidth="1"/>
    <col min="1793" max="1793" width="17" style="29" customWidth="1"/>
    <col min="1794" max="1794" width="9.140625" style="29"/>
    <col min="1795" max="1795" width="54.85546875" style="29" customWidth="1"/>
    <col min="1796" max="2042" width="9.140625" style="29"/>
    <col min="2043" max="2043" width="4.5703125" style="29" bestFit="1" customWidth="1"/>
    <col min="2044" max="2044" width="42" style="29" customWidth="1"/>
    <col min="2045" max="2045" width="6.140625" style="29" customWidth="1"/>
    <col min="2046" max="2046" width="9.28515625" style="29" customWidth="1"/>
    <col min="2047" max="2047" width="12.28515625" style="29" customWidth="1"/>
    <col min="2048" max="2048" width="1.7109375" style="29" customWidth="1"/>
    <col min="2049" max="2049" width="17" style="29" customWidth="1"/>
    <col min="2050" max="2050" width="9.140625" style="29"/>
    <col min="2051" max="2051" width="54.85546875" style="29" customWidth="1"/>
    <col min="2052" max="2298" width="9.140625" style="29"/>
    <col min="2299" max="2299" width="4.5703125" style="29" bestFit="1" customWidth="1"/>
    <col min="2300" max="2300" width="42" style="29" customWidth="1"/>
    <col min="2301" max="2301" width="6.140625" style="29" customWidth="1"/>
    <col min="2302" max="2302" width="9.28515625" style="29" customWidth="1"/>
    <col min="2303" max="2303" width="12.28515625" style="29" customWidth="1"/>
    <col min="2304" max="2304" width="1.7109375" style="29" customWidth="1"/>
    <col min="2305" max="2305" width="17" style="29" customWidth="1"/>
    <col min="2306" max="2306" width="9.140625" style="29"/>
    <col min="2307" max="2307" width="54.85546875" style="29" customWidth="1"/>
    <col min="2308" max="2554" width="9.140625" style="29"/>
    <col min="2555" max="2555" width="4.5703125" style="29" bestFit="1" customWidth="1"/>
    <col min="2556" max="2556" width="42" style="29" customWidth="1"/>
    <col min="2557" max="2557" width="6.140625" style="29" customWidth="1"/>
    <col min="2558" max="2558" width="9.28515625" style="29" customWidth="1"/>
    <col min="2559" max="2559" width="12.28515625" style="29" customWidth="1"/>
    <col min="2560" max="2560" width="1.7109375" style="29" customWidth="1"/>
    <col min="2561" max="2561" width="17" style="29" customWidth="1"/>
    <col min="2562" max="2562" width="9.140625" style="29"/>
    <col min="2563" max="2563" width="54.85546875" style="29" customWidth="1"/>
    <col min="2564" max="2810" width="9.140625" style="29"/>
    <col min="2811" max="2811" width="4.5703125" style="29" bestFit="1" customWidth="1"/>
    <col min="2812" max="2812" width="42" style="29" customWidth="1"/>
    <col min="2813" max="2813" width="6.140625" style="29" customWidth="1"/>
    <col min="2814" max="2814" width="9.28515625" style="29" customWidth="1"/>
    <col min="2815" max="2815" width="12.28515625" style="29" customWidth="1"/>
    <col min="2816" max="2816" width="1.7109375" style="29" customWidth="1"/>
    <col min="2817" max="2817" width="17" style="29" customWidth="1"/>
    <col min="2818" max="2818" width="9.140625" style="29"/>
    <col min="2819" max="2819" width="54.85546875" style="29" customWidth="1"/>
    <col min="2820" max="3066" width="9.140625" style="29"/>
    <col min="3067" max="3067" width="4.5703125" style="29" bestFit="1" customWidth="1"/>
    <col min="3068" max="3068" width="42" style="29" customWidth="1"/>
    <col min="3069" max="3069" width="6.140625" style="29" customWidth="1"/>
    <col min="3070" max="3070" width="9.28515625" style="29" customWidth="1"/>
    <col min="3071" max="3071" width="12.28515625" style="29" customWidth="1"/>
    <col min="3072" max="3072" width="1.7109375" style="29" customWidth="1"/>
    <col min="3073" max="3073" width="17" style="29" customWidth="1"/>
    <col min="3074" max="3074" width="9.140625" style="29"/>
    <col min="3075" max="3075" width="54.85546875" style="29" customWidth="1"/>
    <col min="3076" max="3322" width="9.140625" style="29"/>
    <col min="3323" max="3323" width="4.5703125" style="29" bestFit="1" customWidth="1"/>
    <col min="3324" max="3324" width="42" style="29" customWidth="1"/>
    <col min="3325" max="3325" width="6.140625" style="29" customWidth="1"/>
    <col min="3326" max="3326" width="9.28515625" style="29" customWidth="1"/>
    <col min="3327" max="3327" width="12.28515625" style="29" customWidth="1"/>
    <col min="3328" max="3328" width="1.7109375" style="29" customWidth="1"/>
    <col min="3329" max="3329" width="17" style="29" customWidth="1"/>
    <col min="3330" max="3330" width="9.140625" style="29"/>
    <col min="3331" max="3331" width="54.85546875" style="29" customWidth="1"/>
    <col min="3332" max="3578" width="9.140625" style="29"/>
    <col min="3579" max="3579" width="4.5703125" style="29" bestFit="1" customWidth="1"/>
    <col min="3580" max="3580" width="42" style="29" customWidth="1"/>
    <col min="3581" max="3581" width="6.140625" style="29" customWidth="1"/>
    <col min="3582" max="3582" width="9.28515625" style="29" customWidth="1"/>
    <col min="3583" max="3583" width="12.28515625" style="29" customWidth="1"/>
    <col min="3584" max="3584" width="1.7109375" style="29" customWidth="1"/>
    <col min="3585" max="3585" width="17" style="29" customWidth="1"/>
    <col min="3586" max="3586" width="9.140625" style="29"/>
    <col min="3587" max="3587" width="54.85546875" style="29" customWidth="1"/>
    <col min="3588" max="3834" width="9.140625" style="29"/>
    <col min="3835" max="3835" width="4.5703125" style="29" bestFit="1" customWidth="1"/>
    <col min="3836" max="3836" width="42" style="29" customWidth="1"/>
    <col min="3837" max="3837" width="6.140625" style="29" customWidth="1"/>
    <col min="3838" max="3838" width="9.28515625" style="29" customWidth="1"/>
    <col min="3839" max="3839" width="12.28515625" style="29" customWidth="1"/>
    <col min="3840" max="3840" width="1.7109375" style="29" customWidth="1"/>
    <col min="3841" max="3841" width="17" style="29" customWidth="1"/>
    <col min="3842" max="3842" width="9.140625" style="29"/>
    <col min="3843" max="3843" width="54.85546875" style="29" customWidth="1"/>
    <col min="3844" max="4090" width="9.140625" style="29"/>
    <col min="4091" max="4091" width="4.5703125" style="29" bestFit="1" customWidth="1"/>
    <col min="4092" max="4092" width="42" style="29" customWidth="1"/>
    <col min="4093" max="4093" width="6.140625" style="29" customWidth="1"/>
    <col min="4094" max="4094" width="9.28515625" style="29" customWidth="1"/>
    <col min="4095" max="4095" width="12.28515625" style="29" customWidth="1"/>
    <col min="4096" max="4096" width="1.7109375" style="29" customWidth="1"/>
    <col min="4097" max="4097" width="17" style="29" customWidth="1"/>
    <col min="4098" max="4098" width="9.140625" style="29"/>
    <col min="4099" max="4099" width="54.85546875" style="29" customWidth="1"/>
    <col min="4100" max="4346" width="9.140625" style="29"/>
    <col min="4347" max="4347" width="4.5703125" style="29" bestFit="1" customWidth="1"/>
    <col min="4348" max="4348" width="42" style="29" customWidth="1"/>
    <col min="4349" max="4349" width="6.140625" style="29" customWidth="1"/>
    <col min="4350" max="4350" width="9.28515625" style="29" customWidth="1"/>
    <col min="4351" max="4351" width="12.28515625" style="29" customWidth="1"/>
    <col min="4352" max="4352" width="1.7109375" style="29" customWidth="1"/>
    <col min="4353" max="4353" width="17" style="29" customWidth="1"/>
    <col min="4354" max="4354" width="9.140625" style="29"/>
    <col min="4355" max="4355" width="54.85546875" style="29" customWidth="1"/>
    <col min="4356" max="4602" width="9.140625" style="29"/>
    <col min="4603" max="4603" width="4.5703125" style="29" bestFit="1" customWidth="1"/>
    <col min="4604" max="4604" width="42" style="29" customWidth="1"/>
    <col min="4605" max="4605" width="6.140625" style="29" customWidth="1"/>
    <col min="4606" max="4606" width="9.28515625" style="29" customWidth="1"/>
    <col min="4607" max="4607" width="12.28515625" style="29" customWidth="1"/>
    <col min="4608" max="4608" width="1.7109375" style="29" customWidth="1"/>
    <col min="4609" max="4609" width="17" style="29" customWidth="1"/>
    <col min="4610" max="4610" width="9.140625" style="29"/>
    <col min="4611" max="4611" width="54.85546875" style="29" customWidth="1"/>
    <col min="4612" max="4858" width="9.140625" style="29"/>
    <col min="4859" max="4859" width="4.5703125" style="29" bestFit="1" customWidth="1"/>
    <col min="4860" max="4860" width="42" style="29" customWidth="1"/>
    <col min="4861" max="4861" width="6.140625" style="29" customWidth="1"/>
    <col min="4862" max="4862" width="9.28515625" style="29" customWidth="1"/>
    <col min="4863" max="4863" width="12.28515625" style="29" customWidth="1"/>
    <col min="4864" max="4864" width="1.7109375" style="29" customWidth="1"/>
    <col min="4865" max="4865" width="17" style="29" customWidth="1"/>
    <col min="4866" max="4866" width="9.140625" style="29"/>
    <col min="4867" max="4867" width="54.85546875" style="29" customWidth="1"/>
    <col min="4868" max="5114" width="9.140625" style="29"/>
    <col min="5115" max="5115" width="4.5703125" style="29" bestFit="1" customWidth="1"/>
    <col min="5116" max="5116" width="42" style="29" customWidth="1"/>
    <col min="5117" max="5117" width="6.140625" style="29" customWidth="1"/>
    <col min="5118" max="5118" width="9.28515625" style="29" customWidth="1"/>
    <col min="5119" max="5119" width="12.28515625" style="29" customWidth="1"/>
    <col min="5120" max="5120" width="1.7109375" style="29" customWidth="1"/>
    <col min="5121" max="5121" width="17" style="29" customWidth="1"/>
    <col min="5122" max="5122" width="9.140625" style="29"/>
    <col min="5123" max="5123" width="54.85546875" style="29" customWidth="1"/>
    <col min="5124" max="5370" width="9.140625" style="29"/>
    <col min="5371" max="5371" width="4.5703125" style="29" bestFit="1" customWidth="1"/>
    <col min="5372" max="5372" width="42" style="29" customWidth="1"/>
    <col min="5373" max="5373" width="6.140625" style="29" customWidth="1"/>
    <col min="5374" max="5374" width="9.28515625" style="29" customWidth="1"/>
    <col min="5375" max="5375" width="12.28515625" style="29" customWidth="1"/>
    <col min="5376" max="5376" width="1.7109375" style="29" customWidth="1"/>
    <col min="5377" max="5377" width="17" style="29" customWidth="1"/>
    <col min="5378" max="5378" width="9.140625" style="29"/>
    <col min="5379" max="5379" width="54.85546875" style="29" customWidth="1"/>
    <col min="5380" max="5626" width="9.140625" style="29"/>
    <col min="5627" max="5627" width="4.5703125" style="29" bestFit="1" customWidth="1"/>
    <col min="5628" max="5628" width="42" style="29" customWidth="1"/>
    <col min="5629" max="5629" width="6.140625" style="29" customWidth="1"/>
    <col min="5630" max="5630" width="9.28515625" style="29" customWidth="1"/>
    <col min="5631" max="5631" width="12.28515625" style="29" customWidth="1"/>
    <col min="5632" max="5632" width="1.7109375" style="29" customWidth="1"/>
    <col min="5633" max="5633" width="17" style="29" customWidth="1"/>
    <col min="5634" max="5634" width="9.140625" style="29"/>
    <col min="5635" max="5635" width="54.85546875" style="29" customWidth="1"/>
    <col min="5636" max="5882" width="9.140625" style="29"/>
    <col min="5883" max="5883" width="4.5703125" style="29" bestFit="1" customWidth="1"/>
    <col min="5884" max="5884" width="42" style="29" customWidth="1"/>
    <col min="5885" max="5885" width="6.140625" style="29" customWidth="1"/>
    <col min="5886" max="5886" width="9.28515625" style="29" customWidth="1"/>
    <col min="5887" max="5887" width="12.28515625" style="29" customWidth="1"/>
    <col min="5888" max="5888" width="1.7109375" style="29" customWidth="1"/>
    <col min="5889" max="5889" width="17" style="29" customWidth="1"/>
    <col min="5890" max="5890" width="9.140625" style="29"/>
    <col min="5891" max="5891" width="54.85546875" style="29" customWidth="1"/>
    <col min="5892" max="6138" width="9.140625" style="29"/>
    <col min="6139" max="6139" width="4.5703125" style="29" bestFit="1" customWidth="1"/>
    <col min="6140" max="6140" width="42" style="29" customWidth="1"/>
    <col min="6141" max="6141" width="6.140625" style="29" customWidth="1"/>
    <col min="6142" max="6142" width="9.28515625" style="29" customWidth="1"/>
    <col min="6143" max="6143" width="12.28515625" style="29" customWidth="1"/>
    <col min="6144" max="6144" width="1.7109375" style="29" customWidth="1"/>
    <col min="6145" max="6145" width="17" style="29" customWidth="1"/>
    <col min="6146" max="6146" width="9.140625" style="29"/>
    <col min="6147" max="6147" width="54.85546875" style="29" customWidth="1"/>
    <col min="6148" max="6394" width="9.140625" style="29"/>
    <col min="6395" max="6395" width="4.5703125" style="29" bestFit="1" customWidth="1"/>
    <col min="6396" max="6396" width="42" style="29" customWidth="1"/>
    <col min="6397" max="6397" width="6.140625" style="29" customWidth="1"/>
    <col min="6398" max="6398" width="9.28515625" style="29" customWidth="1"/>
    <col min="6399" max="6399" width="12.28515625" style="29" customWidth="1"/>
    <col min="6400" max="6400" width="1.7109375" style="29" customWidth="1"/>
    <col min="6401" max="6401" width="17" style="29" customWidth="1"/>
    <col min="6402" max="6402" width="9.140625" style="29"/>
    <col min="6403" max="6403" width="54.85546875" style="29" customWidth="1"/>
    <col min="6404" max="6650" width="9.140625" style="29"/>
    <col min="6651" max="6651" width="4.5703125" style="29" bestFit="1" customWidth="1"/>
    <col min="6652" max="6652" width="42" style="29" customWidth="1"/>
    <col min="6653" max="6653" width="6.140625" style="29" customWidth="1"/>
    <col min="6654" max="6654" width="9.28515625" style="29" customWidth="1"/>
    <col min="6655" max="6655" width="12.28515625" style="29" customWidth="1"/>
    <col min="6656" max="6656" width="1.7109375" style="29" customWidth="1"/>
    <col min="6657" max="6657" width="17" style="29" customWidth="1"/>
    <col min="6658" max="6658" width="9.140625" style="29"/>
    <col min="6659" max="6659" width="54.85546875" style="29" customWidth="1"/>
    <col min="6660" max="6906" width="9.140625" style="29"/>
    <col min="6907" max="6907" width="4.5703125" style="29" bestFit="1" customWidth="1"/>
    <col min="6908" max="6908" width="42" style="29" customWidth="1"/>
    <col min="6909" max="6909" width="6.140625" style="29" customWidth="1"/>
    <col min="6910" max="6910" width="9.28515625" style="29" customWidth="1"/>
    <col min="6911" max="6911" width="12.28515625" style="29" customWidth="1"/>
    <col min="6912" max="6912" width="1.7109375" style="29" customWidth="1"/>
    <col min="6913" max="6913" width="17" style="29" customWidth="1"/>
    <col min="6914" max="6914" width="9.140625" style="29"/>
    <col min="6915" max="6915" width="54.85546875" style="29" customWidth="1"/>
    <col min="6916" max="7162" width="9.140625" style="29"/>
    <col min="7163" max="7163" width="4.5703125" style="29" bestFit="1" customWidth="1"/>
    <col min="7164" max="7164" width="42" style="29" customWidth="1"/>
    <col min="7165" max="7165" width="6.140625" style="29" customWidth="1"/>
    <col min="7166" max="7166" width="9.28515625" style="29" customWidth="1"/>
    <col min="7167" max="7167" width="12.28515625" style="29" customWidth="1"/>
    <col min="7168" max="7168" width="1.7109375" style="29" customWidth="1"/>
    <col min="7169" max="7169" width="17" style="29" customWidth="1"/>
    <col min="7170" max="7170" width="9.140625" style="29"/>
    <col min="7171" max="7171" width="54.85546875" style="29" customWidth="1"/>
    <col min="7172" max="7418" width="9.140625" style="29"/>
    <col min="7419" max="7419" width="4.5703125" style="29" bestFit="1" customWidth="1"/>
    <col min="7420" max="7420" width="42" style="29" customWidth="1"/>
    <col min="7421" max="7421" width="6.140625" style="29" customWidth="1"/>
    <col min="7422" max="7422" width="9.28515625" style="29" customWidth="1"/>
    <col min="7423" max="7423" width="12.28515625" style="29" customWidth="1"/>
    <col min="7424" max="7424" width="1.7109375" style="29" customWidth="1"/>
    <col min="7425" max="7425" width="17" style="29" customWidth="1"/>
    <col min="7426" max="7426" width="9.140625" style="29"/>
    <col min="7427" max="7427" width="54.85546875" style="29" customWidth="1"/>
    <col min="7428" max="7674" width="9.140625" style="29"/>
    <col min="7675" max="7675" width="4.5703125" style="29" bestFit="1" customWidth="1"/>
    <col min="7676" max="7676" width="42" style="29" customWidth="1"/>
    <col min="7677" max="7677" width="6.140625" style="29" customWidth="1"/>
    <col min="7678" max="7678" width="9.28515625" style="29" customWidth="1"/>
    <col min="7679" max="7679" width="12.28515625" style="29" customWidth="1"/>
    <col min="7680" max="7680" width="1.7109375" style="29" customWidth="1"/>
    <col min="7681" max="7681" width="17" style="29" customWidth="1"/>
    <col min="7682" max="7682" width="9.140625" style="29"/>
    <col min="7683" max="7683" width="54.85546875" style="29" customWidth="1"/>
    <col min="7684" max="7930" width="9.140625" style="29"/>
    <col min="7931" max="7931" width="4.5703125" style="29" bestFit="1" customWidth="1"/>
    <col min="7932" max="7932" width="42" style="29" customWidth="1"/>
    <col min="7933" max="7933" width="6.140625" style="29" customWidth="1"/>
    <col min="7934" max="7934" width="9.28515625" style="29" customWidth="1"/>
    <col min="7935" max="7935" width="12.28515625" style="29" customWidth="1"/>
    <col min="7936" max="7936" width="1.7109375" style="29" customWidth="1"/>
    <col min="7937" max="7937" width="17" style="29" customWidth="1"/>
    <col min="7938" max="7938" width="9.140625" style="29"/>
    <col min="7939" max="7939" width="54.85546875" style="29" customWidth="1"/>
    <col min="7940" max="8186" width="9.140625" style="29"/>
    <col min="8187" max="8187" width="4.5703125" style="29" bestFit="1" customWidth="1"/>
    <col min="8188" max="8188" width="42" style="29" customWidth="1"/>
    <col min="8189" max="8189" width="6.140625" style="29" customWidth="1"/>
    <col min="8190" max="8190" width="9.28515625" style="29" customWidth="1"/>
    <col min="8191" max="8191" width="12.28515625" style="29" customWidth="1"/>
    <col min="8192" max="8192" width="1.7109375" style="29" customWidth="1"/>
    <col min="8193" max="8193" width="17" style="29" customWidth="1"/>
    <col min="8194" max="8194" width="9.140625" style="29"/>
    <col min="8195" max="8195" width="54.85546875" style="29" customWidth="1"/>
    <col min="8196" max="8442" width="9.140625" style="29"/>
    <col min="8443" max="8443" width="4.5703125" style="29" bestFit="1" customWidth="1"/>
    <col min="8444" max="8444" width="42" style="29" customWidth="1"/>
    <col min="8445" max="8445" width="6.140625" style="29" customWidth="1"/>
    <col min="8446" max="8446" width="9.28515625" style="29" customWidth="1"/>
    <col min="8447" max="8447" width="12.28515625" style="29" customWidth="1"/>
    <col min="8448" max="8448" width="1.7109375" style="29" customWidth="1"/>
    <col min="8449" max="8449" width="17" style="29" customWidth="1"/>
    <col min="8450" max="8450" width="9.140625" style="29"/>
    <col min="8451" max="8451" width="54.85546875" style="29" customWidth="1"/>
    <col min="8452" max="8698" width="9.140625" style="29"/>
    <col min="8699" max="8699" width="4.5703125" style="29" bestFit="1" customWidth="1"/>
    <col min="8700" max="8700" width="42" style="29" customWidth="1"/>
    <col min="8701" max="8701" width="6.140625" style="29" customWidth="1"/>
    <col min="8702" max="8702" width="9.28515625" style="29" customWidth="1"/>
    <col min="8703" max="8703" width="12.28515625" style="29" customWidth="1"/>
    <col min="8704" max="8704" width="1.7109375" style="29" customWidth="1"/>
    <col min="8705" max="8705" width="17" style="29" customWidth="1"/>
    <col min="8706" max="8706" width="9.140625" style="29"/>
    <col min="8707" max="8707" width="54.85546875" style="29" customWidth="1"/>
    <col min="8708" max="8954" width="9.140625" style="29"/>
    <col min="8955" max="8955" width="4.5703125" style="29" bestFit="1" customWidth="1"/>
    <col min="8956" max="8956" width="42" style="29" customWidth="1"/>
    <col min="8957" max="8957" width="6.140625" style="29" customWidth="1"/>
    <col min="8958" max="8958" width="9.28515625" style="29" customWidth="1"/>
    <col min="8959" max="8959" width="12.28515625" style="29" customWidth="1"/>
    <col min="8960" max="8960" width="1.7109375" style="29" customWidth="1"/>
    <col min="8961" max="8961" width="17" style="29" customWidth="1"/>
    <col min="8962" max="8962" width="9.140625" style="29"/>
    <col min="8963" max="8963" width="54.85546875" style="29" customWidth="1"/>
    <col min="8964" max="9210" width="9.140625" style="29"/>
    <col min="9211" max="9211" width="4.5703125" style="29" bestFit="1" customWidth="1"/>
    <col min="9212" max="9212" width="42" style="29" customWidth="1"/>
    <col min="9213" max="9213" width="6.140625" style="29" customWidth="1"/>
    <col min="9214" max="9214" width="9.28515625" style="29" customWidth="1"/>
    <col min="9215" max="9215" width="12.28515625" style="29" customWidth="1"/>
    <col min="9216" max="9216" width="1.7109375" style="29" customWidth="1"/>
    <col min="9217" max="9217" width="17" style="29" customWidth="1"/>
    <col min="9218" max="9218" width="9.140625" style="29"/>
    <col min="9219" max="9219" width="54.85546875" style="29" customWidth="1"/>
    <col min="9220" max="9466" width="9.140625" style="29"/>
    <col min="9467" max="9467" width="4.5703125" style="29" bestFit="1" customWidth="1"/>
    <col min="9468" max="9468" width="42" style="29" customWidth="1"/>
    <col min="9469" max="9469" width="6.140625" style="29" customWidth="1"/>
    <col min="9470" max="9470" width="9.28515625" style="29" customWidth="1"/>
    <col min="9471" max="9471" width="12.28515625" style="29" customWidth="1"/>
    <col min="9472" max="9472" width="1.7109375" style="29" customWidth="1"/>
    <col min="9473" max="9473" width="17" style="29" customWidth="1"/>
    <col min="9474" max="9474" width="9.140625" style="29"/>
    <col min="9475" max="9475" width="54.85546875" style="29" customWidth="1"/>
    <col min="9476" max="9722" width="9.140625" style="29"/>
    <col min="9723" max="9723" width="4.5703125" style="29" bestFit="1" customWidth="1"/>
    <col min="9724" max="9724" width="42" style="29" customWidth="1"/>
    <col min="9725" max="9725" width="6.140625" style="29" customWidth="1"/>
    <col min="9726" max="9726" width="9.28515625" style="29" customWidth="1"/>
    <col min="9727" max="9727" width="12.28515625" style="29" customWidth="1"/>
    <col min="9728" max="9728" width="1.7109375" style="29" customWidth="1"/>
    <col min="9729" max="9729" width="17" style="29" customWidth="1"/>
    <col min="9730" max="9730" width="9.140625" style="29"/>
    <col min="9731" max="9731" width="54.85546875" style="29" customWidth="1"/>
    <col min="9732" max="9978" width="9.140625" style="29"/>
    <col min="9979" max="9979" width="4.5703125" style="29" bestFit="1" customWidth="1"/>
    <col min="9980" max="9980" width="42" style="29" customWidth="1"/>
    <col min="9981" max="9981" width="6.140625" style="29" customWidth="1"/>
    <col min="9982" max="9982" width="9.28515625" style="29" customWidth="1"/>
    <col min="9983" max="9983" width="12.28515625" style="29" customWidth="1"/>
    <col min="9984" max="9984" width="1.7109375" style="29" customWidth="1"/>
    <col min="9985" max="9985" width="17" style="29" customWidth="1"/>
    <col min="9986" max="9986" width="9.140625" style="29"/>
    <col min="9987" max="9987" width="54.85546875" style="29" customWidth="1"/>
    <col min="9988" max="10234" width="9.140625" style="29"/>
    <col min="10235" max="10235" width="4.5703125" style="29" bestFit="1" customWidth="1"/>
    <col min="10236" max="10236" width="42" style="29" customWidth="1"/>
    <col min="10237" max="10237" width="6.140625" style="29" customWidth="1"/>
    <col min="10238" max="10238" width="9.28515625" style="29" customWidth="1"/>
    <col min="10239" max="10239" width="12.28515625" style="29" customWidth="1"/>
    <col min="10240" max="10240" width="1.7109375" style="29" customWidth="1"/>
    <col min="10241" max="10241" width="17" style="29" customWidth="1"/>
    <col min="10242" max="10242" width="9.140625" style="29"/>
    <col min="10243" max="10243" width="54.85546875" style="29" customWidth="1"/>
    <col min="10244" max="10490" width="9.140625" style="29"/>
    <col min="10491" max="10491" width="4.5703125" style="29" bestFit="1" customWidth="1"/>
    <col min="10492" max="10492" width="42" style="29" customWidth="1"/>
    <col min="10493" max="10493" width="6.140625" style="29" customWidth="1"/>
    <col min="10494" max="10494" width="9.28515625" style="29" customWidth="1"/>
    <col min="10495" max="10495" width="12.28515625" style="29" customWidth="1"/>
    <col min="10496" max="10496" width="1.7109375" style="29" customWidth="1"/>
    <col min="10497" max="10497" width="17" style="29" customWidth="1"/>
    <col min="10498" max="10498" width="9.140625" style="29"/>
    <col min="10499" max="10499" width="54.85546875" style="29" customWidth="1"/>
    <col min="10500" max="10746" width="9.140625" style="29"/>
    <col min="10747" max="10747" width="4.5703125" style="29" bestFit="1" customWidth="1"/>
    <col min="10748" max="10748" width="42" style="29" customWidth="1"/>
    <col min="10749" max="10749" width="6.140625" style="29" customWidth="1"/>
    <col min="10750" max="10750" width="9.28515625" style="29" customWidth="1"/>
    <col min="10751" max="10751" width="12.28515625" style="29" customWidth="1"/>
    <col min="10752" max="10752" width="1.7109375" style="29" customWidth="1"/>
    <col min="10753" max="10753" width="17" style="29" customWidth="1"/>
    <col min="10754" max="10754" width="9.140625" style="29"/>
    <col min="10755" max="10755" width="54.85546875" style="29" customWidth="1"/>
    <col min="10756" max="11002" width="9.140625" style="29"/>
    <col min="11003" max="11003" width="4.5703125" style="29" bestFit="1" customWidth="1"/>
    <col min="11004" max="11004" width="42" style="29" customWidth="1"/>
    <col min="11005" max="11005" width="6.140625" style="29" customWidth="1"/>
    <col min="11006" max="11006" width="9.28515625" style="29" customWidth="1"/>
    <col min="11007" max="11007" width="12.28515625" style="29" customWidth="1"/>
    <col min="11008" max="11008" width="1.7109375" style="29" customWidth="1"/>
    <col min="11009" max="11009" width="17" style="29" customWidth="1"/>
    <col min="11010" max="11010" width="9.140625" style="29"/>
    <col min="11011" max="11011" width="54.85546875" style="29" customWidth="1"/>
    <col min="11012" max="11258" width="9.140625" style="29"/>
    <col min="11259" max="11259" width="4.5703125" style="29" bestFit="1" customWidth="1"/>
    <col min="11260" max="11260" width="42" style="29" customWidth="1"/>
    <col min="11261" max="11261" width="6.140625" style="29" customWidth="1"/>
    <col min="11262" max="11262" width="9.28515625" style="29" customWidth="1"/>
    <col min="11263" max="11263" width="12.28515625" style="29" customWidth="1"/>
    <col min="11264" max="11264" width="1.7109375" style="29" customWidth="1"/>
    <col min="11265" max="11265" width="17" style="29" customWidth="1"/>
    <col min="11266" max="11266" width="9.140625" style="29"/>
    <col min="11267" max="11267" width="54.85546875" style="29" customWidth="1"/>
    <col min="11268" max="11514" width="9.140625" style="29"/>
    <col min="11515" max="11515" width="4.5703125" style="29" bestFit="1" customWidth="1"/>
    <col min="11516" max="11516" width="42" style="29" customWidth="1"/>
    <col min="11517" max="11517" width="6.140625" style="29" customWidth="1"/>
    <col min="11518" max="11518" width="9.28515625" style="29" customWidth="1"/>
    <col min="11519" max="11519" width="12.28515625" style="29" customWidth="1"/>
    <col min="11520" max="11520" width="1.7109375" style="29" customWidth="1"/>
    <col min="11521" max="11521" width="17" style="29" customWidth="1"/>
    <col min="11522" max="11522" width="9.140625" style="29"/>
    <col min="11523" max="11523" width="54.85546875" style="29" customWidth="1"/>
    <col min="11524" max="11770" width="9.140625" style="29"/>
    <col min="11771" max="11771" width="4.5703125" style="29" bestFit="1" customWidth="1"/>
    <col min="11772" max="11772" width="42" style="29" customWidth="1"/>
    <col min="11773" max="11773" width="6.140625" style="29" customWidth="1"/>
    <col min="11774" max="11774" width="9.28515625" style="29" customWidth="1"/>
    <col min="11775" max="11775" width="12.28515625" style="29" customWidth="1"/>
    <col min="11776" max="11776" width="1.7109375" style="29" customWidth="1"/>
    <col min="11777" max="11777" width="17" style="29" customWidth="1"/>
    <col min="11778" max="11778" width="9.140625" style="29"/>
    <col min="11779" max="11779" width="54.85546875" style="29" customWidth="1"/>
    <col min="11780" max="12026" width="9.140625" style="29"/>
    <col min="12027" max="12027" width="4.5703125" style="29" bestFit="1" customWidth="1"/>
    <col min="12028" max="12028" width="42" style="29" customWidth="1"/>
    <col min="12029" max="12029" width="6.140625" style="29" customWidth="1"/>
    <col min="12030" max="12030" width="9.28515625" style="29" customWidth="1"/>
    <col min="12031" max="12031" width="12.28515625" style="29" customWidth="1"/>
    <col min="12032" max="12032" width="1.7109375" style="29" customWidth="1"/>
    <col min="12033" max="12033" width="17" style="29" customWidth="1"/>
    <col min="12034" max="12034" width="9.140625" style="29"/>
    <col min="12035" max="12035" width="54.85546875" style="29" customWidth="1"/>
    <col min="12036" max="12282" width="9.140625" style="29"/>
    <col min="12283" max="12283" width="4.5703125" style="29" bestFit="1" customWidth="1"/>
    <col min="12284" max="12284" width="42" style="29" customWidth="1"/>
    <col min="12285" max="12285" width="6.140625" style="29" customWidth="1"/>
    <col min="12286" max="12286" width="9.28515625" style="29" customWidth="1"/>
    <col min="12287" max="12287" width="12.28515625" style="29" customWidth="1"/>
    <col min="12288" max="12288" width="1.7109375" style="29" customWidth="1"/>
    <col min="12289" max="12289" width="17" style="29" customWidth="1"/>
    <col min="12290" max="12290" width="9.140625" style="29"/>
    <col min="12291" max="12291" width="54.85546875" style="29" customWidth="1"/>
    <col min="12292" max="12538" width="9.140625" style="29"/>
    <col min="12539" max="12539" width="4.5703125" style="29" bestFit="1" customWidth="1"/>
    <col min="12540" max="12540" width="42" style="29" customWidth="1"/>
    <col min="12541" max="12541" width="6.140625" style="29" customWidth="1"/>
    <col min="12542" max="12542" width="9.28515625" style="29" customWidth="1"/>
    <col min="12543" max="12543" width="12.28515625" style="29" customWidth="1"/>
    <col min="12544" max="12544" width="1.7109375" style="29" customWidth="1"/>
    <col min="12545" max="12545" width="17" style="29" customWidth="1"/>
    <col min="12546" max="12546" width="9.140625" style="29"/>
    <col min="12547" max="12547" width="54.85546875" style="29" customWidth="1"/>
    <col min="12548" max="12794" width="9.140625" style="29"/>
    <col min="12795" max="12795" width="4.5703125" style="29" bestFit="1" customWidth="1"/>
    <col min="12796" max="12796" width="42" style="29" customWidth="1"/>
    <col min="12797" max="12797" width="6.140625" style="29" customWidth="1"/>
    <col min="12798" max="12798" width="9.28515625" style="29" customWidth="1"/>
    <col min="12799" max="12799" width="12.28515625" style="29" customWidth="1"/>
    <col min="12800" max="12800" width="1.7109375" style="29" customWidth="1"/>
    <col min="12801" max="12801" width="17" style="29" customWidth="1"/>
    <col min="12802" max="12802" width="9.140625" style="29"/>
    <col min="12803" max="12803" width="54.85546875" style="29" customWidth="1"/>
    <col min="12804" max="13050" width="9.140625" style="29"/>
    <col min="13051" max="13051" width="4.5703125" style="29" bestFit="1" customWidth="1"/>
    <col min="13052" max="13052" width="42" style="29" customWidth="1"/>
    <col min="13053" max="13053" width="6.140625" style="29" customWidth="1"/>
    <col min="13054" max="13054" width="9.28515625" style="29" customWidth="1"/>
    <col min="13055" max="13055" width="12.28515625" style="29" customWidth="1"/>
    <col min="13056" max="13056" width="1.7109375" style="29" customWidth="1"/>
    <col min="13057" max="13057" width="17" style="29" customWidth="1"/>
    <col min="13058" max="13058" width="9.140625" style="29"/>
    <col min="13059" max="13059" width="54.85546875" style="29" customWidth="1"/>
    <col min="13060" max="13306" width="9.140625" style="29"/>
    <col min="13307" max="13307" width="4.5703125" style="29" bestFit="1" customWidth="1"/>
    <col min="13308" max="13308" width="42" style="29" customWidth="1"/>
    <col min="13309" max="13309" width="6.140625" style="29" customWidth="1"/>
    <col min="13310" max="13310" width="9.28515625" style="29" customWidth="1"/>
    <col min="13311" max="13311" width="12.28515625" style="29" customWidth="1"/>
    <col min="13312" max="13312" width="1.7109375" style="29" customWidth="1"/>
    <col min="13313" max="13313" width="17" style="29" customWidth="1"/>
    <col min="13314" max="13314" width="9.140625" style="29"/>
    <col min="13315" max="13315" width="54.85546875" style="29" customWidth="1"/>
    <col min="13316" max="13562" width="9.140625" style="29"/>
    <col min="13563" max="13563" width="4.5703125" style="29" bestFit="1" customWidth="1"/>
    <col min="13564" max="13564" width="42" style="29" customWidth="1"/>
    <col min="13565" max="13565" width="6.140625" style="29" customWidth="1"/>
    <col min="13566" max="13566" width="9.28515625" style="29" customWidth="1"/>
    <col min="13567" max="13567" width="12.28515625" style="29" customWidth="1"/>
    <col min="13568" max="13568" width="1.7109375" style="29" customWidth="1"/>
    <col min="13569" max="13569" width="17" style="29" customWidth="1"/>
    <col min="13570" max="13570" width="9.140625" style="29"/>
    <col min="13571" max="13571" width="54.85546875" style="29" customWidth="1"/>
    <col min="13572" max="13818" width="9.140625" style="29"/>
    <col min="13819" max="13819" width="4.5703125" style="29" bestFit="1" customWidth="1"/>
    <col min="13820" max="13820" width="42" style="29" customWidth="1"/>
    <col min="13821" max="13821" width="6.140625" style="29" customWidth="1"/>
    <col min="13822" max="13822" width="9.28515625" style="29" customWidth="1"/>
    <col min="13823" max="13823" width="12.28515625" style="29" customWidth="1"/>
    <col min="13824" max="13824" width="1.7109375" style="29" customWidth="1"/>
    <col min="13825" max="13825" width="17" style="29" customWidth="1"/>
    <col min="13826" max="13826" width="9.140625" style="29"/>
    <col min="13827" max="13827" width="54.85546875" style="29" customWidth="1"/>
    <col min="13828" max="14074" width="9.140625" style="29"/>
    <col min="14075" max="14075" width="4.5703125" style="29" bestFit="1" customWidth="1"/>
    <col min="14076" max="14076" width="42" style="29" customWidth="1"/>
    <col min="14077" max="14077" width="6.140625" style="29" customWidth="1"/>
    <col min="14078" max="14078" width="9.28515625" style="29" customWidth="1"/>
    <col min="14079" max="14079" width="12.28515625" style="29" customWidth="1"/>
    <col min="14080" max="14080" width="1.7109375" style="29" customWidth="1"/>
    <col min="14081" max="14081" width="17" style="29" customWidth="1"/>
    <col min="14082" max="14082" width="9.140625" style="29"/>
    <col min="14083" max="14083" width="54.85546875" style="29" customWidth="1"/>
    <col min="14084" max="14330" width="9.140625" style="29"/>
    <col min="14331" max="14331" width="4.5703125" style="29" bestFit="1" customWidth="1"/>
    <col min="14332" max="14332" width="42" style="29" customWidth="1"/>
    <col min="14333" max="14333" width="6.140625" style="29" customWidth="1"/>
    <col min="14334" max="14334" width="9.28515625" style="29" customWidth="1"/>
    <col min="14335" max="14335" width="12.28515625" style="29" customWidth="1"/>
    <col min="14336" max="14336" width="1.7109375" style="29" customWidth="1"/>
    <col min="14337" max="14337" width="17" style="29" customWidth="1"/>
    <col min="14338" max="14338" width="9.140625" style="29"/>
    <col min="14339" max="14339" width="54.85546875" style="29" customWidth="1"/>
    <col min="14340" max="14586" width="9.140625" style="29"/>
    <col min="14587" max="14587" width="4.5703125" style="29" bestFit="1" customWidth="1"/>
    <col min="14588" max="14588" width="42" style="29" customWidth="1"/>
    <col min="14589" max="14589" width="6.140625" style="29" customWidth="1"/>
    <col min="14590" max="14590" width="9.28515625" style="29" customWidth="1"/>
    <col min="14591" max="14591" width="12.28515625" style="29" customWidth="1"/>
    <col min="14592" max="14592" width="1.7109375" style="29" customWidth="1"/>
    <col min="14593" max="14593" width="17" style="29" customWidth="1"/>
    <col min="14594" max="14594" width="9.140625" style="29"/>
    <col min="14595" max="14595" width="54.85546875" style="29" customWidth="1"/>
    <col min="14596" max="14842" width="9.140625" style="29"/>
    <col min="14843" max="14843" width="4.5703125" style="29" bestFit="1" customWidth="1"/>
    <col min="14844" max="14844" width="42" style="29" customWidth="1"/>
    <col min="14845" max="14845" width="6.140625" style="29" customWidth="1"/>
    <col min="14846" max="14846" width="9.28515625" style="29" customWidth="1"/>
    <col min="14847" max="14847" width="12.28515625" style="29" customWidth="1"/>
    <col min="14848" max="14848" width="1.7109375" style="29" customWidth="1"/>
    <col min="14849" max="14849" width="17" style="29" customWidth="1"/>
    <col min="14850" max="14850" width="9.140625" style="29"/>
    <col min="14851" max="14851" width="54.85546875" style="29" customWidth="1"/>
    <col min="14852" max="15098" width="9.140625" style="29"/>
    <col min="15099" max="15099" width="4.5703125" style="29" bestFit="1" customWidth="1"/>
    <col min="15100" max="15100" width="42" style="29" customWidth="1"/>
    <col min="15101" max="15101" width="6.140625" style="29" customWidth="1"/>
    <col min="15102" max="15102" width="9.28515625" style="29" customWidth="1"/>
    <col min="15103" max="15103" width="12.28515625" style="29" customWidth="1"/>
    <col min="15104" max="15104" width="1.7109375" style="29" customWidth="1"/>
    <col min="15105" max="15105" width="17" style="29" customWidth="1"/>
    <col min="15106" max="15106" width="9.140625" style="29"/>
    <col min="15107" max="15107" width="54.85546875" style="29" customWidth="1"/>
    <col min="15108" max="15354" width="9.140625" style="29"/>
    <col min="15355" max="15355" width="4.5703125" style="29" bestFit="1" customWidth="1"/>
    <col min="15356" max="15356" width="42" style="29" customWidth="1"/>
    <col min="15357" max="15357" width="6.140625" style="29" customWidth="1"/>
    <col min="15358" max="15358" width="9.28515625" style="29" customWidth="1"/>
    <col min="15359" max="15359" width="12.28515625" style="29" customWidth="1"/>
    <col min="15360" max="15360" width="1.7109375" style="29" customWidth="1"/>
    <col min="15361" max="15361" width="17" style="29" customWidth="1"/>
    <col min="15362" max="15362" width="9.140625" style="29"/>
    <col min="15363" max="15363" width="54.85546875" style="29" customWidth="1"/>
    <col min="15364" max="15610" width="9.140625" style="29"/>
    <col min="15611" max="15611" width="4.5703125" style="29" bestFit="1" customWidth="1"/>
    <col min="15612" max="15612" width="42" style="29" customWidth="1"/>
    <col min="15613" max="15613" width="6.140625" style="29" customWidth="1"/>
    <col min="15614" max="15614" width="9.28515625" style="29" customWidth="1"/>
    <col min="15615" max="15615" width="12.28515625" style="29" customWidth="1"/>
    <col min="15616" max="15616" width="1.7109375" style="29" customWidth="1"/>
    <col min="15617" max="15617" width="17" style="29" customWidth="1"/>
    <col min="15618" max="15618" width="9.140625" style="29"/>
    <col min="15619" max="15619" width="54.85546875" style="29" customWidth="1"/>
    <col min="15620" max="15866" width="9.140625" style="29"/>
    <col min="15867" max="15867" width="4.5703125" style="29" bestFit="1" customWidth="1"/>
    <col min="15868" max="15868" width="42" style="29" customWidth="1"/>
    <col min="15869" max="15869" width="6.140625" style="29" customWidth="1"/>
    <col min="15870" max="15870" width="9.28515625" style="29" customWidth="1"/>
    <col min="15871" max="15871" width="12.28515625" style="29" customWidth="1"/>
    <col min="15872" max="15872" width="1.7109375" style="29" customWidth="1"/>
    <col min="15873" max="15873" width="17" style="29" customWidth="1"/>
    <col min="15874" max="15874" width="9.140625" style="29"/>
    <col min="15875" max="15875" width="54.85546875" style="29" customWidth="1"/>
    <col min="15876" max="16122" width="9.140625" style="29"/>
    <col min="16123" max="16123" width="4.5703125" style="29" bestFit="1" customWidth="1"/>
    <col min="16124" max="16124" width="42" style="29" customWidth="1"/>
    <col min="16125" max="16125" width="6.140625" style="29" customWidth="1"/>
    <col min="16126" max="16126" width="9.28515625" style="29" customWidth="1"/>
    <col min="16127" max="16127" width="12.28515625" style="29" customWidth="1"/>
    <col min="16128" max="16128" width="1.7109375" style="29" customWidth="1"/>
    <col min="16129" max="16129" width="17" style="29" customWidth="1"/>
    <col min="16130" max="16130" width="9.140625" style="29"/>
    <col min="16131" max="16131" width="54.85546875" style="29" customWidth="1"/>
    <col min="16132" max="16384" width="9.140625" style="29"/>
  </cols>
  <sheetData>
    <row r="1" spans="1:7" s="145" customFormat="1" ht="15.75">
      <c r="A1" s="38" t="s">
        <v>0</v>
      </c>
      <c r="B1" s="39"/>
      <c r="C1" s="40"/>
      <c r="D1" s="41"/>
      <c r="E1" s="106"/>
      <c r="F1" s="42"/>
      <c r="G1" s="66"/>
    </row>
    <row r="2" spans="1:7" s="145" customFormat="1" ht="15.75">
      <c r="A2" s="57"/>
      <c r="B2" s="39"/>
      <c r="C2" s="40"/>
      <c r="D2" s="41"/>
      <c r="E2" s="106"/>
      <c r="F2" s="42"/>
      <c r="G2" s="66"/>
    </row>
    <row r="3" spans="1:7" s="145" customFormat="1" ht="15.75">
      <c r="A3" s="58"/>
      <c r="B3" s="43" t="s">
        <v>191</v>
      </c>
      <c r="C3" s="40"/>
      <c r="D3" s="41"/>
      <c r="E3" s="106"/>
      <c r="F3" s="42"/>
      <c r="G3" s="66"/>
    </row>
    <row r="4" spans="1:7" s="145" customFormat="1" ht="15.75">
      <c r="A4" s="58"/>
      <c r="B4" s="43"/>
      <c r="C4" s="40"/>
      <c r="D4" s="41"/>
      <c r="E4" s="106"/>
      <c r="F4" s="42"/>
      <c r="G4" s="66"/>
    </row>
    <row r="5" spans="1:7" s="145" customFormat="1" ht="15.75">
      <c r="A5" s="44"/>
      <c r="B5" s="45"/>
      <c r="C5" s="40"/>
      <c r="D5" s="41"/>
      <c r="E5" s="106"/>
      <c r="F5" s="42"/>
      <c r="G5" s="66"/>
    </row>
    <row r="6" spans="1:7" s="145" customFormat="1" ht="15.75">
      <c r="A6" s="46"/>
      <c r="B6" s="38"/>
      <c r="C6" s="47"/>
      <c r="D6" s="48"/>
      <c r="E6" s="107"/>
      <c r="F6" s="42"/>
      <c r="G6" s="66"/>
    </row>
    <row r="7" spans="1:7" s="145" customFormat="1" ht="15.75">
      <c r="A7" s="59"/>
      <c r="B7" s="49"/>
      <c r="C7" s="50"/>
      <c r="D7" s="51"/>
      <c r="E7" s="108"/>
      <c r="F7" s="42"/>
      <c r="G7" s="66"/>
    </row>
    <row r="8" spans="1:7" s="145" customFormat="1" ht="16.5" thickBot="1">
      <c r="A8" s="46" t="s">
        <v>2</v>
      </c>
      <c r="B8" s="38" t="s">
        <v>3</v>
      </c>
      <c r="C8" s="47"/>
      <c r="D8" s="48"/>
      <c r="E8" s="108"/>
      <c r="F8" s="42"/>
      <c r="G8" s="67">
        <f>SUM(G10:G15)</f>
        <v>0</v>
      </c>
    </row>
    <row r="9" spans="1:7" s="145" customFormat="1" ht="15.75">
      <c r="A9" s="46"/>
      <c r="B9" s="38"/>
      <c r="C9" s="47"/>
      <c r="D9" s="48"/>
      <c r="E9" s="108"/>
      <c r="F9" s="42"/>
      <c r="G9" s="68"/>
    </row>
    <row r="10" spans="1:7" s="145" customFormat="1" ht="15.75">
      <c r="A10" s="85" t="s">
        <v>11</v>
      </c>
      <c r="B10" s="86" t="s">
        <v>97</v>
      </c>
      <c r="C10" s="50"/>
      <c r="D10" s="51"/>
      <c r="E10" s="108"/>
      <c r="F10" s="42"/>
      <c r="G10" s="87">
        <f>G63</f>
        <v>0</v>
      </c>
    </row>
    <row r="11" spans="1:7" s="145" customFormat="1" ht="15.75">
      <c r="A11" s="85" t="s">
        <v>13</v>
      </c>
      <c r="B11" s="86" t="s">
        <v>129</v>
      </c>
      <c r="C11" s="50"/>
      <c r="D11" s="51"/>
      <c r="E11" s="108"/>
      <c r="F11" s="42"/>
      <c r="G11" s="88">
        <f>G99</f>
        <v>0</v>
      </c>
    </row>
    <row r="12" spans="1:7" s="145" customFormat="1" ht="15.75">
      <c r="A12" s="85" t="s">
        <v>16</v>
      </c>
      <c r="B12" s="86" t="s">
        <v>34</v>
      </c>
      <c r="C12" s="50"/>
      <c r="D12" s="51"/>
      <c r="E12" s="108"/>
      <c r="F12" s="42"/>
      <c r="G12" s="88">
        <f>G124</f>
        <v>0</v>
      </c>
    </row>
    <row r="13" spans="1:7" s="145" customFormat="1" ht="15.75">
      <c r="A13" s="85" t="s">
        <v>19</v>
      </c>
      <c r="B13" s="86" t="s">
        <v>39</v>
      </c>
      <c r="C13" s="50"/>
      <c r="D13" s="51"/>
      <c r="E13" s="108"/>
      <c r="F13" s="42"/>
      <c r="G13" s="88">
        <f>G149</f>
        <v>0</v>
      </c>
    </row>
    <row r="14" spans="1:7" s="145" customFormat="1" ht="15.75">
      <c r="A14" s="85" t="s">
        <v>21</v>
      </c>
      <c r="B14" s="86" t="s">
        <v>35</v>
      </c>
      <c r="C14" s="50"/>
      <c r="D14" s="51"/>
      <c r="E14" s="108"/>
      <c r="F14" s="42"/>
      <c r="G14" s="88">
        <f>G159</f>
        <v>0</v>
      </c>
    </row>
    <row r="15" spans="1:7" s="145" customFormat="1" ht="15.75">
      <c r="A15" s="85" t="s">
        <v>23</v>
      </c>
      <c r="B15" s="86" t="s">
        <v>38</v>
      </c>
      <c r="C15" s="50"/>
      <c r="D15" s="51"/>
      <c r="E15" s="108"/>
      <c r="F15" s="42"/>
      <c r="G15" s="88">
        <f>G172</f>
        <v>0</v>
      </c>
    </row>
    <row r="16" spans="1:7">
      <c r="A16" s="133" t="s">
        <v>374</v>
      </c>
      <c r="B16" s="134" t="s">
        <v>354</v>
      </c>
      <c r="C16" s="135"/>
      <c r="D16" s="136"/>
      <c r="E16" s="109"/>
      <c r="F16" s="3"/>
      <c r="G16" s="137">
        <f>G180</f>
        <v>0</v>
      </c>
    </row>
    <row r="17" spans="1:7">
      <c r="A17" s="7"/>
      <c r="B17" s="4"/>
      <c r="C17" s="8"/>
      <c r="D17" s="9"/>
      <c r="E17" s="109"/>
      <c r="F17" s="3"/>
      <c r="G17" s="69"/>
    </row>
    <row r="18" spans="1:7">
      <c r="A18" s="7"/>
      <c r="B18" s="4"/>
      <c r="C18" s="8"/>
      <c r="D18" s="9"/>
      <c r="E18" s="109"/>
      <c r="F18" s="3"/>
      <c r="G18" s="69"/>
    </row>
    <row r="19" spans="1:7">
      <c r="A19" s="7"/>
      <c r="B19" s="4"/>
      <c r="C19" s="8"/>
      <c r="D19" s="9"/>
      <c r="E19" s="109"/>
      <c r="F19" s="3"/>
      <c r="G19" s="69"/>
    </row>
    <row r="20" spans="1:7">
      <c r="A20" s="5"/>
      <c r="B20" s="10"/>
      <c r="C20" s="11"/>
      <c r="D20" s="12"/>
      <c r="E20" s="110"/>
      <c r="F20" s="12"/>
      <c r="G20" s="70"/>
    </row>
    <row r="21" spans="1:7">
      <c r="A21" s="5"/>
      <c r="B21" s="10"/>
      <c r="C21" s="11"/>
      <c r="D21" s="12"/>
      <c r="E21" s="110"/>
      <c r="F21" s="12"/>
      <c r="G21" s="70"/>
    </row>
    <row r="22" spans="1:7" ht="30">
      <c r="A22" s="13" t="s">
        <v>6</v>
      </c>
      <c r="B22" s="14" t="s">
        <v>7</v>
      </c>
      <c r="C22" s="15" t="s">
        <v>8</v>
      </c>
      <c r="D22" s="16" t="s">
        <v>9</v>
      </c>
      <c r="E22" s="111" t="s">
        <v>53</v>
      </c>
      <c r="F22" s="17"/>
      <c r="G22" s="71" t="s">
        <v>10</v>
      </c>
    </row>
    <row r="23" spans="1:7">
      <c r="A23" s="18"/>
      <c r="B23" s="19"/>
      <c r="C23" s="1"/>
      <c r="D23" s="2"/>
      <c r="E23" s="112"/>
      <c r="F23" s="3"/>
      <c r="G23" s="72"/>
    </row>
    <row r="24" spans="1:7">
      <c r="A24" s="60" t="s">
        <v>2</v>
      </c>
      <c r="B24" s="19" t="s">
        <v>3</v>
      </c>
      <c r="C24" s="1"/>
      <c r="D24" s="2"/>
      <c r="E24" s="112"/>
      <c r="F24" s="3"/>
      <c r="G24" s="72"/>
    </row>
    <row r="25" spans="1:7">
      <c r="A25" s="5"/>
      <c r="B25" s="10"/>
      <c r="C25" s="11"/>
      <c r="D25" s="12"/>
      <c r="E25" s="110"/>
      <c r="F25" s="12"/>
      <c r="G25" s="70"/>
    </row>
    <row r="26" spans="1:7" ht="15" customHeight="1">
      <c r="A26" s="60" t="s">
        <v>11</v>
      </c>
      <c r="B26" s="19" t="s">
        <v>124</v>
      </c>
      <c r="C26" s="11"/>
      <c r="D26" s="12"/>
      <c r="E26" s="110"/>
      <c r="F26" s="12"/>
      <c r="G26" s="70"/>
    </row>
    <row r="27" spans="1:7" ht="36">
      <c r="A27" s="5"/>
      <c r="B27" s="152" t="s">
        <v>98</v>
      </c>
      <c r="C27" s="11"/>
      <c r="D27" s="12"/>
      <c r="E27" s="110"/>
      <c r="F27" s="12"/>
      <c r="G27" s="70"/>
    </row>
    <row r="28" spans="1:7">
      <c r="A28" s="5"/>
      <c r="B28" s="154"/>
      <c r="C28" s="11"/>
      <c r="D28" s="12"/>
      <c r="E28" s="110"/>
      <c r="F28" s="12"/>
      <c r="G28" s="70"/>
    </row>
    <row r="29" spans="1:7">
      <c r="A29" s="5">
        <v>1</v>
      </c>
      <c r="B29" s="158" t="s">
        <v>99</v>
      </c>
      <c r="C29" s="21"/>
      <c r="D29" s="21"/>
      <c r="F29" s="29"/>
      <c r="G29" s="29"/>
    </row>
    <row r="30" spans="1:7" ht="45">
      <c r="A30" s="5"/>
      <c r="B30" s="160" t="s">
        <v>100</v>
      </c>
      <c r="C30" s="21"/>
      <c r="D30" s="21"/>
      <c r="E30" s="110"/>
      <c r="F30" s="3"/>
      <c r="G30" s="70"/>
    </row>
    <row r="31" spans="1:7">
      <c r="A31" s="5"/>
      <c r="B31" s="161" t="s">
        <v>101</v>
      </c>
      <c r="C31" s="162" t="s">
        <v>125</v>
      </c>
      <c r="D31" s="163">
        <v>32.67</v>
      </c>
      <c r="E31" s="113"/>
      <c r="F31" s="3"/>
      <c r="G31" s="73">
        <f>E31*D31</f>
        <v>0</v>
      </c>
    </row>
    <row r="32" spans="1:7">
      <c r="A32" s="5"/>
      <c r="B32" s="161" t="s">
        <v>102</v>
      </c>
      <c r="C32" s="162" t="s">
        <v>125</v>
      </c>
      <c r="D32" s="163">
        <f>2*3</f>
        <v>6</v>
      </c>
      <c r="E32" s="114"/>
      <c r="F32" s="3"/>
      <c r="G32" s="73">
        <f>E32*D32</f>
        <v>0</v>
      </c>
    </row>
    <row r="33" spans="1:7">
      <c r="A33" s="22"/>
      <c r="B33" s="20"/>
      <c r="C33" s="21"/>
      <c r="D33" s="21"/>
      <c r="E33" s="115"/>
      <c r="F33" s="23"/>
      <c r="G33" s="70"/>
    </row>
    <row r="34" spans="1:7">
      <c r="A34" s="164">
        <v>2</v>
      </c>
      <c r="B34" s="165" t="s">
        <v>103</v>
      </c>
      <c r="C34" s="94"/>
      <c r="D34" s="94"/>
      <c r="E34" s="116"/>
      <c r="F34" s="95"/>
      <c r="G34" s="96"/>
    </row>
    <row r="35" spans="1:7" ht="45">
      <c r="A35" s="164"/>
      <c r="B35" s="166" t="s">
        <v>104</v>
      </c>
      <c r="C35" s="167" t="s">
        <v>126</v>
      </c>
      <c r="D35" s="168">
        <f>6.05*2+5.4*2+2.8*2</f>
        <v>28.5</v>
      </c>
      <c r="E35" s="117"/>
      <c r="F35" s="95"/>
      <c r="G35" s="97">
        <f>E35*D35</f>
        <v>0</v>
      </c>
    </row>
    <row r="36" spans="1:7">
      <c r="A36" s="5"/>
      <c r="B36" s="20"/>
      <c r="C36" s="21"/>
      <c r="D36" s="21"/>
      <c r="E36" s="115"/>
      <c r="F36" s="12"/>
      <c r="G36" s="70"/>
    </row>
    <row r="37" spans="1:7">
      <c r="A37" s="5">
        <v>3</v>
      </c>
      <c r="B37" s="170" t="s">
        <v>105</v>
      </c>
      <c r="C37" s="21"/>
      <c r="D37" s="21"/>
      <c r="F37" s="29"/>
      <c r="G37" s="29"/>
    </row>
    <row r="38" spans="1:7" ht="30">
      <c r="A38" s="5"/>
      <c r="B38" s="160" t="s">
        <v>106</v>
      </c>
      <c r="C38" s="162" t="s">
        <v>125</v>
      </c>
      <c r="D38" s="163">
        <v>32.67</v>
      </c>
      <c r="E38" s="113"/>
      <c r="F38" s="12"/>
      <c r="G38" s="73">
        <f>D38*E38</f>
        <v>0</v>
      </c>
    </row>
    <row r="39" spans="1:7">
      <c r="A39" s="5"/>
      <c r="B39" s="20"/>
      <c r="C39" s="21"/>
      <c r="D39" s="21"/>
      <c r="E39" s="110"/>
      <c r="F39" s="12"/>
      <c r="G39" s="70"/>
    </row>
    <row r="40" spans="1:7">
      <c r="A40" s="5">
        <v>4</v>
      </c>
      <c r="B40" s="170" t="s">
        <v>107</v>
      </c>
      <c r="C40" s="29"/>
      <c r="D40" s="172"/>
      <c r="F40" s="29"/>
      <c r="G40" s="29"/>
    </row>
    <row r="41" spans="1:7" ht="45">
      <c r="A41" s="5"/>
      <c r="B41" s="160" t="s">
        <v>108</v>
      </c>
      <c r="C41" s="162" t="s">
        <v>125</v>
      </c>
      <c r="D41" s="163">
        <f>5.4*6.05</f>
        <v>32.67</v>
      </c>
      <c r="E41" s="113"/>
      <c r="F41" s="12"/>
      <c r="G41" s="73">
        <f>D41*E41</f>
        <v>0</v>
      </c>
    </row>
    <row r="42" spans="1:7">
      <c r="A42" s="5"/>
      <c r="B42" s="20"/>
      <c r="C42" s="21"/>
      <c r="D42" s="21"/>
      <c r="E42" s="115"/>
      <c r="F42" s="12"/>
      <c r="G42" s="70"/>
    </row>
    <row r="43" spans="1:7">
      <c r="A43" s="24">
        <v>5</v>
      </c>
      <c r="B43" s="170" t="s">
        <v>109</v>
      </c>
      <c r="C43" s="29"/>
      <c r="D43" s="172"/>
      <c r="F43" s="29"/>
      <c r="G43" s="29"/>
    </row>
    <row r="44" spans="1:7" ht="30" customHeight="1">
      <c r="A44" s="24"/>
      <c r="B44" s="160" t="s">
        <v>110</v>
      </c>
      <c r="C44" s="162" t="s">
        <v>125</v>
      </c>
      <c r="D44" s="163">
        <v>3.5</v>
      </c>
      <c r="E44" s="113"/>
      <c r="F44" s="12"/>
      <c r="G44" s="73">
        <f>D44*E44</f>
        <v>0</v>
      </c>
    </row>
    <row r="45" spans="1:7">
      <c r="A45" s="5"/>
      <c r="B45" s="25"/>
      <c r="C45" s="25"/>
      <c r="D45" s="26"/>
      <c r="E45" s="115"/>
      <c r="F45" s="12"/>
      <c r="G45" s="70"/>
    </row>
    <row r="46" spans="1:7">
      <c r="A46" s="24">
        <v>6</v>
      </c>
      <c r="B46" s="170" t="s">
        <v>111</v>
      </c>
      <c r="C46" s="29"/>
      <c r="D46" s="172"/>
      <c r="F46" s="29"/>
      <c r="G46" s="29"/>
    </row>
    <row r="47" spans="1:7" ht="45">
      <c r="A47" s="24"/>
      <c r="B47" s="160" t="s">
        <v>112</v>
      </c>
      <c r="C47" s="162" t="s">
        <v>113</v>
      </c>
      <c r="D47" s="163">
        <f>2*0.3*1</f>
        <v>0.6</v>
      </c>
      <c r="E47" s="113"/>
      <c r="F47" s="12"/>
      <c r="G47" s="73">
        <f>D47*E47</f>
        <v>0</v>
      </c>
    </row>
    <row r="48" spans="1:7">
      <c r="A48" s="5"/>
      <c r="B48" s="20"/>
      <c r="C48" s="21"/>
      <c r="D48" s="11"/>
      <c r="E48" s="110"/>
      <c r="F48" s="12"/>
      <c r="G48" s="70"/>
    </row>
    <row r="49" spans="1:7" ht="15" customHeight="1">
      <c r="A49" s="24">
        <v>7</v>
      </c>
      <c r="B49" s="165" t="s">
        <v>114</v>
      </c>
      <c r="C49" s="176"/>
      <c r="D49" s="177"/>
      <c r="E49" s="139"/>
      <c r="F49" s="176"/>
      <c r="G49" s="176"/>
    </row>
    <row r="50" spans="1:7" ht="45">
      <c r="A50" s="5"/>
      <c r="B50" s="166" t="s">
        <v>115</v>
      </c>
      <c r="C50" s="167" t="s">
        <v>127</v>
      </c>
      <c r="D50" s="168">
        <f>+(3.6+3)*2.5</f>
        <v>16.5</v>
      </c>
      <c r="E50" s="117"/>
      <c r="F50" s="98"/>
      <c r="G50" s="97">
        <f>D50*E50</f>
        <v>0</v>
      </c>
    </row>
    <row r="51" spans="1:7">
      <c r="A51" s="5"/>
      <c r="B51" s="20"/>
      <c r="C51" s="21"/>
      <c r="D51" s="21"/>
      <c r="E51" s="115"/>
      <c r="F51" s="12"/>
      <c r="G51" s="70"/>
    </row>
    <row r="52" spans="1:7">
      <c r="A52" s="24">
        <v>8</v>
      </c>
      <c r="B52" s="165" t="s">
        <v>116</v>
      </c>
      <c r="C52" s="176"/>
      <c r="D52" s="177"/>
      <c r="E52" s="139"/>
      <c r="F52" s="176"/>
      <c r="G52" s="176"/>
    </row>
    <row r="53" spans="1:7" ht="45" customHeight="1">
      <c r="A53" s="24"/>
      <c r="B53" s="166" t="s">
        <v>117</v>
      </c>
      <c r="C53" s="167" t="s">
        <v>12</v>
      </c>
      <c r="D53" s="168">
        <v>1</v>
      </c>
      <c r="E53" s="117"/>
      <c r="F53" s="98"/>
      <c r="G53" s="97">
        <f>D53*E53</f>
        <v>0</v>
      </c>
    </row>
    <row r="54" spans="1:7">
      <c r="A54" s="5"/>
      <c r="B54" s="20"/>
      <c r="C54" s="21"/>
      <c r="D54" s="21"/>
      <c r="E54" s="115"/>
      <c r="F54" s="12"/>
      <c r="G54" s="70"/>
    </row>
    <row r="55" spans="1:7">
      <c r="A55" s="24">
        <v>9</v>
      </c>
      <c r="B55" s="165" t="s">
        <v>118</v>
      </c>
      <c r="C55" s="94"/>
      <c r="D55" s="94"/>
      <c r="E55" s="139"/>
      <c r="F55" s="176"/>
      <c r="G55" s="176"/>
    </row>
    <row r="56" spans="1:7" ht="60">
      <c r="A56" s="24"/>
      <c r="B56" s="166" t="s">
        <v>119</v>
      </c>
      <c r="C56" s="94"/>
      <c r="D56" s="94"/>
      <c r="E56" s="118"/>
      <c r="F56" s="98"/>
      <c r="G56" s="96"/>
    </row>
    <row r="57" spans="1:7">
      <c r="A57" s="24"/>
      <c r="B57" s="178" t="s">
        <v>120</v>
      </c>
      <c r="C57" s="167" t="s">
        <v>15</v>
      </c>
      <c r="D57" s="168">
        <f>16.5*12.5</f>
        <v>206.25</v>
      </c>
      <c r="E57" s="117"/>
      <c r="F57" s="98"/>
      <c r="G57" s="97">
        <f>D57*E57</f>
        <v>0</v>
      </c>
    </row>
    <row r="58" spans="1:7">
      <c r="A58" s="24"/>
      <c r="B58" s="178" t="s">
        <v>121</v>
      </c>
      <c r="C58" s="167" t="s">
        <v>113</v>
      </c>
      <c r="D58" s="168">
        <f>0.6+3.5*0.04</f>
        <v>0.74</v>
      </c>
      <c r="E58" s="117"/>
      <c r="F58" s="98"/>
      <c r="G58" s="97">
        <f t="shared" ref="G58:G60" si="0">D58*E58</f>
        <v>0</v>
      </c>
    </row>
    <row r="59" spans="1:7">
      <c r="A59" s="24"/>
      <c r="B59" s="178" t="s">
        <v>122</v>
      </c>
      <c r="C59" s="167" t="s">
        <v>113</v>
      </c>
      <c r="D59" s="168">
        <f>32.67*0.05+32.67*0.005</f>
        <v>1.7968500000000003</v>
      </c>
      <c r="E59" s="117"/>
      <c r="F59" s="98"/>
      <c r="G59" s="97">
        <f t="shared" si="0"/>
        <v>0</v>
      </c>
    </row>
    <row r="60" spans="1:7">
      <c r="A60" s="5"/>
      <c r="B60" s="178" t="s">
        <v>123</v>
      </c>
      <c r="C60" s="167" t="s">
        <v>15</v>
      </c>
      <c r="D60" s="168">
        <f>47.22*2.5</f>
        <v>118.05</v>
      </c>
      <c r="E60" s="117"/>
      <c r="F60" s="98"/>
      <c r="G60" s="97">
        <f t="shared" si="0"/>
        <v>0</v>
      </c>
    </row>
    <row r="61" spans="1:7" ht="15.75" thickBot="1">
      <c r="A61" s="52"/>
      <c r="B61" s="53"/>
      <c r="C61" s="54"/>
      <c r="D61" s="54"/>
      <c r="E61" s="119"/>
      <c r="F61" s="55"/>
      <c r="G61" s="74"/>
    </row>
    <row r="62" spans="1:7" ht="15.75" thickTop="1">
      <c r="A62" s="5"/>
      <c r="B62" s="20"/>
      <c r="C62" s="21"/>
      <c r="D62" s="21"/>
      <c r="E62" s="115"/>
      <c r="F62" s="12"/>
      <c r="G62" s="70"/>
    </row>
    <row r="63" spans="1:7" ht="15.75" thickBot="1">
      <c r="A63" s="24"/>
      <c r="B63" s="448" t="s">
        <v>128</v>
      </c>
      <c r="C63" s="449"/>
      <c r="D63" s="12"/>
      <c r="E63" s="110"/>
      <c r="F63" s="12"/>
      <c r="G63" s="75">
        <f>SUM(G31:G60)</f>
        <v>0</v>
      </c>
    </row>
    <row r="64" spans="1:7">
      <c r="A64" s="24"/>
      <c r="B64" s="138"/>
      <c r="C64" s="179"/>
      <c r="D64" s="12"/>
      <c r="E64" s="110"/>
      <c r="F64" s="12"/>
      <c r="G64" s="76"/>
    </row>
    <row r="65" spans="1:7">
      <c r="A65" s="5"/>
      <c r="B65" s="6"/>
      <c r="C65" s="11"/>
      <c r="D65" s="12"/>
      <c r="E65" s="110"/>
      <c r="F65" s="12"/>
      <c r="G65" s="70"/>
    </row>
    <row r="66" spans="1:7" ht="15" customHeight="1">
      <c r="A66" s="60" t="s">
        <v>13</v>
      </c>
      <c r="B66" s="19" t="s">
        <v>152</v>
      </c>
      <c r="C66" s="11"/>
      <c r="D66" s="12"/>
      <c r="E66" s="110"/>
      <c r="F66" s="12"/>
      <c r="G66" s="70"/>
    </row>
    <row r="67" spans="1:7" ht="36">
      <c r="A67" s="60"/>
      <c r="B67" s="152" t="s">
        <v>98</v>
      </c>
      <c r="C67" s="11"/>
      <c r="D67" s="12"/>
      <c r="E67" s="110"/>
      <c r="F67" s="12"/>
      <c r="G67" s="70"/>
    </row>
    <row r="68" spans="1:7" ht="24">
      <c r="A68" s="60"/>
      <c r="B68" s="152" t="s">
        <v>130</v>
      </c>
      <c r="C68" s="11"/>
      <c r="D68" s="12"/>
      <c r="E68" s="110"/>
      <c r="F68" s="12"/>
      <c r="G68" s="70"/>
    </row>
    <row r="69" spans="1:7" ht="24">
      <c r="A69" s="60"/>
      <c r="B69" s="152" t="s">
        <v>131</v>
      </c>
      <c r="C69" s="11"/>
      <c r="D69" s="12"/>
      <c r="E69" s="110"/>
      <c r="F69" s="12"/>
      <c r="G69" s="70"/>
    </row>
    <row r="70" spans="1:7" ht="48">
      <c r="A70" s="60"/>
      <c r="B70" s="152" t="s">
        <v>132</v>
      </c>
      <c r="C70" s="11"/>
      <c r="D70" s="12"/>
      <c r="E70" s="110"/>
      <c r="F70" s="12"/>
      <c r="G70" s="70"/>
    </row>
    <row r="71" spans="1:7" ht="24">
      <c r="A71" s="60"/>
      <c r="B71" s="152" t="s">
        <v>133</v>
      </c>
      <c r="C71" s="11"/>
      <c r="D71" s="12"/>
      <c r="E71" s="110"/>
      <c r="F71" s="12"/>
      <c r="G71" s="70"/>
    </row>
    <row r="72" spans="1:7" ht="24">
      <c r="A72" s="60"/>
      <c r="B72" s="152" t="s">
        <v>134</v>
      </c>
      <c r="C72" s="11"/>
      <c r="D72" s="12"/>
      <c r="E72" s="110"/>
      <c r="F72" s="12"/>
      <c r="G72" s="70"/>
    </row>
    <row r="73" spans="1:7" ht="24">
      <c r="A73" s="60"/>
      <c r="B73" s="152" t="s">
        <v>135</v>
      </c>
      <c r="C73" s="11"/>
      <c r="D73" s="12"/>
      <c r="E73" s="110"/>
      <c r="F73" s="12"/>
      <c r="G73" s="70"/>
    </row>
    <row r="74" spans="1:7" ht="24">
      <c r="A74" s="60"/>
      <c r="B74" s="152" t="s">
        <v>136</v>
      </c>
      <c r="C74" s="11"/>
      <c r="D74" s="12"/>
      <c r="E74" s="110"/>
      <c r="F74" s="12"/>
      <c r="G74" s="70"/>
    </row>
    <row r="75" spans="1:7" ht="24">
      <c r="A75" s="60"/>
      <c r="B75" s="152" t="s">
        <v>137</v>
      </c>
      <c r="C75" s="11"/>
      <c r="D75" s="12"/>
      <c r="E75" s="110"/>
      <c r="F75" s="12"/>
      <c r="G75" s="70"/>
    </row>
    <row r="76" spans="1:7" ht="24">
      <c r="A76" s="60"/>
      <c r="B76" s="152" t="s">
        <v>138</v>
      </c>
      <c r="C76" s="11"/>
      <c r="D76" s="12"/>
      <c r="E76" s="110"/>
      <c r="F76" s="12"/>
      <c r="G76" s="70"/>
    </row>
    <row r="77" spans="1:7" ht="24">
      <c r="A77" s="60"/>
      <c r="B77" s="152" t="s">
        <v>139</v>
      </c>
      <c r="C77" s="11"/>
      <c r="D77" s="12"/>
      <c r="E77" s="110"/>
      <c r="F77" s="12"/>
      <c r="G77" s="70"/>
    </row>
    <row r="78" spans="1:7" ht="36" customHeight="1">
      <c r="A78" s="5"/>
      <c r="B78" s="152" t="s">
        <v>140</v>
      </c>
      <c r="C78" s="11"/>
      <c r="D78" s="12"/>
      <c r="E78" s="110"/>
      <c r="F78" s="12"/>
      <c r="G78" s="70"/>
    </row>
    <row r="79" spans="1:7">
      <c r="A79" s="5"/>
      <c r="B79" s="10"/>
      <c r="C79" s="10"/>
      <c r="D79" s="10"/>
      <c r="E79" s="110"/>
      <c r="F79" s="10"/>
      <c r="G79" s="70"/>
    </row>
    <row r="80" spans="1:7">
      <c r="A80" s="5">
        <v>1</v>
      </c>
      <c r="B80" s="183" t="s">
        <v>141</v>
      </c>
      <c r="C80" s="176"/>
      <c r="D80" s="176"/>
      <c r="E80" s="139"/>
      <c r="F80" s="176"/>
      <c r="G80" s="176"/>
    </row>
    <row r="81" spans="1:7" ht="30">
      <c r="A81" s="5"/>
      <c r="B81" s="166" t="s">
        <v>142</v>
      </c>
      <c r="C81" s="167" t="s">
        <v>127</v>
      </c>
      <c r="D81" s="168">
        <f>4.5*5.23+30</f>
        <v>53.535000000000004</v>
      </c>
      <c r="E81" s="117"/>
      <c r="F81" s="99"/>
      <c r="G81" s="97">
        <f>D81*E81</f>
        <v>0</v>
      </c>
    </row>
    <row r="82" spans="1:7">
      <c r="A82" s="5"/>
      <c r="B82" s="20"/>
      <c r="C82" s="21"/>
      <c r="D82" s="21"/>
      <c r="E82" s="115"/>
      <c r="F82" s="12"/>
      <c r="G82" s="70"/>
    </row>
    <row r="83" spans="1:7">
      <c r="A83" s="5">
        <v>2</v>
      </c>
      <c r="B83" s="165" t="s">
        <v>143</v>
      </c>
      <c r="C83" s="176"/>
      <c r="D83" s="177"/>
      <c r="E83" s="139"/>
      <c r="F83" s="176"/>
      <c r="G83" s="176"/>
    </row>
    <row r="84" spans="1:7" ht="45">
      <c r="A84" s="5"/>
      <c r="B84" s="166" t="s">
        <v>144</v>
      </c>
      <c r="C84" s="167" t="s">
        <v>153</v>
      </c>
      <c r="D84" s="168">
        <f>22*0.8</f>
        <v>17.600000000000001</v>
      </c>
      <c r="E84" s="117"/>
      <c r="F84" s="98"/>
      <c r="G84" s="97">
        <f>D84*E84</f>
        <v>0</v>
      </c>
    </row>
    <row r="85" spans="1:7">
      <c r="A85" s="24"/>
      <c r="B85" s="20"/>
      <c r="C85" s="21"/>
      <c r="D85" s="21"/>
      <c r="E85" s="115"/>
      <c r="F85" s="12"/>
      <c r="G85" s="70"/>
    </row>
    <row r="86" spans="1:7">
      <c r="A86" s="24">
        <v>3</v>
      </c>
      <c r="B86" s="165" t="s">
        <v>145</v>
      </c>
      <c r="C86" s="176"/>
      <c r="D86" s="177"/>
      <c r="E86" s="139"/>
      <c r="F86" s="176"/>
      <c r="G86" s="176"/>
    </row>
    <row r="87" spans="1:7" ht="45">
      <c r="A87" s="24"/>
      <c r="B87" s="166" t="s">
        <v>154</v>
      </c>
      <c r="C87" s="167" t="s">
        <v>127</v>
      </c>
      <c r="D87" s="168">
        <v>22</v>
      </c>
      <c r="E87" s="117"/>
      <c r="F87" s="98"/>
      <c r="G87" s="97">
        <f>D87*E87</f>
        <v>0</v>
      </c>
    </row>
    <row r="88" spans="1:7">
      <c r="A88" s="24"/>
      <c r="B88" s="25"/>
      <c r="C88" s="25"/>
      <c r="D88" s="26"/>
      <c r="E88" s="115"/>
      <c r="F88" s="12"/>
      <c r="G88" s="70"/>
    </row>
    <row r="89" spans="1:7">
      <c r="A89" s="24">
        <v>4</v>
      </c>
      <c r="B89" s="165" t="s">
        <v>146</v>
      </c>
      <c r="C89" s="176"/>
      <c r="D89" s="177"/>
      <c r="E89" s="139"/>
      <c r="F89" s="176"/>
      <c r="G89" s="176"/>
    </row>
    <row r="90" spans="1:7" ht="45">
      <c r="A90" s="24"/>
      <c r="B90" s="166" t="s">
        <v>147</v>
      </c>
      <c r="C90" s="167" t="s">
        <v>113</v>
      </c>
      <c r="D90" s="168">
        <f>22*0.4</f>
        <v>8.8000000000000007</v>
      </c>
      <c r="E90" s="117"/>
      <c r="F90" s="98"/>
      <c r="G90" s="97">
        <f>D90*E90</f>
        <v>0</v>
      </c>
    </row>
    <row r="91" spans="1:7">
      <c r="A91" s="24"/>
      <c r="B91" s="20"/>
      <c r="C91" s="21"/>
      <c r="D91" s="21"/>
      <c r="E91" s="115"/>
      <c r="F91" s="12"/>
      <c r="G91" s="70"/>
    </row>
    <row r="92" spans="1:7">
      <c r="A92" s="24">
        <v>5</v>
      </c>
      <c r="B92" s="165" t="s">
        <v>148</v>
      </c>
      <c r="C92" s="176"/>
      <c r="D92" s="177"/>
      <c r="E92" s="139"/>
      <c r="F92" s="176"/>
      <c r="G92" s="176"/>
    </row>
    <row r="93" spans="1:7" ht="45">
      <c r="A93" s="5"/>
      <c r="B93" s="166" t="s">
        <v>149</v>
      </c>
      <c r="C93" s="167" t="s">
        <v>153</v>
      </c>
      <c r="D93" s="168">
        <v>17.600000000000001</v>
      </c>
      <c r="E93" s="117"/>
      <c r="F93" s="98"/>
      <c r="G93" s="97">
        <f>D93*E93</f>
        <v>0</v>
      </c>
    </row>
    <row r="94" spans="1:7">
      <c r="A94" s="5"/>
      <c r="B94" s="20"/>
      <c r="C94" s="21"/>
      <c r="D94" s="21"/>
      <c r="E94" s="115"/>
      <c r="F94" s="12"/>
      <c r="G94" s="70"/>
    </row>
    <row r="95" spans="1:7">
      <c r="A95" s="24">
        <v>6</v>
      </c>
      <c r="B95" s="165" t="s">
        <v>150</v>
      </c>
      <c r="C95" s="176"/>
      <c r="D95" s="177"/>
      <c r="E95" s="139"/>
      <c r="F95" s="176"/>
      <c r="G95" s="176"/>
    </row>
    <row r="96" spans="1:7" ht="30" customHeight="1">
      <c r="A96" s="24"/>
      <c r="B96" s="166" t="s">
        <v>151</v>
      </c>
      <c r="C96" s="167" t="s">
        <v>127</v>
      </c>
      <c r="D96" s="168">
        <v>53.54</v>
      </c>
      <c r="E96" s="117"/>
      <c r="F96" s="98"/>
      <c r="G96" s="97">
        <f>D96*E96</f>
        <v>0</v>
      </c>
    </row>
    <row r="97" spans="1:7" ht="15.75" thickBot="1">
      <c r="A97" s="52"/>
      <c r="B97" s="53"/>
      <c r="C97" s="54"/>
      <c r="D97" s="54"/>
      <c r="E97" s="119"/>
      <c r="F97" s="55"/>
      <c r="G97" s="74"/>
    </row>
    <row r="98" spans="1:7" ht="15.75" thickTop="1">
      <c r="A98" s="5"/>
      <c r="B98" s="10"/>
      <c r="C98" s="10"/>
      <c r="D98" s="1"/>
      <c r="E98" s="110"/>
      <c r="F98" s="10"/>
      <c r="G98" s="70"/>
    </row>
    <row r="99" spans="1:7" ht="15.75" thickBot="1">
      <c r="A99" s="24"/>
      <c r="B99" s="19" t="s">
        <v>155</v>
      </c>
      <c r="C99" s="11"/>
      <c r="D99" s="11"/>
      <c r="E99" s="110"/>
      <c r="F99" s="12"/>
      <c r="G99" s="75">
        <f>SUM(G81:G96)</f>
        <v>0</v>
      </c>
    </row>
    <row r="100" spans="1:7">
      <c r="A100" s="5"/>
      <c r="B100" s="10"/>
      <c r="C100" s="10"/>
      <c r="D100" s="1"/>
      <c r="E100" s="110"/>
      <c r="F100" s="10"/>
      <c r="G100" s="70"/>
    </row>
    <row r="101" spans="1:7">
      <c r="A101" s="5"/>
      <c r="B101" s="10"/>
      <c r="C101" s="10"/>
      <c r="D101" s="1"/>
      <c r="E101" s="110"/>
      <c r="F101" s="10"/>
      <c r="G101" s="70"/>
    </row>
    <row r="102" spans="1:7">
      <c r="A102" s="60" t="s">
        <v>16</v>
      </c>
      <c r="B102" s="19" t="s">
        <v>14</v>
      </c>
      <c r="C102" s="11"/>
      <c r="D102" s="11"/>
      <c r="E102" s="110"/>
      <c r="F102" s="12"/>
      <c r="G102" s="70"/>
    </row>
    <row r="103" spans="1:7" ht="36">
      <c r="A103" s="60"/>
      <c r="B103" s="152" t="s">
        <v>98</v>
      </c>
      <c r="C103" s="11"/>
      <c r="D103" s="11"/>
      <c r="E103" s="110"/>
      <c r="F103" s="12"/>
      <c r="G103" s="70"/>
    </row>
    <row r="104" spans="1:7" s="25" customFormat="1">
      <c r="A104" s="24"/>
      <c r="B104" s="6"/>
      <c r="C104" s="11"/>
      <c r="D104" s="11"/>
      <c r="E104" s="110"/>
      <c r="F104" s="12"/>
      <c r="G104" s="70"/>
    </row>
    <row r="105" spans="1:7">
      <c r="A105" s="5">
        <v>1</v>
      </c>
      <c r="B105" s="165" t="s">
        <v>156</v>
      </c>
      <c r="C105" s="176"/>
      <c r="D105" s="177"/>
      <c r="E105" s="139"/>
      <c r="F105" s="176"/>
      <c r="G105" s="176"/>
    </row>
    <row r="106" spans="1:7" ht="45">
      <c r="A106" s="5"/>
      <c r="B106" s="166" t="s">
        <v>157</v>
      </c>
      <c r="C106" s="167" t="s">
        <v>153</v>
      </c>
      <c r="D106" s="168">
        <f>3.87*5.45*0.1</f>
        <v>2.1091500000000001</v>
      </c>
      <c r="E106" s="117"/>
      <c r="F106" s="98"/>
      <c r="G106" s="97">
        <f>D106*E106</f>
        <v>0</v>
      </c>
    </row>
    <row r="107" spans="1:7">
      <c r="A107" s="5"/>
      <c r="B107" s="20"/>
      <c r="C107" s="32"/>
      <c r="D107" s="32"/>
      <c r="E107" s="120"/>
      <c r="F107" s="12"/>
      <c r="G107" s="70"/>
    </row>
    <row r="108" spans="1:7">
      <c r="A108" s="5">
        <v>2</v>
      </c>
      <c r="B108" s="165" t="s">
        <v>158</v>
      </c>
      <c r="C108" s="176"/>
      <c r="D108" s="177"/>
      <c r="E108" s="139"/>
      <c r="F108" s="176"/>
      <c r="G108" s="176"/>
    </row>
    <row r="109" spans="1:7" ht="60" customHeight="1">
      <c r="A109" s="5"/>
      <c r="B109" s="166" t="s">
        <v>159</v>
      </c>
      <c r="C109" s="167" t="s">
        <v>113</v>
      </c>
      <c r="D109" s="168">
        <f>3.72*5.25*0.3</f>
        <v>5.859</v>
      </c>
      <c r="E109" s="117"/>
      <c r="F109" s="98"/>
      <c r="G109" s="97">
        <f>D109*E109</f>
        <v>0</v>
      </c>
    </row>
    <row r="110" spans="1:7">
      <c r="A110" s="5"/>
      <c r="B110" s="20"/>
      <c r="C110" s="32"/>
      <c r="D110" s="32"/>
      <c r="E110" s="120"/>
      <c r="F110" s="3"/>
      <c r="G110" s="70"/>
    </row>
    <row r="111" spans="1:7">
      <c r="A111" s="5">
        <v>3</v>
      </c>
      <c r="B111" s="165" t="s">
        <v>160</v>
      </c>
      <c r="C111" s="176"/>
      <c r="D111" s="177"/>
      <c r="E111" s="139"/>
      <c r="F111" s="176"/>
      <c r="G111" s="176"/>
    </row>
    <row r="112" spans="1:7" ht="45" customHeight="1">
      <c r="A112" s="5"/>
      <c r="B112" s="166" t="s">
        <v>161</v>
      </c>
      <c r="C112" s="167" t="s">
        <v>113</v>
      </c>
      <c r="D112" s="168">
        <f>+(4.07+4+0.6)*0.6*0.2</f>
        <v>1.0404</v>
      </c>
      <c r="E112" s="117"/>
      <c r="F112" s="98"/>
      <c r="G112" s="97">
        <f>D112*E112</f>
        <v>0</v>
      </c>
    </row>
    <row r="113" spans="1:7">
      <c r="A113" s="5"/>
      <c r="B113" s="20"/>
      <c r="C113" s="32"/>
      <c r="D113" s="32"/>
      <c r="E113" s="120"/>
      <c r="F113" s="12"/>
      <c r="G113" s="70"/>
    </row>
    <row r="114" spans="1:7">
      <c r="A114" s="24">
        <v>4</v>
      </c>
      <c r="B114" s="165" t="s">
        <v>162</v>
      </c>
      <c r="C114" s="176"/>
      <c r="D114" s="177"/>
      <c r="E114" s="139"/>
      <c r="F114" s="176"/>
      <c r="G114" s="176"/>
    </row>
    <row r="115" spans="1:7" ht="60">
      <c r="A115" s="24"/>
      <c r="B115" s="166" t="s">
        <v>163</v>
      </c>
      <c r="C115" s="167" t="s">
        <v>113</v>
      </c>
      <c r="D115" s="168">
        <f>1.8*0.167*0.85</f>
        <v>0.25551000000000001</v>
      </c>
      <c r="E115" s="117"/>
      <c r="F115" s="98"/>
      <c r="G115" s="97">
        <f>D115*E115</f>
        <v>0</v>
      </c>
    </row>
    <row r="116" spans="1:7">
      <c r="A116" s="24"/>
      <c r="B116" s="20"/>
      <c r="C116" s="32"/>
      <c r="D116" s="32"/>
      <c r="E116" s="120"/>
      <c r="F116" s="12"/>
      <c r="G116" s="70"/>
    </row>
    <row r="117" spans="1:7">
      <c r="A117" s="24">
        <v>5</v>
      </c>
      <c r="B117" s="165" t="s">
        <v>164</v>
      </c>
      <c r="C117" s="176"/>
      <c r="D117" s="177"/>
      <c r="E117" s="139"/>
      <c r="F117" s="176"/>
      <c r="G117" s="176"/>
    </row>
    <row r="118" spans="1:7" ht="60">
      <c r="A118" s="24"/>
      <c r="B118" s="166" t="s">
        <v>165</v>
      </c>
      <c r="C118" s="167" t="s">
        <v>15</v>
      </c>
      <c r="D118" s="168">
        <v>463.51</v>
      </c>
      <c r="E118" s="117"/>
      <c r="F118" s="98"/>
      <c r="G118" s="97">
        <f>D118*E118</f>
        <v>0</v>
      </c>
    </row>
    <row r="119" spans="1:7">
      <c r="A119" s="24"/>
      <c r="B119" s="20"/>
      <c r="C119" s="32"/>
      <c r="D119" s="32"/>
      <c r="E119" s="120"/>
      <c r="F119" s="12"/>
      <c r="G119" s="70"/>
    </row>
    <row r="120" spans="1:7">
      <c r="A120" s="5">
        <v>6</v>
      </c>
      <c r="B120" s="165" t="s">
        <v>166</v>
      </c>
      <c r="C120" s="176"/>
      <c r="D120" s="177"/>
      <c r="E120" s="139"/>
      <c r="F120" s="176"/>
      <c r="G120" s="176"/>
    </row>
    <row r="121" spans="1:7" ht="45">
      <c r="A121" s="24"/>
      <c r="B121" s="166" t="s">
        <v>167</v>
      </c>
      <c r="C121" s="167" t="s">
        <v>15</v>
      </c>
      <c r="D121" s="168">
        <v>2783.98</v>
      </c>
      <c r="E121" s="117"/>
      <c r="F121" s="98"/>
      <c r="G121" s="97">
        <f>D121*E121</f>
        <v>0</v>
      </c>
    </row>
    <row r="122" spans="1:7" ht="15.75" thickBot="1">
      <c r="A122" s="56"/>
      <c r="B122" s="53"/>
      <c r="C122" s="54"/>
      <c r="D122" s="54"/>
      <c r="E122" s="119"/>
      <c r="F122" s="55"/>
      <c r="G122" s="74"/>
    </row>
    <row r="123" spans="1:7" ht="15.75" thickTop="1">
      <c r="A123" s="5"/>
      <c r="B123" s="10"/>
      <c r="C123" s="10"/>
      <c r="D123" s="1"/>
      <c r="E123" s="110"/>
      <c r="F123" s="10"/>
      <c r="G123" s="70"/>
    </row>
    <row r="124" spans="1:7" ht="15.75" thickBot="1">
      <c r="A124" s="24"/>
      <c r="B124" s="19" t="s">
        <v>40</v>
      </c>
      <c r="C124" s="11"/>
      <c r="D124" s="11"/>
      <c r="E124" s="110"/>
      <c r="F124" s="12"/>
      <c r="G124" s="75">
        <f>SUM(G106:G121)</f>
        <v>0</v>
      </c>
    </row>
    <row r="125" spans="1:7">
      <c r="A125" s="24"/>
      <c r="B125" s="10"/>
      <c r="C125" s="11"/>
      <c r="D125" s="11"/>
      <c r="E125" s="110"/>
      <c r="F125" s="12"/>
      <c r="G125" s="70"/>
    </row>
    <row r="126" spans="1:7">
      <c r="A126" s="24"/>
      <c r="B126" s="10"/>
      <c r="C126" s="11"/>
      <c r="D126" s="11"/>
      <c r="E126" s="110"/>
      <c r="F126" s="12"/>
      <c r="G126" s="70"/>
    </row>
    <row r="127" spans="1:7" ht="15" customHeight="1">
      <c r="A127" s="60" t="s">
        <v>19</v>
      </c>
      <c r="B127" s="19" t="s">
        <v>17</v>
      </c>
      <c r="C127" s="11"/>
      <c r="D127" s="11"/>
      <c r="E127" s="110"/>
      <c r="F127" s="12"/>
      <c r="G127" s="70"/>
    </row>
    <row r="128" spans="1:7" ht="36">
      <c r="A128" s="5"/>
      <c r="B128" s="152" t="s">
        <v>98</v>
      </c>
      <c r="C128" s="10"/>
      <c r="D128" s="1"/>
      <c r="E128" s="110"/>
      <c r="F128" s="10"/>
      <c r="G128" s="70"/>
    </row>
    <row r="129" spans="1:7">
      <c r="A129" s="5"/>
      <c r="B129" s="27"/>
      <c r="D129" s="30"/>
      <c r="F129" s="12"/>
      <c r="G129" s="70"/>
    </row>
    <row r="130" spans="1:7" ht="15" customHeight="1">
      <c r="A130" s="5">
        <v>1</v>
      </c>
      <c r="B130" s="165" t="s">
        <v>168</v>
      </c>
      <c r="C130" s="176"/>
      <c r="D130" s="177"/>
      <c r="E130" s="139"/>
      <c r="F130" s="176"/>
      <c r="G130" s="176"/>
    </row>
    <row r="131" spans="1:7" ht="45">
      <c r="A131" s="5"/>
      <c r="B131" s="166" t="s">
        <v>169</v>
      </c>
      <c r="C131" s="167" t="s">
        <v>170</v>
      </c>
      <c r="D131" s="168">
        <f>+(5.25+3.72*2+0.8)</f>
        <v>13.490000000000002</v>
      </c>
      <c r="E131" s="117"/>
      <c r="F131" s="98"/>
      <c r="G131" s="97">
        <f>D131*E131</f>
        <v>0</v>
      </c>
    </row>
    <row r="132" spans="1:7">
      <c r="A132" s="5"/>
      <c r="B132" s="100"/>
      <c r="C132" s="94"/>
      <c r="D132" s="94"/>
      <c r="E132" s="118"/>
      <c r="F132" s="98"/>
      <c r="G132" s="96"/>
    </row>
    <row r="133" spans="1:7">
      <c r="A133" s="5">
        <v>2</v>
      </c>
      <c r="B133" s="165" t="s">
        <v>171</v>
      </c>
      <c r="C133" s="167"/>
      <c r="D133" s="168"/>
      <c r="E133" s="118"/>
      <c r="F133" s="98"/>
      <c r="G133" s="96"/>
    </row>
    <row r="134" spans="1:7" ht="60">
      <c r="A134" s="5"/>
      <c r="B134" s="166" t="s">
        <v>172</v>
      </c>
      <c r="C134" s="167" t="s">
        <v>173</v>
      </c>
      <c r="D134" s="168">
        <f>0.85*0.6+0.3*0.167</f>
        <v>0.56010000000000004</v>
      </c>
      <c r="E134" s="117"/>
      <c r="F134" s="98"/>
      <c r="G134" s="97">
        <f>E134*D134</f>
        <v>0</v>
      </c>
    </row>
    <row r="135" spans="1:7">
      <c r="A135" s="5"/>
      <c r="B135" s="184"/>
      <c r="C135" s="176"/>
      <c r="D135" s="177"/>
      <c r="E135" s="118"/>
      <c r="F135" s="98"/>
      <c r="G135" s="96"/>
    </row>
    <row r="136" spans="1:7">
      <c r="A136" s="5">
        <v>3</v>
      </c>
      <c r="B136" s="165" t="s">
        <v>174</v>
      </c>
      <c r="C136" s="167"/>
      <c r="D136" s="168"/>
      <c r="E136" s="118"/>
      <c r="F136" s="98"/>
      <c r="G136" s="96"/>
    </row>
    <row r="137" spans="1:7" ht="75">
      <c r="A137" s="5"/>
      <c r="B137" s="166" t="s">
        <v>175</v>
      </c>
      <c r="C137" s="167" t="s">
        <v>173</v>
      </c>
      <c r="D137" s="168">
        <f>8.67*0.6*2</f>
        <v>10.404</v>
      </c>
      <c r="E137" s="117"/>
      <c r="F137" s="98"/>
      <c r="G137" s="97">
        <f t="shared" ref="G137:G146" si="1">E137*D137</f>
        <v>0</v>
      </c>
    </row>
    <row r="138" spans="1:7">
      <c r="A138" s="5"/>
      <c r="B138" s="184"/>
      <c r="C138" s="176"/>
      <c r="D138" s="177"/>
      <c r="E138" s="118"/>
      <c r="F138" s="98"/>
      <c r="G138" s="96"/>
    </row>
    <row r="139" spans="1:7">
      <c r="A139" s="5">
        <v>4</v>
      </c>
      <c r="B139" s="165" t="s">
        <v>176</v>
      </c>
      <c r="C139" s="167"/>
      <c r="D139" s="168"/>
      <c r="E139" s="118"/>
      <c r="F139" s="98"/>
      <c r="G139" s="96"/>
    </row>
    <row r="140" spans="1:7" ht="75">
      <c r="A140" s="5"/>
      <c r="B140" s="166" t="s">
        <v>177</v>
      </c>
      <c r="C140" s="167" t="s">
        <v>18</v>
      </c>
      <c r="D140" s="168">
        <v>5</v>
      </c>
      <c r="E140" s="117"/>
      <c r="F140" s="98"/>
      <c r="G140" s="97">
        <f t="shared" si="1"/>
        <v>0</v>
      </c>
    </row>
    <row r="141" spans="1:7">
      <c r="A141" s="5"/>
      <c r="B141" s="184"/>
      <c r="C141" s="176"/>
      <c r="D141" s="177"/>
      <c r="E141" s="118"/>
      <c r="F141" s="98"/>
      <c r="G141" s="96"/>
    </row>
    <row r="142" spans="1:7">
      <c r="A142" s="5">
        <v>5</v>
      </c>
      <c r="B142" s="165" t="s">
        <v>178</v>
      </c>
      <c r="C142" s="167"/>
      <c r="D142" s="168"/>
      <c r="E142" s="118"/>
      <c r="F142" s="98"/>
      <c r="G142" s="96"/>
    </row>
    <row r="143" spans="1:7" ht="75">
      <c r="A143" s="5"/>
      <c r="B143" s="166" t="s">
        <v>179</v>
      </c>
      <c r="C143" s="167" t="s">
        <v>170</v>
      </c>
      <c r="D143" s="168">
        <v>50</v>
      </c>
      <c r="E143" s="117"/>
      <c r="F143" s="98"/>
      <c r="G143" s="97">
        <f t="shared" si="1"/>
        <v>0</v>
      </c>
    </row>
    <row r="144" spans="1:7">
      <c r="A144" s="5"/>
      <c r="B144" s="184"/>
      <c r="C144" s="176"/>
      <c r="D144" s="177"/>
      <c r="E144" s="118"/>
      <c r="F144" s="98"/>
      <c r="G144" s="96"/>
    </row>
    <row r="145" spans="1:7">
      <c r="A145" s="5">
        <v>6</v>
      </c>
      <c r="B145" s="165" t="s">
        <v>180</v>
      </c>
      <c r="C145" s="167"/>
      <c r="D145" s="168"/>
      <c r="E145" s="118"/>
      <c r="F145" s="98"/>
      <c r="G145" s="96"/>
    </row>
    <row r="146" spans="1:7" ht="60">
      <c r="A146" s="5"/>
      <c r="B146" s="166" t="s">
        <v>181</v>
      </c>
      <c r="C146" s="167" t="s">
        <v>173</v>
      </c>
      <c r="D146" s="168">
        <v>100</v>
      </c>
      <c r="E146" s="117"/>
      <c r="F146" s="98"/>
      <c r="G146" s="97">
        <f t="shared" si="1"/>
        <v>0</v>
      </c>
    </row>
    <row r="147" spans="1:7" ht="15.75" thickBot="1">
      <c r="A147" s="52"/>
      <c r="B147" s="53"/>
      <c r="C147" s="54"/>
      <c r="D147" s="54"/>
      <c r="E147" s="119"/>
      <c r="F147" s="55"/>
      <c r="G147" s="74"/>
    </row>
    <row r="148" spans="1:7" ht="15.75" thickTop="1">
      <c r="A148" s="5"/>
      <c r="B148" s="10"/>
      <c r="C148" s="10"/>
      <c r="D148" s="1"/>
      <c r="E148" s="110"/>
      <c r="F148" s="10"/>
      <c r="G148" s="70"/>
    </row>
    <row r="149" spans="1:7" ht="15.75" thickBot="1">
      <c r="A149" s="24"/>
      <c r="B149" s="19" t="s">
        <v>43</v>
      </c>
      <c r="C149" s="11"/>
      <c r="D149" s="11"/>
      <c r="E149" s="110"/>
      <c r="F149" s="12"/>
      <c r="G149" s="75">
        <f>SUM(G131:G146)</f>
        <v>0</v>
      </c>
    </row>
    <row r="150" spans="1:7">
      <c r="A150" s="5"/>
      <c r="B150" s="6"/>
      <c r="C150" s="11"/>
      <c r="D150" s="11"/>
      <c r="E150" s="110"/>
      <c r="F150" s="12"/>
      <c r="G150" s="70"/>
    </row>
    <row r="151" spans="1:7">
      <c r="A151" s="5"/>
      <c r="B151" s="6"/>
      <c r="C151" s="11"/>
      <c r="D151" s="11"/>
      <c r="E151" s="110"/>
      <c r="F151" s="12"/>
      <c r="G151" s="70"/>
    </row>
    <row r="152" spans="1:7">
      <c r="A152" s="60" t="s">
        <v>21</v>
      </c>
      <c r="B152" s="19" t="s">
        <v>20</v>
      </c>
      <c r="C152" s="34"/>
      <c r="D152" s="105"/>
      <c r="E152" s="122"/>
      <c r="F152" s="12"/>
      <c r="G152" s="70"/>
    </row>
    <row r="153" spans="1:7" ht="36">
      <c r="A153" s="5"/>
      <c r="B153" s="152" t="s">
        <v>98</v>
      </c>
      <c r="C153" s="11"/>
      <c r="D153" s="11"/>
      <c r="E153" s="110"/>
      <c r="F153" s="12"/>
      <c r="G153" s="70"/>
    </row>
    <row r="154" spans="1:7">
      <c r="A154" s="5"/>
      <c r="B154" s="35"/>
      <c r="D154" s="21"/>
      <c r="E154" s="123"/>
      <c r="F154" s="12"/>
      <c r="G154" s="70"/>
    </row>
    <row r="155" spans="1:7">
      <c r="A155" s="24">
        <v>1</v>
      </c>
      <c r="B155" s="165" t="s">
        <v>182</v>
      </c>
      <c r="C155" s="176"/>
      <c r="D155" s="177"/>
      <c r="E155" s="139"/>
      <c r="F155" s="176"/>
      <c r="G155" s="176"/>
    </row>
    <row r="156" spans="1:7" ht="75" customHeight="1">
      <c r="A156" s="24"/>
      <c r="B156" s="166" t="s">
        <v>183</v>
      </c>
      <c r="C156" s="167" t="s">
        <v>173</v>
      </c>
      <c r="D156" s="168">
        <f>3.7*3.8+1.45*0.3</f>
        <v>14.495000000000001</v>
      </c>
      <c r="E156" s="117"/>
      <c r="F156" s="98"/>
      <c r="G156" s="97">
        <f>D156*E156</f>
        <v>0</v>
      </c>
    </row>
    <row r="157" spans="1:7" ht="15.75" thickBot="1">
      <c r="A157" s="56"/>
      <c r="B157" s="63"/>
      <c r="C157" s="54"/>
      <c r="D157" s="54"/>
      <c r="E157" s="119"/>
      <c r="F157" s="55"/>
      <c r="G157" s="74"/>
    </row>
    <row r="158" spans="1:7" ht="15.75" thickTop="1">
      <c r="A158" s="24"/>
      <c r="B158" s="28"/>
      <c r="C158" s="11"/>
      <c r="D158" s="11"/>
      <c r="E158" s="110"/>
      <c r="F158" s="12"/>
      <c r="G158" s="70"/>
    </row>
    <row r="159" spans="1:7" ht="15.75" thickBot="1">
      <c r="A159" s="5"/>
      <c r="B159" s="19" t="s">
        <v>42</v>
      </c>
      <c r="C159" s="11"/>
      <c r="D159" s="11"/>
      <c r="E159" s="110"/>
      <c r="F159" s="12"/>
      <c r="G159" s="75">
        <f>SUM(G156:G156)</f>
        <v>0</v>
      </c>
    </row>
    <row r="160" spans="1:7">
      <c r="A160" s="5"/>
      <c r="B160" s="19"/>
      <c r="C160" s="11"/>
      <c r="D160" s="11"/>
      <c r="E160" s="110"/>
      <c r="F160" s="12"/>
      <c r="G160" s="76"/>
    </row>
    <row r="161" spans="1:7">
      <c r="A161" s="24"/>
      <c r="B161" s="36"/>
      <c r="C161" s="11"/>
      <c r="D161" s="11"/>
      <c r="E161" s="112"/>
      <c r="F161" s="3"/>
      <c r="G161" s="70"/>
    </row>
    <row r="162" spans="1:7">
      <c r="A162" s="60" t="s">
        <v>23</v>
      </c>
      <c r="B162" s="19" t="s">
        <v>46</v>
      </c>
      <c r="C162" s="11"/>
      <c r="D162" s="11"/>
      <c r="E162" s="110"/>
      <c r="F162" s="12"/>
      <c r="G162" s="70"/>
    </row>
    <row r="163" spans="1:7" ht="36">
      <c r="A163" s="24"/>
      <c r="B163" s="152" t="s">
        <v>98</v>
      </c>
      <c r="C163" s="11"/>
      <c r="D163" s="11"/>
      <c r="E163" s="110"/>
      <c r="F163" s="12"/>
      <c r="G163" s="70"/>
    </row>
    <row r="164" spans="1:7">
      <c r="A164" s="24"/>
      <c r="B164" s="152" t="s">
        <v>184</v>
      </c>
      <c r="C164" s="11"/>
      <c r="D164" s="11"/>
      <c r="E164" s="110"/>
      <c r="F164" s="12"/>
      <c r="G164" s="70"/>
    </row>
    <row r="165" spans="1:7" ht="204">
      <c r="A165" s="24"/>
      <c r="B165" s="152" t="s">
        <v>185</v>
      </c>
      <c r="C165" s="11"/>
      <c r="D165" s="11"/>
      <c r="E165" s="110"/>
      <c r="F165" s="12"/>
      <c r="G165" s="70"/>
    </row>
    <row r="166" spans="1:7" ht="24" customHeight="1">
      <c r="A166" s="24"/>
      <c r="B166" s="152" t="s">
        <v>186</v>
      </c>
      <c r="C166" s="11"/>
      <c r="D166" s="11"/>
      <c r="E166" s="110"/>
      <c r="F166" s="12"/>
      <c r="G166" s="70"/>
    </row>
    <row r="167" spans="1:7">
      <c r="A167" s="24"/>
      <c r="B167" s="37"/>
      <c r="C167" s="11"/>
      <c r="D167" s="11"/>
      <c r="E167" s="110"/>
      <c r="F167" s="12"/>
      <c r="G167" s="70"/>
    </row>
    <row r="168" spans="1:7">
      <c r="A168" s="24">
        <v>1</v>
      </c>
      <c r="B168" s="165" t="s">
        <v>187</v>
      </c>
      <c r="C168" s="176"/>
      <c r="D168" s="177"/>
      <c r="E168" s="139"/>
      <c r="F168" s="176"/>
      <c r="G168" s="176"/>
    </row>
    <row r="169" spans="1:7" ht="150">
      <c r="A169" s="24"/>
      <c r="B169" s="185" t="s">
        <v>188</v>
      </c>
      <c r="C169" s="167" t="s">
        <v>173</v>
      </c>
      <c r="D169" s="168">
        <f>3.04*5.45+3.54*1.45+2.92*4+(2.77+3.4)/2*2.5+(2.8+3.51)/2*4.48+(3.39+3.93+2.77)/3*6.96</f>
        <v>78.63669999999999</v>
      </c>
      <c r="E169" s="124"/>
      <c r="F169" s="98"/>
      <c r="G169" s="97">
        <f>D169*E169</f>
        <v>0</v>
      </c>
    </row>
    <row r="170" spans="1:7" ht="15.75" thickBot="1">
      <c r="A170" s="56"/>
      <c r="B170" s="65"/>
      <c r="C170" s="62"/>
      <c r="D170" s="54"/>
      <c r="E170" s="125"/>
      <c r="F170" s="64"/>
      <c r="G170" s="74"/>
    </row>
    <row r="171" spans="1:7" ht="15.75" thickTop="1">
      <c r="A171" s="5"/>
      <c r="B171" s="6"/>
      <c r="C171" s="11"/>
      <c r="D171" s="12"/>
      <c r="E171" s="110"/>
      <c r="F171" s="12"/>
      <c r="G171" s="70"/>
    </row>
    <row r="172" spans="1:7" ht="15.75" thickBot="1">
      <c r="A172" s="24"/>
      <c r="B172" s="19" t="s">
        <v>47</v>
      </c>
      <c r="C172" s="11"/>
      <c r="D172" s="12"/>
      <c r="E172" s="110"/>
      <c r="F172" s="12"/>
      <c r="G172" s="75">
        <f>SUM(G169:G169)</f>
        <v>0</v>
      </c>
    </row>
    <row r="173" spans="1:7">
      <c r="A173" s="24"/>
      <c r="B173" s="33"/>
      <c r="C173" s="11"/>
      <c r="D173" s="12"/>
      <c r="E173" s="110"/>
      <c r="F173" s="12"/>
      <c r="G173" s="70"/>
    </row>
    <row r="174" spans="1:7">
      <c r="A174" s="24"/>
      <c r="B174" s="33"/>
      <c r="C174" s="11"/>
      <c r="D174" s="12"/>
      <c r="E174" s="110"/>
      <c r="F174" s="12"/>
      <c r="G174" s="70"/>
    </row>
    <row r="175" spans="1:7" s="195" customFormat="1">
      <c r="A175" s="190" t="s">
        <v>374</v>
      </c>
      <c r="B175" s="191" t="s">
        <v>353</v>
      </c>
      <c r="C175" s="192"/>
      <c r="D175" s="192"/>
      <c r="E175" s="140"/>
      <c r="F175" s="193"/>
      <c r="G175" s="194"/>
    </row>
    <row r="176" spans="1:7" s="195" customFormat="1">
      <c r="A176" s="196"/>
      <c r="B176" s="197"/>
      <c r="C176" s="196"/>
      <c r="D176" s="196"/>
      <c r="E176" s="141"/>
      <c r="F176" s="199"/>
      <c r="G176" s="200"/>
    </row>
    <row r="177" spans="1:250" s="204" customFormat="1" ht="30">
      <c r="A177" s="201" t="s">
        <v>48</v>
      </c>
      <c r="B177" s="202" t="s">
        <v>361</v>
      </c>
      <c r="C177" s="196" t="s">
        <v>41</v>
      </c>
      <c r="D177" s="196">
        <v>20</v>
      </c>
      <c r="E177" s="142"/>
      <c r="F177" s="199"/>
      <c r="G177" s="203">
        <f t="shared" ref="G177" si="2">E177*D177</f>
        <v>0</v>
      </c>
      <c r="H177" s="195"/>
      <c r="I177" s="195"/>
      <c r="J177" s="195"/>
      <c r="K177" s="195"/>
      <c r="L177" s="195"/>
      <c r="M177" s="195"/>
      <c r="N177" s="195"/>
      <c r="O177" s="195"/>
      <c r="P177" s="195"/>
      <c r="Q177" s="195"/>
      <c r="R177" s="195"/>
      <c r="S177" s="195"/>
      <c r="T177" s="195"/>
      <c r="U177" s="195"/>
      <c r="V177" s="195"/>
      <c r="W177" s="195"/>
      <c r="X177" s="195"/>
      <c r="Y177" s="195"/>
      <c r="Z177" s="195"/>
      <c r="AA177" s="195"/>
      <c r="AB177" s="195"/>
      <c r="AC177" s="195"/>
      <c r="AD177" s="195"/>
      <c r="AE177" s="195"/>
      <c r="AF177" s="195"/>
      <c r="AG177" s="195"/>
      <c r="AH177" s="195"/>
      <c r="AI177" s="195"/>
      <c r="AJ177" s="195"/>
      <c r="AK177" s="195"/>
      <c r="AL177" s="195"/>
      <c r="AM177" s="195"/>
      <c r="AN177" s="195"/>
      <c r="AO177" s="195"/>
      <c r="AP177" s="195"/>
      <c r="AQ177" s="195"/>
      <c r="AR177" s="195"/>
      <c r="AS177" s="195"/>
      <c r="AT177" s="195"/>
      <c r="AU177" s="195"/>
      <c r="AV177" s="195"/>
      <c r="AW177" s="195"/>
      <c r="AX177" s="195"/>
      <c r="AY177" s="195"/>
      <c r="AZ177" s="195"/>
      <c r="BA177" s="195"/>
      <c r="BB177" s="195"/>
      <c r="BC177" s="195"/>
      <c r="BD177" s="195"/>
      <c r="BE177" s="195"/>
      <c r="BF177" s="195"/>
      <c r="BG177" s="195"/>
      <c r="BH177" s="195"/>
      <c r="BI177" s="195"/>
      <c r="BJ177" s="195"/>
      <c r="BK177" s="195"/>
      <c r="BL177" s="195"/>
      <c r="BM177" s="195"/>
      <c r="BN177" s="195"/>
      <c r="BO177" s="195"/>
      <c r="BP177" s="195"/>
      <c r="BQ177" s="195"/>
      <c r="BR177" s="195"/>
      <c r="BS177" s="195"/>
      <c r="BT177" s="195"/>
      <c r="BU177" s="195"/>
      <c r="BV177" s="195"/>
      <c r="BW177" s="195"/>
      <c r="BX177" s="195"/>
      <c r="BY177" s="195"/>
      <c r="BZ177" s="195"/>
      <c r="CA177" s="195"/>
      <c r="CB177" s="195"/>
      <c r="CC177" s="195"/>
      <c r="CD177" s="195"/>
      <c r="CE177" s="195"/>
      <c r="CF177" s="195"/>
      <c r="CG177" s="195"/>
      <c r="CH177" s="195"/>
      <c r="CI177" s="195"/>
      <c r="CJ177" s="195"/>
      <c r="CK177" s="195"/>
      <c r="CL177" s="195"/>
      <c r="CM177" s="195"/>
      <c r="CN177" s="195"/>
      <c r="CO177" s="195"/>
      <c r="CP177" s="195"/>
      <c r="CQ177" s="195"/>
      <c r="CR177" s="195"/>
      <c r="CS177" s="195"/>
      <c r="CT177" s="195"/>
      <c r="CU177" s="195"/>
      <c r="CV177" s="195"/>
      <c r="CW177" s="195"/>
      <c r="CX177" s="195"/>
      <c r="CY177" s="195"/>
      <c r="CZ177" s="195"/>
      <c r="DA177" s="195"/>
      <c r="DB177" s="195"/>
      <c r="DC177" s="195"/>
      <c r="DD177" s="195"/>
      <c r="DE177" s="195"/>
      <c r="DF177" s="195"/>
      <c r="DG177" s="195"/>
      <c r="DH177" s="195"/>
      <c r="DI177" s="195"/>
      <c r="DJ177" s="195"/>
      <c r="DK177" s="195"/>
      <c r="DL177" s="195"/>
      <c r="DM177" s="195"/>
      <c r="DN177" s="195"/>
      <c r="DO177" s="195"/>
      <c r="DP177" s="195"/>
      <c r="DQ177" s="195"/>
      <c r="DR177" s="195"/>
      <c r="DS177" s="195"/>
      <c r="DT177" s="195"/>
      <c r="DU177" s="195"/>
      <c r="DV177" s="195"/>
      <c r="DW177" s="195"/>
      <c r="DX177" s="195"/>
      <c r="DY177" s="195"/>
      <c r="DZ177" s="195"/>
      <c r="EA177" s="195"/>
      <c r="EB177" s="195"/>
      <c r="EC177" s="195"/>
      <c r="ED177" s="195"/>
      <c r="EE177" s="195"/>
      <c r="EF177" s="195"/>
      <c r="EG177" s="195"/>
      <c r="EH177" s="195"/>
      <c r="EI177" s="195"/>
      <c r="EJ177" s="195"/>
      <c r="EK177" s="195"/>
      <c r="EL177" s="195"/>
      <c r="EM177" s="195"/>
      <c r="EN177" s="195"/>
      <c r="EO177" s="195"/>
      <c r="EP177" s="195"/>
      <c r="EQ177" s="195"/>
      <c r="ER177" s="195"/>
      <c r="ES177" s="195"/>
      <c r="ET177" s="195"/>
      <c r="EU177" s="195"/>
      <c r="EV177" s="195"/>
      <c r="EW177" s="195"/>
      <c r="EX177" s="195"/>
      <c r="EY177" s="195"/>
      <c r="EZ177" s="195"/>
      <c r="FA177" s="195"/>
      <c r="FB177" s="195"/>
      <c r="FC177" s="195"/>
      <c r="FD177" s="195"/>
      <c r="FE177" s="195"/>
      <c r="FF177" s="195"/>
      <c r="FG177" s="195"/>
      <c r="FH177" s="195"/>
      <c r="FI177" s="195"/>
      <c r="FJ177" s="195"/>
      <c r="FK177" s="195"/>
      <c r="FL177" s="195"/>
      <c r="FM177" s="195"/>
      <c r="FN177" s="195"/>
      <c r="FO177" s="195"/>
      <c r="FP177" s="195"/>
      <c r="FQ177" s="195"/>
      <c r="FR177" s="195"/>
      <c r="FS177" s="195"/>
      <c r="FT177" s="195"/>
      <c r="FU177" s="195"/>
      <c r="FV177" s="195"/>
      <c r="FW177" s="195"/>
      <c r="FX177" s="195"/>
      <c r="FY177" s="195"/>
      <c r="FZ177" s="195"/>
      <c r="GA177" s="195"/>
      <c r="GB177" s="195"/>
      <c r="GC177" s="195"/>
      <c r="GD177" s="195"/>
      <c r="GE177" s="195"/>
      <c r="GF177" s="195"/>
      <c r="GG177" s="195"/>
      <c r="GH177" s="195"/>
      <c r="GI177" s="195"/>
      <c r="GJ177" s="195"/>
      <c r="GK177" s="195"/>
      <c r="GL177" s="195"/>
      <c r="GM177" s="195"/>
      <c r="GN177" s="195"/>
      <c r="GO177" s="195"/>
      <c r="GP177" s="195"/>
      <c r="GQ177" s="195"/>
      <c r="GR177" s="195"/>
      <c r="GS177" s="195"/>
      <c r="GT177" s="195"/>
      <c r="GU177" s="195"/>
      <c r="GV177" s="195"/>
      <c r="GW177" s="195"/>
      <c r="GX177" s="195"/>
      <c r="GY177" s="195"/>
      <c r="GZ177" s="195"/>
      <c r="HA177" s="195"/>
      <c r="HB177" s="195"/>
      <c r="HC177" s="195"/>
      <c r="HD177" s="195"/>
      <c r="HE177" s="195"/>
      <c r="HF177" s="195"/>
      <c r="HG177" s="195"/>
      <c r="HH177" s="195"/>
      <c r="HI177" s="195"/>
      <c r="HJ177" s="195"/>
      <c r="HK177" s="195"/>
      <c r="HL177" s="195"/>
      <c r="HM177" s="195"/>
      <c r="HN177" s="195"/>
      <c r="HO177" s="195"/>
      <c r="HP177" s="195"/>
      <c r="HQ177" s="195"/>
      <c r="HR177" s="195"/>
      <c r="HS177" s="195"/>
      <c r="HT177" s="195"/>
      <c r="HU177" s="195"/>
      <c r="HV177" s="195"/>
      <c r="HW177" s="195"/>
      <c r="HX177" s="195"/>
      <c r="HY177" s="195"/>
      <c r="HZ177" s="195"/>
      <c r="IA177" s="195"/>
      <c r="IB177" s="195"/>
      <c r="IC177" s="195"/>
      <c r="ID177" s="195"/>
      <c r="IE177" s="195"/>
      <c r="IF177" s="195"/>
      <c r="IG177" s="195"/>
      <c r="IH177" s="195"/>
      <c r="II177" s="195"/>
      <c r="IJ177" s="195"/>
      <c r="IK177" s="195"/>
      <c r="IL177" s="195"/>
      <c r="IM177" s="195"/>
      <c r="IN177" s="195"/>
      <c r="IO177" s="195"/>
      <c r="IP177" s="195"/>
    </row>
    <row r="178" spans="1:250" s="195" customFormat="1" ht="15.75" thickBot="1">
      <c r="A178" s="205"/>
      <c r="B178" s="206"/>
      <c r="C178" s="207"/>
      <c r="D178" s="207"/>
      <c r="E178" s="143"/>
      <c r="F178" s="208"/>
      <c r="G178" s="209"/>
    </row>
    <row r="179" spans="1:250" s="195" customFormat="1" ht="15" customHeight="1" thickTop="1">
      <c r="A179" s="210"/>
      <c r="B179" s="197"/>
      <c r="C179" s="196"/>
      <c r="D179" s="196"/>
      <c r="E179" s="141"/>
      <c r="F179" s="199"/>
      <c r="G179" s="211"/>
    </row>
    <row r="180" spans="1:250" s="195" customFormat="1" ht="12.75" customHeight="1" thickBot="1">
      <c r="A180" s="212"/>
      <c r="B180" s="213" t="s">
        <v>362</v>
      </c>
      <c r="C180" s="214"/>
      <c r="D180" s="196"/>
      <c r="E180" s="141"/>
      <c r="F180" s="199"/>
      <c r="G180" s="215">
        <f>SUM(G177:G177)</f>
        <v>0</v>
      </c>
    </row>
  </sheetData>
  <sheetProtection password="B547" sheet="1" objects="1" scenarios="1" selectLockedCells="1"/>
  <mergeCells count="1">
    <mergeCell ref="B63:C63"/>
  </mergeCells>
  <pageMargins left="0.7" right="0.7" top="0.75" bottom="0.75" header="0.3" footer="0.3"/>
  <pageSetup paperSize="9" orientation="portrait" r:id="rId1"/>
  <rowBreaks count="5" manualBreakCount="5">
    <brk id="21" max="16383" man="1"/>
    <brk id="54" max="16383" man="1"/>
    <brk id="85" max="16383" man="1"/>
    <brk id="141" max="16383" man="1"/>
    <brk id="1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2"/>
  <sheetViews>
    <sheetView zoomScaleNormal="100" workbookViewId="0">
      <selection activeCell="E30" sqref="E30"/>
    </sheetView>
  </sheetViews>
  <sheetFormatPr defaultRowHeight="15"/>
  <cols>
    <col min="1" max="1" width="4.5703125" style="61" bestFit="1" customWidth="1"/>
    <col min="2" max="2" width="42" style="29" customWidth="1"/>
    <col min="3" max="3" width="6.140625" style="30" customWidth="1"/>
    <col min="4" max="4" width="7.85546875" style="31" customWidth="1"/>
    <col min="5" max="5" width="11.7109375" style="121" customWidth="1"/>
    <col min="6" max="6" width="1.7109375" style="31" customWidth="1"/>
    <col min="7" max="7" width="13.28515625" style="77" customWidth="1"/>
    <col min="8" max="8" width="9.140625" style="29"/>
    <col min="9" max="9" width="54.85546875" style="29" customWidth="1"/>
    <col min="10" max="256" width="9.140625" style="29"/>
    <col min="257" max="257" width="4.5703125" style="29" bestFit="1" customWidth="1"/>
    <col min="258" max="258" width="42" style="29" customWidth="1"/>
    <col min="259" max="259" width="6.140625" style="29" customWidth="1"/>
    <col min="260" max="260" width="9.28515625" style="29" customWidth="1"/>
    <col min="261" max="261" width="12.28515625" style="29" customWidth="1"/>
    <col min="262" max="262" width="1.7109375" style="29" customWidth="1"/>
    <col min="263" max="263" width="17" style="29" customWidth="1"/>
    <col min="264" max="264" width="9.140625" style="29"/>
    <col min="265" max="265" width="54.85546875" style="29" customWidth="1"/>
    <col min="266" max="512" width="9.140625" style="29"/>
    <col min="513" max="513" width="4.5703125" style="29" bestFit="1" customWidth="1"/>
    <col min="514" max="514" width="42" style="29" customWidth="1"/>
    <col min="515" max="515" width="6.140625" style="29" customWidth="1"/>
    <col min="516" max="516" width="9.28515625" style="29" customWidth="1"/>
    <col min="517" max="517" width="12.28515625" style="29" customWidth="1"/>
    <col min="518" max="518" width="1.7109375" style="29" customWidth="1"/>
    <col min="519" max="519" width="17" style="29" customWidth="1"/>
    <col min="520" max="520" width="9.140625" style="29"/>
    <col min="521" max="521" width="54.85546875" style="29" customWidth="1"/>
    <col min="522" max="768" width="9.140625" style="29"/>
    <col min="769" max="769" width="4.5703125" style="29" bestFit="1" customWidth="1"/>
    <col min="770" max="770" width="42" style="29" customWidth="1"/>
    <col min="771" max="771" width="6.140625" style="29" customWidth="1"/>
    <col min="772" max="772" width="9.28515625" style="29" customWidth="1"/>
    <col min="773" max="773" width="12.28515625" style="29" customWidth="1"/>
    <col min="774" max="774" width="1.7109375" style="29" customWidth="1"/>
    <col min="775" max="775" width="17" style="29" customWidth="1"/>
    <col min="776" max="776" width="9.140625" style="29"/>
    <col min="777" max="777" width="54.85546875" style="29" customWidth="1"/>
    <col min="778" max="1024" width="9.140625" style="29"/>
    <col min="1025" max="1025" width="4.5703125" style="29" bestFit="1" customWidth="1"/>
    <col min="1026" max="1026" width="42" style="29" customWidth="1"/>
    <col min="1027" max="1027" width="6.140625" style="29" customWidth="1"/>
    <col min="1028" max="1028" width="9.28515625" style="29" customWidth="1"/>
    <col min="1029" max="1029" width="12.28515625" style="29" customWidth="1"/>
    <col min="1030" max="1030" width="1.7109375" style="29" customWidth="1"/>
    <col min="1031" max="1031" width="17" style="29" customWidth="1"/>
    <col min="1032" max="1032" width="9.140625" style="29"/>
    <col min="1033" max="1033" width="54.85546875" style="29" customWidth="1"/>
    <col min="1034" max="1280" width="9.140625" style="29"/>
    <col min="1281" max="1281" width="4.5703125" style="29" bestFit="1" customWidth="1"/>
    <col min="1282" max="1282" width="42" style="29" customWidth="1"/>
    <col min="1283" max="1283" width="6.140625" style="29" customWidth="1"/>
    <col min="1284" max="1284" width="9.28515625" style="29" customWidth="1"/>
    <col min="1285" max="1285" width="12.28515625" style="29" customWidth="1"/>
    <col min="1286" max="1286" width="1.7109375" style="29" customWidth="1"/>
    <col min="1287" max="1287" width="17" style="29" customWidth="1"/>
    <col min="1288" max="1288" width="9.140625" style="29"/>
    <col min="1289" max="1289" width="54.85546875" style="29" customWidth="1"/>
    <col min="1290" max="1536" width="9.140625" style="29"/>
    <col min="1537" max="1537" width="4.5703125" style="29" bestFit="1" customWidth="1"/>
    <col min="1538" max="1538" width="42" style="29" customWidth="1"/>
    <col min="1539" max="1539" width="6.140625" style="29" customWidth="1"/>
    <col min="1540" max="1540" width="9.28515625" style="29" customWidth="1"/>
    <col min="1541" max="1541" width="12.28515625" style="29" customWidth="1"/>
    <col min="1542" max="1542" width="1.7109375" style="29" customWidth="1"/>
    <col min="1543" max="1543" width="17" style="29" customWidth="1"/>
    <col min="1544" max="1544" width="9.140625" style="29"/>
    <col min="1545" max="1545" width="54.85546875" style="29" customWidth="1"/>
    <col min="1546" max="1792" width="9.140625" style="29"/>
    <col min="1793" max="1793" width="4.5703125" style="29" bestFit="1" customWidth="1"/>
    <col min="1794" max="1794" width="42" style="29" customWidth="1"/>
    <col min="1795" max="1795" width="6.140625" style="29" customWidth="1"/>
    <col min="1796" max="1796" width="9.28515625" style="29" customWidth="1"/>
    <col min="1797" max="1797" width="12.28515625" style="29" customWidth="1"/>
    <col min="1798" max="1798" width="1.7109375" style="29" customWidth="1"/>
    <col min="1799" max="1799" width="17" style="29" customWidth="1"/>
    <col min="1800" max="1800" width="9.140625" style="29"/>
    <col min="1801" max="1801" width="54.85546875" style="29" customWidth="1"/>
    <col min="1802" max="2048" width="9.140625" style="29"/>
    <col min="2049" max="2049" width="4.5703125" style="29" bestFit="1" customWidth="1"/>
    <col min="2050" max="2050" width="42" style="29" customWidth="1"/>
    <col min="2051" max="2051" width="6.140625" style="29" customWidth="1"/>
    <col min="2052" max="2052" width="9.28515625" style="29" customWidth="1"/>
    <col min="2053" max="2053" width="12.28515625" style="29" customWidth="1"/>
    <col min="2054" max="2054" width="1.7109375" style="29" customWidth="1"/>
    <col min="2055" max="2055" width="17" style="29" customWidth="1"/>
    <col min="2056" max="2056" width="9.140625" style="29"/>
    <col min="2057" max="2057" width="54.85546875" style="29" customWidth="1"/>
    <col min="2058" max="2304" width="9.140625" style="29"/>
    <col min="2305" max="2305" width="4.5703125" style="29" bestFit="1" customWidth="1"/>
    <col min="2306" max="2306" width="42" style="29" customWidth="1"/>
    <col min="2307" max="2307" width="6.140625" style="29" customWidth="1"/>
    <col min="2308" max="2308" width="9.28515625" style="29" customWidth="1"/>
    <col min="2309" max="2309" width="12.28515625" style="29" customWidth="1"/>
    <col min="2310" max="2310" width="1.7109375" style="29" customWidth="1"/>
    <col min="2311" max="2311" width="17" style="29" customWidth="1"/>
    <col min="2312" max="2312" width="9.140625" style="29"/>
    <col min="2313" max="2313" width="54.85546875" style="29" customWidth="1"/>
    <col min="2314" max="2560" width="9.140625" style="29"/>
    <col min="2561" max="2561" width="4.5703125" style="29" bestFit="1" customWidth="1"/>
    <col min="2562" max="2562" width="42" style="29" customWidth="1"/>
    <col min="2563" max="2563" width="6.140625" style="29" customWidth="1"/>
    <col min="2564" max="2564" width="9.28515625" style="29" customWidth="1"/>
    <col min="2565" max="2565" width="12.28515625" style="29" customWidth="1"/>
    <col min="2566" max="2566" width="1.7109375" style="29" customWidth="1"/>
    <col min="2567" max="2567" width="17" style="29" customWidth="1"/>
    <col min="2568" max="2568" width="9.140625" style="29"/>
    <col min="2569" max="2569" width="54.85546875" style="29" customWidth="1"/>
    <col min="2570" max="2816" width="9.140625" style="29"/>
    <col min="2817" max="2817" width="4.5703125" style="29" bestFit="1" customWidth="1"/>
    <col min="2818" max="2818" width="42" style="29" customWidth="1"/>
    <col min="2819" max="2819" width="6.140625" style="29" customWidth="1"/>
    <col min="2820" max="2820" width="9.28515625" style="29" customWidth="1"/>
    <col min="2821" max="2821" width="12.28515625" style="29" customWidth="1"/>
    <col min="2822" max="2822" width="1.7109375" style="29" customWidth="1"/>
    <col min="2823" max="2823" width="17" style="29" customWidth="1"/>
    <col min="2824" max="2824" width="9.140625" style="29"/>
    <col min="2825" max="2825" width="54.85546875" style="29" customWidth="1"/>
    <col min="2826" max="3072" width="9.140625" style="29"/>
    <col min="3073" max="3073" width="4.5703125" style="29" bestFit="1" customWidth="1"/>
    <col min="3074" max="3074" width="42" style="29" customWidth="1"/>
    <col min="3075" max="3075" width="6.140625" style="29" customWidth="1"/>
    <col min="3076" max="3076" width="9.28515625" style="29" customWidth="1"/>
    <col min="3077" max="3077" width="12.28515625" style="29" customWidth="1"/>
    <col min="3078" max="3078" width="1.7109375" style="29" customWidth="1"/>
    <col min="3079" max="3079" width="17" style="29" customWidth="1"/>
    <col min="3080" max="3080" width="9.140625" style="29"/>
    <col min="3081" max="3081" width="54.85546875" style="29" customWidth="1"/>
    <col min="3082" max="3328" width="9.140625" style="29"/>
    <col min="3329" max="3329" width="4.5703125" style="29" bestFit="1" customWidth="1"/>
    <col min="3330" max="3330" width="42" style="29" customWidth="1"/>
    <col min="3331" max="3331" width="6.140625" style="29" customWidth="1"/>
    <col min="3332" max="3332" width="9.28515625" style="29" customWidth="1"/>
    <col min="3333" max="3333" width="12.28515625" style="29" customWidth="1"/>
    <col min="3334" max="3334" width="1.7109375" style="29" customWidth="1"/>
    <col min="3335" max="3335" width="17" style="29" customWidth="1"/>
    <col min="3336" max="3336" width="9.140625" style="29"/>
    <col min="3337" max="3337" width="54.85546875" style="29" customWidth="1"/>
    <col min="3338" max="3584" width="9.140625" style="29"/>
    <col min="3585" max="3585" width="4.5703125" style="29" bestFit="1" customWidth="1"/>
    <col min="3586" max="3586" width="42" style="29" customWidth="1"/>
    <col min="3587" max="3587" width="6.140625" style="29" customWidth="1"/>
    <col min="3588" max="3588" width="9.28515625" style="29" customWidth="1"/>
    <col min="3589" max="3589" width="12.28515625" style="29" customWidth="1"/>
    <col min="3590" max="3590" width="1.7109375" style="29" customWidth="1"/>
    <col min="3591" max="3591" width="17" style="29" customWidth="1"/>
    <col min="3592" max="3592" width="9.140625" style="29"/>
    <col min="3593" max="3593" width="54.85546875" style="29" customWidth="1"/>
    <col min="3594" max="3840" width="9.140625" style="29"/>
    <col min="3841" max="3841" width="4.5703125" style="29" bestFit="1" customWidth="1"/>
    <col min="3842" max="3842" width="42" style="29" customWidth="1"/>
    <col min="3843" max="3843" width="6.140625" style="29" customWidth="1"/>
    <col min="3844" max="3844" width="9.28515625" style="29" customWidth="1"/>
    <col min="3845" max="3845" width="12.28515625" style="29" customWidth="1"/>
    <col min="3846" max="3846" width="1.7109375" style="29" customWidth="1"/>
    <col min="3847" max="3847" width="17" style="29" customWidth="1"/>
    <col min="3848" max="3848" width="9.140625" style="29"/>
    <col min="3849" max="3849" width="54.85546875" style="29" customWidth="1"/>
    <col min="3850" max="4096" width="9.140625" style="29"/>
    <col min="4097" max="4097" width="4.5703125" style="29" bestFit="1" customWidth="1"/>
    <col min="4098" max="4098" width="42" style="29" customWidth="1"/>
    <col min="4099" max="4099" width="6.140625" style="29" customWidth="1"/>
    <col min="4100" max="4100" width="9.28515625" style="29" customWidth="1"/>
    <col min="4101" max="4101" width="12.28515625" style="29" customWidth="1"/>
    <col min="4102" max="4102" width="1.7109375" style="29" customWidth="1"/>
    <col min="4103" max="4103" width="17" style="29" customWidth="1"/>
    <col min="4104" max="4104" width="9.140625" style="29"/>
    <col min="4105" max="4105" width="54.85546875" style="29" customWidth="1"/>
    <col min="4106" max="4352" width="9.140625" style="29"/>
    <col min="4353" max="4353" width="4.5703125" style="29" bestFit="1" customWidth="1"/>
    <col min="4354" max="4354" width="42" style="29" customWidth="1"/>
    <col min="4355" max="4355" width="6.140625" style="29" customWidth="1"/>
    <col min="4356" max="4356" width="9.28515625" style="29" customWidth="1"/>
    <col min="4357" max="4357" width="12.28515625" style="29" customWidth="1"/>
    <col min="4358" max="4358" width="1.7109375" style="29" customWidth="1"/>
    <col min="4359" max="4359" width="17" style="29" customWidth="1"/>
    <col min="4360" max="4360" width="9.140625" style="29"/>
    <col min="4361" max="4361" width="54.85546875" style="29" customWidth="1"/>
    <col min="4362" max="4608" width="9.140625" style="29"/>
    <col min="4609" max="4609" width="4.5703125" style="29" bestFit="1" customWidth="1"/>
    <col min="4610" max="4610" width="42" style="29" customWidth="1"/>
    <col min="4611" max="4611" width="6.140625" style="29" customWidth="1"/>
    <col min="4612" max="4612" width="9.28515625" style="29" customWidth="1"/>
    <col min="4613" max="4613" width="12.28515625" style="29" customWidth="1"/>
    <col min="4614" max="4614" width="1.7109375" style="29" customWidth="1"/>
    <col min="4615" max="4615" width="17" style="29" customWidth="1"/>
    <col min="4616" max="4616" width="9.140625" style="29"/>
    <col min="4617" max="4617" width="54.85546875" style="29" customWidth="1"/>
    <col min="4618" max="4864" width="9.140625" style="29"/>
    <col min="4865" max="4865" width="4.5703125" style="29" bestFit="1" customWidth="1"/>
    <col min="4866" max="4866" width="42" style="29" customWidth="1"/>
    <col min="4867" max="4867" width="6.140625" style="29" customWidth="1"/>
    <col min="4868" max="4868" width="9.28515625" style="29" customWidth="1"/>
    <col min="4869" max="4869" width="12.28515625" style="29" customWidth="1"/>
    <col min="4870" max="4870" width="1.7109375" style="29" customWidth="1"/>
    <col min="4871" max="4871" width="17" style="29" customWidth="1"/>
    <col min="4872" max="4872" width="9.140625" style="29"/>
    <col min="4873" max="4873" width="54.85546875" style="29" customWidth="1"/>
    <col min="4874" max="5120" width="9.140625" style="29"/>
    <col min="5121" max="5121" width="4.5703125" style="29" bestFit="1" customWidth="1"/>
    <col min="5122" max="5122" width="42" style="29" customWidth="1"/>
    <col min="5123" max="5123" width="6.140625" style="29" customWidth="1"/>
    <col min="5124" max="5124" width="9.28515625" style="29" customWidth="1"/>
    <col min="5125" max="5125" width="12.28515625" style="29" customWidth="1"/>
    <col min="5126" max="5126" width="1.7109375" style="29" customWidth="1"/>
    <col min="5127" max="5127" width="17" style="29" customWidth="1"/>
    <col min="5128" max="5128" width="9.140625" style="29"/>
    <col min="5129" max="5129" width="54.85546875" style="29" customWidth="1"/>
    <col min="5130" max="5376" width="9.140625" style="29"/>
    <col min="5377" max="5377" width="4.5703125" style="29" bestFit="1" customWidth="1"/>
    <col min="5378" max="5378" width="42" style="29" customWidth="1"/>
    <col min="5379" max="5379" width="6.140625" style="29" customWidth="1"/>
    <col min="5380" max="5380" width="9.28515625" style="29" customWidth="1"/>
    <col min="5381" max="5381" width="12.28515625" style="29" customWidth="1"/>
    <col min="5382" max="5382" width="1.7109375" style="29" customWidth="1"/>
    <col min="5383" max="5383" width="17" style="29" customWidth="1"/>
    <col min="5384" max="5384" width="9.140625" style="29"/>
    <col min="5385" max="5385" width="54.85546875" style="29" customWidth="1"/>
    <col min="5386" max="5632" width="9.140625" style="29"/>
    <col min="5633" max="5633" width="4.5703125" style="29" bestFit="1" customWidth="1"/>
    <col min="5634" max="5634" width="42" style="29" customWidth="1"/>
    <col min="5635" max="5635" width="6.140625" style="29" customWidth="1"/>
    <col min="5636" max="5636" width="9.28515625" style="29" customWidth="1"/>
    <col min="5637" max="5637" width="12.28515625" style="29" customWidth="1"/>
    <col min="5638" max="5638" width="1.7109375" style="29" customWidth="1"/>
    <col min="5639" max="5639" width="17" style="29" customWidth="1"/>
    <col min="5640" max="5640" width="9.140625" style="29"/>
    <col min="5641" max="5641" width="54.85546875" style="29" customWidth="1"/>
    <col min="5642" max="5888" width="9.140625" style="29"/>
    <col min="5889" max="5889" width="4.5703125" style="29" bestFit="1" customWidth="1"/>
    <col min="5890" max="5890" width="42" style="29" customWidth="1"/>
    <col min="5891" max="5891" width="6.140625" style="29" customWidth="1"/>
    <col min="5892" max="5892" width="9.28515625" style="29" customWidth="1"/>
    <col min="5893" max="5893" width="12.28515625" style="29" customWidth="1"/>
    <col min="5894" max="5894" width="1.7109375" style="29" customWidth="1"/>
    <col min="5895" max="5895" width="17" style="29" customWidth="1"/>
    <col min="5896" max="5896" width="9.140625" style="29"/>
    <col min="5897" max="5897" width="54.85546875" style="29" customWidth="1"/>
    <col min="5898" max="6144" width="9.140625" style="29"/>
    <col min="6145" max="6145" width="4.5703125" style="29" bestFit="1" customWidth="1"/>
    <col min="6146" max="6146" width="42" style="29" customWidth="1"/>
    <col min="6147" max="6147" width="6.140625" style="29" customWidth="1"/>
    <col min="6148" max="6148" width="9.28515625" style="29" customWidth="1"/>
    <col min="6149" max="6149" width="12.28515625" style="29" customWidth="1"/>
    <col min="6150" max="6150" width="1.7109375" style="29" customWidth="1"/>
    <col min="6151" max="6151" width="17" style="29" customWidth="1"/>
    <col min="6152" max="6152" width="9.140625" style="29"/>
    <col min="6153" max="6153" width="54.85546875" style="29" customWidth="1"/>
    <col min="6154" max="6400" width="9.140625" style="29"/>
    <col min="6401" max="6401" width="4.5703125" style="29" bestFit="1" customWidth="1"/>
    <col min="6402" max="6402" width="42" style="29" customWidth="1"/>
    <col min="6403" max="6403" width="6.140625" style="29" customWidth="1"/>
    <col min="6404" max="6404" width="9.28515625" style="29" customWidth="1"/>
    <col min="6405" max="6405" width="12.28515625" style="29" customWidth="1"/>
    <col min="6406" max="6406" width="1.7109375" style="29" customWidth="1"/>
    <col min="6407" max="6407" width="17" style="29" customWidth="1"/>
    <col min="6408" max="6408" width="9.140625" style="29"/>
    <col min="6409" max="6409" width="54.85546875" style="29" customWidth="1"/>
    <col min="6410" max="6656" width="9.140625" style="29"/>
    <col min="6657" max="6657" width="4.5703125" style="29" bestFit="1" customWidth="1"/>
    <col min="6658" max="6658" width="42" style="29" customWidth="1"/>
    <col min="6659" max="6659" width="6.140625" style="29" customWidth="1"/>
    <col min="6660" max="6660" width="9.28515625" style="29" customWidth="1"/>
    <col min="6661" max="6661" width="12.28515625" style="29" customWidth="1"/>
    <col min="6662" max="6662" width="1.7109375" style="29" customWidth="1"/>
    <col min="6663" max="6663" width="17" style="29" customWidth="1"/>
    <col min="6664" max="6664" width="9.140625" style="29"/>
    <col min="6665" max="6665" width="54.85546875" style="29" customWidth="1"/>
    <col min="6666" max="6912" width="9.140625" style="29"/>
    <col min="6913" max="6913" width="4.5703125" style="29" bestFit="1" customWidth="1"/>
    <col min="6914" max="6914" width="42" style="29" customWidth="1"/>
    <col min="6915" max="6915" width="6.140625" style="29" customWidth="1"/>
    <col min="6916" max="6916" width="9.28515625" style="29" customWidth="1"/>
    <col min="6917" max="6917" width="12.28515625" style="29" customWidth="1"/>
    <col min="6918" max="6918" width="1.7109375" style="29" customWidth="1"/>
    <col min="6919" max="6919" width="17" style="29" customWidth="1"/>
    <col min="6920" max="6920" width="9.140625" style="29"/>
    <col min="6921" max="6921" width="54.85546875" style="29" customWidth="1"/>
    <col min="6922" max="7168" width="9.140625" style="29"/>
    <col min="7169" max="7169" width="4.5703125" style="29" bestFit="1" customWidth="1"/>
    <col min="7170" max="7170" width="42" style="29" customWidth="1"/>
    <col min="7171" max="7171" width="6.140625" style="29" customWidth="1"/>
    <col min="7172" max="7172" width="9.28515625" style="29" customWidth="1"/>
    <col min="7173" max="7173" width="12.28515625" style="29" customWidth="1"/>
    <col min="7174" max="7174" width="1.7109375" style="29" customWidth="1"/>
    <col min="7175" max="7175" width="17" style="29" customWidth="1"/>
    <col min="7176" max="7176" width="9.140625" style="29"/>
    <col min="7177" max="7177" width="54.85546875" style="29" customWidth="1"/>
    <col min="7178" max="7424" width="9.140625" style="29"/>
    <col min="7425" max="7425" width="4.5703125" style="29" bestFit="1" customWidth="1"/>
    <col min="7426" max="7426" width="42" style="29" customWidth="1"/>
    <col min="7427" max="7427" width="6.140625" style="29" customWidth="1"/>
    <col min="7428" max="7428" width="9.28515625" style="29" customWidth="1"/>
    <col min="7429" max="7429" width="12.28515625" style="29" customWidth="1"/>
    <col min="7430" max="7430" width="1.7109375" style="29" customWidth="1"/>
    <col min="7431" max="7431" width="17" style="29" customWidth="1"/>
    <col min="7432" max="7432" width="9.140625" style="29"/>
    <col min="7433" max="7433" width="54.85546875" style="29" customWidth="1"/>
    <col min="7434" max="7680" width="9.140625" style="29"/>
    <col min="7681" max="7681" width="4.5703125" style="29" bestFit="1" customWidth="1"/>
    <col min="7682" max="7682" width="42" style="29" customWidth="1"/>
    <col min="7683" max="7683" width="6.140625" style="29" customWidth="1"/>
    <col min="7684" max="7684" width="9.28515625" style="29" customWidth="1"/>
    <col min="7685" max="7685" width="12.28515625" style="29" customWidth="1"/>
    <col min="7686" max="7686" width="1.7109375" style="29" customWidth="1"/>
    <col min="7687" max="7687" width="17" style="29" customWidth="1"/>
    <col min="7688" max="7688" width="9.140625" style="29"/>
    <col min="7689" max="7689" width="54.85546875" style="29" customWidth="1"/>
    <col min="7690" max="7936" width="9.140625" style="29"/>
    <col min="7937" max="7937" width="4.5703125" style="29" bestFit="1" customWidth="1"/>
    <col min="7938" max="7938" width="42" style="29" customWidth="1"/>
    <col min="7939" max="7939" width="6.140625" style="29" customWidth="1"/>
    <col min="7940" max="7940" width="9.28515625" style="29" customWidth="1"/>
    <col min="7941" max="7941" width="12.28515625" style="29" customWidth="1"/>
    <col min="7942" max="7942" width="1.7109375" style="29" customWidth="1"/>
    <col min="7943" max="7943" width="17" style="29" customWidth="1"/>
    <col min="7944" max="7944" width="9.140625" style="29"/>
    <col min="7945" max="7945" width="54.85546875" style="29" customWidth="1"/>
    <col min="7946" max="8192" width="9.140625" style="29"/>
    <col min="8193" max="8193" width="4.5703125" style="29" bestFit="1" customWidth="1"/>
    <col min="8194" max="8194" width="42" style="29" customWidth="1"/>
    <col min="8195" max="8195" width="6.140625" style="29" customWidth="1"/>
    <col min="8196" max="8196" width="9.28515625" style="29" customWidth="1"/>
    <col min="8197" max="8197" width="12.28515625" style="29" customWidth="1"/>
    <col min="8198" max="8198" width="1.7109375" style="29" customWidth="1"/>
    <col min="8199" max="8199" width="17" style="29" customWidth="1"/>
    <col min="8200" max="8200" width="9.140625" style="29"/>
    <col min="8201" max="8201" width="54.85546875" style="29" customWidth="1"/>
    <col min="8202" max="8448" width="9.140625" style="29"/>
    <col min="8449" max="8449" width="4.5703125" style="29" bestFit="1" customWidth="1"/>
    <col min="8450" max="8450" width="42" style="29" customWidth="1"/>
    <col min="8451" max="8451" width="6.140625" style="29" customWidth="1"/>
    <col min="8452" max="8452" width="9.28515625" style="29" customWidth="1"/>
    <col min="8453" max="8453" width="12.28515625" style="29" customWidth="1"/>
    <col min="8454" max="8454" width="1.7109375" style="29" customWidth="1"/>
    <col min="8455" max="8455" width="17" style="29" customWidth="1"/>
    <col min="8456" max="8456" width="9.140625" style="29"/>
    <col min="8457" max="8457" width="54.85546875" style="29" customWidth="1"/>
    <col min="8458" max="8704" width="9.140625" style="29"/>
    <col min="8705" max="8705" width="4.5703125" style="29" bestFit="1" customWidth="1"/>
    <col min="8706" max="8706" width="42" style="29" customWidth="1"/>
    <col min="8707" max="8707" width="6.140625" style="29" customWidth="1"/>
    <col min="8708" max="8708" width="9.28515625" style="29" customWidth="1"/>
    <col min="8709" max="8709" width="12.28515625" style="29" customWidth="1"/>
    <col min="8710" max="8710" width="1.7109375" style="29" customWidth="1"/>
    <col min="8711" max="8711" width="17" style="29" customWidth="1"/>
    <col min="8712" max="8712" width="9.140625" style="29"/>
    <col min="8713" max="8713" width="54.85546875" style="29" customWidth="1"/>
    <col min="8714" max="8960" width="9.140625" style="29"/>
    <col min="8961" max="8961" width="4.5703125" style="29" bestFit="1" customWidth="1"/>
    <col min="8962" max="8962" width="42" style="29" customWidth="1"/>
    <col min="8963" max="8963" width="6.140625" style="29" customWidth="1"/>
    <col min="8964" max="8964" width="9.28515625" style="29" customWidth="1"/>
    <col min="8965" max="8965" width="12.28515625" style="29" customWidth="1"/>
    <col min="8966" max="8966" width="1.7109375" style="29" customWidth="1"/>
    <col min="8967" max="8967" width="17" style="29" customWidth="1"/>
    <col min="8968" max="8968" width="9.140625" style="29"/>
    <col min="8969" max="8969" width="54.85546875" style="29" customWidth="1"/>
    <col min="8970" max="9216" width="9.140625" style="29"/>
    <col min="9217" max="9217" width="4.5703125" style="29" bestFit="1" customWidth="1"/>
    <col min="9218" max="9218" width="42" style="29" customWidth="1"/>
    <col min="9219" max="9219" width="6.140625" style="29" customWidth="1"/>
    <col min="9220" max="9220" width="9.28515625" style="29" customWidth="1"/>
    <col min="9221" max="9221" width="12.28515625" style="29" customWidth="1"/>
    <col min="9222" max="9222" width="1.7109375" style="29" customWidth="1"/>
    <col min="9223" max="9223" width="17" style="29" customWidth="1"/>
    <col min="9224" max="9224" width="9.140625" style="29"/>
    <col min="9225" max="9225" width="54.85546875" style="29" customWidth="1"/>
    <col min="9226" max="9472" width="9.140625" style="29"/>
    <col min="9473" max="9473" width="4.5703125" style="29" bestFit="1" customWidth="1"/>
    <col min="9474" max="9474" width="42" style="29" customWidth="1"/>
    <col min="9475" max="9475" width="6.140625" style="29" customWidth="1"/>
    <col min="9476" max="9476" width="9.28515625" style="29" customWidth="1"/>
    <col min="9477" max="9477" width="12.28515625" style="29" customWidth="1"/>
    <col min="9478" max="9478" width="1.7109375" style="29" customWidth="1"/>
    <col min="9479" max="9479" width="17" style="29" customWidth="1"/>
    <col min="9480" max="9480" width="9.140625" style="29"/>
    <col min="9481" max="9481" width="54.85546875" style="29" customWidth="1"/>
    <col min="9482" max="9728" width="9.140625" style="29"/>
    <col min="9729" max="9729" width="4.5703125" style="29" bestFit="1" customWidth="1"/>
    <col min="9730" max="9730" width="42" style="29" customWidth="1"/>
    <col min="9731" max="9731" width="6.140625" style="29" customWidth="1"/>
    <col min="9732" max="9732" width="9.28515625" style="29" customWidth="1"/>
    <col min="9733" max="9733" width="12.28515625" style="29" customWidth="1"/>
    <col min="9734" max="9734" width="1.7109375" style="29" customWidth="1"/>
    <col min="9735" max="9735" width="17" style="29" customWidth="1"/>
    <col min="9736" max="9736" width="9.140625" style="29"/>
    <col min="9737" max="9737" width="54.85546875" style="29" customWidth="1"/>
    <col min="9738" max="9984" width="9.140625" style="29"/>
    <col min="9985" max="9985" width="4.5703125" style="29" bestFit="1" customWidth="1"/>
    <col min="9986" max="9986" width="42" style="29" customWidth="1"/>
    <col min="9987" max="9987" width="6.140625" style="29" customWidth="1"/>
    <col min="9988" max="9988" width="9.28515625" style="29" customWidth="1"/>
    <col min="9989" max="9989" width="12.28515625" style="29" customWidth="1"/>
    <col min="9990" max="9990" width="1.7109375" style="29" customWidth="1"/>
    <col min="9991" max="9991" width="17" style="29" customWidth="1"/>
    <col min="9992" max="9992" width="9.140625" style="29"/>
    <col min="9993" max="9993" width="54.85546875" style="29" customWidth="1"/>
    <col min="9994" max="10240" width="9.140625" style="29"/>
    <col min="10241" max="10241" width="4.5703125" style="29" bestFit="1" customWidth="1"/>
    <col min="10242" max="10242" width="42" style="29" customWidth="1"/>
    <col min="10243" max="10243" width="6.140625" style="29" customWidth="1"/>
    <col min="10244" max="10244" width="9.28515625" style="29" customWidth="1"/>
    <col min="10245" max="10245" width="12.28515625" style="29" customWidth="1"/>
    <col min="10246" max="10246" width="1.7109375" style="29" customWidth="1"/>
    <col min="10247" max="10247" width="17" style="29" customWidth="1"/>
    <col min="10248" max="10248" width="9.140625" style="29"/>
    <col min="10249" max="10249" width="54.85546875" style="29" customWidth="1"/>
    <col min="10250" max="10496" width="9.140625" style="29"/>
    <col min="10497" max="10497" width="4.5703125" style="29" bestFit="1" customWidth="1"/>
    <col min="10498" max="10498" width="42" style="29" customWidth="1"/>
    <col min="10499" max="10499" width="6.140625" style="29" customWidth="1"/>
    <col min="10500" max="10500" width="9.28515625" style="29" customWidth="1"/>
    <col min="10501" max="10501" width="12.28515625" style="29" customWidth="1"/>
    <col min="10502" max="10502" width="1.7109375" style="29" customWidth="1"/>
    <col min="10503" max="10503" width="17" style="29" customWidth="1"/>
    <col min="10504" max="10504" width="9.140625" style="29"/>
    <col min="10505" max="10505" width="54.85546875" style="29" customWidth="1"/>
    <col min="10506" max="10752" width="9.140625" style="29"/>
    <col min="10753" max="10753" width="4.5703125" style="29" bestFit="1" customWidth="1"/>
    <col min="10754" max="10754" width="42" style="29" customWidth="1"/>
    <col min="10755" max="10755" width="6.140625" style="29" customWidth="1"/>
    <col min="10756" max="10756" width="9.28515625" style="29" customWidth="1"/>
    <col min="10757" max="10757" width="12.28515625" style="29" customWidth="1"/>
    <col min="10758" max="10758" width="1.7109375" style="29" customWidth="1"/>
    <col min="10759" max="10759" width="17" style="29" customWidth="1"/>
    <col min="10760" max="10760" width="9.140625" style="29"/>
    <col min="10761" max="10761" width="54.85546875" style="29" customWidth="1"/>
    <col min="10762" max="11008" width="9.140625" style="29"/>
    <col min="11009" max="11009" width="4.5703125" style="29" bestFit="1" customWidth="1"/>
    <col min="11010" max="11010" width="42" style="29" customWidth="1"/>
    <col min="11011" max="11011" width="6.140625" style="29" customWidth="1"/>
    <col min="11012" max="11012" width="9.28515625" style="29" customWidth="1"/>
    <col min="11013" max="11013" width="12.28515625" style="29" customWidth="1"/>
    <col min="11014" max="11014" width="1.7109375" style="29" customWidth="1"/>
    <col min="11015" max="11015" width="17" style="29" customWidth="1"/>
    <col min="11016" max="11016" width="9.140625" style="29"/>
    <col min="11017" max="11017" width="54.85546875" style="29" customWidth="1"/>
    <col min="11018" max="11264" width="9.140625" style="29"/>
    <col min="11265" max="11265" width="4.5703125" style="29" bestFit="1" customWidth="1"/>
    <col min="11266" max="11266" width="42" style="29" customWidth="1"/>
    <col min="11267" max="11267" width="6.140625" style="29" customWidth="1"/>
    <col min="11268" max="11268" width="9.28515625" style="29" customWidth="1"/>
    <col min="11269" max="11269" width="12.28515625" style="29" customWidth="1"/>
    <col min="11270" max="11270" width="1.7109375" style="29" customWidth="1"/>
    <col min="11271" max="11271" width="17" style="29" customWidth="1"/>
    <col min="11272" max="11272" width="9.140625" style="29"/>
    <col min="11273" max="11273" width="54.85546875" style="29" customWidth="1"/>
    <col min="11274" max="11520" width="9.140625" style="29"/>
    <col min="11521" max="11521" width="4.5703125" style="29" bestFit="1" customWidth="1"/>
    <col min="11522" max="11522" width="42" style="29" customWidth="1"/>
    <col min="11523" max="11523" width="6.140625" style="29" customWidth="1"/>
    <col min="11524" max="11524" width="9.28515625" style="29" customWidth="1"/>
    <col min="11525" max="11525" width="12.28515625" style="29" customWidth="1"/>
    <col min="11526" max="11526" width="1.7109375" style="29" customWidth="1"/>
    <col min="11527" max="11527" width="17" style="29" customWidth="1"/>
    <col min="11528" max="11528" width="9.140625" style="29"/>
    <col min="11529" max="11529" width="54.85546875" style="29" customWidth="1"/>
    <col min="11530" max="11776" width="9.140625" style="29"/>
    <col min="11777" max="11777" width="4.5703125" style="29" bestFit="1" customWidth="1"/>
    <col min="11778" max="11778" width="42" style="29" customWidth="1"/>
    <col min="11779" max="11779" width="6.140625" style="29" customWidth="1"/>
    <col min="11780" max="11780" width="9.28515625" style="29" customWidth="1"/>
    <col min="11781" max="11781" width="12.28515625" style="29" customWidth="1"/>
    <col min="11782" max="11782" width="1.7109375" style="29" customWidth="1"/>
    <col min="11783" max="11783" width="17" style="29" customWidth="1"/>
    <col min="11784" max="11784" width="9.140625" style="29"/>
    <col min="11785" max="11785" width="54.85546875" style="29" customWidth="1"/>
    <col min="11786" max="12032" width="9.140625" style="29"/>
    <col min="12033" max="12033" width="4.5703125" style="29" bestFit="1" customWidth="1"/>
    <col min="12034" max="12034" width="42" style="29" customWidth="1"/>
    <col min="12035" max="12035" width="6.140625" style="29" customWidth="1"/>
    <col min="12036" max="12036" width="9.28515625" style="29" customWidth="1"/>
    <col min="12037" max="12037" width="12.28515625" style="29" customWidth="1"/>
    <col min="12038" max="12038" width="1.7109375" style="29" customWidth="1"/>
    <col min="12039" max="12039" width="17" style="29" customWidth="1"/>
    <col min="12040" max="12040" width="9.140625" style="29"/>
    <col min="12041" max="12041" width="54.85546875" style="29" customWidth="1"/>
    <col min="12042" max="12288" width="9.140625" style="29"/>
    <col min="12289" max="12289" width="4.5703125" style="29" bestFit="1" customWidth="1"/>
    <col min="12290" max="12290" width="42" style="29" customWidth="1"/>
    <col min="12291" max="12291" width="6.140625" style="29" customWidth="1"/>
    <col min="12292" max="12292" width="9.28515625" style="29" customWidth="1"/>
    <col min="12293" max="12293" width="12.28515625" style="29" customWidth="1"/>
    <col min="12294" max="12294" width="1.7109375" style="29" customWidth="1"/>
    <col min="12295" max="12295" width="17" style="29" customWidth="1"/>
    <col min="12296" max="12296" width="9.140625" style="29"/>
    <col min="12297" max="12297" width="54.85546875" style="29" customWidth="1"/>
    <col min="12298" max="12544" width="9.140625" style="29"/>
    <col min="12545" max="12545" width="4.5703125" style="29" bestFit="1" customWidth="1"/>
    <col min="12546" max="12546" width="42" style="29" customWidth="1"/>
    <col min="12547" max="12547" width="6.140625" style="29" customWidth="1"/>
    <col min="12548" max="12548" width="9.28515625" style="29" customWidth="1"/>
    <col min="12549" max="12549" width="12.28515625" style="29" customWidth="1"/>
    <col min="12550" max="12550" width="1.7109375" style="29" customWidth="1"/>
    <col min="12551" max="12551" width="17" style="29" customWidth="1"/>
    <col min="12552" max="12552" width="9.140625" style="29"/>
    <col min="12553" max="12553" width="54.85546875" style="29" customWidth="1"/>
    <col min="12554" max="12800" width="9.140625" style="29"/>
    <col min="12801" max="12801" width="4.5703125" style="29" bestFit="1" customWidth="1"/>
    <col min="12802" max="12802" width="42" style="29" customWidth="1"/>
    <col min="12803" max="12803" width="6.140625" style="29" customWidth="1"/>
    <col min="12804" max="12804" width="9.28515625" style="29" customWidth="1"/>
    <col min="12805" max="12805" width="12.28515625" style="29" customWidth="1"/>
    <col min="12806" max="12806" width="1.7109375" style="29" customWidth="1"/>
    <col min="12807" max="12807" width="17" style="29" customWidth="1"/>
    <col min="12808" max="12808" width="9.140625" style="29"/>
    <col min="12809" max="12809" width="54.85546875" style="29" customWidth="1"/>
    <col min="12810" max="13056" width="9.140625" style="29"/>
    <col min="13057" max="13057" width="4.5703125" style="29" bestFit="1" customWidth="1"/>
    <col min="13058" max="13058" width="42" style="29" customWidth="1"/>
    <col min="13059" max="13059" width="6.140625" style="29" customWidth="1"/>
    <col min="13060" max="13060" width="9.28515625" style="29" customWidth="1"/>
    <col min="13061" max="13061" width="12.28515625" style="29" customWidth="1"/>
    <col min="13062" max="13062" width="1.7109375" style="29" customWidth="1"/>
    <col min="13063" max="13063" width="17" style="29" customWidth="1"/>
    <col min="13064" max="13064" width="9.140625" style="29"/>
    <col min="13065" max="13065" width="54.85546875" style="29" customWidth="1"/>
    <col min="13066" max="13312" width="9.140625" style="29"/>
    <col min="13313" max="13313" width="4.5703125" style="29" bestFit="1" customWidth="1"/>
    <col min="13314" max="13314" width="42" style="29" customWidth="1"/>
    <col min="13315" max="13315" width="6.140625" style="29" customWidth="1"/>
    <col min="13316" max="13316" width="9.28515625" style="29" customWidth="1"/>
    <col min="13317" max="13317" width="12.28515625" style="29" customWidth="1"/>
    <col min="13318" max="13318" width="1.7109375" style="29" customWidth="1"/>
    <col min="13319" max="13319" width="17" style="29" customWidth="1"/>
    <col min="13320" max="13320" width="9.140625" style="29"/>
    <col min="13321" max="13321" width="54.85546875" style="29" customWidth="1"/>
    <col min="13322" max="13568" width="9.140625" style="29"/>
    <col min="13569" max="13569" width="4.5703125" style="29" bestFit="1" customWidth="1"/>
    <col min="13570" max="13570" width="42" style="29" customWidth="1"/>
    <col min="13571" max="13571" width="6.140625" style="29" customWidth="1"/>
    <col min="13572" max="13572" width="9.28515625" style="29" customWidth="1"/>
    <col min="13573" max="13573" width="12.28515625" style="29" customWidth="1"/>
    <col min="13574" max="13574" width="1.7109375" style="29" customWidth="1"/>
    <col min="13575" max="13575" width="17" style="29" customWidth="1"/>
    <col min="13576" max="13576" width="9.140625" style="29"/>
    <col min="13577" max="13577" width="54.85546875" style="29" customWidth="1"/>
    <col min="13578" max="13824" width="9.140625" style="29"/>
    <col min="13825" max="13825" width="4.5703125" style="29" bestFit="1" customWidth="1"/>
    <col min="13826" max="13826" width="42" style="29" customWidth="1"/>
    <col min="13827" max="13827" width="6.140625" style="29" customWidth="1"/>
    <col min="13828" max="13828" width="9.28515625" style="29" customWidth="1"/>
    <col min="13829" max="13829" width="12.28515625" style="29" customWidth="1"/>
    <col min="13830" max="13830" width="1.7109375" style="29" customWidth="1"/>
    <col min="13831" max="13831" width="17" style="29" customWidth="1"/>
    <col min="13832" max="13832" width="9.140625" style="29"/>
    <col min="13833" max="13833" width="54.85546875" style="29" customWidth="1"/>
    <col min="13834" max="14080" width="9.140625" style="29"/>
    <col min="14081" max="14081" width="4.5703125" style="29" bestFit="1" customWidth="1"/>
    <col min="14082" max="14082" width="42" style="29" customWidth="1"/>
    <col min="14083" max="14083" width="6.140625" style="29" customWidth="1"/>
    <col min="14084" max="14084" width="9.28515625" style="29" customWidth="1"/>
    <col min="14085" max="14085" width="12.28515625" style="29" customWidth="1"/>
    <col min="14086" max="14086" width="1.7109375" style="29" customWidth="1"/>
    <col min="14087" max="14087" width="17" style="29" customWidth="1"/>
    <col min="14088" max="14088" width="9.140625" style="29"/>
    <col min="14089" max="14089" width="54.85546875" style="29" customWidth="1"/>
    <col min="14090" max="14336" width="9.140625" style="29"/>
    <col min="14337" max="14337" width="4.5703125" style="29" bestFit="1" customWidth="1"/>
    <col min="14338" max="14338" width="42" style="29" customWidth="1"/>
    <col min="14339" max="14339" width="6.140625" style="29" customWidth="1"/>
    <col min="14340" max="14340" width="9.28515625" style="29" customWidth="1"/>
    <col min="14341" max="14341" width="12.28515625" style="29" customWidth="1"/>
    <col min="14342" max="14342" width="1.7109375" style="29" customWidth="1"/>
    <col min="14343" max="14343" width="17" style="29" customWidth="1"/>
    <col min="14344" max="14344" width="9.140625" style="29"/>
    <col min="14345" max="14345" width="54.85546875" style="29" customWidth="1"/>
    <col min="14346" max="14592" width="9.140625" style="29"/>
    <col min="14593" max="14593" width="4.5703125" style="29" bestFit="1" customWidth="1"/>
    <col min="14594" max="14594" width="42" style="29" customWidth="1"/>
    <col min="14595" max="14595" width="6.140625" style="29" customWidth="1"/>
    <col min="14596" max="14596" width="9.28515625" style="29" customWidth="1"/>
    <col min="14597" max="14597" width="12.28515625" style="29" customWidth="1"/>
    <col min="14598" max="14598" width="1.7109375" style="29" customWidth="1"/>
    <col min="14599" max="14599" width="17" style="29" customWidth="1"/>
    <col min="14600" max="14600" width="9.140625" style="29"/>
    <col min="14601" max="14601" width="54.85546875" style="29" customWidth="1"/>
    <col min="14602" max="14848" width="9.140625" style="29"/>
    <col min="14849" max="14849" width="4.5703125" style="29" bestFit="1" customWidth="1"/>
    <col min="14850" max="14850" width="42" style="29" customWidth="1"/>
    <col min="14851" max="14851" width="6.140625" style="29" customWidth="1"/>
    <col min="14852" max="14852" width="9.28515625" style="29" customWidth="1"/>
    <col min="14853" max="14853" width="12.28515625" style="29" customWidth="1"/>
    <col min="14854" max="14854" width="1.7109375" style="29" customWidth="1"/>
    <col min="14855" max="14855" width="17" style="29" customWidth="1"/>
    <col min="14856" max="14856" width="9.140625" style="29"/>
    <col min="14857" max="14857" width="54.85546875" style="29" customWidth="1"/>
    <col min="14858" max="15104" width="9.140625" style="29"/>
    <col min="15105" max="15105" width="4.5703125" style="29" bestFit="1" customWidth="1"/>
    <col min="15106" max="15106" width="42" style="29" customWidth="1"/>
    <col min="15107" max="15107" width="6.140625" style="29" customWidth="1"/>
    <col min="15108" max="15108" width="9.28515625" style="29" customWidth="1"/>
    <col min="15109" max="15109" width="12.28515625" style="29" customWidth="1"/>
    <col min="15110" max="15110" width="1.7109375" style="29" customWidth="1"/>
    <col min="15111" max="15111" width="17" style="29" customWidth="1"/>
    <col min="15112" max="15112" width="9.140625" style="29"/>
    <col min="15113" max="15113" width="54.85546875" style="29" customWidth="1"/>
    <col min="15114" max="15360" width="9.140625" style="29"/>
    <col min="15361" max="15361" width="4.5703125" style="29" bestFit="1" customWidth="1"/>
    <col min="15362" max="15362" width="42" style="29" customWidth="1"/>
    <col min="15363" max="15363" width="6.140625" style="29" customWidth="1"/>
    <col min="15364" max="15364" width="9.28515625" style="29" customWidth="1"/>
    <col min="15365" max="15365" width="12.28515625" style="29" customWidth="1"/>
    <col min="15366" max="15366" width="1.7109375" style="29" customWidth="1"/>
    <col min="15367" max="15367" width="17" style="29" customWidth="1"/>
    <col min="15368" max="15368" width="9.140625" style="29"/>
    <col min="15369" max="15369" width="54.85546875" style="29" customWidth="1"/>
    <col min="15370" max="15616" width="9.140625" style="29"/>
    <col min="15617" max="15617" width="4.5703125" style="29" bestFit="1" customWidth="1"/>
    <col min="15618" max="15618" width="42" style="29" customWidth="1"/>
    <col min="15619" max="15619" width="6.140625" style="29" customWidth="1"/>
    <col min="15620" max="15620" width="9.28515625" style="29" customWidth="1"/>
    <col min="15621" max="15621" width="12.28515625" style="29" customWidth="1"/>
    <col min="15622" max="15622" width="1.7109375" style="29" customWidth="1"/>
    <col min="15623" max="15623" width="17" style="29" customWidth="1"/>
    <col min="15624" max="15624" width="9.140625" style="29"/>
    <col min="15625" max="15625" width="54.85546875" style="29" customWidth="1"/>
    <col min="15626" max="15872" width="9.140625" style="29"/>
    <col min="15873" max="15873" width="4.5703125" style="29" bestFit="1" customWidth="1"/>
    <col min="15874" max="15874" width="42" style="29" customWidth="1"/>
    <col min="15875" max="15875" width="6.140625" style="29" customWidth="1"/>
    <col min="15876" max="15876" width="9.28515625" style="29" customWidth="1"/>
    <col min="15877" max="15877" width="12.28515625" style="29" customWidth="1"/>
    <col min="15878" max="15878" width="1.7109375" style="29" customWidth="1"/>
    <col min="15879" max="15879" width="17" style="29" customWidth="1"/>
    <col min="15880" max="15880" width="9.140625" style="29"/>
    <col min="15881" max="15881" width="54.85546875" style="29" customWidth="1"/>
    <col min="15882" max="16128" width="9.140625" style="29"/>
    <col min="16129" max="16129" width="4.5703125" style="29" bestFit="1" customWidth="1"/>
    <col min="16130" max="16130" width="42" style="29" customWidth="1"/>
    <col min="16131" max="16131" width="6.140625" style="29" customWidth="1"/>
    <col min="16132" max="16132" width="9.28515625" style="29" customWidth="1"/>
    <col min="16133" max="16133" width="12.28515625" style="29" customWidth="1"/>
    <col min="16134" max="16134" width="1.7109375" style="29" customWidth="1"/>
    <col min="16135" max="16135" width="17" style="29" customWidth="1"/>
    <col min="16136" max="16136" width="9.140625" style="29"/>
    <col min="16137" max="16137" width="54.85546875" style="29" customWidth="1"/>
    <col min="16138" max="16384" width="9.140625" style="29"/>
  </cols>
  <sheetData>
    <row r="1" spans="1:9" s="145" customFormat="1" ht="15.75">
      <c r="A1" s="38" t="s">
        <v>0</v>
      </c>
      <c r="B1" s="39"/>
      <c r="C1" s="40"/>
      <c r="D1" s="41"/>
      <c r="E1" s="106"/>
      <c r="F1" s="42"/>
      <c r="G1" s="66"/>
      <c r="H1" s="144"/>
      <c r="I1" s="144"/>
    </row>
    <row r="2" spans="1:9" s="145" customFormat="1" ht="15.75">
      <c r="A2" s="57"/>
      <c r="B2" s="39"/>
      <c r="C2" s="40"/>
      <c r="D2" s="41"/>
      <c r="E2" s="106"/>
      <c r="F2" s="42"/>
      <c r="G2" s="66"/>
      <c r="H2" s="144"/>
      <c r="I2" s="144"/>
    </row>
    <row r="3" spans="1:9" s="145" customFormat="1" ht="15.75">
      <c r="A3" s="58"/>
      <c r="B3" s="43" t="s">
        <v>191</v>
      </c>
      <c r="C3" s="40"/>
      <c r="D3" s="41"/>
      <c r="E3" s="106"/>
      <c r="F3" s="42"/>
      <c r="G3" s="66"/>
      <c r="H3" s="144"/>
      <c r="I3" s="144"/>
    </row>
    <row r="4" spans="1:9" s="145" customFormat="1" ht="15.75">
      <c r="A4" s="58"/>
      <c r="B4" s="43"/>
      <c r="C4" s="40"/>
      <c r="D4" s="41"/>
      <c r="E4" s="106"/>
      <c r="F4" s="42"/>
      <c r="G4" s="66"/>
      <c r="H4" s="144"/>
      <c r="I4" s="144"/>
    </row>
    <row r="5" spans="1:9" s="145" customFormat="1" ht="15.75">
      <c r="A5" s="44"/>
      <c r="B5" s="45"/>
      <c r="C5" s="40"/>
      <c r="D5" s="41"/>
      <c r="E5" s="106"/>
      <c r="F5" s="42"/>
      <c r="G5" s="66"/>
      <c r="H5" s="144"/>
      <c r="I5" s="144"/>
    </row>
    <row r="6" spans="1:9" s="145" customFormat="1" ht="15.75">
      <c r="A6" s="46"/>
      <c r="B6" s="38"/>
      <c r="C6" s="47"/>
      <c r="D6" s="48"/>
      <c r="E6" s="107"/>
      <c r="F6" s="42"/>
      <c r="G6" s="66"/>
      <c r="H6" s="144"/>
      <c r="I6" s="144"/>
    </row>
    <row r="7" spans="1:9" s="145" customFormat="1" ht="15.75">
      <c r="A7" s="59"/>
      <c r="B7" s="49"/>
      <c r="C7" s="50"/>
      <c r="D7" s="51"/>
      <c r="E7" s="108"/>
      <c r="F7" s="42"/>
      <c r="G7" s="66"/>
      <c r="H7" s="144"/>
      <c r="I7" s="144"/>
    </row>
    <row r="8" spans="1:9" s="145" customFormat="1" ht="16.5" thickBot="1">
      <c r="A8" s="46" t="s">
        <v>4</v>
      </c>
      <c r="B8" s="38" t="s">
        <v>5</v>
      </c>
      <c r="C8" s="47"/>
      <c r="D8" s="48"/>
      <c r="E8" s="108"/>
      <c r="F8" s="42"/>
      <c r="G8" s="67">
        <f>SUM(G10:G15)</f>
        <v>0</v>
      </c>
      <c r="H8" s="144"/>
      <c r="I8" s="144"/>
    </row>
    <row r="9" spans="1:9" s="145" customFormat="1" ht="15.75">
      <c r="A9" s="46"/>
      <c r="B9" s="38"/>
      <c r="C9" s="47"/>
      <c r="D9" s="48"/>
      <c r="E9" s="108"/>
      <c r="F9" s="42"/>
      <c r="G9" s="68"/>
      <c r="H9" s="144"/>
      <c r="I9" s="144"/>
    </row>
    <row r="10" spans="1:9" s="145" customFormat="1" ht="15.75">
      <c r="A10" s="85" t="s">
        <v>11</v>
      </c>
      <c r="B10" s="86" t="s">
        <v>204</v>
      </c>
      <c r="C10" s="50"/>
      <c r="D10" s="51"/>
      <c r="E10" s="108"/>
      <c r="F10" s="42"/>
      <c r="G10" s="87">
        <f>G48</f>
        <v>0</v>
      </c>
      <c r="H10" s="144"/>
      <c r="I10" s="144"/>
    </row>
    <row r="11" spans="1:9" s="145" customFormat="1" ht="15.75">
      <c r="A11" s="85" t="s">
        <v>13</v>
      </c>
      <c r="B11" s="86" t="s">
        <v>205</v>
      </c>
      <c r="C11" s="50"/>
      <c r="D11" s="51"/>
      <c r="E11" s="108"/>
      <c r="F11" s="42"/>
      <c r="G11" s="88">
        <f>G65</f>
        <v>0</v>
      </c>
      <c r="H11" s="144"/>
      <c r="I11" s="144"/>
    </row>
    <row r="12" spans="1:9" s="145" customFormat="1" ht="15.75">
      <c r="A12" s="85" t="s">
        <v>16</v>
      </c>
      <c r="B12" s="86" t="s">
        <v>215</v>
      </c>
      <c r="C12" s="50"/>
      <c r="D12" s="51"/>
      <c r="E12" s="108"/>
      <c r="F12" s="42"/>
      <c r="G12" s="88">
        <f>G83</f>
        <v>0</v>
      </c>
      <c r="H12" s="144"/>
      <c r="I12" s="144"/>
    </row>
    <row r="13" spans="1:9" s="145" customFormat="1" ht="15.75">
      <c r="A13" s="85" t="s">
        <v>19</v>
      </c>
      <c r="B13" s="86" t="s">
        <v>36</v>
      </c>
      <c r="C13" s="50"/>
      <c r="D13" s="51"/>
      <c r="E13" s="108"/>
      <c r="F13" s="42"/>
      <c r="G13" s="88">
        <f>G100</f>
        <v>0</v>
      </c>
      <c r="H13" s="144"/>
      <c r="I13" s="144"/>
    </row>
    <row r="14" spans="1:9" s="145" customFormat="1" ht="15.75">
      <c r="A14" s="85" t="s">
        <v>21</v>
      </c>
      <c r="B14" s="86" t="s">
        <v>233</v>
      </c>
      <c r="C14" s="50"/>
      <c r="D14" s="51"/>
      <c r="E14" s="108"/>
      <c r="F14" s="42"/>
      <c r="G14" s="88">
        <f>G128</f>
        <v>0</v>
      </c>
      <c r="H14" s="144"/>
      <c r="I14" s="144"/>
    </row>
    <row r="15" spans="1:9" s="145" customFormat="1" ht="15.75">
      <c r="A15" s="85" t="s">
        <v>23</v>
      </c>
      <c r="B15" s="86" t="s">
        <v>37</v>
      </c>
      <c r="C15" s="50"/>
      <c r="D15" s="51"/>
      <c r="E15" s="108"/>
      <c r="F15" s="42"/>
      <c r="G15" s="88">
        <f>G144</f>
        <v>0</v>
      </c>
      <c r="H15" s="144"/>
      <c r="I15" s="144"/>
    </row>
    <row r="16" spans="1:9">
      <c r="A16" s="7"/>
      <c r="B16" s="4"/>
      <c r="C16" s="8"/>
      <c r="D16" s="9"/>
      <c r="E16" s="109"/>
      <c r="F16" s="3"/>
      <c r="G16" s="69"/>
      <c r="H16" s="10"/>
      <c r="I16" s="10"/>
    </row>
    <row r="17" spans="1:13">
      <c r="A17" s="7"/>
      <c r="B17" s="4"/>
      <c r="C17" s="8"/>
      <c r="D17" s="9"/>
      <c r="E17" s="109"/>
      <c r="F17" s="3"/>
      <c r="G17" s="69"/>
      <c r="H17" s="10"/>
      <c r="I17" s="10"/>
    </row>
    <row r="18" spans="1:13">
      <c r="A18" s="7"/>
      <c r="B18" s="4"/>
      <c r="C18" s="8"/>
      <c r="D18" s="9"/>
      <c r="E18" s="109"/>
      <c r="F18" s="3"/>
      <c r="G18" s="69"/>
      <c r="H18" s="10"/>
      <c r="I18" s="10"/>
    </row>
    <row r="19" spans="1:13">
      <c r="A19" s="7"/>
      <c r="B19" s="4"/>
      <c r="C19" s="8"/>
      <c r="D19" s="9"/>
      <c r="E19" s="109"/>
      <c r="F19" s="3"/>
      <c r="G19" s="69"/>
      <c r="H19" s="10"/>
      <c r="I19" s="10"/>
    </row>
    <row r="20" spans="1:13">
      <c r="A20" s="5"/>
      <c r="B20" s="10"/>
      <c r="C20" s="11"/>
      <c r="D20" s="12"/>
      <c r="E20" s="110"/>
      <c r="F20" s="12"/>
      <c r="G20" s="70"/>
      <c r="H20" s="10"/>
      <c r="I20" s="10"/>
    </row>
    <row r="21" spans="1:13">
      <c r="A21" s="5"/>
      <c r="B21" s="10"/>
      <c r="C21" s="11"/>
      <c r="D21" s="12"/>
      <c r="E21" s="110"/>
      <c r="F21" s="12"/>
      <c r="G21" s="70"/>
      <c r="H21" s="10"/>
      <c r="I21" s="10"/>
    </row>
    <row r="22" spans="1:13" ht="30">
      <c r="A22" s="13" t="s">
        <v>6</v>
      </c>
      <c r="B22" s="14" t="s">
        <v>7</v>
      </c>
      <c r="C22" s="15" t="s">
        <v>8</v>
      </c>
      <c r="D22" s="16" t="s">
        <v>9</v>
      </c>
      <c r="E22" s="111" t="s">
        <v>53</v>
      </c>
      <c r="F22" s="17"/>
      <c r="G22" s="71" t="s">
        <v>10</v>
      </c>
      <c r="H22" s="10"/>
      <c r="I22" s="10"/>
    </row>
    <row r="23" spans="1:13">
      <c r="A23" s="18"/>
      <c r="B23" s="19"/>
      <c r="C23" s="1"/>
      <c r="D23" s="2"/>
      <c r="E23" s="112"/>
      <c r="F23" s="3"/>
      <c r="G23" s="72"/>
      <c r="H23" s="10"/>
      <c r="I23" s="10"/>
    </row>
    <row r="24" spans="1:13" ht="15.75">
      <c r="A24" s="60" t="s">
        <v>4</v>
      </c>
      <c r="B24" s="19" t="s">
        <v>5</v>
      </c>
      <c r="C24" s="1"/>
      <c r="D24" s="2"/>
      <c r="E24" s="112"/>
      <c r="F24" s="3"/>
      <c r="G24" s="72"/>
      <c r="H24" s="148"/>
      <c r="I24" s="149"/>
      <c r="J24" s="180"/>
      <c r="K24" s="150"/>
      <c r="L24" s="151"/>
      <c r="M24" s="181"/>
    </row>
    <row r="25" spans="1:13">
      <c r="A25" s="5"/>
      <c r="B25" s="10"/>
      <c r="C25" s="11"/>
      <c r="D25" s="12"/>
      <c r="E25" s="110"/>
      <c r="F25" s="12"/>
      <c r="G25" s="70"/>
      <c r="H25" s="153"/>
      <c r="J25" s="174"/>
      <c r="K25" s="156"/>
      <c r="L25" s="157"/>
      <c r="M25" s="182"/>
    </row>
    <row r="26" spans="1:13" ht="15" customHeight="1">
      <c r="A26" s="60" t="s">
        <v>11</v>
      </c>
      <c r="B26" s="19" t="s">
        <v>17</v>
      </c>
      <c r="C26" s="11"/>
      <c r="D26" s="12"/>
      <c r="E26" s="110"/>
      <c r="F26" s="12"/>
      <c r="G26" s="70"/>
      <c r="H26" s="153"/>
      <c r="I26" s="159"/>
      <c r="J26" s="174"/>
      <c r="K26" s="156"/>
      <c r="L26" s="157"/>
      <c r="M26" s="182"/>
    </row>
    <row r="27" spans="1:13" ht="36">
      <c r="A27" s="5"/>
      <c r="B27" s="152" t="s">
        <v>98</v>
      </c>
      <c r="C27" s="11"/>
      <c r="D27" s="12"/>
      <c r="E27" s="110"/>
      <c r="F27" s="12"/>
      <c r="G27" s="70"/>
      <c r="H27" s="153"/>
      <c r="I27" s="159"/>
      <c r="J27" s="174"/>
      <c r="K27" s="156"/>
      <c r="L27" s="157"/>
      <c r="M27" s="182"/>
    </row>
    <row r="28" spans="1:13">
      <c r="A28" s="5"/>
      <c r="B28" s="154"/>
      <c r="C28" s="11"/>
      <c r="D28" s="12"/>
      <c r="E28" s="110"/>
      <c r="F28" s="12"/>
      <c r="G28" s="70"/>
      <c r="H28" s="153"/>
      <c r="I28" s="159"/>
      <c r="J28" s="174"/>
      <c r="K28" s="156"/>
      <c r="L28" s="157"/>
      <c r="M28" s="182"/>
    </row>
    <row r="29" spans="1:13">
      <c r="A29" s="5">
        <v>1</v>
      </c>
      <c r="B29" s="165" t="s">
        <v>192</v>
      </c>
      <c r="C29" s="94"/>
      <c r="D29" s="94"/>
      <c r="E29" s="139"/>
      <c r="F29" s="176"/>
      <c r="G29" s="176"/>
      <c r="H29" s="153"/>
      <c r="I29" s="175"/>
      <c r="J29" s="174"/>
      <c r="K29" s="156"/>
      <c r="L29" s="157"/>
      <c r="M29" s="182"/>
    </row>
    <row r="30" spans="1:13" ht="180">
      <c r="A30" s="5"/>
      <c r="B30" s="166" t="s">
        <v>193</v>
      </c>
      <c r="C30" s="167" t="s">
        <v>127</v>
      </c>
      <c r="D30" s="168">
        <f>7.91*6.37</f>
        <v>50.386700000000005</v>
      </c>
      <c r="E30" s="117"/>
      <c r="F30" s="99"/>
      <c r="G30" s="97">
        <f>E30*D30</f>
        <v>0</v>
      </c>
      <c r="H30" s="153"/>
      <c r="I30" s="171"/>
      <c r="J30" s="174"/>
      <c r="K30" s="156"/>
      <c r="L30" s="157"/>
      <c r="M30" s="182"/>
    </row>
    <row r="31" spans="1:13">
      <c r="A31" s="22"/>
      <c r="B31" s="100"/>
      <c r="C31" s="94"/>
      <c r="D31" s="94"/>
      <c r="E31" s="116"/>
      <c r="F31" s="95"/>
      <c r="G31" s="96"/>
      <c r="H31" s="153"/>
      <c r="I31" s="175"/>
      <c r="J31" s="174"/>
      <c r="K31" s="156"/>
      <c r="L31" s="157"/>
      <c r="M31" s="182"/>
    </row>
    <row r="32" spans="1:13">
      <c r="A32" s="164">
        <v>2</v>
      </c>
      <c r="B32" s="165" t="s">
        <v>194</v>
      </c>
      <c r="C32" s="94"/>
      <c r="D32" s="94"/>
      <c r="E32" s="116"/>
      <c r="F32" s="95"/>
      <c r="G32" s="96"/>
      <c r="H32" s="153"/>
      <c r="I32" s="171"/>
      <c r="J32" s="174"/>
      <c r="K32" s="156"/>
      <c r="L32" s="157"/>
      <c r="M32" s="182"/>
    </row>
    <row r="33" spans="1:13" ht="60">
      <c r="A33" s="164"/>
      <c r="B33" s="166" t="s">
        <v>195</v>
      </c>
      <c r="C33" s="167" t="s">
        <v>127</v>
      </c>
      <c r="D33" s="168">
        <v>51.93</v>
      </c>
      <c r="E33" s="117"/>
      <c r="F33" s="95"/>
      <c r="G33" s="97">
        <f>E33*D33</f>
        <v>0</v>
      </c>
      <c r="H33" s="153"/>
      <c r="I33" s="171"/>
      <c r="J33" s="174"/>
      <c r="K33" s="156"/>
      <c r="L33" s="157"/>
      <c r="M33" s="182">
        <f>ROUND(L33*K33,2)</f>
        <v>0</v>
      </c>
    </row>
    <row r="34" spans="1:13">
      <c r="A34" s="5"/>
      <c r="B34" s="100"/>
      <c r="C34" s="94"/>
      <c r="D34" s="94"/>
      <c r="E34" s="116"/>
      <c r="F34" s="98"/>
      <c r="G34" s="96"/>
      <c r="H34" s="153"/>
      <c r="I34" s="171"/>
      <c r="J34" s="174"/>
      <c r="K34" s="156"/>
      <c r="L34" s="157"/>
      <c r="M34" s="182"/>
    </row>
    <row r="35" spans="1:13">
      <c r="A35" s="5">
        <v>3</v>
      </c>
      <c r="B35" s="165" t="s">
        <v>196</v>
      </c>
      <c r="C35" s="94"/>
      <c r="D35" s="94"/>
      <c r="E35" s="139"/>
      <c r="F35" s="176"/>
      <c r="G35" s="176"/>
      <c r="H35" s="153"/>
      <c r="I35" s="175"/>
      <c r="J35" s="174"/>
      <c r="K35" s="156"/>
      <c r="L35" s="157"/>
      <c r="M35" s="182"/>
    </row>
    <row r="36" spans="1:13" ht="60">
      <c r="A36" s="5"/>
      <c r="B36" s="166" t="s">
        <v>197</v>
      </c>
      <c r="C36" s="167" t="s">
        <v>127</v>
      </c>
      <c r="D36" s="168">
        <v>51.93</v>
      </c>
      <c r="E36" s="117"/>
      <c r="F36" s="98"/>
      <c r="G36" s="97">
        <f>D36*E36</f>
        <v>0</v>
      </c>
      <c r="H36" s="153"/>
      <c r="I36" s="171"/>
      <c r="J36" s="174"/>
      <c r="K36" s="156"/>
      <c r="L36" s="157"/>
      <c r="M36" s="182"/>
    </row>
    <row r="37" spans="1:13">
      <c r="A37" s="5"/>
      <c r="B37" s="100"/>
      <c r="C37" s="94"/>
      <c r="D37" s="94"/>
      <c r="E37" s="118"/>
      <c r="F37" s="98"/>
      <c r="G37" s="96"/>
      <c r="H37" s="153"/>
      <c r="I37" s="171"/>
      <c r="J37" s="174"/>
      <c r="K37" s="156"/>
      <c r="L37" s="157"/>
      <c r="M37" s="182">
        <f>ROUND(L37*K37,2)</f>
        <v>0</v>
      </c>
    </row>
    <row r="38" spans="1:13">
      <c r="A38" s="5">
        <v>4</v>
      </c>
      <c r="B38" s="165" t="s">
        <v>198</v>
      </c>
      <c r="C38" s="176"/>
      <c r="D38" s="177"/>
      <c r="E38" s="139"/>
      <c r="F38" s="176"/>
      <c r="G38" s="176"/>
      <c r="H38" s="153"/>
      <c r="I38" s="171"/>
      <c r="J38" s="174"/>
      <c r="K38" s="156"/>
      <c r="L38" s="157"/>
      <c r="M38" s="182"/>
    </row>
    <row r="39" spans="1:13" ht="90">
      <c r="A39" s="5"/>
      <c r="B39" s="166" t="s">
        <v>199</v>
      </c>
      <c r="C39" s="167" t="s">
        <v>126</v>
      </c>
      <c r="D39" s="168">
        <v>6.37</v>
      </c>
      <c r="E39" s="117"/>
      <c r="F39" s="98"/>
      <c r="G39" s="97">
        <f>D39*E39</f>
        <v>0</v>
      </c>
      <c r="H39" s="153"/>
      <c r="I39" s="175"/>
      <c r="J39" s="174"/>
      <c r="K39" s="156"/>
      <c r="L39" s="157"/>
      <c r="M39" s="182"/>
    </row>
    <row r="40" spans="1:13">
      <c r="A40" s="5"/>
      <c r="B40" s="100"/>
      <c r="C40" s="94"/>
      <c r="D40" s="94"/>
      <c r="E40" s="116"/>
      <c r="F40" s="98"/>
      <c r="G40" s="96"/>
      <c r="H40" s="153"/>
      <c r="I40" s="171"/>
      <c r="J40" s="174"/>
      <c r="K40" s="156"/>
      <c r="L40" s="157"/>
      <c r="M40" s="182"/>
    </row>
    <row r="41" spans="1:13">
      <c r="A41" s="24">
        <v>5</v>
      </c>
      <c r="B41" s="165" t="s">
        <v>200</v>
      </c>
      <c r="C41" s="176"/>
      <c r="D41" s="177"/>
      <c r="E41" s="139"/>
      <c r="F41" s="176"/>
      <c r="G41" s="176"/>
      <c r="H41" s="153"/>
      <c r="I41" s="171"/>
      <c r="J41" s="174"/>
      <c r="K41" s="156"/>
      <c r="L41" s="157"/>
      <c r="M41" s="182">
        <f>ROUND(L41*K41,2)</f>
        <v>0</v>
      </c>
    </row>
    <row r="42" spans="1:13" ht="60">
      <c r="A42" s="24"/>
      <c r="B42" s="166" t="s">
        <v>201</v>
      </c>
      <c r="C42" s="167" t="s">
        <v>127</v>
      </c>
      <c r="D42" s="168">
        <f>51.93-34.3</f>
        <v>17.630000000000003</v>
      </c>
      <c r="E42" s="117"/>
      <c r="F42" s="98"/>
      <c r="G42" s="97">
        <f>D42*E42</f>
        <v>0</v>
      </c>
      <c r="H42" s="153"/>
      <c r="I42" s="171"/>
      <c r="J42" s="174"/>
      <c r="K42" s="156"/>
      <c r="L42" s="157"/>
      <c r="M42" s="182"/>
    </row>
    <row r="43" spans="1:13">
      <c r="A43" s="5"/>
      <c r="B43" s="101"/>
      <c r="C43" s="101"/>
      <c r="D43" s="102"/>
      <c r="E43" s="116"/>
      <c r="F43" s="98"/>
      <c r="G43" s="96"/>
      <c r="H43" s="153"/>
      <c r="I43" s="175"/>
      <c r="J43" s="174"/>
      <c r="K43" s="156"/>
      <c r="L43" s="157"/>
      <c r="M43" s="182"/>
    </row>
    <row r="44" spans="1:13">
      <c r="A44" s="24">
        <v>6</v>
      </c>
      <c r="B44" s="183" t="s">
        <v>202</v>
      </c>
      <c r="C44" s="176"/>
      <c r="D44" s="177"/>
      <c r="E44" s="139"/>
      <c r="F44" s="176"/>
      <c r="G44" s="176"/>
      <c r="H44" s="153"/>
      <c r="I44" s="171"/>
      <c r="J44" s="174"/>
      <c r="K44" s="156"/>
      <c r="L44" s="157"/>
      <c r="M44" s="182"/>
    </row>
    <row r="45" spans="1:13" ht="60">
      <c r="A45" s="24"/>
      <c r="B45" s="166" t="s">
        <v>203</v>
      </c>
      <c r="C45" s="167" t="s">
        <v>173</v>
      </c>
      <c r="D45" s="168">
        <v>51.93</v>
      </c>
      <c r="E45" s="117"/>
      <c r="F45" s="98"/>
      <c r="G45" s="97">
        <f>D45*E45</f>
        <v>0</v>
      </c>
      <c r="H45" s="153"/>
      <c r="I45" s="171"/>
      <c r="J45" s="174"/>
      <c r="K45" s="156"/>
      <c r="L45" s="157"/>
      <c r="M45" s="182">
        <f>ROUND(L45*K45,2)</f>
        <v>0</v>
      </c>
    </row>
    <row r="46" spans="1:13" ht="15.75" thickBot="1">
      <c r="A46" s="52"/>
      <c r="B46" s="53"/>
      <c r="C46" s="54"/>
      <c r="D46" s="54"/>
      <c r="E46" s="119"/>
      <c r="F46" s="55"/>
      <c r="G46" s="74"/>
      <c r="H46" s="153"/>
      <c r="I46" s="171"/>
      <c r="J46" s="155"/>
      <c r="K46" s="156"/>
      <c r="L46" s="157"/>
    </row>
    <row r="47" spans="1:13" ht="15.75" thickTop="1">
      <c r="A47" s="5"/>
      <c r="B47" s="20"/>
      <c r="C47" s="21"/>
      <c r="D47" s="21"/>
      <c r="E47" s="115"/>
      <c r="F47" s="12"/>
      <c r="G47" s="70"/>
      <c r="H47" s="153"/>
      <c r="I47" s="175"/>
      <c r="J47" s="155"/>
      <c r="K47" s="156"/>
      <c r="L47" s="157"/>
    </row>
    <row r="48" spans="1:13" ht="15.75" thickBot="1">
      <c r="A48" s="24"/>
      <c r="B48" s="448" t="s">
        <v>43</v>
      </c>
      <c r="C48" s="449"/>
      <c r="D48" s="11"/>
      <c r="E48" s="110"/>
      <c r="F48" s="12"/>
      <c r="G48" s="75">
        <f>SUM(G30:G45)</f>
        <v>0</v>
      </c>
      <c r="H48" s="153"/>
      <c r="I48" s="171"/>
      <c r="J48" s="155"/>
      <c r="K48" s="156"/>
      <c r="L48" s="157"/>
    </row>
    <row r="49" spans="1:13">
      <c r="A49" s="24"/>
      <c r="B49" s="138"/>
      <c r="C49" s="179"/>
      <c r="D49" s="11"/>
      <c r="E49" s="110"/>
      <c r="F49" s="12"/>
      <c r="G49" s="76"/>
      <c r="H49" s="153"/>
      <c r="I49" s="171"/>
      <c r="J49" s="174"/>
      <c r="K49" s="156"/>
      <c r="L49" s="157"/>
    </row>
    <row r="50" spans="1:13">
      <c r="A50" s="5"/>
      <c r="B50" s="6"/>
      <c r="C50" s="11"/>
      <c r="D50" s="11"/>
      <c r="E50" s="110"/>
      <c r="F50" s="12"/>
      <c r="G50" s="70"/>
      <c r="H50" s="153"/>
      <c r="I50" s="171"/>
      <c r="J50" s="155"/>
      <c r="K50" s="156"/>
      <c r="L50" s="157"/>
    </row>
    <row r="51" spans="1:13" ht="15" customHeight="1">
      <c r="A51" s="60" t="s">
        <v>13</v>
      </c>
      <c r="B51" s="19" t="s">
        <v>213</v>
      </c>
      <c r="C51" s="11"/>
      <c r="D51" s="11"/>
      <c r="E51" s="110"/>
      <c r="F51" s="12"/>
      <c r="G51" s="70"/>
      <c r="H51" s="148"/>
      <c r="I51" s="149"/>
      <c r="J51" s="180"/>
      <c r="K51" s="150"/>
      <c r="L51" s="151"/>
      <c r="M51" s="181"/>
    </row>
    <row r="52" spans="1:13" ht="36">
      <c r="A52" s="60"/>
      <c r="B52" s="152" t="s">
        <v>98</v>
      </c>
      <c r="C52" s="11"/>
      <c r="D52" s="11"/>
      <c r="E52" s="110"/>
      <c r="F52" s="12"/>
      <c r="G52" s="70"/>
      <c r="H52" s="153"/>
      <c r="J52" s="174"/>
      <c r="K52" s="156"/>
      <c r="L52" s="157"/>
      <c r="M52" s="182"/>
    </row>
    <row r="53" spans="1:13">
      <c r="A53" s="5"/>
      <c r="B53" s="10"/>
      <c r="C53" s="10"/>
      <c r="D53" s="1"/>
      <c r="E53" s="110"/>
      <c r="F53" s="10"/>
      <c r="G53" s="70"/>
      <c r="H53" s="153"/>
      <c r="I53" s="171"/>
      <c r="J53" s="174"/>
      <c r="K53" s="156"/>
      <c r="L53" s="157"/>
      <c r="M53" s="182"/>
    </row>
    <row r="54" spans="1:13">
      <c r="A54" s="5">
        <v>1</v>
      </c>
      <c r="B54" s="165" t="s">
        <v>206</v>
      </c>
      <c r="C54" s="176"/>
      <c r="D54" s="177"/>
      <c r="E54" s="139"/>
      <c r="F54" s="176"/>
      <c r="G54" s="176"/>
      <c r="H54" s="153"/>
      <c r="I54" s="171"/>
      <c r="J54" s="174"/>
      <c r="K54" s="156"/>
      <c r="L54" s="157"/>
      <c r="M54" s="182">
        <f>ROUND(L54*K54,2)</f>
        <v>0</v>
      </c>
    </row>
    <row r="55" spans="1:13" ht="90">
      <c r="A55" s="5"/>
      <c r="B55" s="166" t="s">
        <v>207</v>
      </c>
      <c r="C55" s="176"/>
      <c r="D55" s="177"/>
      <c r="E55" s="139"/>
      <c r="F55" s="176"/>
      <c r="G55" s="176"/>
      <c r="H55" s="153"/>
      <c r="I55" s="171"/>
      <c r="J55" s="174"/>
      <c r="K55" s="156"/>
      <c r="L55" s="157"/>
      <c r="M55" s="182"/>
    </row>
    <row r="56" spans="1:13">
      <c r="A56" s="5"/>
      <c r="B56" s="165"/>
      <c r="C56" s="167" t="s">
        <v>127</v>
      </c>
      <c r="D56" s="168">
        <v>53.57</v>
      </c>
      <c r="E56" s="117"/>
      <c r="F56" s="99"/>
      <c r="G56" s="97">
        <f>D56*E56</f>
        <v>0</v>
      </c>
      <c r="H56" s="153"/>
      <c r="I56" s="171"/>
      <c r="J56" s="174"/>
      <c r="K56" s="156"/>
      <c r="L56" s="157"/>
      <c r="M56" s="182"/>
    </row>
    <row r="57" spans="1:13">
      <c r="A57" s="5"/>
      <c r="B57" s="165" t="s">
        <v>208</v>
      </c>
      <c r="C57" s="167" t="s">
        <v>126</v>
      </c>
      <c r="D57" s="168">
        <f>8.4*2</f>
        <v>16.8</v>
      </c>
      <c r="E57" s="117"/>
      <c r="F57" s="99"/>
      <c r="G57" s="97">
        <f t="shared" ref="G57:G59" si="0">D57*E57</f>
        <v>0</v>
      </c>
      <c r="H57" s="153"/>
      <c r="I57" s="171"/>
      <c r="J57" s="174"/>
      <c r="K57" s="156"/>
      <c r="L57" s="157"/>
      <c r="M57" s="182"/>
    </row>
    <row r="58" spans="1:13">
      <c r="A58" s="5"/>
      <c r="B58" s="165" t="s">
        <v>209</v>
      </c>
      <c r="C58" s="167" t="s">
        <v>126</v>
      </c>
      <c r="D58" s="168">
        <v>6.37</v>
      </c>
      <c r="E58" s="117"/>
      <c r="F58" s="99"/>
      <c r="G58" s="97">
        <f t="shared" si="0"/>
        <v>0</v>
      </c>
      <c r="H58" s="153"/>
      <c r="I58" s="171"/>
      <c r="J58" s="174"/>
      <c r="K58" s="156"/>
      <c r="L58" s="157"/>
      <c r="M58" s="182"/>
    </row>
    <row r="59" spans="1:13">
      <c r="A59" s="5"/>
      <c r="B59" s="165" t="s">
        <v>210</v>
      </c>
      <c r="C59" s="167" t="s">
        <v>126</v>
      </c>
      <c r="D59" s="168">
        <f>6.37*2</f>
        <v>12.74</v>
      </c>
      <c r="E59" s="117"/>
      <c r="F59" s="99"/>
      <c r="G59" s="97">
        <f t="shared" si="0"/>
        <v>0</v>
      </c>
      <c r="H59" s="153"/>
      <c r="I59" s="171"/>
      <c r="J59" s="174"/>
      <c r="K59" s="156"/>
      <c r="L59" s="157"/>
      <c r="M59" s="182"/>
    </row>
    <row r="60" spans="1:13">
      <c r="A60" s="5"/>
      <c r="B60" s="100"/>
      <c r="C60" s="94"/>
      <c r="D60" s="94"/>
      <c r="E60" s="116"/>
      <c r="F60" s="98"/>
      <c r="G60" s="96"/>
      <c r="H60" s="153"/>
      <c r="I60" s="171"/>
      <c r="J60" s="174"/>
      <c r="K60" s="156"/>
      <c r="L60" s="157"/>
      <c r="M60" s="182"/>
    </row>
    <row r="61" spans="1:13">
      <c r="A61" s="5">
        <v>2</v>
      </c>
      <c r="B61" s="165" t="s">
        <v>211</v>
      </c>
      <c r="C61" s="176"/>
      <c r="D61" s="177"/>
      <c r="E61" s="139"/>
      <c r="F61" s="176"/>
      <c r="G61" s="176"/>
      <c r="H61" s="186"/>
      <c r="I61" s="187"/>
      <c r="J61" s="188"/>
      <c r="K61" s="189"/>
      <c r="L61" s="450"/>
      <c r="M61" s="451"/>
    </row>
    <row r="62" spans="1:13" ht="75">
      <c r="A62" s="5"/>
      <c r="B62" s="166" t="s">
        <v>212</v>
      </c>
      <c r="C62" s="167" t="s">
        <v>126</v>
      </c>
      <c r="D62" s="168">
        <f>6.37*4</f>
        <v>25.48</v>
      </c>
      <c r="E62" s="117"/>
      <c r="F62" s="98"/>
      <c r="G62" s="97">
        <f>D62*E62</f>
        <v>0</v>
      </c>
      <c r="H62" s="153"/>
      <c r="I62" s="154"/>
      <c r="J62" s="174"/>
      <c r="K62" s="156"/>
      <c r="L62" s="157"/>
      <c r="M62" s="182"/>
    </row>
    <row r="63" spans="1:13" ht="15.75" thickBot="1">
      <c r="A63" s="52"/>
      <c r="B63" s="53"/>
      <c r="C63" s="54"/>
      <c r="D63" s="54"/>
      <c r="E63" s="119"/>
      <c r="F63" s="55"/>
      <c r="G63" s="74"/>
      <c r="H63" s="153"/>
      <c r="I63" s="159"/>
      <c r="J63" s="174"/>
      <c r="K63" s="156"/>
      <c r="L63" s="157"/>
      <c r="M63" s="182"/>
    </row>
    <row r="64" spans="1:13" ht="15.75" thickTop="1">
      <c r="A64" s="5"/>
      <c r="B64" s="10"/>
      <c r="C64" s="10"/>
      <c r="D64" s="1"/>
      <c r="E64" s="110"/>
      <c r="F64" s="10"/>
      <c r="G64" s="70"/>
      <c r="H64" s="153"/>
      <c r="I64" s="159"/>
      <c r="J64" s="174"/>
      <c r="K64" s="156"/>
      <c r="L64" s="157"/>
      <c r="M64" s="182"/>
    </row>
    <row r="65" spans="1:13" ht="15.75" thickBot="1">
      <c r="A65" s="24"/>
      <c r="B65" s="19" t="s">
        <v>214</v>
      </c>
      <c r="C65" s="11"/>
      <c r="D65" s="11"/>
      <c r="E65" s="110"/>
      <c r="F65" s="12"/>
      <c r="G65" s="75">
        <f>SUM(G56:G62)</f>
        <v>0</v>
      </c>
      <c r="H65" s="153"/>
      <c r="I65" s="159"/>
      <c r="J65" s="174"/>
      <c r="K65" s="156"/>
      <c r="L65" s="157"/>
      <c r="M65" s="182"/>
    </row>
    <row r="66" spans="1:13">
      <c r="A66" s="5"/>
      <c r="B66" s="10"/>
      <c r="C66" s="10"/>
      <c r="D66" s="1"/>
      <c r="E66" s="110"/>
      <c r="F66" s="10"/>
      <c r="G66" s="70"/>
      <c r="H66" s="153"/>
      <c r="I66" s="169"/>
      <c r="J66" s="174"/>
      <c r="K66" s="156"/>
      <c r="L66" s="157"/>
      <c r="M66" s="182"/>
    </row>
    <row r="67" spans="1:13">
      <c r="A67" s="5"/>
      <c r="B67" s="10"/>
      <c r="C67" s="10"/>
      <c r="D67" s="1"/>
      <c r="E67" s="110"/>
      <c r="F67" s="10"/>
      <c r="G67" s="70"/>
      <c r="H67" s="153"/>
      <c r="I67" s="171"/>
      <c r="J67" s="174"/>
      <c r="K67" s="156"/>
      <c r="L67" s="157"/>
      <c r="M67" s="182"/>
    </row>
    <row r="68" spans="1:13" ht="15.75">
      <c r="A68" s="60" t="s">
        <v>16</v>
      </c>
      <c r="B68" s="19" t="s">
        <v>223</v>
      </c>
      <c r="C68" s="11"/>
      <c r="D68" s="11"/>
      <c r="E68" s="110"/>
      <c r="F68" s="12"/>
      <c r="G68" s="70"/>
      <c r="H68" s="148"/>
      <c r="I68" s="149"/>
      <c r="J68" s="180"/>
      <c r="K68" s="150"/>
      <c r="L68" s="151"/>
      <c r="M68" s="181"/>
    </row>
    <row r="69" spans="1:13" ht="36">
      <c r="A69" s="60"/>
      <c r="B69" s="152" t="s">
        <v>98</v>
      </c>
      <c r="C69" s="11"/>
      <c r="D69" s="11"/>
      <c r="E69" s="110"/>
      <c r="F69" s="12"/>
      <c r="G69" s="70"/>
      <c r="H69" s="153"/>
      <c r="J69" s="174"/>
      <c r="K69" s="156"/>
      <c r="L69" s="157"/>
      <c r="M69" s="182"/>
    </row>
    <row r="70" spans="1:13">
      <c r="A70" s="60"/>
      <c r="B70" s="152" t="s">
        <v>216</v>
      </c>
      <c r="C70" s="11"/>
      <c r="D70" s="11"/>
      <c r="E70" s="110"/>
      <c r="F70" s="12"/>
      <c r="G70" s="70"/>
      <c r="H70" s="153"/>
      <c r="I70" s="154"/>
      <c r="J70" s="174"/>
      <c r="K70" s="156"/>
      <c r="L70" s="157"/>
      <c r="M70" s="182"/>
    </row>
    <row r="71" spans="1:13" s="25" customFormat="1">
      <c r="A71" s="24"/>
      <c r="B71" s="6"/>
      <c r="C71" s="11"/>
      <c r="D71" s="11"/>
      <c r="E71" s="110"/>
      <c r="F71" s="12"/>
      <c r="G71" s="70"/>
      <c r="H71" s="153"/>
      <c r="J71" s="174"/>
      <c r="K71" s="156"/>
      <c r="L71" s="157"/>
      <c r="M71" s="182"/>
    </row>
    <row r="72" spans="1:13">
      <c r="A72" s="5">
        <v>1</v>
      </c>
      <c r="B72" s="165" t="s">
        <v>217</v>
      </c>
      <c r="C72" s="176"/>
      <c r="D72" s="177"/>
      <c r="E72" s="139"/>
      <c r="F72" s="176"/>
      <c r="G72" s="176"/>
      <c r="H72" s="153"/>
      <c r="I72" s="159"/>
      <c r="J72" s="174"/>
      <c r="K72" s="156"/>
      <c r="L72" s="157"/>
      <c r="M72" s="182"/>
    </row>
    <row r="73" spans="1:13" ht="75">
      <c r="A73" s="5"/>
      <c r="B73" s="166" t="s">
        <v>218</v>
      </c>
      <c r="C73" s="176"/>
      <c r="D73" s="177"/>
      <c r="E73" s="139"/>
      <c r="F73" s="176"/>
      <c r="G73" s="176"/>
      <c r="H73" s="153"/>
      <c r="I73" s="159"/>
      <c r="J73" s="174"/>
      <c r="K73" s="156"/>
      <c r="L73" s="157"/>
      <c r="M73" s="182"/>
    </row>
    <row r="74" spans="1:13">
      <c r="A74" s="5"/>
      <c r="B74" s="184"/>
      <c r="C74" s="167" t="s">
        <v>126</v>
      </c>
      <c r="D74" s="168">
        <f>6.37*2</f>
        <v>12.74</v>
      </c>
      <c r="E74" s="117"/>
      <c r="F74" s="98"/>
      <c r="G74" s="97">
        <f>D74*E74</f>
        <v>0</v>
      </c>
      <c r="H74" s="153"/>
      <c r="I74" s="159"/>
      <c r="J74" s="174"/>
      <c r="K74" s="156"/>
      <c r="L74" s="157"/>
      <c r="M74" s="182"/>
    </row>
    <row r="75" spans="1:13">
      <c r="A75" s="5"/>
      <c r="B75" s="184" t="s">
        <v>219</v>
      </c>
      <c r="C75" s="167" t="s">
        <v>18</v>
      </c>
      <c r="D75" s="168">
        <v>2</v>
      </c>
      <c r="E75" s="126"/>
      <c r="F75" s="98"/>
      <c r="G75" s="97">
        <f>D75*E75</f>
        <v>0</v>
      </c>
      <c r="H75" s="153"/>
      <c r="I75" s="159"/>
      <c r="J75" s="174"/>
      <c r="K75" s="156"/>
      <c r="L75" s="157"/>
      <c r="M75" s="182"/>
    </row>
    <row r="76" spans="1:13">
      <c r="A76" s="5"/>
      <c r="B76" s="100"/>
      <c r="C76" s="103"/>
      <c r="D76" s="103"/>
      <c r="E76" s="127"/>
      <c r="F76" s="98"/>
      <c r="G76" s="96"/>
      <c r="H76" s="153"/>
      <c r="I76" s="159"/>
      <c r="J76" s="174"/>
      <c r="K76" s="156"/>
      <c r="L76" s="157"/>
      <c r="M76" s="182"/>
    </row>
    <row r="77" spans="1:13">
      <c r="A77" s="5">
        <v>2</v>
      </c>
      <c r="B77" s="165" t="s">
        <v>220</v>
      </c>
      <c r="C77" s="176"/>
      <c r="D77" s="177"/>
      <c r="E77" s="139"/>
      <c r="F77" s="176"/>
      <c r="G77" s="176"/>
      <c r="H77" s="274"/>
      <c r="I77" s="275"/>
      <c r="J77" s="276"/>
      <c r="K77" s="277"/>
      <c r="L77" s="278"/>
      <c r="M77" s="279"/>
    </row>
    <row r="78" spans="1:13" ht="60" customHeight="1">
      <c r="A78" s="5"/>
      <c r="B78" s="166" t="s">
        <v>221</v>
      </c>
      <c r="C78" s="176"/>
      <c r="D78" s="177"/>
      <c r="E78" s="139"/>
      <c r="F78" s="176"/>
      <c r="G78" s="176"/>
      <c r="H78" s="274"/>
      <c r="I78" s="280"/>
      <c r="J78" s="276"/>
      <c r="K78" s="277"/>
      <c r="L78" s="278"/>
      <c r="M78" s="279"/>
    </row>
    <row r="79" spans="1:13">
      <c r="A79" s="5"/>
      <c r="B79" s="184"/>
      <c r="C79" s="167" t="s">
        <v>126</v>
      </c>
      <c r="D79" s="168">
        <v>6</v>
      </c>
      <c r="E79" s="117"/>
      <c r="F79" s="98"/>
      <c r="G79" s="97">
        <f>D79*E79</f>
        <v>0</v>
      </c>
      <c r="H79" s="274"/>
      <c r="I79" s="280"/>
      <c r="J79" s="276"/>
      <c r="K79" s="277"/>
      <c r="L79" s="278"/>
      <c r="M79" s="279"/>
    </row>
    <row r="80" spans="1:13">
      <c r="A80" s="5"/>
      <c r="B80" s="184" t="s">
        <v>222</v>
      </c>
      <c r="C80" s="167" t="s">
        <v>18</v>
      </c>
      <c r="D80" s="168">
        <v>4</v>
      </c>
      <c r="E80" s="126"/>
      <c r="F80" s="98"/>
      <c r="G80" s="97">
        <f>D80*E80</f>
        <v>0</v>
      </c>
      <c r="H80" s="274"/>
      <c r="I80" s="280"/>
      <c r="J80" s="276"/>
      <c r="K80" s="277"/>
      <c r="L80" s="278"/>
      <c r="M80" s="279"/>
    </row>
    <row r="81" spans="1:13" ht="15.75" thickBot="1">
      <c r="A81" s="56"/>
      <c r="B81" s="53"/>
      <c r="C81" s="54"/>
      <c r="D81" s="54"/>
      <c r="E81" s="119"/>
      <c r="F81" s="55"/>
      <c r="G81" s="74"/>
      <c r="H81" s="153"/>
      <c r="I81" s="171"/>
      <c r="J81" s="174"/>
      <c r="K81" s="156"/>
      <c r="L81" s="157"/>
      <c r="M81" s="182"/>
    </row>
    <row r="82" spans="1:13" ht="15.75" thickTop="1">
      <c r="A82" s="5"/>
      <c r="B82" s="10"/>
      <c r="C82" s="10"/>
      <c r="D82" s="1"/>
      <c r="E82" s="110"/>
      <c r="F82" s="10"/>
      <c r="G82" s="70"/>
      <c r="H82" s="153"/>
      <c r="I82" s="175"/>
      <c r="J82" s="174"/>
      <c r="K82" s="156"/>
      <c r="L82" s="157"/>
      <c r="M82" s="182"/>
    </row>
    <row r="83" spans="1:13" ht="15.75" thickBot="1">
      <c r="A83" s="24"/>
      <c r="B83" s="19" t="s">
        <v>224</v>
      </c>
      <c r="C83" s="11"/>
      <c r="D83" s="11"/>
      <c r="E83" s="110"/>
      <c r="F83" s="12"/>
      <c r="G83" s="75">
        <f>SUM(G74:G80)</f>
        <v>0</v>
      </c>
      <c r="H83" s="153"/>
      <c r="I83" s="171"/>
      <c r="J83" s="174"/>
      <c r="K83" s="156"/>
      <c r="L83" s="157"/>
      <c r="M83" s="182"/>
    </row>
    <row r="84" spans="1:13">
      <c r="A84" s="24"/>
      <c r="B84" s="10"/>
      <c r="C84" s="11"/>
      <c r="D84" s="11"/>
      <c r="E84" s="110"/>
      <c r="F84" s="12"/>
      <c r="G84" s="70"/>
      <c r="H84" s="153"/>
      <c r="I84" s="173"/>
      <c r="J84" s="174"/>
      <c r="K84" s="156"/>
      <c r="L84" s="157"/>
      <c r="M84" s="182"/>
    </row>
    <row r="85" spans="1:13">
      <c r="A85" s="24"/>
      <c r="B85" s="10"/>
      <c r="C85" s="11"/>
      <c r="D85" s="11"/>
      <c r="E85" s="110"/>
      <c r="F85" s="12"/>
      <c r="G85" s="70"/>
      <c r="H85" s="153"/>
      <c r="I85" s="171"/>
      <c r="J85" s="174"/>
      <c r="K85" s="156"/>
      <c r="L85" s="157"/>
      <c r="M85" s="182"/>
    </row>
    <row r="86" spans="1:13" ht="15" customHeight="1">
      <c r="A86" s="60" t="s">
        <v>19</v>
      </c>
      <c r="B86" s="19" t="s">
        <v>22</v>
      </c>
      <c r="C86" s="11"/>
      <c r="D86" s="11"/>
      <c r="E86" s="110"/>
      <c r="F86" s="12"/>
      <c r="G86" s="70"/>
      <c r="H86" s="148"/>
      <c r="I86" s="149"/>
      <c r="J86" s="180"/>
      <c r="K86" s="150"/>
      <c r="L86" s="151"/>
      <c r="M86" s="181"/>
    </row>
    <row r="87" spans="1:13" ht="36">
      <c r="A87" s="5"/>
      <c r="B87" s="152" t="s">
        <v>98</v>
      </c>
      <c r="C87" s="10"/>
      <c r="D87" s="1"/>
      <c r="E87" s="110"/>
      <c r="F87" s="10"/>
      <c r="G87" s="70"/>
      <c r="H87" s="153"/>
      <c r="J87" s="174"/>
      <c r="K87" s="156"/>
      <c r="L87" s="157"/>
      <c r="M87" s="182"/>
    </row>
    <row r="88" spans="1:13" ht="12" customHeight="1">
      <c r="A88" s="5"/>
      <c r="B88" s="152" t="s">
        <v>225</v>
      </c>
      <c r="C88" s="10"/>
      <c r="D88" s="1"/>
      <c r="E88" s="110"/>
      <c r="F88" s="10"/>
      <c r="G88" s="70"/>
      <c r="H88" s="153"/>
      <c r="I88" s="154"/>
      <c r="J88" s="174"/>
      <c r="K88" s="156"/>
      <c r="L88" s="157"/>
      <c r="M88" s="182"/>
    </row>
    <row r="89" spans="1:13" ht="144" customHeight="1">
      <c r="A89" s="5"/>
      <c r="B89" s="152" t="s">
        <v>226</v>
      </c>
      <c r="C89" s="10"/>
      <c r="D89" s="1"/>
      <c r="E89" s="110"/>
      <c r="F89" s="10"/>
      <c r="G89" s="70"/>
      <c r="H89" s="153"/>
      <c r="I89" s="154"/>
      <c r="J89" s="174"/>
      <c r="K89" s="156"/>
      <c r="L89" s="157"/>
      <c r="M89" s="182"/>
    </row>
    <row r="90" spans="1:13" ht="132">
      <c r="A90" s="5"/>
      <c r="B90" s="152" t="s">
        <v>227</v>
      </c>
      <c r="C90" s="10"/>
      <c r="D90" s="1"/>
      <c r="E90" s="110"/>
      <c r="F90" s="10"/>
      <c r="G90" s="70"/>
      <c r="H90" s="153"/>
      <c r="I90" s="154"/>
      <c r="J90" s="174"/>
      <c r="K90" s="156"/>
      <c r="L90" s="157"/>
      <c r="M90" s="182"/>
    </row>
    <row r="91" spans="1:13" ht="96" customHeight="1">
      <c r="A91" s="5"/>
      <c r="B91" s="152" t="s">
        <v>228</v>
      </c>
      <c r="C91" s="10"/>
      <c r="D91" s="1"/>
      <c r="E91" s="110"/>
      <c r="F91" s="10"/>
      <c r="G91" s="70"/>
      <c r="H91" s="153"/>
      <c r="I91" s="154"/>
      <c r="J91" s="174"/>
      <c r="K91" s="156"/>
      <c r="L91" s="157"/>
      <c r="M91" s="182"/>
    </row>
    <row r="92" spans="1:13">
      <c r="A92" s="5"/>
      <c r="B92" s="27"/>
      <c r="D92" s="30"/>
      <c r="F92" s="12"/>
      <c r="G92" s="70"/>
      <c r="H92" s="153"/>
      <c r="I92" s="154"/>
      <c r="J92" s="174"/>
      <c r="K92" s="156"/>
      <c r="L92" s="157"/>
      <c r="M92" s="182"/>
    </row>
    <row r="93" spans="1:13" ht="15" customHeight="1">
      <c r="A93" s="5">
        <v>1</v>
      </c>
      <c r="B93" s="165" t="s">
        <v>229</v>
      </c>
      <c r="C93" s="176"/>
      <c r="D93" s="177"/>
      <c r="E93" s="139"/>
      <c r="F93" s="176"/>
      <c r="G93" s="176"/>
      <c r="H93" s="153"/>
      <c r="I93" s="154"/>
      <c r="J93" s="174"/>
      <c r="K93" s="156"/>
      <c r="L93" s="157"/>
      <c r="M93" s="182"/>
    </row>
    <row r="94" spans="1:13" ht="60">
      <c r="A94" s="5"/>
      <c r="B94" s="166" t="s">
        <v>230</v>
      </c>
      <c r="C94" s="167" t="s">
        <v>18</v>
      </c>
      <c r="D94" s="168">
        <v>10</v>
      </c>
      <c r="E94" s="117"/>
      <c r="F94" s="98"/>
      <c r="G94" s="97">
        <f>D94*E94</f>
        <v>0</v>
      </c>
      <c r="H94" s="153"/>
      <c r="I94" s="154"/>
      <c r="J94" s="174"/>
      <c r="K94" s="156"/>
      <c r="L94" s="157"/>
      <c r="M94" s="182"/>
    </row>
    <row r="95" spans="1:13">
      <c r="A95" s="5"/>
      <c r="B95" s="100"/>
      <c r="C95" s="94"/>
      <c r="D95" s="94"/>
      <c r="E95" s="118"/>
      <c r="F95" s="98"/>
      <c r="G95" s="96"/>
      <c r="H95" s="153"/>
      <c r="I95" s="154"/>
      <c r="J95" s="174"/>
      <c r="K95" s="156"/>
      <c r="L95" s="157"/>
      <c r="M95" s="182"/>
    </row>
    <row r="96" spans="1:13">
      <c r="A96" s="5">
        <v>2</v>
      </c>
      <c r="B96" s="165" t="s">
        <v>231</v>
      </c>
      <c r="C96" s="167"/>
      <c r="D96" s="168"/>
      <c r="E96" s="118"/>
      <c r="F96" s="98"/>
      <c r="G96" s="96"/>
      <c r="H96" s="153"/>
      <c r="I96" s="159"/>
      <c r="J96" s="174"/>
      <c r="K96" s="156"/>
      <c r="L96" s="157"/>
      <c r="M96" s="182"/>
    </row>
    <row r="97" spans="1:13" ht="60">
      <c r="A97" s="5"/>
      <c r="B97" s="166" t="s">
        <v>232</v>
      </c>
      <c r="C97" s="167" t="s">
        <v>18</v>
      </c>
      <c r="D97" s="168">
        <v>1</v>
      </c>
      <c r="E97" s="117"/>
      <c r="F97" s="98"/>
      <c r="G97" s="97">
        <f>E97*D97</f>
        <v>0</v>
      </c>
      <c r="H97" s="153"/>
      <c r="I97" s="159"/>
      <c r="J97" s="174"/>
      <c r="K97" s="156"/>
      <c r="L97" s="157"/>
      <c r="M97" s="182"/>
    </row>
    <row r="98" spans="1:13" ht="15.75" thickBot="1">
      <c r="A98" s="52"/>
      <c r="B98" s="53"/>
      <c r="C98" s="54"/>
      <c r="D98" s="54"/>
      <c r="E98" s="119"/>
      <c r="F98" s="55"/>
      <c r="G98" s="74"/>
      <c r="H98" s="153"/>
      <c r="I98" s="171"/>
      <c r="J98" s="174"/>
      <c r="K98" s="156"/>
      <c r="L98" s="157"/>
      <c r="M98" s="182">
        <f>ROUND(L98*K98,2)</f>
        <v>0</v>
      </c>
    </row>
    <row r="99" spans="1:13" ht="15.75" thickTop="1">
      <c r="A99" s="5"/>
      <c r="B99" s="10"/>
      <c r="C99" s="10"/>
      <c r="D99" s="1"/>
      <c r="E99" s="110"/>
      <c r="F99" s="10"/>
      <c r="G99" s="70"/>
      <c r="H99" s="153"/>
      <c r="I99" s="171"/>
      <c r="J99" s="174"/>
      <c r="K99" s="156"/>
      <c r="L99" s="157"/>
      <c r="M99" s="182"/>
    </row>
    <row r="100" spans="1:13" ht="15.75" thickBot="1">
      <c r="A100" s="24"/>
      <c r="B100" s="19" t="s">
        <v>44</v>
      </c>
      <c r="C100" s="11"/>
      <c r="D100" s="11"/>
      <c r="E100" s="110"/>
      <c r="F100" s="12"/>
      <c r="G100" s="75">
        <f>SUM(G94:G97)</f>
        <v>0</v>
      </c>
      <c r="H100" s="153"/>
      <c r="I100" s="175"/>
      <c r="J100" s="174"/>
      <c r="K100" s="156"/>
      <c r="L100" s="157"/>
      <c r="M100" s="182"/>
    </row>
    <row r="101" spans="1:13">
      <c r="A101" s="5"/>
      <c r="B101" s="6"/>
      <c r="C101" s="11"/>
      <c r="D101" s="11"/>
      <c r="E101" s="110"/>
      <c r="F101" s="12"/>
      <c r="G101" s="70"/>
      <c r="H101" s="153"/>
      <c r="I101" s="171"/>
      <c r="J101" s="174"/>
      <c r="K101" s="156"/>
      <c r="L101" s="157"/>
      <c r="M101" s="182"/>
    </row>
    <row r="102" spans="1:13">
      <c r="A102" s="5"/>
      <c r="B102" s="6"/>
      <c r="C102" s="11"/>
      <c r="D102" s="11"/>
      <c r="E102" s="110"/>
      <c r="F102" s="12"/>
      <c r="G102" s="70"/>
      <c r="H102" s="153"/>
      <c r="I102" s="171"/>
      <c r="J102" s="174"/>
      <c r="K102" s="156"/>
      <c r="L102" s="157"/>
      <c r="M102" s="182"/>
    </row>
    <row r="103" spans="1:13" ht="15.75">
      <c r="A103" s="60" t="s">
        <v>21</v>
      </c>
      <c r="B103" s="19" t="s">
        <v>248</v>
      </c>
      <c r="C103" s="34"/>
      <c r="D103" s="105"/>
      <c r="E103" s="122"/>
      <c r="F103" s="12"/>
      <c r="G103" s="70"/>
      <c r="H103" s="148"/>
      <c r="I103" s="149"/>
      <c r="J103" s="180"/>
      <c r="K103" s="150"/>
      <c r="L103" s="151"/>
      <c r="M103" s="181"/>
    </row>
    <row r="104" spans="1:13" ht="36">
      <c r="A104" s="5"/>
      <c r="B104" s="152" t="s">
        <v>98</v>
      </c>
      <c r="C104" s="11"/>
      <c r="D104" s="11"/>
      <c r="E104" s="110"/>
      <c r="F104" s="12"/>
      <c r="G104" s="70"/>
      <c r="H104" s="153"/>
      <c r="J104" s="174"/>
      <c r="K104" s="156"/>
      <c r="L104" s="157"/>
      <c r="M104" s="182"/>
    </row>
    <row r="105" spans="1:13" ht="36">
      <c r="A105" s="5"/>
      <c r="B105" s="152" t="s">
        <v>234</v>
      </c>
      <c r="C105" s="11"/>
      <c r="D105" s="11"/>
      <c r="E105" s="110"/>
      <c r="F105" s="12"/>
      <c r="G105" s="70"/>
      <c r="H105" s="153"/>
      <c r="J105" s="174"/>
      <c r="K105" s="156"/>
      <c r="L105" s="157"/>
      <c r="M105" s="182"/>
    </row>
    <row r="106" spans="1:13" ht="180" customHeight="1">
      <c r="A106" s="5"/>
      <c r="B106" s="152" t="s">
        <v>235</v>
      </c>
      <c r="C106" s="11"/>
      <c r="D106" s="11"/>
      <c r="E106" s="110"/>
      <c r="F106" s="12"/>
      <c r="G106" s="70"/>
      <c r="H106" s="153"/>
      <c r="J106" s="174"/>
      <c r="K106" s="156"/>
      <c r="L106" s="157"/>
      <c r="M106" s="182"/>
    </row>
    <row r="107" spans="1:13" ht="84" customHeight="1">
      <c r="A107" s="5"/>
      <c r="B107" s="152" t="s">
        <v>236</v>
      </c>
      <c r="C107" s="11"/>
      <c r="D107" s="11"/>
      <c r="E107" s="110"/>
      <c r="F107" s="12"/>
      <c r="G107" s="70"/>
      <c r="H107" s="153"/>
      <c r="J107" s="174"/>
      <c r="K107" s="156"/>
      <c r="L107" s="157"/>
      <c r="M107" s="182"/>
    </row>
    <row r="108" spans="1:13" ht="84">
      <c r="A108" s="5"/>
      <c r="B108" s="152" t="s">
        <v>237</v>
      </c>
      <c r="C108" s="11"/>
      <c r="D108" s="11"/>
      <c r="E108" s="110"/>
      <c r="F108" s="12"/>
      <c r="G108" s="70"/>
      <c r="H108" s="153"/>
      <c r="J108" s="174"/>
      <c r="K108" s="156"/>
      <c r="L108" s="157"/>
      <c r="M108" s="182"/>
    </row>
    <row r="109" spans="1:13" ht="72">
      <c r="A109" s="5"/>
      <c r="B109" s="152" t="s">
        <v>238</v>
      </c>
      <c r="C109" s="11"/>
      <c r="D109" s="11"/>
      <c r="E109" s="110"/>
      <c r="F109" s="12"/>
      <c r="G109" s="70"/>
      <c r="H109" s="153"/>
      <c r="J109" s="174"/>
      <c r="K109" s="156"/>
      <c r="L109" s="157"/>
      <c r="M109" s="182"/>
    </row>
    <row r="110" spans="1:13" ht="96">
      <c r="A110" s="5"/>
      <c r="B110" s="152" t="s">
        <v>239</v>
      </c>
      <c r="C110" s="11"/>
      <c r="D110" s="11"/>
      <c r="E110" s="110"/>
      <c r="F110" s="12"/>
      <c r="G110" s="70"/>
      <c r="H110" s="153"/>
      <c r="J110" s="174"/>
      <c r="K110" s="156"/>
      <c r="L110" s="157"/>
      <c r="M110" s="182"/>
    </row>
    <row r="111" spans="1:13" ht="72">
      <c r="A111" s="5"/>
      <c r="B111" s="152" t="s">
        <v>240</v>
      </c>
      <c r="C111" s="11"/>
      <c r="D111" s="11"/>
      <c r="E111" s="110"/>
      <c r="F111" s="12"/>
      <c r="G111" s="70"/>
      <c r="H111" s="153"/>
      <c r="J111" s="174"/>
      <c r="K111" s="156"/>
      <c r="L111" s="157"/>
      <c r="M111" s="182"/>
    </row>
    <row r="112" spans="1:13" ht="24">
      <c r="A112" s="5"/>
      <c r="B112" s="152" t="s">
        <v>241</v>
      </c>
      <c r="C112" s="11"/>
      <c r="D112" s="11"/>
      <c r="E112" s="110"/>
      <c r="F112" s="12"/>
      <c r="G112" s="70"/>
      <c r="H112" s="153"/>
      <c r="J112" s="174"/>
      <c r="K112" s="156"/>
      <c r="L112" s="157"/>
      <c r="M112" s="182"/>
    </row>
    <row r="113" spans="1:13">
      <c r="A113" s="5"/>
      <c r="B113" s="35"/>
      <c r="D113" s="21"/>
      <c r="E113" s="123"/>
      <c r="F113" s="12"/>
      <c r="G113" s="70"/>
      <c r="H113" s="153"/>
      <c r="J113" s="174"/>
      <c r="K113" s="156"/>
      <c r="L113" s="157"/>
      <c r="M113" s="182"/>
    </row>
    <row r="114" spans="1:13">
      <c r="A114" s="24">
        <v>1</v>
      </c>
      <c r="B114" s="165" t="s">
        <v>242</v>
      </c>
      <c r="C114" s="176"/>
      <c r="D114" s="177"/>
      <c r="E114" s="139"/>
      <c r="F114" s="176"/>
      <c r="G114" s="176"/>
      <c r="H114" s="153"/>
      <c r="J114" s="174"/>
      <c r="K114" s="156"/>
      <c r="L114" s="157"/>
      <c r="M114" s="182"/>
    </row>
    <row r="115" spans="1:13" ht="75" customHeight="1">
      <c r="A115" s="24"/>
      <c r="B115" s="166" t="s">
        <v>243</v>
      </c>
      <c r="C115" s="176"/>
      <c r="D115" s="177"/>
      <c r="E115" s="139"/>
      <c r="F115" s="176"/>
      <c r="G115" s="176"/>
      <c r="H115" s="153"/>
      <c r="J115" s="174"/>
      <c r="K115" s="156"/>
      <c r="L115" s="157"/>
      <c r="M115" s="182"/>
    </row>
    <row r="116" spans="1:13">
      <c r="A116" s="24"/>
      <c r="B116" s="166"/>
      <c r="C116" s="167" t="s">
        <v>173</v>
      </c>
      <c r="D116" s="168">
        <v>24.16</v>
      </c>
      <c r="E116" s="117"/>
      <c r="F116" s="98"/>
      <c r="G116" s="97">
        <f>D116*E116</f>
        <v>0</v>
      </c>
      <c r="H116" s="153"/>
      <c r="J116" s="174"/>
      <c r="K116" s="156"/>
      <c r="L116" s="157"/>
      <c r="M116" s="182"/>
    </row>
    <row r="117" spans="1:13">
      <c r="A117" s="24"/>
      <c r="B117" s="166"/>
      <c r="C117" s="167" t="s">
        <v>173</v>
      </c>
      <c r="D117" s="168">
        <v>10.14</v>
      </c>
      <c r="E117" s="126"/>
      <c r="F117" s="98"/>
      <c r="G117" s="97">
        <f>D117*E117</f>
        <v>0</v>
      </c>
      <c r="H117" s="153"/>
      <c r="J117" s="174"/>
      <c r="K117" s="156"/>
      <c r="L117" s="157"/>
      <c r="M117" s="182"/>
    </row>
    <row r="118" spans="1:13">
      <c r="A118" s="24"/>
      <c r="B118" s="166"/>
      <c r="C118" s="167"/>
      <c r="D118" s="168"/>
      <c r="E118" s="118"/>
      <c r="F118" s="98"/>
      <c r="G118" s="96"/>
      <c r="H118" s="153"/>
      <c r="J118" s="174"/>
      <c r="K118" s="156"/>
      <c r="L118" s="157"/>
      <c r="M118" s="182"/>
    </row>
    <row r="119" spans="1:13">
      <c r="A119" s="24">
        <v>2</v>
      </c>
      <c r="B119" s="165" t="s">
        <v>244</v>
      </c>
      <c r="C119" s="167"/>
      <c r="D119" s="168"/>
      <c r="E119" s="118"/>
      <c r="F119" s="98"/>
      <c r="G119" s="96"/>
      <c r="H119" s="153"/>
      <c r="J119" s="174"/>
      <c r="K119" s="156"/>
      <c r="L119" s="157"/>
      <c r="M119" s="182"/>
    </row>
    <row r="120" spans="1:13" ht="60">
      <c r="A120" s="24"/>
      <c r="B120" s="166" t="s">
        <v>245</v>
      </c>
      <c r="C120" s="167"/>
      <c r="D120" s="168"/>
      <c r="E120" s="118"/>
      <c r="F120" s="98"/>
      <c r="G120" s="96"/>
      <c r="H120" s="153"/>
      <c r="J120" s="174"/>
      <c r="K120" s="156"/>
      <c r="L120" s="157"/>
      <c r="M120" s="182"/>
    </row>
    <row r="121" spans="1:13">
      <c r="A121" s="24"/>
      <c r="B121" s="166"/>
      <c r="C121" s="167" t="s">
        <v>173</v>
      </c>
      <c r="D121" s="168">
        <v>24.16</v>
      </c>
      <c r="E121" s="117"/>
      <c r="F121" s="98"/>
      <c r="G121" s="97">
        <f>E121*D121</f>
        <v>0</v>
      </c>
      <c r="H121" s="153"/>
      <c r="J121" s="174"/>
      <c r="K121" s="156"/>
      <c r="L121" s="157"/>
      <c r="M121" s="182"/>
    </row>
    <row r="122" spans="1:13">
      <c r="A122" s="24"/>
      <c r="B122" s="166"/>
      <c r="C122" s="167" t="s">
        <v>173</v>
      </c>
      <c r="D122" s="168">
        <v>10.14</v>
      </c>
      <c r="E122" s="117"/>
      <c r="F122" s="98"/>
      <c r="G122" s="97">
        <f>E122*D122</f>
        <v>0</v>
      </c>
      <c r="H122" s="153"/>
      <c r="J122" s="174"/>
      <c r="K122" s="156"/>
      <c r="L122" s="157"/>
      <c r="M122" s="182"/>
    </row>
    <row r="123" spans="1:13">
      <c r="A123" s="24"/>
      <c r="B123" s="166"/>
      <c r="C123" s="167"/>
      <c r="D123" s="168"/>
      <c r="E123" s="118"/>
      <c r="F123" s="98"/>
      <c r="G123" s="96"/>
      <c r="H123" s="153"/>
      <c r="J123" s="174"/>
      <c r="K123" s="156"/>
      <c r="L123" s="157"/>
      <c r="M123" s="182"/>
    </row>
    <row r="124" spans="1:13">
      <c r="A124" s="24">
        <v>3</v>
      </c>
      <c r="B124" s="183" t="s">
        <v>246</v>
      </c>
      <c r="C124" s="167"/>
      <c r="D124" s="168"/>
      <c r="E124" s="118"/>
      <c r="F124" s="98"/>
      <c r="G124" s="96"/>
      <c r="H124" s="153"/>
      <c r="J124" s="174"/>
      <c r="K124" s="156"/>
      <c r="L124" s="157"/>
      <c r="M124" s="182"/>
    </row>
    <row r="125" spans="1:13" ht="105">
      <c r="A125" s="24"/>
      <c r="B125" s="166" t="s">
        <v>247</v>
      </c>
      <c r="C125" s="167" t="s">
        <v>173</v>
      </c>
      <c r="D125" s="168">
        <v>24.16</v>
      </c>
      <c r="E125" s="117"/>
      <c r="F125" s="98"/>
      <c r="G125" s="97">
        <f>E125*D125</f>
        <v>0</v>
      </c>
      <c r="H125" s="153"/>
      <c r="J125" s="174"/>
      <c r="K125" s="156"/>
      <c r="L125" s="157"/>
      <c r="M125" s="182"/>
    </row>
    <row r="126" spans="1:13" ht="15.75" thickBot="1">
      <c r="A126" s="56"/>
      <c r="B126" s="63"/>
      <c r="C126" s="54"/>
      <c r="D126" s="54"/>
      <c r="E126" s="119"/>
      <c r="F126" s="55"/>
      <c r="G126" s="74"/>
      <c r="H126" s="153"/>
      <c r="J126" s="174"/>
      <c r="K126" s="156"/>
      <c r="L126" s="157"/>
      <c r="M126" s="182"/>
    </row>
    <row r="127" spans="1:13" ht="15.75" thickTop="1">
      <c r="A127" s="24"/>
      <c r="B127" s="28"/>
      <c r="C127" s="11"/>
      <c r="D127" s="11"/>
      <c r="E127" s="110"/>
      <c r="F127" s="12"/>
      <c r="G127" s="70"/>
      <c r="H127" s="153"/>
      <c r="J127" s="174"/>
      <c r="K127" s="156"/>
      <c r="L127" s="157"/>
      <c r="M127" s="182"/>
    </row>
    <row r="128" spans="1:13" ht="15.75" thickBot="1">
      <c r="A128" s="5"/>
      <c r="B128" s="19" t="s">
        <v>249</v>
      </c>
      <c r="C128" s="11"/>
      <c r="D128" s="11"/>
      <c r="E128" s="110"/>
      <c r="F128" s="12"/>
      <c r="G128" s="75">
        <f>SUM(G116:G125)</f>
        <v>0</v>
      </c>
      <c r="H128" s="153"/>
      <c r="J128" s="174"/>
      <c r="K128" s="156"/>
      <c r="L128" s="157"/>
      <c r="M128" s="182"/>
    </row>
    <row r="129" spans="1:13">
      <c r="A129" s="5"/>
      <c r="B129" s="19"/>
      <c r="C129" s="11"/>
      <c r="D129" s="11"/>
      <c r="E129" s="110"/>
      <c r="F129" s="12"/>
      <c r="G129" s="76"/>
      <c r="H129" s="153"/>
      <c r="J129" s="174"/>
      <c r="K129" s="156"/>
      <c r="L129" s="157"/>
      <c r="M129" s="182"/>
    </row>
    <row r="130" spans="1:13">
      <c r="A130" s="24"/>
      <c r="B130" s="36"/>
      <c r="C130" s="11"/>
      <c r="D130" s="11"/>
      <c r="E130" s="112"/>
      <c r="F130" s="3"/>
      <c r="G130" s="70"/>
      <c r="H130" s="153"/>
      <c r="J130" s="174"/>
      <c r="K130" s="156"/>
      <c r="L130" s="157"/>
      <c r="M130" s="182"/>
    </row>
    <row r="131" spans="1:13" ht="15.75">
      <c r="A131" s="60" t="s">
        <v>23</v>
      </c>
      <c r="B131" s="19" t="s">
        <v>24</v>
      </c>
      <c r="C131" s="11"/>
      <c r="D131" s="11"/>
      <c r="E131" s="110"/>
      <c r="F131" s="12"/>
      <c r="G131" s="70"/>
      <c r="H131" s="148"/>
      <c r="I131" s="149"/>
      <c r="J131" s="180"/>
      <c r="K131" s="150"/>
      <c r="L131" s="151"/>
      <c r="M131" s="181"/>
    </row>
    <row r="132" spans="1:13" ht="36">
      <c r="A132" s="24"/>
      <c r="B132" s="154" t="s">
        <v>98</v>
      </c>
      <c r="C132" s="11"/>
      <c r="D132" s="11"/>
      <c r="E132" s="110"/>
      <c r="F132" s="12"/>
      <c r="G132" s="70"/>
      <c r="H132" s="153"/>
      <c r="J132" s="174"/>
      <c r="K132" s="156"/>
      <c r="L132" s="157"/>
      <c r="M132" s="182"/>
    </row>
    <row r="133" spans="1:13" ht="192">
      <c r="A133" s="24"/>
      <c r="B133" s="154" t="s">
        <v>250</v>
      </c>
      <c r="C133" s="11"/>
      <c r="D133" s="11"/>
      <c r="E133" s="110"/>
      <c r="F133" s="12"/>
      <c r="G133" s="70"/>
      <c r="H133" s="153"/>
      <c r="J133" s="174"/>
      <c r="K133" s="156"/>
      <c r="L133" s="157"/>
      <c r="M133" s="182"/>
    </row>
    <row r="134" spans="1:13">
      <c r="A134" s="24"/>
      <c r="B134" s="37"/>
      <c r="C134" s="11"/>
      <c r="D134" s="11"/>
      <c r="E134" s="110"/>
      <c r="F134" s="12"/>
      <c r="G134" s="70"/>
      <c r="H134" s="153"/>
      <c r="I134" s="159"/>
      <c r="J134" s="174"/>
      <c r="K134" s="156"/>
      <c r="L134" s="157"/>
      <c r="M134" s="182"/>
    </row>
    <row r="135" spans="1:13">
      <c r="A135" s="24">
        <v>1</v>
      </c>
      <c r="B135" s="175" t="s">
        <v>251</v>
      </c>
      <c r="C135" s="176"/>
      <c r="D135" s="177"/>
      <c r="E135" s="139"/>
      <c r="F135" s="176"/>
      <c r="G135" s="176"/>
      <c r="H135" s="274"/>
      <c r="I135" s="275"/>
      <c r="J135" s="276"/>
      <c r="K135" s="277"/>
      <c r="L135" s="278"/>
      <c r="M135" s="279"/>
    </row>
    <row r="136" spans="1:13" ht="51">
      <c r="A136" s="24"/>
      <c r="B136" s="171" t="s">
        <v>252</v>
      </c>
      <c r="C136" s="174" t="s">
        <v>173</v>
      </c>
      <c r="D136" s="281">
        <f>0.85*0.4+1.35*2.51+1.16*5.45+3.42*0.6+5.05*0.6+0.17*0.6*2+0.17*0.3*2</f>
        <v>15.438499999999999</v>
      </c>
      <c r="E136" s="124"/>
      <c r="F136" s="98"/>
      <c r="G136" s="97">
        <f>D136*E136</f>
        <v>0</v>
      </c>
      <c r="H136" s="274"/>
      <c r="I136" s="280"/>
      <c r="J136" s="276"/>
      <c r="K136" s="277"/>
      <c r="L136" s="278"/>
      <c r="M136" s="279"/>
    </row>
    <row r="137" spans="1:13">
      <c r="A137" s="24"/>
      <c r="B137" s="171"/>
      <c r="C137" s="174"/>
      <c r="D137" s="281"/>
      <c r="E137" s="128"/>
      <c r="F137" s="98"/>
      <c r="G137" s="96"/>
      <c r="H137" s="274"/>
      <c r="I137" s="280"/>
      <c r="J137" s="276"/>
      <c r="K137" s="277"/>
      <c r="L137" s="278"/>
      <c r="M137" s="279"/>
    </row>
    <row r="138" spans="1:13">
      <c r="A138" s="24">
        <v>2</v>
      </c>
      <c r="B138" s="175" t="s">
        <v>253</v>
      </c>
      <c r="C138" s="174"/>
      <c r="D138" s="281"/>
      <c r="E138" s="128"/>
      <c r="F138" s="98"/>
      <c r="G138" s="96"/>
      <c r="H138" s="274"/>
      <c r="I138" s="280"/>
      <c r="J138" s="276"/>
      <c r="K138" s="277"/>
      <c r="L138" s="278"/>
      <c r="M138" s="279"/>
    </row>
    <row r="139" spans="1:13" ht="51">
      <c r="A139" s="24"/>
      <c r="B139" s="171" t="s">
        <v>254</v>
      </c>
      <c r="C139" s="174"/>
      <c r="D139" s="281"/>
      <c r="E139" s="128"/>
      <c r="F139" s="98"/>
      <c r="G139" s="96"/>
      <c r="H139" s="274"/>
      <c r="I139" s="280"/>
      <c r="J139" s="276"/>
      <c r="K139" s="277"/>
      <c r="L139" s="278"/>
      <c r="M139" s="279"/>
    </row>
    <row r="140" spans="1:13">
      <c r="A140" s="24"/>
      <c r="B140" s="171"/>
      <c r="C140" s="174" t="s">
        <v>173</v>
      </c>
      <c r="D140" s="281">
        <v>24.16</v>
      </c>
      <c r="E140" s="124"/>
      <c r="F140" s="98"/>
      <c r="G140" s="97">
        <f>E140*D140</f>
        <v>0</v>
      </c>
      <c r="H140" s="274"/>
      <c r="I140" s="280"/>
      <c r="J140" s="276"/>
      <c r="K140" s="277"/>
      <c r="L140" s="278"/>
      <c r="M140" s="279"/>
    </row>
    <row r="141" spans="1:13">
      <c r="A141" s="24"/>
      <c r="B141" s="171"/>
      <c r="C141" s="174" t="s">
        <v>173</v>
      </c>
      <c r="D141" s="281">
        <v>10.14</v>
      </c>
      <c r="E141" s="124"/>
      <c r="F141" s="98"/>
      <c r="G141" s="97">
        <f>E141*D141</f>
        <v>0</v>
      </c>
      <c r="H141" s="274"/>
      <c r="I141" s="280"/>
      <c r="J141" s="276"/>
      <c r="K141" s="277"/>
      <c r="L141" s="278"/>
      <c r="M141" s="279"/>
    </row>
    <row r="142" spans="1:13" ht="15.75" thickBot="1">
      <c r="A142" s="56"/>
      <c r="B142" s="65"/>
      <c r="C142" s="62"/>
      <c r="D142" s="54"/>
      <c r="E142" s="125"/>
      <c r="F142" s="64"/>
      <c r="G142" s="74"/>
      <c r="H142" s="274"/>
      <c r="I142" s="280"/>
      <c r="J142" s="276"/>
      <c r="K142" s="277"/>
      <c r="L142" s="278"/>
      <c r="M142" s="279"/>
    </row>
    <row r="143" spans="1:13" ht="15.75" thickTop="1">
      <c r="A143" s="5"/>
      <c r="B143" s="6"/>
      <c r="C143" s="11"/>
      <c r="D143" s="12"/>
      <c r="E143" s="110"/>
      <c r="F143" s="12"/>
      <c r="G143" s="70"/>
      <c r="H143" s="274"/>
      <c r="I143" s="280"/>
      <c r="J143" s="276"/>
      <c r="K143" s="277"/>
      <c r="L143" s="278"/>
      <c r="M143" s="279"/>
    </row>
    <row r="144" spans="1:13" ht="15.75" thickBot="1">
      <c r="A144" s="24"/>
      <c r="B144" s="19" t="s">
        <v>45</v>
      </c>
      <c r="C144" s="11"/>
      <c r="D144" s="12"/>
      <c r="E144" s="110"/>
      <c r="F144" s="12"/>
      <c r="G144" s="75">
        <f>SUM(G136:G141)</f>
        <v>0</v>
      </c>
      <c r="H144" s="274"/>
      <c r="I144" s="275"/>
      <c r="J144" s="276"/>
      <c r="K144" s="277"/>
      <c r="L144" s="278"/>
      <c r="M144" s="279"/>
    </row>
    <row r="145" spans="1:13">
      <c r="A145" s="24"/>
      <c r="B145" s="33"/>
      <c r="C145" s="11"/>
      <c r="D145" s="12"/>
      <c r="E145" s="110"/>
      <c r="F145" s="12"/>
      <c r="G145" s="70"/>
      <c r="H145" s="274"/>
      <c r="I145" s="280"/>
      <c r="J145" s="276"/>
      <c r="K145" s="277"/>
      <c r="L145" s="278"/>
      <c r="M145" s="279"/>
    </row>
    <row r="146" spans="1:13">
      <c r="A146" s="24"/>
      <c r="B146" s="33"/>
      <c r="C146" s="11"/>
      <c r="D146" s="12"/>
      <c r="E146" s="110"/>
      <c r="F146" s="12"/>
      <c r="G146" s="70"/>
      <c r="H146" s="274"/>
      <c r="I146" s="280"/>
      <c r="J146" s="276"/>
      <c r="K146" s="277"/>
      <c r="L146" s="278"/>
      <c r="M146" s="279"/>
    </row>
    <row r="147" spans="1:13" s="195" customFormat="1">
      <c r="A147" s="196"/>
      <c r="B147" s="197"/>
      <c r="C147" s="196"/>
      <c r="D147" s="196"/>
      <c r="E147" s="284"/>
      <c r="F147" s="283"/>
      <c r="G147" s="282"/>
      <c r="H147" s="274"/>
      <c r="I147" s="280"/>
      <c r="J147" s="276"/>
      <c r="K147" s="277"/>
      <c r="L147" s="278"/>
      <c r="M147" s="279"/>
    </row>
    <row r="148" spans="1:13">
      <c r="A148" s="5"/>
      <c r="B148" s="6"/>
      <c r="C148" s="11"/>
      <c r="D148" s="12"/>
      <c r="E148" s="110"/>
      <c r="F148" s="12"/>
      <c r="G148" s="70"/>
      <c r="H148" s="274"/>
      <c r="I148" s="280"/>
      <c r="J148" s="276"/>
      <c r="K148" s="277"/>
      <c r="L148" s="278"/>
      <c r="M148" s="279"/>
    </row>
    <row r="149" spans="1:13">
      <c r="A149" s="5"/>
      <c r="B149" s="6"/>
      <c r="C149" s="11"/>
      <c r="D149" s="12"/>
      <c r="E149" s="110"/>
      <c r="F149" s="12"/>
      <c r="G149" s="70"/>
      <c r="H149" s="274"/>
      <c r="I149" s="280"/>
      <c r="J149" s="276"/>
      <c r="K149" s="277"/>
      <c r="L149" s="278"/>
      <c r="M149" s="279"/>
    </row>
    <row r="150" spans="1:13">
      <c r="A150" s="5"/>
      <c r="B150" s="10"/>
      <c r="C150" s="11"/>
      <c r="D150" s="12"/>
      <c r="E150" s="110"/>
      <c r="F150" s="12"/>
      <c r="G150" s="70"/>
      <c r="H150" s="274"/>
      <c r="I150" s="280"/>
      <c r="J150" s="276"/>
      <c r="K150" s="277"/>
      <c r="L150" s="278"/>
      <c r="M150" s="279"/>
    </row>
    <row r="151" spans="1:13">
      <c r="H151" s="186"/>
      <c r="I151" s="187"/>
      <c r="J151" s="188"/>
      <c r="K151" s="189"/>
      <c r="L151" s="450"/>
      <c r="M151" s="451"/>
    </row>
    <row r="152" spans="1:13">
      <c r="H152" s="186"/>
      <c r="I152" s="187"/>
      <c r="J152" s="188"/>
      <c r="K152" s="189"/>
      <c r="L152" s="450"/>
      <c r="M152" s="451"/>
    </row>
  </sheetData>
  <sheetProtection password="B547" sheet="1" objects="1" scenarios="1" selectLockedCells="1"/>
  <mergeCells count="4">
    <mergeCell ref="L152:M152"/>
    <mergeCell ref="L151:M151"/>
    <mergeCell ref="B48:C48"/>
    <mergeCell ref="L61:M61"/>
  </mergeCells>
  <pageMargins left="0.7" right="0.7" top="0.75" bottom="0.75" header="0.3" footer="0.3"/>
  <pageSetup paperSize="9" orientation="portrait" r:id="rId1"/>
  <rowBreaks count="13" manualBreakCount="13">
    <brk id="21" max="6" man="1"/>
    <brk id="42" max="16383" man="1"/>
    <brk id="67" max="6" man="1"/>
    <brk id="83" max="6" man="1"/>
    <brk id="102" max="6" man="1"/>
    <brk id="113" max="6" man="1"/>
    <brk id="130" max="6" man="1"/>
    <brk id="146" max="6" man="1"/>
    <brk id="193" max="6" man="1"/>
    <brk id="220" max="6" man="1"/>
    <brk id="248" max="6" man="1"/>
    <brk id="272" max="6" man="1"/>
    <brk id="292"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zoomScaleNormal="100" workbookViewId="0">
      <selection activeCell="E22" sqref="E22"/>
    </sheetView>
  </sheetViews>
  <sheetFormatPr defaultRowHeight="15"/>
  <cols>
    <col min="1" max="1" width="4.5703125" style="61" bestFit="1" customWidth="1"/>
    <col min="2" max="2" width="42" style="29" customWidth="1"/>
    <col min="3" max="3" width="6.140625" style="30" customWidth="1"/>
    <col min="4" max="4" width="7.85546875" style="31" customWidth="1"/>
    <col min="5" max="5" width="11.7109375" style="121" customWidth="1"/>
    <col min="6" max="6" width="1.7109375" style="31" customWidth="1"/>
    <col min="7" max="7" width="13.28515625" style="77" customWidth="1"/>
    <col min="8" max="8" width="9.140625" style="29"/>
    <col min="9" max="9" width="54.85546875" style="29" customWidth="1"/>
    <col min="10" max="256" width="9.140625" style="29"/>
    <col min="257" max="257" width="4.5703125" style="29" bestFit="1" customWidth="1"/>
    <col min="258" max="258" width="42" style="29" customWidth="1"/>
    <col min="259" max="259" width="6.140625" style="29" customWidth="1"/>
    <col min="260" max="260" width="9.28515625" style="29" customWidth="1"/>
    <col min="261" max="261" width="12.28515625" style="29" customWidth="1"/>
    <col min="262" max="262" width="1.7109375" style="29" customWidth="1"/>
    <col min="263" max="263" width="17" style="29" customWidth="1"/>
    <col min="264" max="264" width="9.140625" style="29"/>
    <col min="265" max="265" width="54.85546875" style="29" customWidth="1"/>
    <col min="266" max="512" width="9.140625" style="29"/>
    <col min="513" max="513" width="4.5703125" style="29" bestFit="1" customWidth="1"/>
    <col min="514" max="514" width="42" style="29" customWidth="1"/>
    <col min="515" max="515" width="6.140625" style="29" customWidth="1"/>
    <col min="516" max="516" width="9.28515625" style="29" customWidth="1"/>
    <col min="517" max="517" width="12.28515625" style="29" customWidth="1"/>
    <col min="518" max="518" width="1.7109375" style="29" customWidth="1"/>
    <col min="519" max="519" width="17" style="29" customWidth="1"/>
    <col min="520" max="520" width="9.140625" style="29"/>
    <col min="521" max="521" width="54.85546875" style="29" customWidth="1"/>
    <col min="522" max="768" width="9.140625" style="29"/>
    <col min="769" max="769" width="4.5703125" style="29" bestFit="1" customWidth="1"/>
    <col min="770" max="770" width="42" style="29" customWidth="1"/>
    <col min="771" max="771" width="6.140625" style="29" customWidth="1"/>
    <col min="772" max="772" width="9.28515625" style="29" customWidth="1"/>
    <col min="773" max="773" width="12.28515625" style="29" customWidth="1"/>
    <col min="774" max="774" width="1.7109375" style="29" customWidth="1"/>
    <col min="775" max="775" width="17" style="29" customWidth="1"/>
    <col min="776" max="776" width="9.140625" style="29"/>
    <col min="777" max="777" width="54.85546875" style="29" customWidth="1"/>
    <col min="778" max="1024" width="9.140625" style="29"/>
    <col min="1025" max="1025" width="4.5703125" style="29" bestFit="1" customWidth="1"/>
    <col min="1026" max="1026" width="42" style="29" customWidth="1"/>
    <col min="1027" max="1027" width="6.140625" style="29" customWidth="1"/>
    <col min="1028" max="1028" width="9.28515625" style="29" customWidth="1"/>
    <col min="1029" max="1029" width="12.28515625" style="29" customWidth="1"/>
    <col min="1030" max="1030" width="1.7109375" style="29" customWidth="1"/>
    <col min="1031" max="1031" width="17" style="29" customWidth="1"/>
    <col min="1032" max="1032" width="9.140625" style="29"/>
    <col min="1033" max="1033" width="54.85546875" style="29" customWidth="1"/>
    <col min="1034" max="1280" width="9.140625" style="29"/>
    <col min="1281" max="1281" width="4.5703125" style="29" bestFit="1" customWidth="1"/>
    <col min="1282" max="1282" width="42" style="29" customWidth="1"/>
    <col min="1283" max="1283" width="6.140625" style="29" customWidth="1"/>
    <col min="1284" max="1284" width="9.28515625" style="29" customWidth="1"/>
    <col min="1285" max="1285" width="12.28515625" style="29" customWidth="1"/>
    <col min="1286" max="1286" width="1.7109375" style="29" customWidth="1"/>
    <col min="1287" max="1287" width="17" style="29" customWidth="1"/>
    <col min="1288" max="1288" width="9.140625" style="29"/>
    <col min="1289" max="1289" width="54.85546875" style="29" customWidth="1"/>
    <col min="1290" max="1536" width="9.140625" style="29"/>
    <col min="1537" max="1537" width="4.5703125" style="29" bestFit="1" customWidth="1"/>
    <col min="1538" max="1538" width="42" style="29" customWidth="1"/>
    <col min="1539" max="1539" width="6.140625" style="29" customWidth="1"/>
    <col min="1540" max="1540" width="9.28515625" style="29" customWidth="1"/>
    <col min="1541" max="1541" width="12.28515625" style="29" customWidth="1"/>
    <col min="1542" max="1542" width="1.7109375" style="29" customWidth="1"/>
    <col min="1543" max="1543" width="17" style="29" customWidth="1"/>
    <col min="1544" max="1544" width="9.140625" style="29"/>
    <col min="1545" max="1545" width="54.85546875" style="29" customWidth="1"/>
    <col min="1546" max="1792" width="9.140625" style="29"/>
    <col min="1793" max="1793" width="4.5703125" style="29" bestFit="1" customWidth="1"/>
    <col min="1794" max="1794" width="42" style="29" customWidth="1"/>
    <col min="1795" max="1795" width="6.140625" style="29" customWidth="1"/>
    <col min="1796" max="1796" width="9.28515625" style="29" customWidth="1"/>
    <col min="1797" max="1797" width="12.28515625" style="29" customWidth="1"/>
    <col min="1798" max="1798" width="1.7109375" style="29" customWidth="1"/>
    <col min="1799" max="1799" width="17" style="29" customWidth="1"/>
    <col min="1800" max="1800" width="9.140625" style="29"/>
    <col min="1801" max="1801" width="54.85546875" style="29" customWidth="1"/>
    <col min="1802" max="2048" width="9.140625" style="29"/>
    <col min="2049" max="2049" width="4.5703125" style="29" bestFit="1" customWidth="1"/>
    <col min="2050" max="2050" width="42" style="29" customWidth="1"/>
    <col min="2051" max="2051" width="6.140625" style="29" customWidth="1"/>
    <col min="2052" max="2052" width="9.28515625" style="29" customWidth="1"/>
    <col min="2053" max="2053" width="12.28515625" style="29" customWidth="1"/>
    <col min="2054" max="2054" width="1.7109375" style="29" customWidth="1"/>
    <col min="2055" max="2055" width="17" style="29" customWidth="1"/>
    <col min="2056" max="2056" width="9.140625" style="29"/>
    <col min="2057" max="2057" width="54.85546875" style="29" customWidth="1"/>
    <col min="2058" max="2304" width="9.140625" style="29"/>
    <col min="2305" max="2305" width="4.5703125" style="29" bestFit="1" customWidth="1"/>
    <col min="2306" max="2306" width="42" style="29" customWidth="1"/>
    <col min="2307" max="2307" width="6.140625" style="29" customWidth="1"/>
    <col min="2308" max="2308" width="9.28515625" style="29" customWidth="1"/>
    <col min="2309" max="2309" width="12.28515625" style="29" customWidth="1"/>
    <col min="2310" max="2310" width="1.7109375" style="29" customWidth="1"/>
    <col min="2311" max="2311" width="17" style="29" customWidth="1"/>
    <col min="2312" max="2312" width="9.140625" style="29"/>
    <col min="2313" max="2313" width="54.85546875" style="29" customWidth="1"/>
    <col min="2314" max="2560" width="9.140625" style="29"/>
    <col min="2561" max="2561" width="4.5703125" style="29" bestFit="1" customWidth="1"/>
    <col min="2562" max="2562" width="42" style="29" customWidth="1"/>
    <col min="2563" max="2563" width="6.140625" style="29" customWidth="1"/>
    <col min="2564" max="2564" width="9.28515625" style="29" customWidth="1"/>
    <col min="2565" max="2565" width="12.28515625" style="29" customWidth="1"/>
    <col min="2566" max="2566" width="1.7109375" style="29" customWidth="1"/>
    <col min="2567" max="2567" width="17" style="29" customWidth="1"/>
    <col min="2568" max="2568" width="9.140625" style="29"/>
    <col min="2569" max="2569" width="54.85546875" style="29" customWidth="1"/>
    <col min="2570" max="2816" width="9.140625" style="29"/>
    <col min="2817" max="2817" width="4.5703125" style="29" bestFit="1" customWidth="1"/>
    <col min="2818" max="2818" width="42" style="29" customWidth="1"/>
    <col min="2819" max="2819" width="6.140625" style="29" customWidth="1"/>
    <col min="2820" max="2820" width="9.28515625" style="29" customWidth="1"/>
    <col min="2821" max="2821" width="12.28515625" style="29" customWidth="1"/>
    <col min="2822" max="2822" width="1.7109375" style="29" customWidth="1"/>
    <col min="2823" max="2823" width="17" style="29" customWidth="1"/>
    <col min="2824" max="2824" width="9.140625" style="29"/>
    <col min="2825" max="2825" width="54.85546875" style="29" customWidth="1"/>
    <col min="2826" max="3072" width="9.140625" style="29"/>
    <col min="3073" max="3073" width="4.5703125" style="29" bestFit="1" customWidth="1"/>
    <col min="3074" max="3074" width="42" style="29" customWidth="1"/>
    <col min="3075" max="3075" width="6.140625" style="29" customWidth="1"/>
    <col min="3076" max="3076" width="9.28515625" style="29" customWidth="1"/>
    <col min="3077" max="3077" width="12.28515625" style="29" customWidth="1"/>
    <col min="3078" max="3078" width="1.7109375" style="29" customWidth="1"/>
    <col min="3079" max="3079" width="17" style="29" customWidth="1"/>
    <col min="3080" max="3080" width="9.140625" style="29"/>
    <col min="3081" max="3081" width="54.85546875" style="29" customWidth="1"/>
    <col min="3082" max="3328" width="9.140625" style="29"/>
    <col min="3329" max="3329" width="4.5703125" style="29" bestFit="1" customWidth="1"/>
    <col min="3330" max="3330" width="42" style="29" customWidth="1"/>
    <col min="3331" max="3331" width="6.140625" style="29" customWidth="1"/>
    <col min="3332" max="3332" width="9.28515625" style="29" customWidth="1"/>
    <col min="3333" max="3333" width="12.28515625" style="29" customWidth="1"/>
    <col min="3334" max="3334" width="1.7109375" style="29" customWidth="1"/>
    <col min="3335" max="3335" width="17" style="29" customWidth="1"/>
    <col min="3336" max="3336" width="9.140625" style="29"/>
    <col min="3337" max="3337" width="54.85546875" style="29" customWidth="1"/>
    <col min="3338" max="3584" width="9.140625" style="29"/>
    <col min="3585" max="3585" width="4.5703125" style="29" bestFit="1" customWidth="1"/>
    <col min="3586" max="3586" width="42" style="29" customWidth="1"/>
    <col min="3587" max="3587" width="6.140625" style="29" customWidth="1"/>
    <col min="3588" max="3588" width="9.28515625" style="29" customWidth="1"/>
    <col min="3589" max="3589" width="12.28515625" style="29" customWidth="1"/>
    <col min="3590" max="3590" width="1.7109375" style="29" customWidth="1"/>
    <col min="3591" max="3591" width="17" style="29" customWidth="1"/>
    <col min="3592" max="3592" width="9.140625" style="29"/>
    <col min="3593" max="3593" width="54.85546875" style="29" customWidth="1"/>
    <col min="3594" max="3840" width="9.140625" style="29"/>
    <col min="3841" max="3841" width="4.5703125" style="29" bestFit="1" customWidth="1"/>
    <col min="3842" max="3842" width="42" style="29" customWidth="1"/>
    <col min="3843" max="3843" width="6.140625" style="29" customWidth="1"/>
    <col min="3844" max="3844" width="9.28515625" style="29" customWidth="1"/>
    <col min="3845" max="3845" width="12.28515625" style="29" customWidth="1"/>
    <col min="3846" max="3846" width="1.7109375" style="29" customWidth="1"/>
    <col min="3847" max="3847" width="17" style="29" customWidth="1"/>
    <col min="3848" max="3848" width="9.140625" style="29"/>
    <col min="3849" max="3849" width="54.85546875" style="29" customWidth="1"/>
    <col min="3850" max="4096" width="9.140625" style="29"/>
    <col min="4097" max="4097" width="4.5703125" style="29" bestFit="1" customWidth="1"/>
    <col min="4098" max="4098" width="42" style="29" customWidth="1"/>
    <col min="4099" max="4099" width="6.140625" style="29" customWidth="1"/>
    <col min="4100" max="4100" width="9.28515625" style="29" customWidth="1"/>
    <col min="4101" max="4101" width="12.28515625" style="29" customWidth="1"/>
    <col min="4102" max="4102" width="1.7109375" style="29" customWidth="1"/>
    <col min="4103" max="4103" width="17" style="29" customWidth="1"/>
    <col min="4104" max="4104" width="9.140625" style="29"/>
    <col min="4105" max="4105" width="54.85546875" style="29" customWidth="1"/>
    <col min="4106" max="4352" width="9.140625" style="29"/>
    <col min="4353" max="4353" width="4.5703125" style="29" bestFit="1" customWidth="1"/>
    <col min="4354" max="4354" width="42" style="29" customWidth="1"/>
    <col min="4355" max="4355" width="6.140625" style="29" customWidth="1"/>
    <col min="4356" max="4356" width="9.28515625" style="29" customWidth="1"/>
    <col min="4357" max="4357" width="12.28515625" style="29" customWidth="1"/>
    <col min="4358" max="4358" width="1.7109375" style="29" customWidth="1"/>
    <col min="4359" max="4359" width="17" style="29" customWidth="1"/>
    <col min="4360" max="4360" width="9.140625" style="29"/>
    <col min="4361" max="4361" width="54.85546875" style="29" customWidth="1"/>
    <col min="4362" max="4608" width="9.140625" style="29"/>
    <col min="4609" max="4609" width="4.5703125" style="29" bestFit="1" customWidth="1"/>
    <col min="4610" max="4610" width="42" style="29" customWidth="1"/>
    <col min="4611" max="4611" width="6.140625" style="29" customWidth="1"/>
    <col min="4612" max="4612" width="9.28515625" style="29" customWidth="1"/>
    <col min="4613" max="4613" width="12.28515625" style="29" customWidth="1"/>
    <col min="4614" max="4614" width="1.7109375" style="29" customWidth="1"/>
    <col min="4615" max="4615" width="17" style="29" customWidth="1"/>
    <col min="4616" max="4616" width="9.140625" style="29"/>
    <col min="4617" max="4617" width="54.85546875" style="29" customWidth="1"/>
    <col min="4618" max="4864" width="9.140625" style="29"/>
    <col min="4865" max="4865" width="4.5703125" style="29" bestFit="1" customWidth="1"/>
    <col min="4866" max="4866" width="42" style="29" customWidth="1"/>
    <col min="4867" max="4867" width="6.140625" style="29" customWidth="1"/>
    <col min="4868" max="4868" width="9.28515625" style="29" customWidth="1"/>
    <col min="4869" max="4869" width="12.28515625" style="29" customWidth="1"/>
    <col min="4870" max="4870" width="1.7109375" style="29" customWidth="1"/>
    <col min="4871" max="4871" width="17" style="29" customWidth="1"/>
    <col min="4872" max="4872" width="9.140625" style="29"/>
    <col min="4873" max="4873" width="54.85546875" style="29" customWidth="1"/>
    <col min="4874" max="5120" width="9.140625" style="29"/>
    <col min="5121" max="5121" width="4.5703125" style="29" bestFit="1" customWidth="1"/>
    <col min="5122" max="5122" width="42" style="29" customWidth="1"/>
    <col min="5123" max="5123" width="6.140625" style="29" customWidth="1"/>
    <col min="5124" max="5124" width="9.28515625" style="29" customWidth="1"/>
    <col min="5125" max="5125" width="12.28515625" style="29" customWidth="1"/>
    <col min="5126" max="5126" width="1.7109375" style="29" customWidth="1"/>
    <col min="5127" max="5127" width="17" style="29" customWidth="1"/>
    <col min="5128" max="5128" width="9.140625" style="29"/>
    <col min="5129" max="5129" width="54.85546875" style="29" customWidth="1"/>
    <col min="5130" max="5376" width="9.140625" style="29"/>
    <col min="5377" max="5377" width="4.5703125" style="29" bestFit="1" customWidth="1"/>
    <col min="5378" max="5378" width="42" style="29" customWidth="1"/>
    <col min="5379" max="5379" width="6.140625" style="29" customWidth="1"/>
    <col min="5380" max="5380" width="9.28515625" style="29" customWidth="1"/>
    <col min="5381" max="5381" width="12.28515625" style="29" customWidth="1"/>
    <col min="5382" max="5382" width="1.7109375" style="29" customWidth="1"/>
    <col min="5383" max="5383" width="17" style="29" customWidth="1"/>
    <col min="5384" max="5384" width="9.140625" style="29"/>
    <col min="5385" max="5385" width="54.85546875" style="29" customWidth="1"/>
    <col min="5386" max="5632" width="9.140625" style="29"/>
    <col min="5633" max="5633" width="4.5703125" style="29" bestFit="1" customWidth="1"/>
    <col min="5634" max="5634" width="42" style="29" customWidth="1"/>
    <col min="5635" max="5635" width="6.140625" style="29" customWidth="1"/>
    <col min="5636" max="5636" width="9.28515625" style="29" customWidth="1"/>
    <col min="5637" max="5637" width="12.28515625" style="29" customWidth="1"/>
    <col min="5638" max="5638" width="1.7109375" style="29" customWidth="1"/>
    <col min="5639" max="5639" width="17" style="29" customWidth="1"/>
    <col min="5640" max="5640" width="9.140625" style="29"/>
    <col min="5641" max="5641" width="54.85546875" style="29" customWidth="1"/>
    <col min="5642" max="5888" width="9.140625" style="29"/>
    <col min="5889" max="5889" width="4.5703125" style="29" bestFit="1" customWidth="1"/>
    <col min="5890" max="5890" width="42" style="29" customWidth="1"/>
    <col min="5891" max="5891" width="6.140625" style="29" customWidth="1"/>
    <col min="5892" max="5892" width="9.28515625" style="29" customWidth="1"/>
    <col min="5893" max="5893" width="12.28515625" style="29" customWidth="1"/>
    <col min="5894" max="5894" width="1.7109375" style="29" customWidth="1"/>
    <col min="5895" max="5895" width="17" style="29" customWidth="1"/>
    <col min="5896" max="5896" width="9.140625" style="29"/>
    <col min="5897" max="5897" width="54.85546875" style="29" customWidth="1"/>
    <col min="5898" max="6144" width="9.140625" style="29"/>
    <col min="6145" max="6145" width="4.5703125" style="29" bestFit="1" customWidth="1"/>
    <col min="6146" max="6146" width="42" style="29" customWidth="1"/>
    <col min="6147" max="6147" width="6.140625" style="29" customWidth="1"/>
    <col min="6148" max="6148" width="9.28515625" style="29" customWidth="1"/>
    <col min="6149" max="6149" width="12.28515625" style="29" customWidth="1"/>
    <col min="6150" max="6150" width="1.7109375" style="29" customWidth="1"/>
    <col min="6151" max="6151" width="17" style="29" customWidth="1"/>
    <col min="6152" max="6152" width="9.140625" style="29"/>
    <col min="6153" max="6153" width="54.85546875" style="29" customWidth="1"/>
    <col min="6154" max="6400" width="9.140625" style="29"/>
    <col min="6401" max="6401" width="4.5703125" style="29" bestFit="1" customWidth="1"/>
    <col min="6402" max="6402" width="42" style="29" customWidth="1"/>
    <col min="6403" max="6403" width="6.140625" style="29" customWidth="1"/>
    <col min="6404" max="6404" width="9.28515625" style="29" customWidth="1"/>
    <col min="6405" max="6405" width="12.28515625" style="29" customWidth="1"/>
    <col min="6406" max="6406" width="1.7109375" style="29" customWidth="1"/>
    <col min="6407" max="6407" width="17" style="29" customWidth="1"/>
    <col min="6408" max="6408" width="9.140625" style="29"/>
    <col min="6409" max="6409" width="54.85546875" style="29" customWidth="1"/>
    <col min="6410" max="6656" width="9.140625" style="29"/>
    <col min="6657" max="6657" width="4.5703125" style="29" bestFit="1" customWidth="1"/>
    <col min="6658" max="6658" width="42" style="29" customWidth="1"/>
    <col min="6659" max="6659" width="6.140625" style="29" customWidth="1"/>
    <col min="6660" max="6660" width="9.28515625" style="29" customWidth="1"/>
    <col min="6661" max="6661" width="12.28515625" style="29" customWidth="1"/>
    <col min="6662" max="6662" width="1.7109375" style="29" customWidth="1"/>
    <col min="6663" max="6663" width="17" style="29" customWidth="1"/>
    <col min="6664" max="6664" width="9.140625" style="29"/>
    <col min="6665" max="6665" width="54.85546875" style="29" customWidth="1"/>
    <col min="6666" max="6912" width="9.140625" style="29"/>
    <col min="6913" max="6913" width="4.5703125" style="29" bestFit="1" customWidth="1"/>
    <col min="6914" max="6914" width="42" style="29" customWidth="1"/>
    <col min="6915" max="6915" width="6.140625" style="29" customWidth="1"/>
    <col min="6916" max="6916" width="9.28515625" style="29" customWidth="1"/>
    <col min="6917" max="6917" width="12.28515625" style="29" customWidth="1"/>
    <col min="6918" max="6918" width="1.7109375" style="29" customWidth="1"/>
    <col min="6919" max="6919" width="17" style="29" customWidth="1"/>
    <col min="6920" max="6920" width="9.140625" style="29"/>
    <col min="6921" max="6921" width="54.85546875" style="29" customWidth="1"/>
    <col min="6922" max="7168" width="9.140625" style="29"/>
    <col min="7169" max="7169" width="4.5703125" style="29" bestFit="1" customWidth="1"/>
    <col min="7170" max="7170" width="42" style="29" customWidth="1"/>
    <col min="7171" max="7171" width="6.140625" style="29" customWidth="1"/>
    <col min="7172" max="7172" width="9.28515625" style="29" customWidth="1"/>
    <col min="7173" max="7173" width="12.28515625" style="29" customWidth="1"/>
    <col min="7174" max="7174" width="1.7109375" style="29" customWidth="1"/>
    <col min="7175" max="7175" width="17" style="29" customWidth="1"/>
    <col min="7176" max="7176" width="9.140625" style="29"/>
    <col min="7177" max="7177" width="54.85546875" style="29" customWidth="1"/>
    <col min="7178" max="7424" width="9.140625" style="29"/>
    <col min="7425" max="7425" width="4.5703125" style="29" bestFit="1" customWidth="1"/>
    <col min="7426" max="7426" width="42" style="29" customWidth="1"/>
    <col min="7427" max="7427" width="6.140625" style="29" customWidth="1"/>
    <col min="7428" max="7428" width="9.28515625" style="29" customWidth="1"/>
    <col min="7429" max="7429" width="12.28515625" style="29" customWidth="1"/>
    <col min="7430" max="7430" width="1.7109375" style="29" customWidth="1"/>
    <col min="7431" max="7431" width="17" style="29" customWidth="1"/>
    <col min="7432" max="7432" width="9.140625" style="29"/>
    <col min="7433" max="7433" width="54.85546875" style="29" customWidth="1"/>
    <col min="7434" max="7680" width="9.140625" style="29"/>
    <col min="7681" max="7681" width="4.5703125" style="29" bestFit="1" customWidth="1"/>
    <col min="7682" max="7682" width="42" style="29" customWidth="1"/>
    <col min="7683" max="7683" width="6.140625" style="29" customWidth="1"/>
    <col min="7684" max="7684" width="9.28515625" style="29" customWidth="1"/>
    <col min="7685" max="7685" width="12.28515625" style="29" customWidth="1"/>
    <col min="7686" max="7686" width="1.7109375" style="29" customWidth="1"/>
    <col min="7687" max="7687" width="17" style="29" customWidth="1"/>
    <col min="7688" max="7688" width="9.140625" style="29"/>
    <col min="7689" max="7689" width="54.85546875" style="29" customWidth="1"/>
    <col min="7690" max="7936" width="9.140625" style="29"/>
    <col min="7937" max="7937" width="4.5703125" style="29" bestFit="1" customWidth="1"/>
    <col min="7938" max="7938" width="42" style="29" customWidth="1"/>
    <col min="7939" max="7939" width="6.140625" style="29" customWidth="1"/>
    <col min="7940" max="7940" width="9.28515625" style="29" customWidth="1"/>
    <col min="7941" max="7941" width="12.28515625" style="29" customWidth="1"/>
    <col min="7942" max="7942" width="1.7109375" style="29" customWidth="1"/>
    <col min="7943" max="7943" width="17" style="29" customWidth="1"/>
    <col min="7944" max="7944" width="9.140625" style="29"/>
    <col min="7945" max="7945" width="54.85546875" style="29" customWidth="1"/>
    <col min="7946" max="8192" width="9.140625" style="29"/>
    <col min="8193" max="8193" width="4.5703125" style="29" bestFit="1" customWidth="1"/>
    <col min="8194" max="8194" width="42" style="29" customWidth="1"/>
    <col min="8195" max="8195" width="6.140625" style="29" customWidth="1"/>
    <col min="8196" max="8196" width="9.28515625" style="29" customWidth="1"/>
    <col min="8197" max="8197" width="12.28515625" style="29" customWidth="1"/>
    <col min="8198" max="8198" width="1.7109375" style="29" customWidth="1"/>
    <col min="8199" max="8199" width="17" style="29" customWidth="1"/>
    <col min="8200" max="8200" width="9.140625" style="29"/>
    <col min="8201" max="8201" width="54.85546875" style="29" customWidth="1"/>
    <col min="8202" max="8448" width="9.140625" style="29"/>
    <col min="8449" max="8449" width="4.5703125" style="29" bestFit="1" customWidth="1"/>
    <col min="8450" max="8450" width="42" style="29" customWidth="1"/>
    <col min="8451" max="8451" width="6.140625" style="29" customWidth="1"/>
    <col min="8452" max="8452" width="9.28515625" style="29" customWidth="1"/>
    <col min="8453" max="8453" width="12.28515625" style="29" customWidth="1"/>
    <col min="8454" max="8454" width="1.7109375" style="29" customWidth="1"/>
    <col min="8455" max="8455" width="17" style="29" customWidth="1"/>
    <col min="8456" max="8456" width="9.140625" style="29"/>
    <col min="8457" max="8457" width="54.85546875" style="29" customWidth="1"/>
    <col min="8458" max="8704" width="9.140625" style="29"/>
    <col min="8705" max="8705" width="4.5703125" style="29" bestFit="1" customWidth="1"/>
    <col min="8706" max="8706" width="42" style="29" customWidth="1"/>
    <col min="8707" max="8707" width="6.140625" style="29" customWidth="1"/>
    <col min="8708" max="8708" width="9.28515625" style="29" customWidth="1"/>
    <col min="8709" max="8709" width="12.28515625" style="29" customWidth="1"/>
    <col min="8710" max="8710" width="1.7109375" style="29" customWidth="1"/>
    <col min="8711" max="8711" width="17" style="29" customWidth="1"/>
    <col min="8712" max="8712" width="9.140625" style="29"/>
    <col min="8713" max="8713" width="54.85546875" style="29" customWidth="1"/>
    <col min="8714" max="8960" width="9.140625" style="29"/>
    <col min="8961" max="8961" width="4.5703125" style="29" bestFit="1" customWidth="1"/>
    <col min="8962" max="8962" width="42" style="29" customWidth="1"/>
    <col min="8963" max="8963" width="6.140625" style="29" customWidth="1"/>
    <col min="8964" max="8964" width="9.28515625" style="29" customWidth="1"/>
    <col min="8965" max="8965" width="12.28515625" style="29" customWidth="1"/>
    <col min="8966" max="8966" width="1.7109375" style="29" customWidth="1"/>
    <col min="8967" max="8967" width="17" style="29" customWidth="1"/>
    <col min="8968" max="8968" width="9.140625" style="29"/>
    <col min="8969" max="8969" width="54.85546875" style="29" customWidth="1"/>
    <col min="8970" max="9216" width="9.140625" style="29"/>
    <col min="9217" max="9217" width="4.5703125" style="29" bestFit="1" customWidth="1"/>
    <col min="9218" max="9218" width="42" style="29" customWidth="1"/>
    <col min="9219" max="9219" width="6.140625" style="29" customWidth="1"/>
    <col min="9220" max="9220" width="9.28515625" style="29" customWidth="1"/>
    <col min="9221" max="9221" width="12.28515625" style="29" customWidth="1"/>
    <col min="9222" max="9222" width="1.7109375" style="29" customWidth="1"/>
    <col min="9223" max="9223" width="17" style="29" customWidth="1"/>
    <col min="9224" max="9224" width="9.140625" style="29"/>
    <col min="9225" max="9225" width="54.85546875" style="29" customWidth="1"/>
    <col min="9226" max="9472" width="9.140625" style="29"/>
    <col min="9473" max="9473" width="4.5703125" style="29" bestFit="1" customWidth="1"/>
    <col min="9474" max="9474" width="42" style="29" customWidth="1"/>
    <col min="9475" max="9475" width="6.140625" style="29" customWidth="1"/>
    <col min="9476" max="9476" width="9.28515625" style="29" customWidth="1"/>
    <col min="9477" max="9477" width="12.28515625" style="29" customWidth="1"/>
    <col min="9478" max="9478" width="1.7109375" style="29" customWidth="1"/>
    <col min="9479" max="9479" width="17" style="29" customWidth="1"/>
    <col min="9480" max="9480" width="9.140625" style="29"/>
    <col min="9481" max="9481" width="54.85546875" style="29" customWidth="1"/>
    <col min="9482" max="9728" width="9.140625" style="29"/>
    <col min="9729" max="9729" width="4.5703125" style="29" bestFit="1" customWidth="1"/>
    <col min="9730" max="9730" width="42" style="29" customWidth="1"/>
    <col min="9731" max="9731" width="6.140625" style="29" customWidth="1"/>
    <col min="9732" max="9732" width="9.28515625" style="29" customWidth="1"/>
    <col min="9733" max="9733" width="12.28515625" style="29" customWidth="1"/>
    <col min="9734" max="9734" width="1.7109375" style="29" customWidth="1"/>
    <col min="9735" max="9735" width="17" style="29" customWidth="1"/>
    <col min="9736" max="9736" width="9.140625" style="29"/>
    <col min="9737" max="9737" width="54.85546875" style="29" customWidth="1"/>
    <col min="9738" max="9984" width="9.140625" style="29"/>
    <col min="9985" max="9985" width="4.5703125" style="29" bestFit="1" customWidth="1"/>
    <col min="9986" max="9986" width="42" style="29" customWidth="1"/>
    <col min="9987" max="9987" width="6.140625" style="29" customWidth="1"/>
    <col min="9988" max="9988" width="9.28515625" style="29" customWidth="1"/>
    <col min="9989" max="9989" width="12.28515625" style="29" customWidth="1"/>
    <col min="9990" max="9990" width="1.7109375" style="29" customWidth="1"/>
    <col min="9991" max="9991" width="17" style="29" customWidth="1"/>
    <col min="9992" max="9992" width="9.140625" style="29"/>
    <col min="9993" max="9993" width="54.85546875" style="29" customWidth="1"/>
    <col min="9994" max="10240" width="9.140625" style="29"/>
    <col min="10241" max="10241" width="4.5703125" style="29" bestFit="1" customWidth="1"/>
    <col min="10242" max="10242" width="42" style="29" customWidth="1"/>
    <col min="10243" max="10243" width="6.140625" style="29" customWidth="1"/>
    <col min="10244" max="10244" width="9.28515625" style="29" customWidth="1"/>
    <col min="10245" max="10245" width="12.28515625" style="29" customWidth="1"/>
    <col min="10246" max="10246" width="1.7109375" style="29" customWidth="1"/>
    <col min="10247" max="10247" width="17" style="29" customWidth="1"/>
    <col min="10248" max="10248" width="9.140625" style="29"/>
    <col min="10249" max="10249" width="54.85546875" style="29" customWidth="1"/>
    <col min="10250" max="10496" width="9.140625" style="29"/>
    <col min="10497" max="10497" width="4.5703125" style="29" bestFit="1" customWidth="1"/>
    <col min="10498" max="10498" width="42" style="29" customWidth="1"/>
    <col min="10499" max="10499" width="6.140625" style="29" customWidth="1"/>
    <col min="10500" max="10500" width="9.28515625" style="29" customWidth="1"/>
    <col min="10501" max="10501" width="12.28515625" style="29" customWidth="1"/>
    <col min="10502" max="10502" width="1.7109375" style="29" customWidth="1"/>
    <col min="10503" max="10503" width="17" style="29" customWidth="1"/>
    <col min="10504" max="10504" width="9.140625" style="29"/>
    <col min="10505" max="10505" width="54.85546875" style="29" customWidth="1"/>
    <col min="10506" max="10752" width="9.140625" style="29"/>
    <col min="10753" max="10753" width="4.5703125" style="29" bestFit="1" customWidth="1"/>
    <col min="10754" max="10754" width="42" style="29" customWidth="1"/>
    <col min="10755" max="10755" width="6.140625" style="29" customWidth="1"/>
    <col min="10756" max="10756" width="9.28515625" style="29" customWidth="1"/>
    <col min="10757" max="10757" width="12.28515625" style="29" customWidth="1"/>
    <col min="10758" max="10758" width="1.7109375" style="29" customWidth="1"/>
    <col min="10759" max="10759" width="17" style="29" customWidth="1"/>
    <col min="10760" max="10760" width="9.140625" style="29"/>
    <col min="10761" max="10761" width="54.85546875" style="29" customWidth="1"/>
    <col min="10762" max="11008" width="9.140625" style="29"/>
    <col min="11009" max="11009" width="4.5703125" style="29" bestFit="1" customWidth="1"/>
    <col min="11010" max="11010" width="42" style="29" customWidth="1"/>
    <col min="11011" max="11011" width="6.140625" style="29" customWidth="1"/>
    <col min="11012" max="11012" width="9.28515625" style="29" customWidth="1"/>
    <col min="11013" max="11013" width="12.28515625" style="29" customWidth="1"/>
    <col min="11014" max="11014" width="1.7109375" style="29" customWidth="1"/>
    <col min="11015" max="11015" width="17" style="29" customWidth="1"/>
    <col min="11016" max="11016" width="9.140625" style="29"/>
    <col min="11017" max="11017" width="54.85546875" style="29" customWidth="1"/>
    <col min="11018" max="11264" width="9.140625" style="29"/>
    <col min="11265" max="11265" width="4.5703125" style="29" bestFit="1" customWidth="1"/>
    <col min="11266" max="11266" width="42" style="29" customWidth="1"/>
    <col min="11267" max="11267" width="6.140625" style="29" customWidth="1"/>
    <col min="11268" max="11268" width="9.28515625" style="29" customWidth="1"/>
    <col min="11269" max="11269" width="12.28515625" style="29" customWidth="1"/>
    <col min="11270" max="11270" width="1.7109375" style="29" customWidth="1"/>
    <col min="11271" max="11271" width="17" style="29" customWidth="1"/>
    <col min="11272" max="11272" width="9.140625" style="29"/>
    <col min="11273" max="11273" width="54.85546875" style="29" customWidth="1"/>
    <col min="11274" max="11520" width="9.140625" style="29"/>
    <col min="11521" max="11521" width="4.5703125" style="29" bestFit="1" customWidth="1"/>
    <col min="11522" max="11522" width="42" style="29" customWidth="1"/>
    <col min="11523" max="11523" width="6.140625" style="29" customWidth="1"/>
    <col min="11524" max="11524" width="9.28515625" style="29" customWidth="1"/>
    <col min="11525" max="11525" width="12.28515625" style="29" customWidth="1"/>
    <col min="11526" max="11526" width="1.7109375" style="29" customWidth="1"/>
    <col min="11527" max="11527" width="17" style="29" customWidth="1"/>
    <col min="11528" max="11528" width="9.140625" style="29"/>
    <col min="11529" max="11529" width="54.85546875" style="29" customWidth="1"/>
    <col min="11530" max="11776" width="9.140625" style="29"/>
    <col min="11777" max="11777" width="4.5703125" style="29" bestFit="1" customWidth="1"/>
    <col min="11778" max="11778" width="42" style="29" customWidth="1"/>
    <col min="11779" max="11779" width="6.140625" style="29" customWidth="1"/>
    <col min="11780" max="11780" width="9.28515625" style="29" customWidth="1"/>
    <col min="11781" max="11781" width="12.28515625" style="29" customWidth="1"/>
    <col min="11782" max="11782" width="1.7109375" style="29" customWidth="1"/>
    <col min="11783" max="11783" width="17" style="29" customWidth="1"/>
    <col min="11784" max="11784" width="9.140625" style="29"/>
    <col min="11785" max="11785" width="54.85546875" style="29" customWidth="1"/>
    <col min="11786" max="12032" width="9.140625" style="29"/>
    <col min="12033" max="12033" width="4.5703125" style="29" bestFit="1" customWidth="1"/>
    <col min="12034" max="12034" width="42" style="29" customWidth="1"/>
    <col min="12035" max="12035" width="6.140625" style="29" customWidth="1"/>
    <col min="12036" max="12036" width="9.28515625" style="29" customWidth="1"/>
    <col min="12037" max="12037" width="12.28515625" style="29" customWidth="1"/>
    <col min="12038" max="12038" width="1.7109375" style="29" customWidth="1"/>
    <col min="12039" max="12039" width="17" style="29" customWidth="1"/>
    <col min="12040" max="12040" width="9.140625" style="29"/>
    <col min="12041" max="12041" width="54.85546875" style="29" customWidth="1"/>
    <col min="12042" max="12288" width="9.140625" style="29"/>
    <col min="12289" max="12289" width="4.5703125" style="29" bestFit="1" customWidth="1"/>
    <col min="12290" max="12290" width="42" style="29" customWidth="1"/>
    <col min="12291" max="12291" width="6.140625" style="29" customWidth="1"/>
    <col min="12292" max="12292" width="9.28515625" style="29" customWidth="1"/>
    <col min="12293" max="12293" width="12.28515625" style="29" customWidth="1"/>
    <col min="12294" max="12294" width="1.7109375" style="29" customWidth="1"/>
    <col min="12295" max="12295" width="17" style="29" customWidth="1"/>
    <col min="12296" max="12296" width="9.140625" style="29"/>
    <col min="12297" max="12297" width="54.85546875" style="29" customWidth="1"/>
    <col min="12298" max="12544" width="9.140625" style="29"/>
    <col min="12545" max="12545" width="4.5703125" style="29" bestFit="1" customWidth="1"/>
    <col min="12546" max="12546" width="42" style="29" customWidth="1"/>
    <col min="12547" max="12547" width="6.140625" style="29" customWidth="1"/>
    <col min="12548" max="12548" width="9.28515625" style="29" customWidth="1"/>
    <col min="12549" max="12549" width="12.28515625" style="29" customWidth="1"/>
    <col min="12550" max="12550" width="1.7109375" style="29" customWidth="1"/>
    <col min="12551" max="12551" width="17" style="29" customWidth="1"/>
    <col min="12552" max="12552" width="9.140625" style="29"/>
    <col min="12553" max="12553" width="54.85546875" style="29" customWidth="1"/>
    <col min="12554" max="12800" width="9.140625" style="29"/>
    <col min="12801" max="12801" width="4.5703125" style="29" bestFit="1" customWidth="1"/>
    <col min="12802" max="12802" width="42" style="29" customWidth="1"/>
    <col min="12803" max="12803" width="6.140625" style="29" customWidth="1"/>
    <col min="12804" max="12804" width="9.28515625" style="29" customWidth="1"/>
    <col min="12805" max="12805" width="12.28515625" style="29" customWidth="1"/>
    <col min="12806" max="12806" width="1.7109375" style="29" customWidth="1"/>
    <col min="12807" max="12807" width="17" style="29" customWidth="1"/>
    <col min="12808" max="12808" width="9.140625" style="29"/>
    <col min="12809" max="12809" width="54.85546875" style="29" customWidth="1"/>
    <col min="12810" max="13056" width="9.140625" style="29"/>
    <col min="13057" max="13057" width="4.5703125" style="29" bestFit="1" customWidth="1"/>
    <col min="13058" max="13058" width="42" style="29" customWidth="1"/>
    <col min="13059" max="13059" width="6.140625" style="29" customWidth="1"/>
    <col min="13060" max="13060" width="9.28515625" style="29" customWidth="1"/>
    <col min="13061" max="13061" width="12.28515625" style="29" customWidth="1"/>
    <col min="13062" max="13062" width="1.7109375" style="29" customWidth="1"/>
    <col min="13063" max="13063" width="17" style="29" customWidth="1"/>
    <col min="13064" max="13064" width="9.140625" style="29"/>
    <col min="13065" max="13065" width="54.85546875" style="29" customWidth="1"/>
    <col min="13066" max="13312" width="9.140625" style="29"/>
    <col min="13313" max="13313" width="4.5703125" style="29" bestFit="1" customWidth="1"/>
    <col min="13314" max="13314" width="42" style="29" customWidth="1"/>
    <col min="13315" max="13315" width="6.140625" style="29" customWidth="1"/>
    <col min="13316" max="13316" width="9.28515625" style="29" customWidth="1"/>
    <col min="13317" max="13317" width="12.28515625" style="29" customWidth="1"/>
    <col min="13318" max="13318" width="1.7109375" style="29" customWidth="1"/>
    <col min="13319" max="13319" width="17" style="29" customWidth="1"/>
    <col min="13320" max="13320" width="9.140625" style="29"/>
    <col min="13321" max="13321" width="54.85546875" style="29" customWidth="1"/>
    <col min="13322" max="13568" width="9.140625" style="29"/>
    <col min="13569" max="13569" width="4.5703125" style="29" bestFit="1" customWidth="1"/>
    <col min="13570" max="13570" width="42" style="29" customWidth="1"/>
    <col min="13571" max="13571" width="6.140625" style="29" customWidth="1"/>
    <col min="13572" max="13572" width="9.28515625" style="29" customWidth="1"/>
    <col min="13573" max="13573" width="12.28515625" style="29" customWidth="1"/>
    <col min="13574" max="13574" width="1.7109375" style="29" customWidth="1"/>
    <col min="13575" max="13575" width="17" style="29" customWidth="1"/>
    <col min="13576" max="13576" width="9.140625" style="29"/>
    <col min="13577" max="13577" width="54.85546875" style="29" customWidth="1"/>
    <col min="13578" max="13824" width="9.140625" style="29"/>
    <col min="13825" max="13825" width="4.5703125" style="29" bestFit="1" customWidth="1"/>
    <col min="13826" max="13826" width="42" style="29" customWidth="1"/>
    <col min="13827" max="13827" width="6.140625" style="29" customWidth="1"/>
    <col min="13828" max="13828" width="9.28515625" style="29" customWidth="1"/>
    <col min="13829" max="13829" width="12.28515625" style="29" customWidth="1"/>
    <col min="13830" max="13830" width="1.7109375" style="29" customWidth="1"/>
    <col min="13831" max="13831" width="17" style="29" customWidth="1"/>
    <col min="13832" max="13832" width="9.140625" style="29"/>
    <col min="13833" max="13833" width="54.85546875" style="29" customWidth="1"/>
    <col min="13834" max="14080" width="9.140625" style="29"/>
    <col min="14081" max="14081" width="4.5703125" style="29" bestFit="1" customWidth="1"/>
    <col min="14082" max="14082" width="42" style="29" customWidth="1"/>
    <col min="14083" max="14083" width="6.140625" style="29" customWidth="1"/>
    <col min="14084" max="14084" width="9.28515625" style="29" customWidth="1"/>
    <col min="14085" max="14085" width="12.28515625" style="29" customWidth="1"/>
    <col min="14086" max="14086" width="1.7109375" style="29" customWidth="1"/>
    <col min="14087" max="14087" width="17" style="29" customWidth="1"/>
    <col min="14088" max="14088" width="9.140625" style="29"/>
    <col min="14089" max="14089" width="54.85546875" style="29" customWidth="1"/>
    <col min="14090" max="14336" width="9.140625" style="29"/>
    <col min="14337" max="14337" width="4.5703125" style="29" bestFit="1" customWidth="1"/>
    <col min="14338" max="14338" width="42" style="29" customWidth="1"/>
    <col min="14339" max="14339" width="6.140625" style="29" customWidth="1"/>
    <col min="14340" max="14340" width="9.28515625" style="29" customWidth="1"/>
    <col min="14341" max="14341" width="12.28515625" style="29" customWidth="1"/>
    <col min="14342" max="14342" width="1.7109375" style="29" customWidth="1"/>
    <col min="14343" max="14343" width="17" style="29" customWidth="1"/>
    <col min="14344" max="14344" width="9.140625" style="29"/>
    <col min="14345" max="14345" width="54.85546875" style="29" customWidth="1"/>
    <col min="14346" max="14592" width="9.140625" style="29"/>
    <col min="14593" max="14593" width="4.5703125" style="29" bestFit="1" customWidth="1"/>
    <col min="14594" max="14594" width="42" style="29" customWidth="1"/>
    <col min="14595" max="14595" width="6.140625" style="29" customWidth="1"/>
    <col min="14596" max="14596" width="9.28515625" style="29" customWidth="1"/>
    <col min="14597" max="14597" width="12.28515625" style="29" customWidth="1"/>
    <col min="14598" max="14598" width="1.7109375" style="29" customWidth="1"/>
    <col min="14599" max="14599" width="17" style="29" customWidth="1"/>
    <col min="14600" max="14600" width="9.140625" style="29"/>
    <col min="14601" max="14601" width="54.85546875" style="29" customWidth="1"/>
    <col min="14602" max="14848" width="9.140625" style="29"/>
    <col min="14849" max="14849" width="4.5703125" style="29" bestFit="1" customWidth="1"/>
    <col min="14850" max="14850" width="42" style="29" customWidth="1"/>
    <col min="14851" max="14851" width="6.140625" style="29" customWidth="1"/>
    <col min="14852" max="14852" width="9.28515625" style="29" customWidth="1"/>
    <col min="14853" max="14853" width="12.28515625" style="29" customWidth="1"/>
    <col min="14854" max="14854" width="1.7109375" style="29" customWidth="1"/>
    <col min="14855" max="14855" width="17" style="29" customWidth="1"/>
    <col min="14856" max="14856" width="9.140625" style="29"/>
    <col min="14857" max="14857" width="54.85546875" style="29" customWidth="1"/>
    <col min="14858" max="15104" width="9.140625" style="29"/>
    <col min="15105" max="15105" width="4.5703125" style="29" bestFit="1" customWidth="1"/>
    <col min="15106" max="15106" width="42" style="29" customWidth="1"/>
    <col min="15107" max="15107" width="6.140625" style="29" customWidth="1"/>
    <col min="15108" max="15108" width="9.28515625" style="29" customWidth="1"/>
    <col min="15109" max="15109" width="12.28515625" style="29" customWidth="1"/>
    <col min="15110" max="15110" width="1.7109375" style="29" customWidth="1"/>
    <col min="15111" max="15111" width="17" style="29" customWidth="1"/>
    <col min="15112" max="15112" width="9.140625" style="29"/>
    <col min="15113" max="15113" width="54.85546875" style="29" customWidth="1"/>
    <col min="15114" max="15360" width="9.140625" style="29"/>
    <col min="15361" max="15361" width="4.5703125" style="29" bestFit="1" customWidth="1"/>
    <col min="15362" max="15362" width="42" style="29" customWidth="1"/>
    <col min="15363" max="15363" width="6.140625" style="29" customWidth="1"/>
    <col min="15364" max="15364" width="9.28515625" style="29" customWidth="1"/>
    <col min="15365" max="15365" width="12.28515625" style="29" customWidth="1"/>
    <col min="15366" max="15366" width="1.7109375" style="29" customWidth="1"/>
    <col min="15367" max="15367" width="17" style="29" customWidth="1"/>
    <col min="15368" max="15368" width="9.140625" style="29"/>
    <col min="15369" max="15369" width="54.85546875" style="29" customWidth="1"/>
    <col min="15370" max="15616" width="9.140625" style="29"/>
    <col min="15617" max="15617" width="4.5703125" style="29" bestFit="1" customWidth="1"/>
    <col min="15618" max="15618" width="42" style="29" customWidth="1"/>
    <col min="15619" max="15619" width="6.140625" style="29" customWidth="1"/>
    <col min="15620" max="15620" width="9.28515625" style="29" customWidth="1"/>
    <col min="15621" max="15621" width="12.28515625" style="29" customWidth="1"/>
    <col min="15622" max="15622" width="1.7109375" style="29" customWidth="1"/>
    <col min="15623" max="15623" width="17" style="29" customWidth="1"/>
    <col min="15624" max="15624" width="9.140625" style="29"/>
    <col min="15625" max="15625" width="54.85546875" style="29" customWidth="1"/>
    <col min="15626" max="15872" width="9.140625" style="29"/>
    <col min="15873" max="15873" width="4.5703125" style="29" bestFit="1" customWidth="1"/>
    <col min="15874" max="15874" width="42" style="29" customWidth="1"/>
    <col min="15875" max="15875" width="6.140625" style="29" customWidth="1"/>
    <col min="15876" max="15876" width="9.28515625" style="29" customWidth="1"/>
    <col min="15877" max="15877" width="12.28515625" style="29" customWidth="1"/>
    <col min="15878" max="15878" width="1.7109375" style="29" customWidth="1"/>
    <col min="15879" max="15879" width="17" style="29" customWidth="1"/>
    <col min="15880" max="15880" width="9.140625" style="29"/>
    <col min="15881" max="15881" width="54.85546875" style="29" customWidth="1"/>
    <col min="15882" max="16128" width="9.140625" style="29"/>
    <col min="16129" max="16129" width="4.5703125" style="29" bestFit="1" customWidth="1"/>
    <col min="16130" max="16130" width="42" style="29" customWidth="1"/>
    <col min="16131" max="16131" width="6.140625" style="29" customWidth="1"/>
    <col min="16132" max="16132" width="9.28515625" style="29" customWidth="1"/>
    <col min="16133" max="16133" width="12.28515625" style="29" customWidth="1"/>
    <col min="16134" max="16134" width="1.7109375" style="29" customWidth="1"/>
    <col min="16135" max="16135" width="17" style="29" customWidth="1"/>
    <col min="16136" max="16136" width="9.140625" style="29"/>
    <col min="16137" max="16137" width="54.85546875" style="29" customWidth="1"/>
    <col min="16138" max="16384" width="9.140625" style="29"/>
  </cols>
  <sheetData>
    <row r="1" spans="1:9" s="145" customFormat="1" ht="15.75">
      <c r="A1" s="38" t="s">
        <v>0</v>
      </c>
      <c r="B1" s="39"/>
      <c r="C1" s="40"/>
      <c r="D1" s="41"/>
      <c r="E1" s="106"/>
      <c r="F1" s="42"/>
      <c r="G1" s="66"/>
      <c r="H1" s="144"/>
      <c r="I1" s="144"/>
    </row>
    <row r="2" spans="1:9" s="145" customFormat="1" ht="15.75">
      <c r="A2" s="57"/>
      <c r="B2" s="39"/>
      <c r="C2" s="40"/>
      <c r="D2" s="41"/>
      <c r="E2" s="106"/>
      <c r="F2" s="42"/>
      <c r="G2" s="66"/>
      <c r="H2" s="144"/>
      <c r="I2" s="144"/>
    </row>
    <row r="3" spans="1:9" s="145" customFormat="1" ht="15.75">
      <c r="A3" s="58"/>
      <c r="B3" s="43" t="s">
        <v>191</v>
      </c>
      <c r="C3" s="40"/>
      <c r="D3" s="41"/>
      <c r="E3" s="106"/>
      <c r="F3" s="42"/>
      <c r="G3" s="66"/>
      <c r="H3" s="144"/>
      <c r="I3" s="144"/>
    </row>
    <row r="4" spans="1:9" s="145" customFormat="1" ht="15.75">
      <c r="A4" s="58"/>
      <c r="B4" s="43"/>
      <c r="C4" s="40"/>
      <c r="D4" s="41"/>
      <c r="E4" s="106"/>
      <c r="F4" s="42"/>
      <c r="G4" s="66"/>
      <c r="H4" s="144"/>
      <c r="I4" s="144"/>
    </row>
    <row r="5" spans="1:9" s="145" customFormat="1" ht="15.75">
      <c r="A5" s="44"/>
      <c r="B5" s="45"/>
      <c r="C5" s="40"/>
      <c r="D5" s="41"/>
      <c r="E5" s="106"/>
      <c r="F5" s="42"/>
      <c r="G5" s="66"/>
      <c r="H5" s="144"/>
      <c r="I5" s="144"/>
    </row>
    <row r="6" spans="1:9" s="145" customFormat="1" ht="15.75">
      <c r="A6" s="46"/>
      <c r="B6" s="38"/>
      <c r="C6" s="47"/>
      <c r="D6" s="48"/>
      <c r="E6" s="107"/>
      <c r="F6" s="42"/>
      <c r="G6" s="66"/>
      <c r="H6" s="144"/>
      <c r="I6" s="144"/>
    </row>
    <row r="7" spans="1:9" s="145" customFormat="1" ht="15.75">
      <c r="A7" s="59"/>
      <c r="B7" s="49"/>
      <c r="C7" s="50"/>
      <c r="D7" s="51"/>
      <c r="E7" s="108"/>
      <c r="F7" s="42"/>
      <c r="G7" s="66"/>
      <c r="H7" s="144"/>
      <c r="I7" s="144"/>
    </row>
    <row r="8" spans="1:9" s="145" customFormat="1" ht="16.5" thickBot="1">
      <c r="A8" s="46" t="s">
        <v>33</v>
      </c>
      <c r="B8" s="38" t="s">
        <v>255</v>
      </c>
      <c r="C8" s="47"/>
      <c r="D8" s="48"/>
      <c r="E8" s="108"/>
      <c r="F8" s="42"/>
      <c r="G8" s="67">
        <f>G49</f>
        <v>0</v>
      </c>
      <c r="H8" s="144"/>
      <c r="I8" s="144"/>
    </row>
    <row r="9" spans="1:9">
      <c r="A9" s="7"/>
      <c r="B9" s="4"/>
      <c r="C9" s="8"/>
      <c r="D9" s="9"/>
      <c r="E9" s="109"/>
      <c r="F9" s="3"/>
      <c r="G9" s="69"/>
      <c r="H9" s="10"/>
      <c r="I9" s="10"/>
    </row>
    <row r="10" spans="1:9">
      <c r="A10" s="7"/>
      <c r="B10" s="4"/>
      <c r="C10" s="8"/>
      <c r="D10" s="9"/>
      <c r="E10" s="109"/>
      <c r="F10" s="3"/>
      <c r="G10" s="69"/>
      <c r="H10" s="10"/>
      <c r="I10" s="10"/>
    </row>
    <row r="11" spans="1:9">
      <c r="A11" s="7"/>
      <c r="B11" s="4"/>
      <c r="C11" s="8"/>
      <c r="D11" s="9"/>
      <c r="E11" s="109"/>
      <c r="F11" s="3"/>
      <c r="G11" s="69"/>
      <c r="H11" s="10"/>
      <c r="I11" s="10"/>
    </row>
    <row r="12" spans="1:9">
      <c r="A12" s="7"/>
      <c r="B12" s="4"/>
      <c r="C12" s="8"/>
      <c r="D12" s="9"/>
      <c r="E12" s="109"/>
      <c r="F12" s="3"/>
      <c r="G12" s="69"/>
      <c r="H12" s="10"/>
      <c r="I12" s="10"/>
    </row>
    <row r="13" spans="1:9">
      <c r="A13" s="5"/>
      <c r="B13" s="10"/>
      <c r="C13" s="11"/>
      <c r="D13" s="12"/>
      <c r="E13" s="110"/>
      <c r="F13" s="12"/>
      <c r="G13" s="70"/>
      <c r="H13" s="10"/>
      <c r="I13" s="10"/>
    </row>
    <row r="14" spans="1:9">
      <c r="A14" s="5"/>
      <c r="B14" s="10"/>
      <c r="C14" s="11"/>
      <c r="D14" s="12"/>
      <c r="E14" s="110"/>
      <c r="F14" s="12"/>
      <c r="G14" s="70"/>
      <c r="H14" s="10"/>
      <c r="I14" s="10"/>
    </row>
    <row r="15" spans="1:9" ht="30">
      <c r="A15" s="13" t="s">
        <v>6</v>
      </c>
      <c r="B15" s="14" t="s">
        <v>7</v>
      </c>
      <c r="C15" s="15" t="s">
        <v>8</v>
      </c>
      <c r="D15" s="16" t="s">
        <v>9</v>
      </c>
      <c r="E15" s="111" t="s">
        <v>53</v>
      </c>
      <c r="F15" s="17"/>
      <c r="G15" s="71" t="s">
        <v>10</v>
      </c>
      <c r="H15" s="10"/>
      <c r="I15" s="10"/>
    </row>
    <row r="16" spans="1:9">
      <c r="A16" s="18"/>
      <c r="B16" s="19"/>
      <c r="C16" s="1"/>
      <c r="D16" s="2"/>
      <c r="E16" s="112"/>
      <c r="F16" s="3"/>
      <c r="G16" s="72"/>
      <c r="H16" s="10"/>
      <c r="I16" s="10"/>
    </row>
    <row r="17" spans="1:13" ht="15.75">
      <c r="A17" s="60" t="s">
        <v>33</v>
      </c>
      <c r="B17" s="19" t="s">
        <v>255</v>
      </c>
      <c r="C17" s="1"/>
      <c r="D17" s="2"/>
      <c r="E17" s="112"/>
      <c r="F17" s="3"/>
      <c r="G17" s="72"/>
      <c r="H17" s="148"/>
      <c r="I17" s="149"/>
      <c r="J17" s="180"/>
      <c r="K17" s="150"/>
      <c r="L17" s="151"/>
      <c r="M17" s="181"/>
    </row>
    <row r="18" spans="1:13">
      <c r="A18" s="5"/>
      <c r="B18" s="10"/>
      <c r="C18" s="11"/>
      <c r="D18" s="12"/>
      <c r="E18" s="110"/>
      <c r="F18" s="12"/>
      <c r="G18" s="70"/>
      <c r="H18" s="153"/>
      <c r="J18" s="174"/>
      <c r="K18" s="156"/>
      <c r="L18" s="157"/>
      <c r="M18" s="182"/>
    </row>
    <row r="19" spans="1:13" ht="36">
      <c r="A19" s="5"/>
      <c r="B19" s="152" t="s">
        <v>98</v>
      </c>
      <c r="C19" s="11"/>
      <c r="D19" s="12"/>
      <c r="E19" s="110"/>
      <c r="F19" s="12"/>
      <c r="G19" s="70"/>
      <c r="H19" s="153"/>
      <c r="I19" s="159"/>
      <c r="J19" s="174"/>
      <c r="K19" s="156"/>
      <c r="L19" s="157"/>
      <c r="M19" s="182"/>
    </row>
    <row r="20" spans="1:13">
      <c r="A20" s="5"/>
      <c r="B20" s="154"/>
      <c r="C20" s="11"/>
      <c r="D20" s="12"/>
      <c r="E20" s="110"/>
      <c r="F20" s="12"/>
      <c r="G20" s="70"/>
      <c r="H20" s="153"/>
      <c r="I20" s="159"/>
      <c r="J20" s="174"/>
      <c r="K20" s="156"/>
      <c r="L20" s="157"/>
      <c r="M20" s="182"/>
    </row>
    <row r="21" spans="1:13">
      <c r="A21" s="5">
        <v>1</v>
      </c>
      <c r="B21" s="165" t="s">
        <v>256</v>
      </c>
      <c r="C21" s="94"/>
      <c r="D21" s="94"/>
      <c r="E21" s="139"/>
      <c r="F21" s="176"/>
      <c r="G21" s="176"/>
      <c r="H21" s="153"/>
      <c r="I21" s="175"/>
      <c r="J21" s="174"/>
      <c r="K21" s="156"/>
      <c r="L21" s="157"/>
      <c r="M21" s="182"/>
    </row>
    <row r="22" spans="1:13" ht="45">
      <c r="A22" s="5"/>
      <c r="B22" s="166" t="s">
        <v>144</v>
      </c>
      <c r="C22" s="167" t="s">
        <v>153</v>
      </c>
      <c r="D22" s="168">
        <f>27.89*0.3</f>
        <v>8.3669999999999991</v>
      </c>
      <c r="E22" s="117"/>
      <c r="F22" s="99"/>
      <c r="G22" s="97">
        <f>E22*D22</f>
        <v>0</v>
      </c>
      <c r="H22" s="153"/>
      <c r="I22" s="171"/>
      <c r="J22" s="174"/>
      <c r="K22" s="156"/>
      <c r="L22" s="157"/>
      <c r="M22" s="182"/>
    </row>
    <row r="23" spans="1:13">
      <c r="A23" s="22"/>
      <c r="B23" s="100"/>
      <c r="C23" s="94"/>
      <c r="D23" s="94"/>
      <c r="E23" s="116"/>
      <c r="F23" s="95"/>
      <c r="G23" s="96"/>
      <c r="H23" s="153"/>
      <c r="I23" s="175"/>
      <c r="J23" s="174"/>
      <c r="K23" s="156"/>
      <c r="L23" s="157"/>
      <c r="M23" s="182"/>
    </row>
    <row r="24" spans="1:13">
      <c r="A24" s="164">
        <v>2</v>
      </c>
      <c r="B24" s="165" t="s">
        <v>145</v>
      </c>
      <c r="C24" s="94"/>
      <c r="D24" s="94"/>
      <c r="E24" s="116"/>
      <c r="F24" s="95"/>
      <c r="G24" s="96"/>
      <c r="H24" s="153"/>
      <c r="I24" s="171"/>
      <c r="J24" s="174"/>
      <c r="K24" s="156"/>
      <c r="L24" s="157"/>
      <c r="M24" s="182"/>
    </row>
    <row r="25" spans="1:13" ht="45">
      <c r="A25" s="164"/>
      <c r="B25" s="166" t="s">
        <v>154</v>
      </c>
      <c r="C25" s="167" t="s">
        <v>127</v>
      </c>
      <c r="D25" s="168">
        <v>27.89</v>
      </c>
      <c r="E25" s="117"/>
      <c r="F25" s="95"/>
      <c r="G25" s="97">
        <f>E25*D25</f>
        <v>0</v>
      </c>
      <c r="H25" s="153"/>
      <c r="I25" s="171"/>
      <c r="J25" s="174"/>
      <c r="K25" s="156"/>
      <c r="L25" s="157"/>
      <c r="M25" s="182">
        <f>ROUND(L25*K25,2)</f>
        <v>0</v>
      </c>
    </row>
    <row r="26" spans="1:13">
      <c r="A26" s="5"/>
      <c r="B26" s="100"/>
      <c r="C26" s="94"/>
      <c r="D26" s="94"/>
      <c r="E26" s="116"/>
      <c r="F26" s="98"/>
      <c r="G26" s="96"/>
      <c r="H26" s="153"/>
      <c r="I26" s="171"/>
      <c r="J26" s="174"/>
      <c r="K26" s="156"/>
      <c r="L26" s="157"/>
      <c r="M26" s="182"/>
    </row>
    <row r="27" spans="1:13">
      <c r="A27" s="5">
        <v>3</v>
      </c>
      <c r="B27" s="165" t="s">
        <v>257</v>
      </c>
      <c r="C27" s="94"/>
      <c r="D27" s="94"/>
      <c r="E27" s="139"/>
      <c r="F27" s="176"/>
      <c r="G27" s="176"/>
      <c r="H27" s="153"/>
      <c r="I27" s="175"/>
      <c r="J27" s="174"/>
      <c r="K27" s="156"/>
      <c r="L27" s="157"/>
      <c r="M27" s="182"/>
    </row>
    <row r="28" spans="1:13" ht="120">
      <c r="A28" s="5"/>
      <c r="B28" s="166" t="s">
        <v>258</v>
      </c>
      <c r="C28" s="167" t="s">
        <v>12</v>
      </c>
      <c r="D28" s="168">
        <v>1</v>
      </c>
      <c r="E28" s="117"/>
      <c r="F28" s="98"/>
      <c r="G28" s="97">
        <f>D28*E28</f>
        <v>0</v>
      </c>
      <c r="H28" s="153"/>
      <c r="I28" s="171"/>
      <c r="J28" s="174"/>
      <c r="K28" s="156"/>
      <c r="L28" s="157"/>
      <c r="M28" s="182"/>
    </row>
    <row r="29" spans="1:13">
      <c r="A29" s="5"/>
      <c r="B29" s="100"/>
      <c r="C29" s="94"/>
      <c r="D29" s="94"/>
      <c r="E29" s="118"/>
      <c r="F29" s="98"/>
      <c r="G29" s="96"/>
      <c r="H29" s="153"/>
      <c r="I29" s="173"/>
      <c r="J29" s="174"/>
      <c r="K29" s="156"/>
      <c r="L29" s="157"/>
      <c r="M29" s="182">
        <f>ROUND(L29*K29,2)</f>
        <v>0</v>
      </c>
    </row>
    <row r="30" spans="1:13">
      <c r="A30" s="5">
        <v>4</v>
      </c>
      <c r="B30" s="165" t="s">
        <v>259</v>
      </c>
      <c r="C30" s="176"/>
      <c r="D30" s="177"/>
      <c r="E30" s="139"/>
      <c r="F30" s="176"/>
      <c r="G30" s="176"/>
      <c r="H30" s="153"/>
      <c r="I30" s="171"/>
      <c r="J30" s="174"/>
      <c r="K30" s="156"/>
      <c r="L30" s="157"/>
      <c r="M30" s="182"/>
    </row>
    <row r="31" spans="1:13" ht="90">
      <c r="A31" s="5"/>
      <c r="B31" s="166" t="s">
        <v>260</v>
      </c>
      <c r="C31" s="167" t="s">
        <v>173</v>
      </c>
      <c r="D31" s="168">
        <v>27.89</v>
      </c>
      <c r="E31" s="117"/>
      <c r="F31" s="98"/>
      <c r="G31" s="97">
        <f>D31*E31</f>
        <v>0</v>
      </c>
      <c r="H31" s="153"/>
      <c r="I31" s="175"/>
      <c r="J31" s="174"/>
      <c r="K31" s="156"/>
      <c r="L31" s="157"/>
      <c r="M31" s="182"/>
    </row>
    <row r="32" spans="1:13">
      <c r="A32" s="5"/>
      <c r="B32" s="100"/>
      <c r="C32" s="94"/>
      <c r="D32" s="94"/>
      <c r="E32" s="116"/>
      <c r="F32" s="98"/>
      <c r="G32" s="96"/>
      <c r="H32" s="153"/>
      <c r="I32" s="171"/>
      <c r="J32" s="174"/>
      <c r="K32" s="156"/>
      <c r="L32" s="157"/>
      <c r="M32" s="182"/>
    </row>
    <row r="33" spans="1:13">
      <c r="A33" s="24">
        <v>5</v>
      </c>
      <c r="B33" s="165" t="s">
        <v>261</v>
      </c>
      <c r="C33" s="176"/>
      <c r="D33" s="177"/>
      <c r="E33" s="139"/>
      <c r="F33" s="176"/>
      <c r="G33" s="176"/>
      <c r="H33" s="153"/>
      <c r="I33" s="171"/>
      <c r="J33" s="174"/>
      <c r="K33" s="156"/>
      <c r="L33" s="157"/>
      <c r="M33" s="182">
        <f>ROUND(L33*K33,2)</f>
        <v>0</v>
      </c>
    </row>
    <row r="34" spans="1:13" ht="255" customHeight="1">
      <c r="A34" s="24"/>
      <c r="B34" s="166" t="s">
        <v>262</v>
      </c>
      <c r="C34" s="167" t="s">
        <v>173</v>
      </c>
      <c r="D34" s="168">
        <v>27.89</v>
      </c>
      <c r="E34" s="117"/>
      <c r="F34" s="98"/>
      <c r="G34" s="97">
        <f>D34*E34</f>
        <v>0</v>
      </c>
      <c r="H34" s="153"/>
      <c r="I34" s="171"/>
      <c r="J34" s="174"/>
      <c r="K34" s="156"/>
      <c r="L34" s="157"/>
      <c r="M34" s="182"/>
    </row>
    <row r="35" spans="1:13">
      <c r="A35" s="5"/>
      <c r="B35" s="101"/>
      <c r="C35" s="101"/>
      <c r="D35" s="102"/>
      <c r="E35" s="116"/>
      <c r="F35" s="98"/>
      <c r="G35" s="96"/>
      <c r="H35" s="153"/>
      <c r="I35" s="175"/>
      <c r="J35" s="174"/>
      <c r="K35" s="156"/>
      <c r="L35" s="157"/>
      <c r="M35" s="182"/>
    </row>
    <row r="36" spans="1:13">
      <c r="A36" s="24">
        <v>6</v>
      </c>
      <c r="B36" s="165" t="s">
        <v>263</v>
      </c>
      <c r="C36" s="176"/>
      <c r="D36" s="177"/>
      <c r="E36" s="139"/>
      <c r="F36" s="176"/>
      <c r="G36" s="176"/>
      <c r="H36" s="153"/>
      <c r="I36" s="171"/>
      <c r="J36" s="174"/>
      <c r="K36" s="156"/>
      <c r="L36" s="157"/>
      <c r="M36" s="182"/>
    </row>
    <row r="37" spans="1:13" ht="60">
      <c r="A37" s="24"/>
      <c r="B37" s="166" t="s">
        <v>264</v>
      </c>
      <c r="C37" s="167" t="s">
        <v>126</v>
      </c>
      <c r="D37" s="168">
        <f>2.73+7.18+2.67+3.14+1.07</f>
        <v>16.79</v>
      </c>
      <c r="E37" s="117"/>
      <c r="F37" s="98"/>
      <c r="G37" s="97">
        <f>D37*E37</f>
        <v>0</v>
      </c>
      <c r="H37" s="153"/>
      <c r="I37" s="171"/>
      <c r="J37" s="174"/>
      <c r="K37" s="156"/>
      <c r="L37" s="157"/>
      <c r="M37" s="182">
        <f>ROUND(L37*K37,2)</f>
        <v>0</v>
      </c>
    </row>
    <row r="38" spans="1:13">
      <c r="A38" s="5"/>
      <c r="B38" s="100"/>
      <c r="C38" s="94"/>
      <c r="D38" s="104"/>
      <c r="E38" s="118"/>
      <c r="F38" s="98"/>
      <c r="G38" s="96"/>
      <c r="H38" s="153"/>
      <c r="I38" s="171"/>
      <c r="J38" s="174"/>
      <c r="K38" s="156"/>
      <c r="L38" s="157"/>
      <c r="M38" s="182"/>
    </row>
    <row r="39" spans="1:13" ht="15" customHeight="1">
      <c r="A39" s="24">
        <v>7</v>
      </c>
      <c r="B39" s="165" t="s">
        <v>265</v>
      </c>
      <c r="C39" s="176"/>
      <c r="D39" s="177"/>
      <c r="E39" s="139"/>
      <c r="F39" s="176"/>
      <c r="G39" s="176"/>
      <c r="H39" s="153"/>
      <c r="I39" s="175"/>
      <c r="J39" s="174"/>
      <c r="K39" s="156"/>
      <c r="L39" s="157"/>
      <c r="M39" s="182"/>
    </row>
    <row r="40" spans="1:13" ht="165">
      <c r="A40" s="5"/>
      <c r="B40" s="166" t="s">
        <v>266</v>
      </c>
      <c r="C40" s="167" t="s">
        <v>126</v>
      </c>
      <c r="D40" s="168">
        <v>8.16</v>
      </c>
      <c r="E40" s="117"/>
      <c r="F40" s="98"/>
      <c r="G40" s="97">
        <f>D40*E40</f>
        <v>0</v>
      </c>
      <c r="H40" s="153"/>
      <c r="I40" s="171"/>
      <c r="J40" s="174"/>
      <c r="K40" s="156"/>
      <c r="L40" s="157"/>
      <c r="M40" s="182"/>
    </row>
    <row r="41" spans="1:13">
      <c r="A41" s="5"/>
      <c r="B41" s="100"/>
      <c r="C41" s="94"/>
      <c r="D41" s="94"/>
      <c r="E41" s="116"/>
      <c r="F41" s="98"/>
      <c r="G41" s="96"/>
      <c r="H41" s="153"/>
      <c r="I41" s="173"/>
      <c r="J41" s="174"/>
      <c r="K41" s="156"/>
      <c r="L41" s="157"/>
      <c r="M41" s="182">
        <f>ROUND(L41*K41,2)</f>
        <v>0</v>
      </c>
    </row>
    <row r="42" spans="1:13">
      <c r="A42" s="24">
        <v>8</v>
      </c>
      <c r="B42" s="165" t="s">
        <v>267</v>
      </c>
      <c r="C42" s="176"/>
      <c r="D42" s="177"/>
      <c r="E42" s="139"/>
      <c r="F42" s="176"/>
      <c r="G42" s="176"/>
      <c r="H42" s="153"/>
      <c r="I42" s="171"/>
      <c r="J42" s="174"/>
      <c r="K42" s="156"/>
      <c r="L42" s="157"/>
      <c r="M42" s="182"/>
    </row>
    <row r="43" spans="1:13" ht="408" customHeight="1">
      <c r="A43" s="24"/>
      <c r="B43" s="166" t="s">
        <v>268</v>
      </c>
      <c r="C43" s="167" t="s">
        <v>126</v>
      </c>
      <c r="D43" s="168">
        <v>65.150000000000006</v>
      </c>
      <c r="E43" s="117"/>
      <c r="F43" s="98"/>
      <c r="G43" s="97">
        <f>D43*E43</f>
        <v>0</v>
      </c>
      <c r="H43" s="153"/>
      <c r="I43" s="175"/>
      <c r="J43" s="174"/>
      <c r="K43" s="156"/>
      <c r="L43" s="157"/>
      <c r="M43" s="182"/>
    </row>
    <row r="44" spans="1:13">
      <c r="A44" s="5"/>
      <c r="B44" s="100"/>
      <c r="C44" s="94"/>
      <c r="D44" s="94"/>
      <c r="E44" s="116"/>
      <c r="F44" s="98"/>
      <c r="G44" s="96"/>
      <c r="H44" s="153"/>
      <c r="I44" s="171"/>
      <c r="J44" s="174"/>
      <c r="K44" s="156"/>
      <c r="L44" s="157"/>
      <c r="M44" s="182"/>
    </row>
    <row r="45" spans="1:13">
      <c r="A45" s="24">
        <v>9</v>
      </c>
      <c r="B45" s="165" t="s">
        <v>269</v>
      </c>
      <c r="C45" s="94"/>
      <c r="D45" s="94"/>
      <c r="E45" s="139"/>
      <c r="F45" s="176"/>
      <c r="G45" s="176"/>
      <c r="H45" s="153"/>
      <c r="I45" s="173"/>
      <c r="J45" s="174"/>
      <c r="K45" s="156"/>
      <c r="L45" s="157"/>
      <c r="M45" s="182">
        <f>ROUND(L45*K45,2)</f>
        <v>0</v>
      </c>
    </row>
    <row r="46" spans="1:13" ht="213" customHeight="1">
      <c r="A46" s="24"/>
      <c r="B46" s="166" t="s">
        <v>270</v>
      </c>
      <c r="C46" s="167" t="s">
        <v>18</v>
      </c>
      <c r="D46" s="168">
        <v>1</v>
      </c>
      <c r="E46" s="117"/>
      <c r="F46" s="98"/>
      <c r="G46" s="97">
        <f>D46*E46</f>
        <v>0</v>
      </c>
      <c r="H46" s="153"/>
      <c r="I46" s="171"/>
      <c r="J46" s="174"/>
      <c r="K46" s="156"/>
      <c r="L46" s="157"/>
      <c r="M46" s="182"/>
    </row>
    <row r="47" spans="1:13" ht="15.75" thickBot="1">
      <c r="A47" s="52"/>
      <c r="B47" s="53"/>
      <c r="C47" s="54"/>
      <c r="D47" s="54"/>
      <c r="E47" s="119"/>
      <c r="F47" s="55"/>
      <c r="G47" s="74"/>
      <c r="H47" s="274"/>
      <c r="I47" s="275"/>
      <c r="J47" s="276"/>
      <c r="K47" s="277"/>
      <c r="L47" s="278"/>
      <c r="M47" s="279"/>
    </row>
    <row r="48" spans="1:13" ht="15.75" thickTop="1">
      <c r="A48" s="5"/>
      <c r="B48" s="20"/>
      <c r="C48" s="21"/>
      <c r="D48" s="21"/>
      <c r="E48" s="115"/>
      <c r="F48" s="12"/>
      <c r="G48" s="70"/>
      <c r="H48" s="274"/>
      <c r="I48" s="280"/>
      <c r="J48" s="276"/>
      <c r="K48" s="277"/>
      <c r="L48" s="278"/>
      <c r="M48" s="279"/>
    </row>
    <row r="49" spans="1:13" ht="15.75" thickBot="1">
      <c r="A49" s="24"/>
      <c r="B49" s="448" t="s">
        <v>271</v>
      </c>
      <c r="C49" s="449"/>
      <c r="D49" s="12"/>
      <c r="E49" s="110"/>
      <c r="F49" s="12"/>
      <c r="G49" s="75">
        <f>SUM(G22:G46)</f>
        <v>0</v>
      </c>
      <c r="H49" s="274"/>
      <c r="I49" s="285"/>
      <c r="J49" s="276"/>
      <c r="K49" s="277"/>
      <c r="L49" s="278"/>
      <c r="M49" s="279"/>
    </row>
    <row r="50" spans="1:13">
      <c r="A50" s="24"/>
      <c r="B50" s="138"/>
      <c r="C50" s="179"/>
      <c r="D50" s="12"/>
      <c r="E50" s="110"/>
      <c r="F50" s="12"/>
      <c r="G50" s="76"/>
      <c r="H50" s="274"/>
      <c r="I50" s="280"/>
      <c r="J50" s="276"/>
      <c r="K50" s="277"/>
      <c r="L50" s="278"/>
      <c r="M50" s="279"/>
    </row>
    <row r="51" spans="1:13">
      <c r="A51" s="5"/>
      <c r="B51" s="6"/>
      <c r="C51" s="11"/>
      <c r="D51" s="12"/>
      <c r="E51" s="110"/>
      <c r="F51" s="12"/>
      <c r="G51" s="70"/>
      <c r="H51" s="274"/>
      <c r="I51" s="280"/>
      <c r="J51" s="276"/>
      <c r="K51" s="277"/>
      <c r="L51" s="278"/>
      <c r="M51" s="279"/>
    </row>
    <row r="52" spans="1:13">
      <c r="A52" s="24"/>
      <c r="B52" s="33"/>
      <c r="C52" s="11"/>
      <c r="D52" s="12"/>
      <c r="E52" s="110"/>
      <c r="F52" s="12"/>
      <c r="G52" s="70"/>
      <c r="H52" s="12"/>
      <c r="I52" s="10"/>
    </row>
    <row r="53" spans="1:13">
      <c r="A53" s="24"/>
      <c r="B53" s="33"/>
      <c r="C53" s="11"/>
      <c r="D53" s="12"/>
      <c r="E53" s="110"/>
      <c r="F53" s="12"/>
      <c r="G53" s="70"/>
      <c r="H53" s="12"/>
      <c r="I53" s="10"/>
    </row>
    <row r="54" spans="1:13" s="195" customFormat="1">
      <c r="A54" s="196"/>
      <c r="B54" s="197"/>
      <c r="C54" s="196"/>
      <c r="D54" s="196"/>
      <c r="E54" s="284"/>
      <c r="F54" s="283"/>
      <c r="G54" s="282"/>
    </row>
    <row r="55" spans="1:13">
      <c r="A55" s="5"/>
      <c r="B55" s="6"/>
      <c r="C55" s="11"/>
      <c r="D55" s="12"/>
      <c r="E55" s="110"/>
      <c r="F55" s="12"/>
      <c r="G55" s="70"/>
      <c r="H55" s="10"/>
      <c r="I55" s="10"/>
    </row>
    <row r="56" spans="1:13">
      <c r="A56" s="5"/>
      <c r="B56" s="6"/>
      <c r="C56" s="11"/>
      <c r="D56" s="12"/>
      <c r="E56" s="110"/>
      <c r="F56" s="12"/>
      <c r="G56" s="70"/>
      <c r="H56" s="10"/>
      <c r="I56" s="10"/>
    </row>
    <row r="57" spans="1:13">
      <c r="A57" s="5"/>
      <c r="B57" s="10"/>
      <c r="C57" s="11"/>
      <c r="D57" s="12"/>
      <c r="E57" s="110"/>
      <c r="F57" s="12"/>
      <c r="G57" s="70"/>
      <c r="H57" s="10"/>
      <c r="I57" s="10"/>
    </row>
  </sheetData>
  <sheetProtection password="B547" sheet="1" objects="1" scenarios="1" selectLockedCells="1"/>
  <mergeCells count="1">
    <mergeCell ref="B49:C49"/>
  </mergeCells>
  <conditionalFormatting sqref="G231:G65410 G162:G183 G185:G229 G77:G137 G139:G160 G31:G71 G1:G29">
    <cfRule type="cellIs" dxfId="15" priority="12" stopIfTrue="1" operator="between">
      <formula>0.000000001</formula>
      <formula>10000000000</formula>
    </cfRule>
  </conditionalFormatting>
  <conditionalFormatting sqref="C35:C36 C231:C65410 C162:C183 C185:C229 C77:C137 C32 C139:C160 C16:C21 C23:C24 C26:C27 C29 C38:C39 C41:C42 C47:C71 C1:C12">
    <cfRule type="cellIs" dxfId="14" priority="11" stopIfTrue="1" operator="equal">
      <formula>"ura"</formula>
    </cfRule>
  </conditionalFormatting>
  <conditionalFormatting sqref="C161">
    <cfRule type="cellIs" dxfId="13" priority="8" stopIfTrue="1" operator="equal">
      <formula>"ura"</formula>
    </cfRule>
  </conditionalFormatting>
  <conditionalFormatting sqref="G161">
    <cfRule type="cellIs" dxfId="12" priority="7" stopIfTrue="1" operator="between">
      <formula>0.000000001</formula>
      <formula>10000000000</formula>
    </cfRule>
  </conditionalFormatting>
  <conditionalFormatting sqref="G73:G75">
    <cfRule type="cellIs" dxfId="11" priority="6" stopIfTrue="1" operator="between">
      <formula>0.000000001</formula>
      <formula>10000000000</formula>
    </cfRule>
  </conditionalFormatting>
  <conditionalFormatting sqref="C73:C75">
    <cfRule type="cellIs" dxfId="10" priority="5" stopIfTrue="1" operator="equal">
      <formula>"ura"</formula>
    </cfRule>
  </conditionalFormatting>
  <conditionalFormatting sqref="C76">
    <cfRule type="cellIs" dxfId="9" priority="4" stopIfTrue="1" operator="equal">
      <formula>"ura"</formula>
    </cfRule>
  </conditionalFormatting>
  <conditionalFormatting sqref="G76">
    <cfRule type="cellIs" dxfId="8" priority="3" stopIfTrue="1" operator="between">
      <formula>0.000000001</formula>
      <formula>10000000000</formula>
    </cfRule>
  </conditionalFormatting>
  <conditionalFormatting sqref="G30">
    <cfRule type="cellIs" dxfId="7" priority="2" stopIfTrue="1" operator="between">
      <formula>0.000000001</formula>
      <formula>10000000000</formula>
    </cfRule>
  </conditionalFormatting>
  <conditionalFormatting sqref="C30">
    <cfRule type="cellIs" dxfId="6" priority="1" stopIfTrue="1" operator="equal">
      <formula>"ura"</formula>
    </cfRule>
  </conditionalFormatting>
  <pageMargins left="0.7" right="0.7" top="0.75" bottom="0.75" header="0.3" footer="0.3"/>
  <pageSetup paperSize="9" scale="99" orientation="portrait" r:id="rId1"/>
  <rowBreaks count="4" manualBreakCount="4">
    <brk id="41" max="6" man="1"/>
    <brk id="128" max="16383" man="1"/>
    <brk id="154" max="16383" man="1"/>
    <brk id="17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5"/>
  <sheetViews>
    <sheetView topLeftCell="A13" zoomScale="115" zoomScaleNormal="115" workbookViewId="0">
      <selection activeCell="E25" sqref="E25"/>
    </sheetView>
  </sheetViews>
  <sheetFormatPr defaultRowHeight="15"/>
  <cols>
    <col min="1" max="1" width="4.5703125" style="196" customWidth="1"/>
    <col min="2" max="2" width="42.42578125" style="197" customWidth="1"/>
    <col min="3" max="3" width="6.140625" style="196" customWidth="1"/>
    <col min="4" max="4" width="7.85546875" style="196" customWidth="1"/>
    <col min="5" max="5" width="11.5703125" style="303" customWidth="1"/>
    <col min="6" max="6" width="1.5703125" style="283" customWidth="1"/>
    <col min="7" max="7" width="13.28515625" style="282" customWidth="1"/>
    <col min="8" max="16384" width="9.140625" style="195"/>
  </cols>
  <sheetData>
    <row r="1" spans="1:9" s="145" customFormat="1" ht="15.75">
      <c r="A1" s="38" t="s">
        <v>0</v>
      </c>
      <c r="B1" s="39"/>
      <c r="C1" s="40"/>
      <c r="D1" s="41"/>
      <c r="E1" s="66"/>
      <c r="F1" s="42"/>
      <c r="G1" s="66"/>
      <c r="H1" s="144"/>
      <c r="I1" s="144"/>
    </row>
    <row r="2" spans="1:9" s="145" customFormat="1" ht="15.75">
      <c r="A2" s="57"/>
      <c r="B2" s="39"/>
      <c r="C2" s="40"/>
      <c r="D2" s="41"/>
      <c r="E2" s="66"/>
      <c r="F2" s="42"/>
      <c r="G2" s="66"/>
      <c r="H2" s="144"/>
      <c r="I2" s="144"/>
    </row>
    <row r="3" spans="1:9" s="145" customFormat="1" ht="15.75">
      <c r="A3" s="58"/>
      <c r="B3" s="43" t="s">
        <v>191</v>
      </c>
      <c r="C3" s="40"/>
      <c r="D3" s="41"/>
      <c r="E3" s="66"/>
      <c r="F3" s="42"/>
      <c r="G3" s="66"/>
      <c r="H3" s="144"/>
      <c r="I3" s="144"/>
    </row>
    <row r="4" spans="1:9" s="145" customFormat="1" ht="15.75">
      <c r="A4" s="58"/>
      <c r="B4" s="43"/>
      <c r="C4" s="40"/>
      <c r="D4" s="41"/>
      <c r="E4" s="66"/>
      <c r="F4" s="42"/>
      <c r="G4" s="66"/>
      <c r="H4" s="144"/>
      <c r="I4" s="144"/>
    </row>
    <row r="5" spans="1:9" s="145" customFormat="1" ht="15.75">
      <c r="A5" s="44"/>
      <c r="B5" s="45"/>
      <c r="C5" s="40"/>
      <c r="D5" s="41"/>
      <c r="E5" s="66"/>
      <c r="F5" s="42"/>
      <c r="G5" s="66"/>
      <c r="H5" s="144"/>
      <c r="I5" s="144"/>
    </row>
    <row r="6" spans="1:9" s="145" customFormat="1" ht="15.75">
      <c r="A6" s="46"/>
      <c r="B6" s="38"/>
      <c r="C6" s="47"/>
      <c r="D6" s="48"/>
      <c r="E6" s="286"/>
      <c r="F6" s="42"/>
      <c r="G6" s="66"/>
      <c r="H6" s="144"/>
      <c r="I6" s="144"/>
    </row>
    <row r="7" spans="1:9" s="145" customFormat="1" ht="15.75">
      <c r="A7" s="59"/>
      <c r="B7" s="49"/>
      <c r="C7" s="50"/>
      <c r="D7" s="51"/>
      <c r="E7" s="287"/>
      <c r="F7" s="42"/>
      <c r="G7" s="66"/>
      <c r="H7" s="144"/>
      <c r="I7" s="144"/>
    </row>
    <row r="8" spans="1:9" s="145" customFormat="1" ht="16.5" thickBot="1">
      <c r="A8" s="46" t="s">
        <v>54</v>
      </c>
      <c r="B8" s="38" t="s">
        <v>57</v>
      </c>
      <c r="C8" s="47"/>
      <c r="D8" s="48"/>
      <c r="E8" s="287"/>
      <c r="F8" s="42"/>
      <c r="G8" s="67">
        <f>SUM(G10:G15)</f>
        <v>0</v>
      </c>
      <c r="H8" s="144"/>
      <c r="I8" s="144"/>
    </row>
    <row r="9" spans="1:9" s="29" customFormat="1">
      <c r="A9" s="7"/>
      <c r="B9" s="4"/>
      <c r="C9" s="8"/>
      <c r="D9" s="9"/>
      <c r="E9" s="288"/>
      <c r="F9" s="3"/>
      <c r="G9" s="69"/>
      <c r="H9" s="10"/>
      <c r="I9" s="10"/>
    </row>
    <row r="10" spans="1:9" s="145" customFormat="1" ht="15.75">
      <c r="A10" s="85" t="s">
        <v>11</v>
      </c>
      <c r="B10" s="86" t="s">
        <v>306</v>
      </c>
      <c r="C10" s="50"/>
      <c r="D10" s="51"/>
      <c r="E10" s="287"/>
      <c r="F10" s="42"/>
      <c r="G10" s="87">
        <f>G45</f>
        <v>0</v>
      </c>
      <c r="H10" s="144"/>
      <c r="I10" s="144"/>
    </row>
    <row r="11" spans="1:9" s="145" customFormat="1" ht="15.75">
      <c r="A11" s="85" t="s">
        <v>13</v>
      </c>
      <c r="B11" s="86" t="s">
        <v>312</v>
      </c>
      <c r="C11" s="50"/>
      <c r="D11" s="51"/>
      <c r="E11" s="287"/>
      <c r="F11" s="42"/>
      <c r="G11" s="88">
        <f>G65</f>
        <v>0</v>
      </c>
      <c r="H11" s="144"/>
      <c r="I11" s="144"/>
    </row>
    <row r="12" spans="1:9" s="145" customFormat="1" ht="15.75">
      <c r="A12" s="85" t="s">
        <v>16</v>
      </c>
      <c r="B12" s="86" t="s">
        <v>327</v>
      </c>
      <c r="C12" s="50"/>
      <c r="D12" s="51"/>
      <c r="E12" s="287"/>
      <c r="F12" s="42"/>
      <c r="G12" s="88">
        <f>G97</f>
        <v>0</v>
      </c>
      <c r="H12" s="144"/>
      <c r="I12" s="144"/>
    </row>
    <row r="13" spans="1:9" s="145" customFormat="1" ht="15.75">
      <c r="A13" s="85" t="s">
        <v>19</v>
      </c>
      <c r="B13" s="86" t="s">
        <v>346</v>
      </c>
      <c r="C13" s="50"/>
      <c r="D13" s="51"/>
      <c r="E13" s="287"/>
      <c r="F13" s="42"/>
      <c r="G13" s="88">
        <f>G112</f>
        <v>0</v>
      </c>
      <c r="H13" s="144"/>
      <c r="I13" s="144"/>
    </row>
    <row r="14" spans="1:9" s="145" customFormat="1" ht="15.75">
      <c r="A14" s="85" t="s">
        <v>21</v>
      </c>
      <c r="B14" s="86" t="s">
        <v>354</v>
      </c>
      <c r="C14" s="50"/>
      <c r="D14" s="51"/>
      <c r="E14" s="287"/>
      <c r="F14" s="42"/>
      <c r="G14" s="88">
        <f>G133</f>
        <v>0</v>
      </c>
      <c r="H14" s="144"/>
      <c r="I14" s="144"/>
    </row>
    <row r="15" spans="1:9" s="145" customFormat="1" ht="15.75">
      <c r="A15" s="85" t="s">
        <v>23</v>
      </c>
      <c r="B15" s="86" t="s">
        <v>363</v>
      </c>
      <c r="C15" s="50"/>
      <c r="D15" s="51"/>
      <c r="E15" s="287"/>
      <c r="F15" s="42"/>
      <c r="G15" s="88">
        <f>G174</f>
        <v>0</v>
      </c>
      <c r="H15" s="144"/>
      <c r="I15" s="144"/>
    </row>
    <row r="16" spans="1:9" s="29" customFormat="1">
      <c r="A16" s="7"/>
      <c r="B16" s="4"/>
      <c r="C16" s="8"/>
      <c r="D16" s="9"/>
      <c r="E16" s="288"/>
      <c r="F16" s="3"/>
      <c r="G16" s="69"/>
      <c r="H16" s="10"/>
      <c r="I16" s="10"/>
    </row>
    <row r="17" spans="1:9" s="29" customFormat="1">
      <c r="A17" s="7"/>
      <c r="B17" s="4"/>
      <c r="C17" s="8"/>
      <c r="D17" s="9"/>
      <c r="E17" s="288"/>
      <c r="F17" s="3"/>
      <c r="G17" s="69"/>
      <c r="H17" s="10"/>
      <c r="I17" s="10"/>
    </row>
    <row r="18" spans="1:9" s="29" customFormat="1">
      <c r="A18" s="7"/>
      <c r="B18" s="4"/>
      <c r="C18" s="8"/>
      <c r="D18" s="9"/>
      <c r="E18" s="288"/>
      <c r="F18" s="3"/>
      <c r="G18" s="69"/>
      <c r="H18" s="10"/>
      <c r="I18" s="10"/>
    </row>
    <row r="19" spans="1:9" s="29" customFormat="1">
      <c r="A19" s="5"/>
      <c r="B19" s="10"/>
      <c r="C19" s="11"/>
      <c r="D19" s="12"/>
      <c r="E19" s="72"/>
      <c r="F19" s="12"/>
      <c r="G19" s="70"/>
      <c r="H19" s="10"/>
      <c r="I19" s="10"/>
    </row>
    <row r="20" spans="1:9" s="29" customFormat="1">
      <c r="A20" s="5"/>
      <c r="B20" s="10"/>
      <c r="C20" s="11"/>
      <c r="D20" s="12"/>
      <c r="E20" s="72"/>
      <c r="F20" s="12"/>
      <c r="G20" s="70"/>
      <c r="H20" s="10"/>
      <c r="I20" s="10"/>
    </row>
    <row r="21" spans="1:9" s="29" customFormat="1" ht="30">
      <c r="A21" s="13" t="s">
        <v>6</v>
      </c>
      <c r="B21" s="14" t="s">
        <v>7</v>
      </c>
      <c r="C21" s="15" t="s">
        <v>8</v>
      </c>
      <c r="D21" s="16" t="s">
        <v>9</v>
      </c>
      <c r="E21" s="289" t="s">
        <v>53</v>
      </c>
      <c r="F21" s="17"/>
      <c r="G21" s="71" t="s">
        <v>10</v>
      </c>
      <c r="H21" s="10"/>
      <c r="I21" s="10"/>
    </row>
    <row r="22" spans="1:9" s="29" customFormat="1">
      <c r="A22" s="18"/>
      <c r="B22" s="19"/>
      <c r="C22" s="1"/>
      <c r="D22" s="2"/>
      <c r="E22" s="72"/>
      <c r="F22" s="3"/>
      <c r="G22" s="72"/>
      <c r="H22" s="10"/>
      <c r="I22" s="10"/>
    </row>
    <row r="23" spans="1:9" ht="15" customHeight="1">
      <c r="A23" s="414" t="s">
        <v>11</v>
      </c>
      <c r="B23" s="456" t="s">
        <v>307</v>
      </c>
      <c r="C23" s="457"/>
      <c r="D23" s="457"/>
      <c r="E23" s="457"/>
      <c r="F23" s="457"/>
      <c r="G23" s="457"/>
    </row>
    <row r="24" spans="1:9" ht="15" customHeight="1">
      <c r="A24" s="290"/>
      <c r="B24" s="291"/>
      <c r="C24" s="292"/>
      <c r="D24" s="292"/>
      <c r="E24" s="293"/>
      <c r="F24" s="294"/>
      <c r="G24" s="295"/>
    </row>
    <row r="25" spans="1:9" ht="240">
      <c r="A25" s="296" t="s">
        <v>48</v>
      </c>
      <c r="B25" s="297" t="s">
        <v>308</v>
      </c>
      <c r="C25" s="298" t="s">
        <v>18</v>
      </c>
      <c r="D25" s="299">
        <v>2</v>
      </c>
      <c r="E25" s="142"/>
      <c r="F25" s="199"/>
      <c r="G25" s="300">
        <f>D25*E25</f>
        <v>0</v>
      </c>
    </row>
    <row r="26" spans="1:9" ht="15" customHeight="1">
      <c r="A26" s="296"/>
      <c r="B26" s="301"/>
      <c r="C26" s="302"/>
      <c r="D26" s="302"/>
      <c r="E26" s="396"/>
    </row>
    <row r="27" spans="1:9" ht="150" customHeight="1">
      <c r="A27" s="296" t="s">
        <v>49</v>
      </c>
      <c r="B27" s="297" t="s">
        <v>310</v>
      </c>
      <c r="C27" s="302" t="s">
        <v>18</v>
      </c>
      <c r="D27" s="302">
        <v>1</v>
      </c>
      <c r="E27" s="397"/>
      <c r="G27" s="203">
        <f>E27*D27</f>
        <v>0</v>
      </c>
    </row>
    <row r="28" spans="1:9" ht="15" customHeight="1">
      <c r="A28" s="296"/>
      <c r="B28" s="301"/>
      <c r="C28" s="302"/>
      <c r="D28" s="302"/>
      <c r="E28" s="396"/>
    </row>
    <row r="29" spans="1:9" ht="44.25" customHeight="1">
      <c r="A29" s="296" t="s">
        <v>50</v>
      </c>
      <c r="B29" s="297" t="s">
        <v>309</v>
      </c>
      <c r="C29" s="302" t="s">
        <v>18</v>
      </c>
      <c r="D29" s="302">
        <v>1</v>
      </c>
      <c r="E29" s="397"/>
      <c r="G29" s="203">
        <f t="shared" ref="G29" si="0">E29*D29</f>
        <v>0</v>
      </c>
    </row>
    <row r="30" spans="1:9" ht="15" customHeight="1" thickBot="1">
      <c r="A30" s="305"/>
      <c r="B30" s="306"/>
      <c r="C30" s="307"/>
      <c r="D30" s="307"/>
      <c r="E30" s="445"/>
      <c r="F30" s="308"/>
      <c r="G30" s="309"/>
    </row>
    <row r="31" spans="1:9" ht="15" customHeight="1" thickTop="1">
      <c r="A31" s="296"/>
      <c r="B31" s="301"/>
      <c r="C31" s="302"/>
      <c r="D31" s="302"/>
      <c r="G31" s="310"/>
    </row>
    <row r="32" spans="1:9" ht="15.75" customHeight="1" thickBot="1">
      <c r="A32" s="296"/>
      <c r="B32" s="311" t="s">
        <v>311</v>
      </c>
      <c r="C32" s="302"/>
      <c r="D32" s="302"/>
      <c r="G32" s="312">
        <f>SUM(G25:G29)</f>
        <v>0</v>
      </c>
    </row>
    <row r="33" spans="1:11" ht="15" customHeight="1">
      <c r="A33" s="296"/>
      <c r="B33" s="301"/>
      <c r="C33" s="302"/>
      <c r="D33" s="302"/>
      <c r="G33" s="310"/>
    </row>
    <row r="34" spans="1:11" ht="15" customHeight="1">
      <c r="A34" s="296"/>
      <c r="B34" s="301"/>
      <c r="C34" s="302"/>
      <c r="D34" s="302"/>
      <c r="G34" s="310"/>
    </row>
    <row r="35" spans="1:11" ht="15" customHeight="1">
      <c r="A35" s="296"/>
      <c r="B35" s="301"/>
      <c r="C35" s="302"/>
      <c r="D35" s="302"/>
      <c r="G35" s="310"/>
    </row>
    <row r="36" spans="1:11" ht="15" customHeight="1">
      <c r="A36" s="414" t="s">
        <v>13</v>
      </c>
      <c r="B36" s="313" t="s">
        <v>328</v>
      </c>
      <c r="C36" s="314"/>
      <c r="D36" s="314"/>
      <c r="E36" s="315"/>
      <c r="F36" s="314"/>
      <c r="G36" s="316"/>
    </row>
    <row r="37" spans="1:11">
      <c r="A37" s="415"/>
      <c r="B37" s="340"/>
      <c r="C37" s="341"/>
      <c r="D37" s="341"/>
      <c r="E37" s="318"/>
      <c r="F37" s="341"/>
      <c r="G37" s="341"/>
      <c r="K37" s="317"/>
    </row>
    <row r="38" spans="1:11">
      <c r="A38" s="319" t="s">
        <v>286</v>
      </c>
      <c r="B38" s="320" t="s">
        <v>315</v>
      </c>
      <c r="C38" s="341"/>
      <c r="D38" s="341"/>
      <c r="E38" s="318"/>
      <c r="F38" s="341"/>
      <c r="G38" s="341"/>
    </row>
    <row r="39" spans="1:11" ht="38.25">
      <c r="A39" s="415"/>
      <c r="B39" s="340" t="s">
        <v>313</v>
      </c>
      <c r="C39" s="341"/>
      <c r="D39" s="341"/>
      <c r="E39" s="318"/>
      <c r="F39" s="341"/>
      <c r="G39" s="341"/>
    </row>
    <row r="40" spans="1:11" ht="15" customHeight="1">
      <c r="A40" s="195"/>
      <c r="B40" s="195"/>
    </row>
    <row r="41" spans="1:11">
      <c r="A41" s="212" t="s">
        <v>48</v>
      </c>
      <c r="B41" s="321" t="s">
        <v>316</v>
      </c>
      <c r="C41" s="214" t="s">
        <v>18</v>
      </c>
      <c r="D41" s="322">
        <v>1</v>
      </c>
      <c r="E41" s="142"/>
      <c r="F41" s="323"/>
      <c r="G41" s="304">
        <f>E41*D41</f>
        <v>0</v>
      </c>
    </row>
    <row r="42" spans="1:11">
      <c r="A42" s="212"/>
      <c r="B42" s="324"/>
      <c r="C42" s="195"/>
      <c r="D42" s="195"/>
      <c r="E42" s="398"/>
      <c r="F42" s="195"/>
      <c r="G42" s="195"/>
    </row>
    <row r="43" spans="1:11" ht="45">
      <c r="A43" s="212" t="s">
        <v>49</v>
      </c>
      <c r="B43" s="324" t="s">
        <v>325</v>
      </c>
      <c r="C43" s="214" t="s">
        <v>12</v>
      </c>
      <c r="D43" s="322">
        <v>1</v>
      </c>
      <c r="E43" s="142"/>
      <c r="F43" s="323"/>
      <c r="G43" s="304">
        <f>E43*D43</f>
        <v>0</v>
      </c>
    </row>
    <row r="44" spans="1:11" ht="15" customHeight="1">
      <c r="A44" s="212"/>
      <c r="B44" s="324"/>
      <c r="C44" s="195"/>
      <c r="D44" s="195"/>
      <c r="E44" s="398"/>
      <c r="F44" s="195"/>
      <c r="G44" s="195"/>
    </row>
    <row r="45" spans="1:11">
      <c r="A45" s="326" t="s">
        <v>302</v>
      </c>
      <c r="B45" s="377" t="s">
        <v>317</v>
      </c>
      <c r="C45" s="327"/>
      <c r="D45" s="327"/>
      <c r="E45" s="141"/>
      <c r="F45" s="199"/>
    </row>
    <row r="46" spans="1:11" ht="15" customHeight="1">
      <c r="A46" s="201"/>
      <c r="B46" s="340" t="s">
        <v>318</v>
      </c>
      <c r="E46" s="141"/>
      <c r="F46" s="199"/>
    </row>
    <row r="47" spans="1:11">
      <c r="A47" s="328"/>
      <c r="B47" s="329"/>
      <c r="C47" s="327"/>
      <c r="D47" s="327"/>
      <c r="E47" s="141"/>
      <c r="F47" s="199"/>
    </row>
    <row r="48" spans="1:11" ht="15" customHeight="1">
      <c r="A48" s="212" t="s">
        <v>48</v>
      </c>
      <c r="B48" s="330" t="s">
        <v>319</v>
      </c>
      <c r="C48" s="214" t="s">
        <v>18</v>
      </c>
      <c r="D48" s="322">
        <v>1</v>
      </c>
      <c r="E48" s="142"/>
      <c r="F48" s="331"/>
      <c r="G48" s="304">
        <f>E48*D48</f>
        <v>0</v>
      </c>
    </row>
    <row r="49" spans="1:7" ht="15" customHeight="1">
      <c r="A49" s="201"/>
      <c r="B49" s="332"/>
      <c r="E49" s="141"/>
      <c r="F49" s="199"/>
    </row>
    <row r="50" spans="1:7">
      <c r="A50" s="192" t="s">
        <v>303</v>
      </c>
      <c r="B50" s="333" t="s">
        <v>320</v>
      </c>
      <c r="E50" s="141"/>
      <c r="F50" s="331"/>
      <c r="G50" s="303"/>
    </row>
    <row r="51" spans="1:7" ht="15" customHeight="1">
      <c r="A51" s="201"/>
      <c r="E51" s="141"/>
      <c r="F51" s="199"/>
    </row>
    <row r="52" spans="1:7" ht="30">
      <c r="A52" s="201" t="s">
        <v>48</v>
      </c>
      <c r="B52" s="334" t="s">
        <v>321</v>
      </c>
      <c r="C52" s="196" t="s">
        <v>18</v>
      </c>
      <c r="D52" s="196">
        <v>1</v>
      </c>
      <c r="E52" s="142"/>
      <c r="F52" s="331"/>
      <c r="G52" s="304">
        <f>E52*D52</f>
        <v>0</v>
      </c>
    </row>
    <row r="53" spans="1:7">
      <c r="A53" s="201"/>
      <c r="B53" s="334"/>
      <c r="E53" s="141"/>
      <c r="F53" s="199"/>
    </row>
    <row r="54" spans="1:7" ht="45">
      <c r="A54" s="201" t="s">
        <v>49</v>
      </c>
      <c r="B54" s="334" t="s">
        <v>322</v>
      </c>
      <c r="C54" s="196" t="s">
        <v>18</v>
      </c>
      <c r="D54" s="196">
        <v>1</v>
      </c>
      <c r="E54" s="142"/>
      <c r="F54" s="199"/>
      <c r="G54" s="203">
        <f>E54*D54</f>
        <v>0</v>
      </c>
    </row>
    <row r="55" spans="1:7">
      <c r="A55" s="201"/>
      <c r="B55" s="335"/>
      <c r="E55" s="141"/>
      <c r="F55" s="199"/>
    </row>
    <row r="56" spans="1:7">
      <c r="A56" s="201" t="s">
        <v>50</v>
      </c>
      <c r="B56" s="335" t="s">
        <v>316</v>
      </c>
      <c r="C56" s="196" t="s">
        <v>18</v>
      </c>
      <c r="D56" s="196">
        <v>2</v>
      </c>
      <c r="E56" s="142"/>
      <c r="F56" s="199"/>
      <c r="G56" s="203">
        <f t="shared" ref="G56:G60" si="1">E56*D56</f>
        <v>0</v>
      </c>
    </row>
    <row r="57" spans="1:7">
      <c r="A57" s="201"/>
      <c r="B57" s="335"/>
      <c r="E57" s="141"/>
      <c r="F57" s="199"/>
    </row>
    <row r="58" spans="1:7">
      <c r="A58" s="201" t="s">
        <v>25</v>
      </c>
      <c r="B58" s="335" t="s">
        <v>323</v>
      </c>
      <c r="C58" s="196" t="s">
        <v>18</v>
      </c>
      <c r="D58" s="196">
        <v>7</v>
      </c>
      <c r="E58" s="142"/>
      <c r="F58" s="199"/>
      <c r="G58" s="203">
        <f t="shared" si="1"/>
        <v>0</v>
      </c>
    </row>
    <row r="59" spans="1:7">
      <c r="A59" s="201"/>
      <c r="B59" s="335"/>
      <c r="E59" s="141"/>
      <c r="F59" s="199"/>
    </row>
    <row r="60" spans="1:7">
      <c r="A60" s="201" t="s">
        <v>26</v>
      </c>
      <c r="B60" s="335" t="s">
        <v>324</v>
      </c>
      <c r="C60" s="196" t="s">
        <v>18</v>
      </c>
      <c r="D60" s="196">
        <v>1</v>
      </c>
      <c r="E60" s="142"/>
      <c r="F60" s="199"/>
      <c r="G60" s="203">
        <f t="shared" si="1"/>
        <v>0</v>
      </c>
    </row>
    <row r="61" spans="1:7" ht="15" customHeight="1">
      <c r="A61" s="201"/>
      <c r="E61" s="141"/>
      <c r="F61" s="199"/>
    </row>
    <row r="62" spans="1:7" ht="45">
      <c r="A62" s="201" t="s">
        <v>27</v>
      </c>
      <c r="B62" s="324" t="s">
        <v>325</v>
      </c>
      <c r="C62" s="196" t="s">
        <v>12</v>
      </c>
      <c r="D62" s="196">
        <v>1</v>
      </c>
      <c r="E62" s="142"/>
      <c r="F62" s="331"/>
      <c r="G62" s="304">
        <f>E62*D62</f>
        <v>0</v>
      </c>
    </row>
    <row r="63" spans="1:7" ht="15" customHeight="1" thickBot="1">
      <c r="A63" s="336"/>
      <c r="B63" s="206"/>
      <c r="C63" s="207"/>
      <c r="D63" s="207"/>
      <c r="E63" s="444"/>
      <c r="F63" s="208"/>
      <c r="G63" s="309"/>
    </row>
    <row r="64" spans="1:7" ht="15" customHeight="1" thickTop="1">
      <c r="A64" s="201"/>
      <c r="E64" s="198"/>
      <c r="F64" s="199"/>
      <c r="G64" s="337"/>
    </row>
    <row r="65" spans="1:7" ht="15.75" customHeight="1" thickBot="1">
      <c r="A65" s="212"/>
      <c r="B65" s="213" t="s">
        <v>326</v>
      </c>
      <c r="C65" s="214"/>
      <c r="D65" s="322"/>
      <c r="E65" s="198"/>
      <c r="F65" s="199"/>
      <c r="G65" s="338">
        <f>SUM(G41:G62)</f>
        <v>0</v>
      </c>
    </row>
    <row r="66" spans="1:7" ht="15" customHeight="1">
      <c r="A66" s="212"/>
      <c r="B66" s="330"/>
      <c r="C66" s="214"/>
      <c r="D66" s="322"/>
      <c r="E66" s="198"/>
      <c r="F66" s="199"/>
      <c r="G66" s="339"/>
    </row>
    <row r="67" spans="1:7" ht="15" customHeight="1">
      <c r="A67" s="212"/>
      <c r="B67" s="330"/>
      <c r="C67" s="214"/>
      <c r="D67" s="322"/>
      <c r="E67" s="198"/>
      <c r="F67" s="199"/>
      <c r="G67" s="339"/>
    </row>
    <row r="68" spans="1:7" ht="15" customHeight="1">
      <c r="A68" s="212"/>
      <c r="B68" s="330"/>
      <c r="C68" s="214"/>
      <c r="D68" s="322"/>
      <c r="E68" s="198"/>
      <c r="F68" s="199"/>
      <c r="G68" s="339"/>
    </row>
    <row r="69" spans="1:7" ht="15" customHeight="1">
      <c r="A69" s="414" t="s">
        <v>16</v>
      </c>
      <c r="B69" s="456" t="s">
        <v>329</v>
      </c>
      <c r="C69" s="457"/>
      <c r="D69" s="457"/>
      <c r="E69" s="457"/>
      <c r="F69" s="457"/>
      <c r="G69" s="457"/>
    </row>
    <row r="70" spans="1:7">
      <c r="A70" s="415"/>
      <c r="B70" s="458"/>
      <c r="C70" s="459"/>
      <c r="D70" s="459"/>
      <c r="E70" s="459"/>
      <c r="F70" s="459"/>
      <c r="G70" s="459"/>
    </row>
    <row r="71" spans="1:7" ht="45" customHeight="1">
      <c r="A71" s="342" t="s">
        <v>48</v>
      </c>
      <c r="B71" s="343" t="s">
        <v>330</v>
      </c>
      <c r="C71" s="344" t="s">
        <v>18</v>
      </c>
      <c r="D71" s="344">
        <v>1</v>
      </c>
      <c r="E71" s="399"/>
      <c r="F71" s="345"/>
      <c r="G71" s="346">
        <f>D71*E71</f>
        <v>0</v>
      </c>
    </row>
    <row r="72" spans="1:7" ht="15" customHeight="1">
      <c r="A72" s="214"/>
      <c r="B72" s="347"/>
      <c r="C72" s="195"/>
      <c r="D72" s="195"/>
      <c r="E72" s="398"/>
      <c r="F72" s="195"/>
      <c r="G72" s="195"/>
    </row>
    <row r="73" spans="1:7">
      <c r="A73" s="342" t="s">
        <v>49</v>
      </c>
      <c r="B73" s="343" t="s">
        <v>331</v>
      </c>
      <c r="C73" s="344" t="s">
        <v>18</v>
      </c>
      <c r="D73" s="344">
        <v>10</v>
      </c>
      <c r="E73" s="399"/>
      <c r="F73" s="345"/>
      <c r="G73" s="346">
        <f>D73*E73</f>
        <v>0</v>
      </c>
    </row>
    <row r="74" spans="1:7" ht="15" customHeight="1">
      <c r="A74" s="214"/>
      <c r="B74" s="347"/>
      <c r="C74" s="195"/>
      <c r="D74" s="195"/>
      <c r="E74" s="398"/>
      <c r="F74" s="195"/>
      <c r="G74" s="195"/>
    </row>
    <row r="75" spans="1:7" ht="30">
      <c r="A75" s="348" t="s">
        <v>50</v>
      </c>
      <c r="B75" s="324" t="s">
        <v>332</v>
      </c>
      <c r="C75" s="349" t="s">
        <v>18</v>
      </c>
      <c r="D75" s="350">
        <v>7</v>
      </c>
      <c r="E75" s="397"/>
      <c r="F75" s="351"/>
      <c r="G75" s="203">
        <f>D75*E75</f>
        <v>0</v>
      </c>
    </row>
    <row r="76" spans="1:7" ht="15" customHeight="1">
      <c r="A76" s="348"/>
      <c r="B76" s="330"/>
      <c r="C76" s="195"/>
      <c r="D76" s="195"/>
      <c r="E76" s="398"/>
      <c r="F76" s="195"/>
      <c r="G76" s="195"/>
    </row>
    <row r="77" spans="1:7" ht="30">
      <c r="A77" s="348" t="s">
        <v>25</v>
      </c>
      <c r="B77" s="324" t="s">
        <v>333</v>
      </c>
      <c r="C77" s="349" t="s">
        <v>18</v>
      </c>
      <c r="D77" s="350">
        <v>1</v>
      </c>
      <c r="E77" s="397"/>
      <c r="F77" s="351"/>
      <c r="G77" s="203">
        <f>D77*E77</f>
        <v>0</v>
      </c>
    </row>
    <row r="78" spans="1:7" ht="15" customHeight="1">
      <c r="A78" s="348"/>
      <c r="B78" s="330"/>
      <c r="C78" s="352"/>
      <c r="D78" s="353"/>
      <c r="E78" s="400"/>
      <c r="F78" s="351"/>
      <c r="G78" s="354"/>
    </row>
    <row r="79" spans="1:7" ht="60">
      <c r="A79" s="348" t="s">
        <v>26</v>
      </c>
      <c r="B79" s="324" t="s">
        <v>335</v>
      </c>
      <c r="C79" s="349" t="s">
        <v>51</v>
      </c>
      <c r="D79" s="350">
        <v>10</v>
      </c>
      <c r="E79" s="397"/>
      <c r="F79" s="351"/>
      <c r="G79" s="203">
        <f>D79*E79</f>
        <v>0</v>
      </c>
    </row>
    <row r="80" spans="1:7" ht="15" customHeight="1">
      <c r="A80" s="348"/>
      <c r="B80" s="330"/>
      <c r="C80" s="352"/>
      <c r="D80" s="353"/>
      <c r="E80" s="400"/>
      <c r="F80" s="351"/>
      <c r="G80" s="354"/>
    </row>
    <row r="81" spans="1:7" ht="45">
      <c r="A81" s="348" t="s">
        <v>27</v>
      </c>
      <c r="B81" s="324" t="s">
        <v>334</v>
      </c>
      <c r="C81" s="349" t="s">
        <v>51</v>
      </c>
      <c r="D81" s="350">
        <v>10</v>
      </c>
      <c r="E81" s="397"/>
      <c r="F81" s="351"/>
      <c r="G81" s="203">
        <f>D81*E81</f>
        <v>0</v>
      </c>
    </row>
    <row r="82" spans="1:7" ht="12.75" customHeight="1">
      <c r="A82" s="348"/>
      <c r="B82" s="330"/>
      <c r="C82" s="352"/>
      <c r="D82" s="353"/>
      <c r="E82" s="400"/>
      <c r="F82" s="351"/>
      <c r="G82" s="354"/>
    </row>
    <row r="83" spans="1:7" ht="60">
      <c r="A83" s="348" t="s">
        <v>28</v>
      </c>
      <c r="B83" s="355" t="s">
        <v>336</v>
      </c>
      <c r="C83" s="349"/>
      <c r="D83" s="350"/>
      <c r="E83" s="396"/>
      <c r="F83" s="356"/>
    </row>
    <row r="84" spans="1:7" ht="15" customHeight="1">
      <c r="A84" s="348"/>
      <c r="B84" s="330"/>
      <c r="C84" s="352"/>
      <c r="D84" s="353"/>
      <c r="E84" s="400"/>
      <c r="F84" s="351"/>
      <c r="G84" s="354"/>
    </row>
    <row r="85" spans="1:7">
      <c r="A85" s="348"/>
      <c r="B85" s="355" t="s">
        <v>337</v>
      </c>
      <c r="C85" s="349" t="s">
        <v>51</v>
      </c>
      <c r="D85" s="350">
        <v>70</v>
      </c>
      <c r="E85" s="397"/>
      <c r="F85" s="351"/>
      <c r="G85" s="203">
        <f>D85*E85</f>
        <v>0</v>
      </c>
    </row>
    <row r="86" spans="1:7" ht="15" customHeight="1">
      <c r="A86" s="348"/>
      <c r="B86" s="355" t="s">
        <v>338</v>
      </c>
      <c r="C86" s="344" t="s">
        <v>51</v>
      </c>
      <c r="D86" s="344">
        <v>30</v>
      </c>
      <c r="E86" s="401"/>
      <c r="F86" s="195"/>
      <c r="G86" s="203">
        <f t="shared" ref="G86:G90" si="2">D86*E86</f>
        <v>0</v>
      </c>
    </row>
    <row r="87" spans="1:7">
      <c r="A87" s="348"/>
      <c r="B87" s="355" t="s">
        <v>339</v>
      </c>
      <c r="C87" s="348" t="s">
        <v>51</v>
      </c>
      <c r="D87" s="358">
        <v>5</v>
      </c>
      <c r="E87" s="402"/>
      <c r="F87" s="359"/>
      <c r="G87" s="203">
        <f t="shared" si="2"/>
        <v>0</v>
      </c>
    </row>
    <row r="88" spans="1:7" ht="15" customHeight="1">
      <c r="A88" s="348"/>
      <c r="B88" s="355" t="s">
        <v>340</v>
      </c>
      <c r="C88" s="352" t="s">
        <v>51</v>
      </c>
      <c r="D88" s="353">
        <v>10</v>
      </c>
      <c r="E88" s="397"/>
      <c r="F88" s="351"/>
      <c r="G88" s="203">
        <f t="shared" si="2"/>
        <v>0</v>
      </c>
    </row>
    <row r="89" spans="1:7">
      <c r="A89" s="348"/>
      <c r="B89" s="355" t="s">
        <v>341</v>
      </c>
      <c r="C89" s="352" t="s">
        <v>51</v>
      </c>
      <c r="D89" s="353">
        <v>10</v>
      </c>
      <c r="E89" s="397"/>
      <c r="F89" s="351"/>
      <c r="G89" s="203">
        <f t="shared" si="2"/>
        <v>0</v>
      </c>
    </row>
    <row r="90" spans="1:7">
      <c r="A90" s="348"/>
      <c r="B90" s="355" t="s">
        <v>342</v>
      </c>
      <c r="C90" s="349" t="s">
        <v>51</v>
      </c>
      <c r="D90" s="350">
        <v>15</v>
      </c>
      <c r="E90" s="397"/>
      <c r="F90" s="351"/>
      <c r="G90" s="203">
        <f t="shared" si="2"/>
        <v>0</v>
      </c>
    </row>
    <row r="91" spans="1:7" ht="15" customHeight="1">
      <c r="A91" s="348"/>
      <c r="B91" s="330"/>
      <c r="C91" s="352"/>
      <c r="D91" s="353"/>
      <c r="E91" s="400"/>
      <c r="F91" s="351"/>
      <c r="G91" s="354"/>
    </row>
    <row r="92" spans="1:7" ht="30">
      <c r="A92" s="348" t="s">
        <v>29</v>
      </c>
      <c r="B92" s="360" t="s">
        <v>343</v>
      </c>
      <c r="C92" s="349" t="s">
        <v>51</v>
      </c>
      <c r="D92" s="350">
        <v>100</v>
      </c>
      <c r="E92" s="397"/>
      <c r="F92" s="351"/>
      <c r="G92" s="203">
        <f>D92*E92</f>
        <v>0</v>
      </c>
    </row>
    <row r="93" spans="1:7" ht="15" customHeight="1">
      <c r="A93" s="348"/>
      <c r="B93" s="330"/>
      <c r="C93" s="195"/>
      <c r="D93" s="195"/>
      <c r="E93" s="398"/>
      <c r="F93" s="195"/>
      <c r="G93" s="195"/>
    </row>
    <row r="94" spans="1:7">
      <c r="A94" s="348" t="s">
        <v>30</v>
      </c>
      <c r="B94" s="360" t="s">
        <v>344</v>
      </c>
      <c r="C94" s="349" t="s">
        <v>12</v>
      </c>
      <c r="D94" s="350">
        <v>1</v>
      </c>
      <c r="E94" s="397"/>
      <c r="F94" s="351"/>
      <c r="G94" s="203">
        <f>D94*E94</f>
        <v>0</v>
      </c>
    </row>
    <row r="95" spans="1:7" ht="15" customHeight="1" thickBot="1">
      <c r="A95" s="205"/>
      <c r="B95" s="206"/>
      <c r="C95" s="207"/>
      <c r="D95" s="207"/>
      <c r="E95" s="143"/>
      <c r="F95" s="208"/>
      <c r="G95" s="209"/>
    </row>
    <row r="96" spans="1:7" ht="15" customHeight="1" thickTop="1">
      <c r="A96" s="210"/>
      <c r="E96" s="141"/>
      <c r="F96" s="199"/>
      <c r="G96" s="211"/>
    </row>
    <row r="97" spans="1:7" ht="15.75" customHeight="1" thickBot="1">
      <c r="A97" s="212"/>
      <c r="B97" s="213" t="s">
        <v>345</v>
      </c>
      <c r="C97" s="214"/>
      <c r="E97" s="141"/>
      <c r="F97" s="199"/>
      <c r="G97" s="215">
        <f>SUM(G71:G94)</f>
        <v>0</v>
      </c>
    </row>
    <row r="98" spans="1:7" ht="15" customHeight="1">
      <c r="A98" s="212"/>
      <c r="B98" s="330"/>
      <c r="C98" s="214"/>
      <c r="E98" s="141"/>
      <c r="F98" s="199"/>
      <c r="G98" s="361"/>
    </row>
    <row r="99" spans="1:7" ht="15" customHeight="1">
      <c r="A99" s="212"/>
      <c r="B99" s="330"/>
      <c r="C99" s="214"/>
      <c r="E99" s="141"/>
      <c r="F99" s="199"/>
      <c r="G99" s="361"/>
    </row>
    <row r="100" spans="1:7" ht="15" customHeight="1">
      <c r="A100" s="212"/>
      <c r="B100" s="330"/>
      <c r="C100" s="214"/>
      <c r="E100" s="141"/>
      <c r="F100" s="199"/>
      <c r="G100" s="361"/>
    </row>
    <row r="101" spans="1:7" ht="15" customHeight="1">
      <c r="A101" s="362" t="s">
        <v>19</v>
      </c>
      <c r="B101" s="363" t="s">
        <v>347</v>
      </c>
      <c r="E101" s="141"/>
      <c r="F101" s="199"/>
    </row>
    <row r="102" spans="1:7" ht="15" customHeight="1">
      <c r="E102" s="141"/>
      <c r="F102" s="199"/>
    </row>
    <row r="103" spans="1:7" ht="60">
      <c r="A103" s="201" t="s">
        <v>48</v>
      </c>
      <c r="B103" s="364" t="s">
        <v>350</v>
      </c>
      <c r="C103" s="196" t="s">
        <v>18</v>
      </c>
      <c r="D103" s="196">
        <v>5</v>
      </c>
      <c r="E103" s="142"/>
      <c r="F103" s="365"/>
      <c r="G103" s="304">
        <f>E103*D103</f>
        <v>0</v>
      </c>
    </row>
    <row r="104" spans="1:7">
      <c r="A104" s="201"/>
      <c r="B104" s="364"/>
      <c r="E104" s="141"/>
      <c r="F104" s="365"/>
      <c r="G104" s="303"/>
    </row>
    <row r="105" spans="1:7" ht="60">
      <c r="A105" s="212" t="s">
        <v>49</v>
      </c>
      <c r="B105" s="364" t="s">
        <v>351</v>
      </c>
      <c r="C105" s="214" t="s">
        <v>51</v>
      </c>
      <c r="D105" s="322">
        <v>25</v>
      </c>
      <c r="E105" s="142"/>
      <c r="F105" s="365"/>
      <c r="G105" s="304">
        <f t="shared" ref="G105:G109" si="3">E105*D105</f>
        <v>0</v>
      </c>
    </row>
    <row r="106" spans="1:7" s="370" customFormat="1">
      <c r="A106" s="366"/>
      <c r="B106" s="378"/>
      <c r="C106" s="367"/>
      <c r="D106" s="368"/>
      <c r="E106" s="131"/>
      <c r="F106" s="369"/>
      <c r="G106" s="303"/>
    </row>
    <row r="107" spans="1:7" s="370" customFormat="1" ht="30">
      <c r="A107" s="371" t="s">
        <v>50</v>
      </c>
      <c r="B107" s="364" t="s">
        <v>348</v>
      </c>
      <c r="C107" s="367" t="s">
        <v>51</v>
      </c>
      <c r="D107" s="372">
        <v>25</v>
      </c>
      <c r="E107" s="132"/>
      <c r="F107" s="369"/>
      <c r="G107" s="304">
        <f t="shared" si="3"/>
        <v>0</v>
      </c>
    </row>
    <row r="108" spans="1:7" s="370" customFormat="1">
      <c r="A108" s="371"/>
      <c r="B108" s="373"/>
      <c r="C108" s="367"/>
      <c r="D108" s="372"/>
      <c r="E108" s="131"/>
      <c r="F108" s="369"/>
      <c r="G108" s="303"/>
    </row>
    <row r="109" spans="1:7" s="370" customFormat="1" ht="30">
      <c r="A109" s="374" t="s">
        <v>25</v>
      </c>
      <c r="B109" s="364" t="s">
        <v>349</v>
      </c>
      <c r="C109" s="367" t="s">
        <v>12</v>
      </c>
      <c r="D109" s="372">
        <v>1</v>
      </c>
      <c r="E109" s="132"/>
      <c r="F109" s="369"/>
      <c r="G109" s="304">
        <f t="shared" si="3"/>
        <v>0</v>
      </c>
    </row>
    <row r="110" spans="1:7" ht="15.75" thickBot="1">
      <c r="A110" s="205"/>
      <c r="B110" s="206"/>
      <c r="C110" s="207"/>
      <c r="D110" s="207"/>
      <c r="E110" s="143"/>
      <c r="F110" s="208"/>
      <c r="G110" s="209"/>
    </row>
    <row r="111" spans="1:7" ht="15.75" thickTop="1">
      <c r="A111" s="210"/>
      <c r="E111" s="141"/>
      <c r="F111" s="199"/>
      <c r="G111" s="211"/>
    </row>
    <row r="112" spans="1:7" ht="15.75" thickBot="1">
      <c r="A112" s="212"/>
      <c r="B112" s="213" t="s">
        <v>352</v>
      </c>
      <c r="C112" s="214"/>
      <c r="E112" s="141"/>
      <c r="F112" s="199"/>
      <c r="G112" s="215">
        <f>SUM(G103:G109)</f>
        <v>0</v>
      </c>
    </row>
    <row r="113" spans="1:256">
      <c r="B113" s="202"/>
      <c r="E113" s="141"/>
      <c r="F113" s="199"/>
      <c r="G113" s="361"/>
    </row>
    <row r="114" spans="1:256">
      <c r="B114" s="202"/>
      <c r="E114" s="141"/>
      <c r="F114" s="199"/>
      <c r="G114" s="361"/>
    </row>
    <row r="115" spans="1:256">
      <c r="B115" s="202"/>
      <c r="E115" s="141"/>
      <c r="F115" s="199"/>
      <c r="G115" s="361"/>
    </row>
    <row r="116" spans="1:256">
      <c r="A116" s="190" t="s">
        <v>21</v>
      </c>
      <c r="B116" s="191" t="s">
        <v>353</v>
      </c>
      <c r="C116" s="192"/>
      <c r="D116" s="192"/>
      <c r="E116" s="140"/>
      <c r="F116" s="193"/>
      <c r="G116" s="194"/>
    </row>
    <row r="117" spans="1:256">
      <c r="E117" s="141"/>
      <c r="F117" s="199"/>
      <c r="G117" s="200"/>
    </row>
    <row r="118" spans="1:256">
      <c r="A118" s="201" t="s">
        <v>48</v>
      </c>
      <c r="B118" s="202" t="s">
        <v>355</v>
      </c>
      <c r="C118" s="196" t="s">
        <v>12</v>
      </c>
      <c r="D118" s="196">
        <v>1</v>
      </c>
      <c r="E118" s="142"/>
      <c r="F118" s="199"/>
      <c r="G118" s="203">
        <f>E118*D118</f>
        <v>0</v>
      </c>
    </row>
    <row r="119" spans="1:256" ht="15" customHeight="1">
      <c r="A119" s="214"/>
      <c r="B119" s="334"/>
      <c r="C119" s="214"/>
      <c r="D119" s="322"/>
      <c r="E119" s="141"/>
      <c r="F119" s="199"/>
    </row>
    <row r="120" spans="1:256" ht="30">
      <c r="A120" s="201" t="s">
        <v>49</v>
      </c>
      <c r="B120" s="334" t="s">
        <v>356</v>
      </c>
      <c r="C120" s="196" t="s">
        <v>12</v>
      </c>
      <c r="D120" s="196">
        <v>1</v>
      </c>
      <c r="E120" s="142"/>
      <c r="F120" s="199"/>
      <c r="G120" s="203">
        <f t="shared" ref="G120:G130" si="4">E120*D120</f>
        <v>0</v>
      </c>
    </row>
    <row r="121" spans="1:256" ht="15" customHeight="1">
      <c r="B121" s="334"/>
      <c r="E121" s="141"/>
      <c r="F121" s="199"/>
    </row>
    <row r="122" spans="1:256" ht="30">
      <c r="A122" s="201" t="s">
        <v>50</v>
      </c>
      <c r="B122" s="334" t="s">
        <v>357</v>
      </c>
      <c r="C122" s="196" t="s">
        <v>12</v>
      </c>
      <c r="D122" s="196">
        <v>1</v>
      </c>
      <c r="E122" s="142"/>
      <c r="F122" s="199"/>
      <c r="G122" s="203">
        <f t="shared" si="4"/>
        <v>0</v>
      </c>
    </row>
    <row r="123" spans="1:256" ht="15" customHeight="1">
      <c r="A123" s="201"/>
      <c r="B123" s="334"/>
      <c r="E123" s="141"/>
      <c r="F123" s="199"/>
    </row>
    <row r="124" spans="1:256" ht="45">
      <c r="A124" s="201" t="s">
        <v>25</v>
      </c>
      <c r="B124" s="334" t="s">
        <v>358</v>
      </c>
      <c r="C124" s="196" t="s">
        <v>12</v>
      </c>
      <c r="D124" s="196">
        <v>1</v>
      </c>
      <c r="E124" s="142"/>
      <c r="F124" s="199"/>
      <c r="G124" s="203">
        <f t="shared" si="4"/>
        <v>0</v>
      </c>
    </row>
    <row r="125" spans="1:256" ht="15" customHeight="1">
      <c r="A125" s="201"/>
      <c r="B125" s="334"/>
      <c r="E125" s="141"/>
      <c r="F125" s="199"/>
    </row>
    <row r="126" spans="1:256" ht="15" customHeight="1">
      <c r="A126" s="201" t="s">
        <v>26</v>
      </c>
      <c r="B126" s="334" t="s">
        <v>359</v>
      </c>
      <c r="C126" s="196" t="s">
        <v>12</v>
      </c>
      <c r="D126" s="375">
        <v>0.05</v>
      </c>
      <c r="E126" s="142"/>
      <c r="F126" s="199"/>
      <c r="G126" s="203">
        <f t="shared" si="4"/>
        <v>0</v>
      </c>
    </row>
    <row r="127" spans="1:256" ht="15" customHeight="1">
      <c r="A127" s="201"/>
      <c r="B127" s="202"/>
      <c r="E127" s="141"/>
      <c r="F127" s="199"/>
    </row>
    <row r="128" spans="1:256" s="204" customFormat="1" ht="30">
      <c r="A128" s="201" t="s">
        <v>27</v>
      </c>
      <c r="B128" s="202" t="s">
        <v>361</v>
      </c>
      <c r="C128" s="196" t="s">
        <v>41</v>
      </c>
      <c r="D128" s="196">
        <v>20</v>
      </c>
      <c r="E128" s="142"/>
      <c r="F128" s="199"/>
      <c r="G128" s="203">
        <f t="shared" si="4"/>
        <v>0</v>
      </c>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c r="AN128" s="195"/>
      <c r="AO128" s="195"/>
      <c r="AP128" s="195"/>
      <c r="AQ128" s="195"/>
      <c r="AR128" s="195"/>
      <c r="AS128" s="195"/>
      <c r="AT128" s="195"/>
      <c r="AU128" s="195"/>
      <c r="AV128" s="195"/>
      <c r="AW128" s="195"/>
      <c r="AX128" s="195"/>
      <c r="AY128" s="195"/>
      <c r="AZ128" s="195"/>
      <c r="BA128" s="195"/>
      <c r="BB128" s="195"/>
      <c r="BC128" s="195"/>
      <c r="BD128" s="195"/>
      <c r="BE128" s="195"/>
      <c r="BF128" s="195"/>
      <c r="BG128" s="195"/>
      <c r="BH128" s="195"/>
      <c r="BI128" s="195"/>
      <c r="BJ128" s="195"/>
      <c r="BK128" s="195"/>
      <c r="BL128" s="195"/>
      <c r="BM128" s="195"/>
      <c r="BN128" s="195"/>
      <c r="BO128" s="195"/>
      <c r="BP128" s="195"/>
      <c r="BQ128" s="195"/>
      <c r="BR128" s="195"/>
      <c r="BS128" s="195"/>
      <c r="BT128" s="195"/>
      <c r="BU128" s="195"/>
      <c r="BV128" s="195"/>
      <c r="BW128" s="195"/>
      <c r="BX128" s="195"/>
      <c r="BY128" s="195"/>
      <c r="BZ128" s="195"/>
      <c r="CA128" s="195"/>
      <c r="CB128" s="195"/>
      <c r="CC128" s="195"/>
      <c r="CD128" s="195"/>
      <c r="CE128" s="195"/>
      <c r="CF128" s="195"/>
      <c r="CG128" s="195"/>
      <c r="CH128" s="195"/>
      <c r="CI128" s="195"/>
      <c r="CJ128" s="195"/>
      <c r="CK128" s="195"/>
      <c r="CL128" s="195"/>
      <c r="CM128" s="195"/>
      <c r="CN128" s="195"/>
      <c r="CO128" s="195"/>
      <c r="CP128" s="195"/>
      <c r="CQ128" s="195"/>
      <c r="CR128" s="195"/>
      <c r="CS128" s="195"/>
      <c r="CT128" s="195"/>
      <c r="CU128" s="195"/>
      <c r="CV128" s="195"/>
      <c r="CW128" s="195"/>
      <c r="CX128" s="195"/>
      <c r="CY128" s="195"/>
      <c r="CZ128" s="195"/>
      <c r="DA128" s="195"/>
      <c r="DB128" s="195"/>
      <c r="DC128" s="195"/>
      <c r="DD128" s="195"/>
      <c r="DE128" s="195"/>
      <c r="DF128" s="195"/>
      <c r="DG128" s="195"/>
      <c r="DH128" s="195"/>
      <c r="DI128" s="195"/>
      <c r="DJ128" s="195"/>
      <c r="DK128" s="195"/>
      <c r="DL128" s="195"/>
      <c r="DM128" s="195"/>
      <c r="DN128" s="195"/>
      <c r="DO128" s="195"/>
      <c r="DP128" s="195"/>
      <c r="DQ128" s="195"/>
      <c r="DR128" s="195"/>
      <c r="DS128" s="195"/>
      <c r="DT128" s="195"/>
      <c r="DU128" s="195"/>
      <c r="DV128" s="195"/>
      <c r="DW128" s="195"/>
      <c r="DX128" s="195"/>
      <c r="DY128" s="195"/>
      <c r="DZ128" s="195"/>
      <c r="EA128" s="195"/>
      <c r="EB128" s="195"/>
      <c r="EC128" s="195"/>
      <c r="ED128" s="195"/>
      <c r="EE128" s="195"/>
      <c r="EF128" s="195"/>
      <c r="EG128" s="195"/>
      <c r="EH128" s="195"/>
      <c r="EI128" s="195"/>
      <c r="EJ128" s="195"/>
      <c r="EK128" s="195"/>
      <c r="EL128" s="195"/>
      <c r="EM128" s="195"/>
      <c r="EN128" s="195"/>
      <c r="EO128" s="195"/>
      <c r="EP128" s="195"/>
      <c r="EQ128" s="195"/>
      <c r="ER128" s="195"/>
      <c r="ES128" s="195"/>
      <c r="ET128" s="195"/>
      <c r="EU128" s="195"/>
      <c r="EV128" s="195"/>
      <c r="EW128" s="195"/>
      <c r="EX128" s="195"/>
      <c r="EY128" s="195"/>
      <c r="EZ128" s="195"/>
      <c r="FA128" s="195"/>
      <c r="FB128" s="195"/>
      <c r="FC128" s="195"/>
      <c r="FD128" s="195"/>
      <c r="FE128" s="195"/>
      <c r="FF128" s="195"/>
      <c r="FG128" s="195"/>
      <c r="FH128" s="195"/>
      <c r="FI128" s="195"/>
      <c r="FJ128" s="195"/>
      <c r="FK128" s="195"/>
      <c r="FL128" s="195"/>
      <c r="FM128" s="195"/>
      <c r="FN128" s="195"/>
      <c r="FO128" s="195"/>
      <c r="FP128" s="195"/>
      <c r="FQ128" s="195"/>
      <c r="FR128" s="195"/>
      <c r="FS128" s="195"/>
      <c r="FT128" s="195"/>
      <c r="FU128" s="195"/>
      <c r="FV128" s="195"/>
      <c r="FW128" s="195"/>
      <c r="FX128" s="195"/>
      <c r="FY128" s="195"/>
      <c r="FZ128" s="195"/>
      <c r="GA128" s="195"/>
      <c r="GB128" s="195"/>
      <c r="GC128" s="195"/>
      <c r="GD128" s="195"/>
      <c r="GE128" s="195"/>
      <c r="GF128" s="195"/>
      <c r="GG128" s="195"/>
      <c r="GH128" s="195"/>
      <c r="GI128" s="195"/>
      <c r="GJ128" s="195"/>
      <c r="GK128" s="195"/>
      <c r="GL128" s="195"/>
      <c r="GM128" s="195"/>
      <c r="GN128" s="195"/>
      <c r="GO128" s="195"/>
      <c r="GP128" s="195"/>
      <c r="GQ128" s="195"/>
      <c r="GR128" s="195"/>
      <c r="GS128" s="195"/>
      <c r="GT128" s="195"/>
      <c r="GU128" s="195"/>
      <c r="GV128" s="195"/>
      <c r="GW128" s="195"/>
      <c r="GX128" s="195"/>
      <c r="GY128" s="195"/>
      <c r="GZ128" s="195"/>
      <c r="HA128" s="195"/>
      <c r="HB128" s="195"/>
      <c r="HC128" s="195"/>
      <c r="HD128" s="195"/>
      <c r="HE128" s="195"/>
      <c r="HF128" s="195"/>
      <c r="HG128" s="195"/>
      <c r="HH128" s="195"/>
      <c r="HI128" s="195"/>
      <c r="HJ128" s="195"/>
      <c r="HK128" s="195"/>
      <c r="HL128" s="195"/>
      <c r="HM128" s="195"/>
      <c r="HN128" s="195"/>
      <c r="HO128" s="195"/>
      <c r="HP128" s="195"/>
      <c r="HQ128" s="195"/>
      <c r="HR128" s="195"/>
      <c r="HS128" s="195"/>
      <c r="HT128" s="195"/>
      <c r="HU128" s="195"/>
      <c r="HV128" s="195"/>
      <c r="HW128" s="195"/>
      <c r="HX128" s="195"/>
      <c r="HY128" s="195"/>
      <c r="HZ128" s="195"/>
      <c r="IA128" s="195"/>
      <c r="IB128" s="195"/>
      <c r="IC128" s="195"/>
      <c r="ID128" s="195"/>
      <c r="IE128" s="195"/>
      <c r="IF128" s="195"/>
      <c r="IG128" s="195"/>
      <c r="IH128" s="195"/>
      <c r="II128" s="195"/>
      <c r="IJ128" s="195"/>
      <c r="IK128" s="195"/>
      <c r="IL128" s="195"/>
      <c r="IM128" s="195"/>
      <c r="IN128" s="195"/>
      <c r="IO128" s="195"/>
      <c r="IP128" s="195"/>
      <c r="IQ128" s="195"/>
      <c r="IR128" s="195"/>
      <c r="IS128" s="195"/>
      <c r="IT128" s="195"/>
      <c r="IU128" s="195"/>
      <c r="IV128" s="195"/>
    </row>
    <row r="129" spans="1:256">
      <c r="A129" s="201"/>
      <c r="B129" s="202"/>
      <c r="E129" s="141"/>
      <c r="F129" s="199"/>
    </row>
    <row r="130" spans="1:256" ht="45">
      <c r="A130" s="201" t="s">
        <v>28</v>
      </c>
      <c r="B130" s="202" t="s">
        <v>373</v>
      </c>
      <c r="C130" s="196" t="s">
        <v>12</v>
      </c>
      <c r="D130" s="196">
        <v>1</v>
      </c>
      <c r="E130" s="142"/>
      <c r="F130" s="199"/>
      <c r="G130" s="203">
        <f t="shared" si="4"/>
        <v>0</v>
      </c>
    </row>
    <row r="131" spans="1:256" ht="15.75" thickBot="1">
      <c r="A131" s="205"/>
      <c r="B131" s="206"/>
      <c r="C131" s="207"/>
      <c r="D131" s="207"/>
      <c r="E131" s="444"/>
      <c r="F131" s="208"/>
      <c r="G131" s="209"/>
    </row>
    <row r="132" spans="1:256" ht="15" customHeight="1" thickTop="1">
      <c r="A132" s="210"/>
      <c r="E132" s="198"/>
      <c r="F132" s="199"/>
      <c r="G132" s="211"/>
    </row>
    <row r="133" spans="1:256" ht="12.75" customHeight="1" thickBot="1">
      <c r="A133" s="212"/>
      <c r="B133" s="213" t="s">
        <v>362</v>
      </c>
      <c r="C133" s="214"/>
      <c r="E133" s="198"/>
      <c r="F133" s="199"/>
      <c r="G133" s="215">
        <f>SUM(G118:G130)</f>
        <v>0</v>
      </c>
    </row>
    <row r="134" spans="1:256" ht="15" customHeight="1">
      <c r="B134" s="202"/>
      <c r="E134" s="198"/>
      <c r="F134" s="199"/>
      <c r="G134" s="361"/>
    </row>
    <row r="135" spans="1:256">
      <c r="B135" s="202"/>
      <c r="E135" s="198"/>
      <c r="F135" s="199"/>
      <c r="G135" s="361"/>
    </row>
    <row r="136" spans="1:256">
      <c r="A136" s="376" t="s">
        <v>23</v>
      </c>
      <c r="B136" s="454" t="s">
        <v>67</v>
      </c>
      <c r="C136" s="455"/>
      <c r="D136" s="455"/>
      <c r="E136" s="455"/>
      <c r="F136" s="455"/>
      <c r="G136" s="455"/>
    </row>
    <row r="137" spans="1:256" ht="66" customHeight="1">
      <c r="A137" s="376"/>
      <c r="B137" s="452" t="s">
        <v>71</v>
      </c>
      <c r="C137" s="453"/>
      <c r="D137" s="453"/>
      <c r="E137" s="453"/>
      <c r="F137" s="453"/>
      <c r="G137" s="453"/>
    </row>
    <row r="138" spans="1:256">
      <c r="B138" s="202"/>
      <c r="E138" s="198"/>
      <c r="F138" s="199"/>
      <c r="G138" s="361"/>
    </row>
    <row r="139" spans="1:256" ht="15" customHeight="1">
      <c r="A139" s="201" t="s">
        <v>48</v>
      </c>
      <c r="B139" s="202" t="s">
        <v>272</v>
      </c>
      <c r="C139" s="196" t="s">
        <v>12</v>
      </c>
      <c r="D139" s="196">
        <v>1</v>
      </c>
      <c r="E139" s="142"/>
      <c r="F139" s="199"/>
      <c r="G139" s="379">
        <f>D139*E139</f>
        <v>0</v>
      </c>
    </row>
    <row r="140" spans="1:256">
      <c r="E140" s="141"/>
      <c r="F140" s="199"/>
      <c r="G140" s="200"/>
    </row>
    <row r="141" spans="1:256" s="197" customFormat="1" ht="30">
      <c r="A141" s="201" t="s">
        <v>49</v>
      </c>
      <c r="B141" s="202" t="s">
        <v>273</v>
      </c>
      <c r="C141" s="196" t="s">
        <v>18</v>
      </c>
      <c r="D141" s="196">
        <v>1</v>
      </c>
      <c r="E141" s="142"/>
      <c r="F141" s="199"/>
      <c r="G141" s="379">
        <f>D141*E141</f>
        <v>0</v>
      </c>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c r="AN141" s="195"/>
      <c r="AO141" s="195"/>
      <c r="AP141" s="195"/>
      <c r="AQ141" s="195"/>
      <c r="AR141" s="195"/>
      <c r="AS141" s="195"/>
      <c r="AT141" s="195"/>
      <c r="AU141" s="195"/>
      <c r="AV141" s="195"/>
      <c r="AW141" s="195"/>
      <c r="AX141" s="195"/>
      <c r="AY141" s="195"/>
      <c r="AZ141" s="195"/>
      <c r="BA141" s="195"/>
      <c r="BB141" s="195"/>
      <c r="BC141" s="195"/>
      <c r="BD141" s="195"/>
      <c r="BE141" s="195"/>
      <c r="BF141" s="195"/>
      <c r="BG141" s="195"/>
      <c r="BH141" s="195"/>
      <c r="BI141" s="195"/>
      <c r="BJ141" s="195"/>
      <c r="BK141" s="195"/>
      <c r="BL141" s="195"/>
      <c r="BM141" s="195"/>
      <c r="BN141" s="195"/>
      <c r="BO141" s="195"/>
      <c r="BP141" s="195"/>
      <c r="BQ141" s="195"/>
      <c r="BR141" s="195"/>
      <c r="BS141" s="195"/>
      <c r="BT141" s="195"/>
      <c r="BU141" s="195"/>
      <c r="BV141" s="195"/>
      <c r="BW141" s="195"/>
      <c r="BX141" s="195"/>
      <c r="BY141" s="195"/>
      <c r="BZ141" s="195"/>
      <c r="CA141" s="195"/>
      <c r="CB141" s="195"/>
      <c r="CC141" s="195"/>
      <c r="CD141" s="195"/>
      <c r="CE141" s="195"/>
      <c r="CF141" s="195"/>
      <c r="CG141" s="195"/>
      <c r="CH141" s="195"/>
      <c r="CI141" s="195"/>
      <c r="CJ141" s="195"/>
      <c r="CK141" s="195"/>
      <c r="CL141" s="195"/>
      <c r="CM141" s="195"/>
      <c r="CN141" s="195"/>
      <c r="CO141" s="195"/>
      <c r="CP141" s="195"/>
      <c r="CQ141" s="195"/>
      <c r="CR141" s="195"/>
      <c r="CS141" s="195"/>
      <c r="CT141" s="195"/>
      <c r="CU141" s="195"/>
      <c r="CV141" s="195"/>
      <c r="CW141" s="195"/>
      <c r="CX141" s="195"/>
      <c r="CY141" s="195"/>
      <c r="CZ141" s="195"/>
      <c r="DA141" s="195"/>
      <c r="DB141" s="195"/>
      <c r="DC141" s="195"/>
      <c r="DD141" s="195"/>
      <c r="DE141" s="195"/>
      <c r="DF141" s="195"/>
      <c r="DG141" s="195"/>
      <c r="DH141" s="195"/>
      <c r="DI141" s="195"/>
      <c r="DJ141" s="195"/>
      <c r="DK141" s="195"/>
      <c r="DL141" s="195"/>
      <c r="DM141" s="195"/>
      <c r="DN141" s="195"/>
      <c r="DO141" s="195"/>
      <c r="DP141" s="195"/>
      <c r="DQ141" s="195"/>
      <c r="DR141" s="195"/>
      <c r="DS141" s="195"/>
      <c r="DT141" s="195"/>
      <c r="DU141" s="195"/>
      <c r="DV141" s="195"/>
      <c r="DW141" s="195"/>
      <c r="DX141" s="195"/>
      <c r="DY141" s="195"/>
      <c r="DZ141" s="195"/>
      <c r="EA141" s="195"/>
      <c r="EB141" s="195"/>
      <c r="EC141" s="195"/>
      <c r="ED141" s="195"/>
      <c r="EE141" s="195"/>
      <c r="EF141" s="195"/>
      <c r="EG141" s="195"/>
      <c r="EH141" s="195"/>
      <c r="EI141" s="195"/>
      <c r="EJ141" s="195"/>
      <c r="EK141" s="195"/>
      <c r="EL141" s="195"/>
      <c r="EM141" s="195"/>
      <c r="EN141" s="195"/>
      <c r="EO141" s="195"/>
      <c r="EP141" s="195"/>
      <c r="EQ141" s="195"/>
      <c r="ER141" s="195"/>
      <c r="ES141" s="195"/>
      <c r="ET141" s="195"/>
      <c r="EU141" s="195"/>
      <c r="EV141" s="195"/>
      <c r="EW141" s="195"/>
      <c r="EX141" s="195"/>
      <c r="EY141" s="195"/>
      <c r="EZ141" s="195"/>
      <c r="FA141" s="195"/>
      <c r="FB141" s="195"/>
      <c r="FC141" s="195"/>
      <c r="FD141" s="195"/>
      <c r="FE141" s="195"/>
      <c r="FF141" s="195"/>
      <c r="FG141" s="195"/>
      <c r="FH141" s="195"/>
      <c r="FI141" s="195"/>
      <c r="FJ141" s="195"/>
      <c r="FK141" s="195"/>
      <c r="FL141" s="195"/>
      <c r="FM141" s="195"/>
      <c r="FN141" s="195"/>
      <c r="FO141" s="195"/>
      <c r="FP141" s="195"/>
      <c r="FQ141" s="195"/>
      <c r="FR141" s="195"/>
      <c r="FS141" s="195"/>
      <c r="FT141" s="195"/>
      <c r="FU141" s="195"/>
      <c r="FV141" s="195"/>
      <c r="FW141" s="195"/>
      <c r="FX141" s="195"/>
      <c r="FY141" s="195"/>
      <c r="FZ141" s="195"/>
      <c r="GA141" s="195"/>
      <c r="GB141" s="195"/>
      <c r="GC141" s="195"/>
      <c r="GD141" s="195"/>
      <c r="GE141" s="195"/>
      <c r="GF141" s="195"/>
      <c r="GG141" s="195"/>
      <c r="GH141" s="195"/>
      <c r="GI141" s="195"/>
      <c r="GJ141" s="195"/>
      <c r="GK141" s="195"/>
      <c r="GL141" s="195"/>
      <c r="GM141" s="195"/>
      <c r="GN141" s="195"/>
      <c r="GO141" s="195"/>
      <c r="GP141" s="195"/>
      <c r="GQ141" s="195"/>
      <c r="GR141" s="195"/>
      <c r="GS141" s="195"/>
      <c r="GT141" s="195"/>
      <c r="GU141" s="195"/>
      <c r="GV141" s="195"/>
      <c r="GW141" s="195"/>
      <c r="GX141" s="195"/>
      <c r="GY141" s="195"/>
      <c r="GZ141" s="195"/>
      <c r="HA141" s="195"/>
      <c r="HB141" s="195"/>
      <c r="HC141" s="195"/>
      <c r="HD141" s="195"/>
      <c r="HE141" s="195"/>
      <c r="HF141" s="195"/>
      <c r="HG141" s="195"/>
      <c r="HH141" s="195"/>
      <c r="HI141" s="195"/>
      <c r="HJ141" s="195"/>
      <c r="HK141" s="195"/>
      <c r="HL141" s="195"/>
      <c r="HM141" s="195"/>
      <c r="HN141" s="195"/>
      <c r="HO141" s="195"/>
      <c r="HP141" s="195"/>
      <c r="HQ141" s="195"/>
      <c r="HR141" s="195"/>
      <c r="HS141" s="195"/>
      <c r="HT141" s="195"/>
      <c r="HU141" s="195"/>
      <c r="HV141" s="195"/>
      <c r="HW141" s="195"/>
      <c r="HX141" s="195"/>
      <c r="HY141" s="195"/>
      <c r="HZ141" s="195"/>
      <c r="IA141" s="195"/>
      <c r="IB141" s="195"/>
      <c r="IC141" s="195"/>
      <c r="ID141" s="195"/>
      <c r="IE141" s="195"/>
      <c r="IF141" s="195"/>
      <c r="IG141" s="195"/>
      <c r="IH141" s="195"/>
      <c r="II141" s="195"/>
      <c r="IJ141" s="195"/>
      <c r="IK141" s="195"/>
      <c r="IL141" s="195"/>
      <c r="IM141" s="195"/>
      <c r="IN141" s="195"/>
      <c r="IO141" s="195"/>
      <c r="IP141" s="195"/>
      <c r="IQ141" s="195"/>
      <c r="IR141" s="195"/>
      <c r="IS141" s="195"/>
      <c r="IT141" s="195"/>
      <c r="IU141" s="195"/>
      <c r="IV141" s="195"/>
    </row>
    <row r="142" spans="1:256" s="197" customFormat="1">
      <c r="A142" s="196"/>
      <c r="B142" s="202"/>
      <c r="C142" s="196"/>
      <c r="D142" s="196"/>
      <c r="E142" s="141"/>
      <c r="F142" s="199"/>
      <c r="G142" s="200"/>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c r="AN142" s="195"/>
      <c r="AO142" s="195"/>
      <c r="AP142" s="195"/>
      <c r="AQ142" s="195"/>
      <c r="AR142" s="195"/>
      <c r="AS142" s="195"/>
      <c r="AT142" s="195"/>
      <c r="AU142" s="195"/>
      <c r="AV142" s="195"/>
      <c r="AW142" s="195"/>
      <c r="AX142" s="195"/>
      <c r="AY142" s="195"/>
      <c r="AZ142" s="195"/>
      <c r="BA142" s="195"/>
      <c r="BB142" s="195"/>
      <c r="BC142" s="195"/>
      <c r="BD142" s="195"/>
      <c r="BE142" s="195"/>
      <c r="BF142" s="195"/>
      <c r="BG142" s="195"/>
      <c r="BH142" s="195"/>
      <c r="BI142" s="195"/>
      <c r="BJ142" s="195"/>
      <c r="BK142" s="195"/>
      <c r="BL142" s="195"/>
      <c r="BM142" s="195"/>
      <c r="BN142" s="195"/>
      <c r="BO142" s="195"/>
      <c r="BP142" s="195"/>
      <c r="BQ142" s="195"/>
      <c r="BR142" s="195"/>
      <c r="BS142" s="195"/>
      <c r="BT142" s="195"/>
      <c r="BU142" s="195"/>
      <c r="BV142" s="195"/>
      <c r="BW142" s="195"/>
      <c r="BX142" s="195"/>
      <c r="BY142" s="195"/>
      <c r="BZ142" s="195"/>
      <c r="CA142" s="195"/>
      <c r="CB142" s="195"/>
      <c r="CC142" s="195"/>
      <c r="CD142" s="195"/>
      <c r="CE142" s="195"/>
      <c r="CF142" s="195"/>
      <c r="CG142" s="195"/>
      <c r="CH142" s="195"/>
      <c r="CI142" s="195"/>
      <c r="CJ142" s="195"/>
      <c r="CK142" s="195"/>
      <c r="CL142" s="195"/>
      <c r="CM142" s="195"/>
      <c r="CN142" s="195"/>
      <c r="CO142" s="195"/>
      <c r="CP142" s="195"/>
      <c r="CQ142" s="195"/>
      <c r="CR142" s="195"/>
      <c r="CS142" s="195"/>
      <c r="CT142" s="195"/>
      <c r="CU142" s="195"/>
      <c r="CV142" s="195"/>
      <c r="CW142" s="195"/>
      <c r="CX142" s="195"/>
      <c r="CY142" s="195"/>
      <c r="CZ142" s="195"/>
      <c r="DA142" s="195"/>
      <c r="DB142" s="195"/>
      <c r="DC142" s="195"/>
      <c r="DD142" s="195"/>
      <c r="DE142" s="195"/>
      <c r="DF142" s="195"/>
      <c r="DG142" s="195"/>
      <c r="DH142" s="195"/>
      <c r="DI142" s="195"/>
      <c r="DJ142" s="195"/>
      <c r="DK142" s="195"/>
      <c r="DL142" s="195"/>
      <c r="DM142" s="195"/>
      <c r="DN142" s="195"/>
      <c r="DO142" s="195"/>
      <c r="DP142" s="195"/>
      <c r="DQ142" s="195"/>
      <c r="DR142" s="195"/>
      <c r="DS142" s="195"/>
      <c r="DT142" s="195"/>
      <c r="DU142" s="195"/>
      <c r="DV142" s="195"/>
      <c r="DW142" s="195"/>
      <c r="DX142" s="195"/>
      <c r="DY142" s="195"/>
      <c r="DZ142" s="195"/>
      <c r="EA142" s="195"/>
      <c r="EB142" s="195"/>
      <c r="EC142" s="195"/>
      <c r="ED142" s="195"/>
      <c r="EE142" s="195"/>
      <c r="EF142" s="195"/>
      <c r="EG142" s="195"/>
      <c r="EH142" s="195"/>
      <c r="EI142" s="195"/>
      <c r="EJ142" s="195"/>
      <c r="EK142" s="195"/>
      <c r="EL142" s="195"/>
      <c r="EM142" s="195"/>
      <c r="EN142" s="195"/>
      <c r="EO142" s="195"/>
      <c r="EP142" s="195"/>
      <c r="EQ142" s="195"/>
      <c r="ER142" s="195"/>
      <c r="ES142" s="195"/>
      <c r="ET142" s="195"/>
      <c r="EU142" s="195"/>
      <c r="EV142" s="195"/>
      <c r="EW142" s="195"/>
      <c r="EX142" s="195"/>
      <c r="EY142" s="195"/>
      <c r="EZ142" s="195"/>
      <c r="FA142" s="195"/>
      <c r="FB142" s="195"/>
      <c r="FC142" s="195"/>
      <c r="FD142" s="195"/>
      <c r="FE142" s="195"/>
      <c r="FF142" s="195"/>
      <c r="FG142" s="195"/>
      <c r="FH142" s="195"/>
      <c r="FI142" s="195"/>
      <c r="FJ142" s="195"/>
      <c r="FK142" s="195"/>
      <c r="FL142" s="195"/>
      <c r="FM142" s="195"/>
      <c r="FN142" s="195"/>
      <c r="FO142" s="195"/>
      <c r="FP142" s="195"/>
      <c r="FQ142" s="195"/>
      <c r="FR142" s="195"/>
      <c r="FS142" s="195"/>
      <c r="FT142" s="195"/>
      <c r="FU142" s="195"/>
      <c r="FV142" s="195"/>
      <c r="FW142" s="195"/>
      <c r="FX142" s="195"/>
      <c r="FY142" s="195"/>
      <c r="FZ142" s="195"/>
      <c r="GA142" s="195"/>
      <c r="GB142" s="195"/>
      <c r="GC142" s="195"/>
      <c r="GD142" s="195"/>
      <c r="GE142" s="195"/>
      <c r="GF142" s="195"/>
      <c r="GG142" s="195"/>
      <c r="GH142" s="195"/>
      <c r="GI142" s="195"/>
      <c r="GJ142" s="195"/>
      <c r="GK142" s="195"/>
      <c r="GL142" s="195"/>
      <c r="GM142" s="195"/>
      <c r="GN142" s="195"/>
      <c r="GO142" s="195"/>
      <c r="GP142" s="195"/>
      <c r="GQ142" s="195"/>
      <c r="GR142" s="195"/>
      <c r="GS142" s="195"/>
      <c r="GT142" s="195"/>
      <c r="GU142" s="195"/>
      <c r="GV142" s="195"/>
      <c r="GW142" s="195"/>
      <c r="GX142" s="195"/>
      <c r="GY142" s="195"/>
      <c r="GZ142" s="195"/>
      <c r="HA142" s="195"/>
      <c r="HB142" s="195"/>
      <c r="HC142" s="195"/>
      <c r="HD142" s="195"/>
      <c r="HE142" s="195"/>
      <c r="HF142" s="195"/>
      <c r="HG142" s="195"/>
      <c r="HH142" s="195"/>
      <c r="HI142" s="195"/>
      <c r="HJ142" s="195"/>
      <c r="HK142" s="195"/>
      <c r="HL142" s="195"/>
      <c r="HM142" s="195"/>
      <c r="HN142" s="195"/>
      <c r="HO142" s="195"/>
      <c r="HP142" s="195"/>
      <c r="HQ142" s="195"/>
      <c r="HR142" s="195"/>
      <c r="HS142" s="195"/>
      <c r="HT142" s="195"/>
      <c r="HU142" s="195"/>
      <c r="HV142" s="195"/>
      <c r="HW142" s="195"/>
      <c r="HX142" s="195"/>
      <c r="HY142" s="195"/>
      <c r="HZ142" s="195"/>
      <c r="IA142" s="195"/>
      <c r="IB142" s="195"/>
      <c r="IC142" s="195"/>
      <c r="ID142" s="195"/>
      <c r="IE142" s="195"/>
      <c r="IF142" s="195"/>
      <c r="IG142" s="195"/>
      <c r="IH142" s="195"/>
      <c r="II142" s="195"/>
      <c r="IJ142" s="195"/>
      <c r="IK142" s="195"/>
      <c r="IL142" s="195"/>
      <c r="IM142" s="195"/>
      <c r="IN142" s="195"/>
      <c r="IO142" s="195"/>
      <c r="IP142" s="195"/>
      <c r="IQ142" s="195"/>
      <c r="IR142" s="195"/>
      <c r="IS142" s="195"/>
      <c r="IT142" s="195"/>
      <c r="IU142" s="195"/>
      <c r="IV142" s="195"/>
    </row>
    <row r="143" spans="1:256" s="197" customFormat="1" ht="45">
      <c r="A143" s="380" t="s">
        <v>50</v>
      </c>
      <c r="B143" s="202" t="s">
        <v>274</v>
      </c>
      <c r="C143" s="381" t="s">
        <v>18</v>
      </c>
      <c r="D143" s="381">
        <v>1</v>
      </c>
      <c r="E143" s="142"/>
      <c r="F143" s="199"/>
      <c r="G143" s="300">
        <f>D143*E143</f>
        <v>0</v>
      </c>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c r="AN143" s="195"/>
      <c r="AO143" s="195"/>
      <c r="AP143" s="195"/>
      <c r="AQ143" s="195"/>
      <c r="AR143" s="195"/>
      <c r="AS143" s="195"/>
      <c r="AT143" s="195"/>
      <c r="AU143" s="195"/>
      <c r="AV143" s="195"/>
      <c r="AW143" s="195"/>
      <c r="AX143" s="195"/>
      <c r="AY143" s="195"/>
      <c r="AZ143" s="195"/>
      <c r="BA143" s="195"/>
      <c r="BB143" s="195"/>
      <c r="BC143" s="195"/>
      <c r="BD143" s="195"/>
      <c r="BE143" s="195"/>
      <c r="BF143" s="195"/>
      <c r="BG143" s="195"/>
      <c r="BH143" s="195"/>
      <c r="BI143" s="195"/>
      <c r="BJ143" s="195"/>
      <c r="BK143" s="195"/>
      <c r="BL143" s="195"/>
      <c r="BM143" s="195"/>
      <c r="BN143" s="195"/>
      <c r="BO143" s="195"/>
      <c r="BP143" s="195"/>
      <c r="BQ143" s="195"/>
      <c r="BR143" s="195"/>
      <c r="BS143" s="195"/>
      <c r="BT143" s="195"/>
      <c r="BU143" s="195"/>
      <c r="BV143" s="195"/>
      <c r="BW143" s="195"/>
      <c r="BX143" s="195"/>
      <c r="BY143" s="195"/>
      <c r="BZ143" s="195"/>
      <c r="CA143" s="195"/>
      <c r="CB143" s="195"/>
      <c r="CC143" s="195"/>
      <c r="CD143" s="195"/>
      <c r="CE143" s="195"/>
      <c r="CF143" s="195"/>
      <c r="CG143" s="195"/>
      <c r="CH143" s="195"/>
      <c r="CI143" s="195"/>
      <c r="CJ143" s="195"/>
      <c r="CK143" s="195"/>
      <c r="CL143" s="195"/>
      <c r="CM143" s="195"/>
      <c r="CN143" s="195"/>
      <c r="CO143" s="195"/>
      <c r="CP143" s="195"/>
      <c r="CQ143" s="195"/>
      <c r="CR143" s="195"/>
      <c r="CS143" s="195"/>
      <c r="CT143" s="195"/>
      <c r="CU143" s="195"/>
      <c r="CV143" s="195"/>
      <c r="CW143" s="195"/>
      <c r="CX143" s="195"/>
      <c r="CY143" s="195"/>
      <c r="CZ143" s="195"/>
      <c r="DA143" s="195"/>
      <c r="DB143" s="195"/>
      <c r="DC143" s="195"/>
      <c r="DD143" s="195"/>
      <c r="DE143" s="195"/>
      <c r="DF143" s="195"/>
      <c r="DG143" s="195"/>
      <c r="DH143" s="195"/>
      <c r="DI143" s="195"/>
      <c r="DJ143" s="195"/>
      <c r="DK143" s="195"/>
      <c r="DL143" s="195"/>
      <c r="DM143" s="195"/>
      <c r="DN143" s="195"/>
      <c r="DO143" s="195"/>
      <c r="DP143" s="195"/>
      <c r="DQ143" s="195"/>
      <c r="DR143" s="195"/>
      <c r="DS143" s="195"/>
      <c r="DT143" s="195"/>
      <c r="DU143" s="195"/>
      <c r="DV143" s="195"/>
      <c r="DW143" s="195"/>
      <c r="DX143" s="195"/>
      <c r="DY143" s="195"/>
      <c r="DZ143" s="195"/>
      <c r="EA143" s="195"/>
      <c r="EB143" s="195"/>
      <c r="EC143" s="195"/>
      <c r="ED143" s="195"/>
      <c r="EE143" s="195"/>
      <c r="EF143" s="195"/>
      <c r="EG143" s="195"/>
      <c r="EH143" s="195"/>
      <c r="EI143" s="195"/>
      <c r="EJ143" s="195"/>
      <c r="EK143" s="195"/>
      <c r="EL143" s="195"/>
      <c r="EM143" s="195"/>
      <c r="EN143" s="195"/>
      <c r="EO143" s="195"/>
      <c r="EP143" s="195"/>
      <c r="EQ143" s="195"/>
      <c r="ER143" s="195"/>
      <c r="ES143" s="195"/>
      <c r="ET143" s="195"/>
      <c r="EU143" s="195"/>
      <c r="EV143" s="195"/>
      <c r="EW143" s="195"/>
      <c r="EX143" s="195"/>
      <c r="EY143" s="195"/>
      <c r="EZ143" s="195"/>
      <c r="FA143" s="195"/>
      <c r="FB143" s="195"/>
      <c r="FC143" s="195"/>
      <c r="FD143" s="195"/>
      <c r="FE143" s="195"/>
      <c r="FF143" s="195"/>
      <c r="FG143" s="195"/>
      <c r="FH143" s="195"/>
      <c r="FI143" s="195"/>
      <c r="FJ143" s="195"/>
      <c r="FK143" s="195"/>
      <c r="FL143" s="195"/>
      <c r="FM143" s="195"/>
      <c r="FN143" s="195"/>
      <c r="FO143" s="195"/>
      <c r="FP143" s="195"/>
      <c r="FQ143" s="195"/>
      <c r="FR143" s="195"/>
      <c r="FS143" s="195"/>
      <c r="FT143" s="195"/>
      <c r="FU143" s="195"/>
      <c r="FV143" s="195"/>
      <c r="FW143" s="195"/>
      <c r="FX143" s="195"/>
      <c r="FY143" s="195"/>
      <c r="FZ143" s="195"/>
      <c r="GA143" s="195"/>
      <c r="GB143" s="195"/>
      <c r="GC143" s="195"/>
      <c r="GD143" s="195"/>
      <c r="GE143" s="195"/>
      <c r="GF143" s="195"/>
      <c r="GG143" s="195"/>
      <c r="GH143" s="195"/>
      <c r="GI143" s="195"/>
      <c r="GJ143" s="195"/>
      <c r="GK143" s="195"/>
      <c r="GL143" s="195"/>
      <c r="GM143" s="195"/>
      <c r="GN143" s="195"/>
      <c r="GO143" s="195"/>
      <c r="GP143" s="195"/>
      <c r="GQ143" s="195"/>
      <c r="GR143" s="195"/>
      <c r="GS143" s="195"/>
      <c r="GT143" s="195"/>
      <c r="GU143" s="195"/>
      <c r="GV143" s="195"/>
      <c r="GW143" s="195"/>
      <c r="GX143" s="195"/>
      <c r="GY143" s="195"/>
      <c r="GZ143" s="195"/>
      <c r="HA143" s="195"/>
      <c r="HB143" s="195"/>
      <c r="HC143" s="195"/>
      <c r="HD143" s="195"/>
      <c r="HE143" s="195"/>
      <c r="HF143" s="195"/>
      <c r="HG143" s="195"/>
      <c r="HH143" s="195"/>
      <c r="HI143" s="195"/>
      <c r="HJ143" s="195"/>
      <c r="HK143" s="195"/>
      <c r="HL143" s="195"/>
      <c r="HM143" s="195"/>
      <c r="HN143" s="195"/>
      <c r="HO143" s="195"/>
      <c r="HP143" s="195"/>
      <c r="HQ143" s="195"/>
      <c r="HR143" s="195"/>
      <c r="HS143" s="195"/>
      <c r="HT143" s="195"/>
      <c r="HU143" s="195"/>
      <c r="HV143" s="195"/>
      <c r="HW143" s="195"/>
      <c r="HX143" s="195"/>
      <c r="HY143" s="195"/>
      <c r="HZ143" s="195"/>
      <c r="IA143" s="195"/>
      <c r="IB143" s="195"/>
      <c r="IC143" s="195"/>
      <c r="ID143" s="195"/>
      <c r="IE143" s="195"/>
      <c r="IF143" s="195"/>
      <c r="IG143" s="195"/>
      <c r="IH143" s="195"/>
      <c r="II143" s="195"/>
      <c r="IJ143" s="195"/>
      <c r="IK143" s="195"/>
      <c r="IL143" s="195"/>
      <c r="IM143" s="195"/>
      <c r="IN143" s="195"/>
      <c r="IO143" s="195"/>
      <c r="IP143" s="195"/>
      <c r="IQ143" s="195"/>
      <c r="IR143" s="195"/>
      <c r="IS143" s="195"/>
      <c r="IT143" s="195"/>
      <c r="IU143" s="195"/>
      <c r="IV143" s="195"/>
    </row>
    <row r="144" spans="1:256">
      <c r="A144" s="382"/>
      <c r="B144" s="301"/>
      <c r="C144" s="381"/>
      <c r="D144" s="381"/>
      <c r="E144" s="141"/>
      <c r="F144" s="199"/>
      <c r="G144" s="383"/>
    </row>
    <row r="145" spans="1:256" ht="30">
      <c r="A145" s="384" t="s">
        <v>25</v>
      </c>
      <c r="B145" s="202" t="s">
        <v>275</v>
      </c>
      <c r="C145" s="381" t="s">
        <v>18</v>
      </c>
      <c r="D145" s="381">
        <v>1</v>
      </c>
      <c r="E145" s="142"/>
      <c r="F145" s="199"/>
      <c r="G145" s="300">
        <f>D145*E145</f>
        <v>0</v>
      </c>
    </row>
    <row r="146" spans="1:256">
      <c r="A146" s="384"/>
      <c r="B146" s="385"/>
      <c r="C146" s="386"/>
      <c r="D146" s="387"/>
      <c r="E146" s="403"/>
      <c r="F146" s="388"/>
      <c r="G146" s="325"/>
    </row>
    <row r="147" spans="1:256" ht="45">
      <c r="A147" s="384" t="s">
        <v>26</v>
      </c>
      <c r="B147" s="202" t="s">
        <v>276</v>
      </c>
      <c r="C147" s="389" t="s">
        <v>18</v>
      </c>
      <c r="D147" s="389">
        <v>3</v>
      </c>
      <c r="E147" s="404"/>
      <c r="F147" s="390"/>
      <c r="G147" s="357">
        <f>+E147*D147</f>
        <v>0</v>
      </c>
    </row>
    <row r="148" spans="1:256">
      <c r="A148" s="384"/>
      <c r="B148" s="391"/>
      <c r="C148" s="389"/>
      <c r="D148" s="389"/>
      <c r="E148" s="405"/>
      <c r="F148" s="390"/>
      <c r="G148" s="325"/>
    </row>
    <row r="149" spans="1:256" ht="30">
      <c r="A149" s="384" t="s">
        <v>27</v>
      </c>
      <c r="B149" s="202" t="s">
        <v>277</v>
      </c>
      <c r="C149" s="389" t="s">
        <v>18</v>
      </c>
      <c r="D149" s="389">
        <v>3</v>
      </c>
      <c r="E149" s="404"/>
      <c r="F149" s="390"/>
      <c r="G149" s="357">
        <f>E149*D149</f>
        <v>0</v>
      </c>
    </row>
    <row r="150" spans="1:256" ht="15" customHeight="1">
      <c r="A150" s="384"/>
      <c r="B150" s="391"/>
      <c r="C150" s="389"/>
      <c r="D150" s="389"/>
      <c r="E150" s="405"/>
      <c r="F150" s="390"/>
      <c r="G150" s="325"/>
    </row>
    <row r="151" spans="1:256" ht="30">
      <c r="A151" s="384" t="s">
        <v>28</v>
      </c>
      <c r="B151" s="202" t="s">
        <v>278</v>
      </c>
      <c r="C151" s="389" t="s">
        <v>18</v>
      </c>
      <c r="D151" s="389">
        <v>1</v>
      </c>
      <c r="E151" s="404"/>
      <c r="F151" s="390"/>
      <c r="G151" s="357">
        <f t="shared" ref="G151:G171" si="5">E151*D151</f>
        <v>0</v>
      </c>
    </row>
    <row r="152" spans="1:256">
      <c r="A152" s="384"/>
      <c r="B152" s="391"/>
      <c r="C152" s="389"/>
      <c r="D152" s="389"/>
      <c r="E152" s="405"/>
      <c r="F152" s="390"/>
      <c r="G152" s="325"/>
      <c r="H152" s="197"/>
      <c r="I152" s="197"/>
      <c r="J152" s="197"/>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97"/>
      <c r="AP152" s="197"/>
      <c r="AQ152" s="197"/>
      <c r="AR152" s="197"/>
      <c r="AS152" s="197"/>
      <c r="AT152" s="197"/>
      <c r="AU152" s="197"/>
      <c r="AV152" s="197"/>
      <c r="AW152" s="197"/>
      <c r="AX152" s="197"/>
      <c r="AY152" s="197"/>
      <c r="AZ152" s="197"/>
      <c r="BA152" s="197"/>
      <c r="BB152" s="197"/>
      <c r="BC152" s="197"/>
      <c r="BD152" s="197"/>
      <c r="BE152" s="197"/>
      <c r="BF152" s="197"/>
      <c r="BG152" s="197"/>
      <c r="BH152" s="197"/>
      <c r="BI152" s="197"/>
      <c r="BJ152" s="197"/>
      <c r="BK152" s="197"/>
      <c r="BL152" s="197"/>
      <c r="BM152" s="197"/>
      <c r="BN152" s="197"/>
      <c r="BO152" s="197"/>
      <c r="BP152" s="197"/>
      <c r="BQ152" s="197"/>
      <c r="BR152" s="197"/>
      <c r="BS152" s="197"/>
      <c r="BT152" s="197"/>
      <c r="BU152" s="197"/>
      <c r="BV152" s="197"/>
      <c r="BW152" s="197"/>
      <c r="BX152" s="197"/>
      <c r="BY152" s="197"/>
      <c r="BZ152" s="197"/>
      <c r="CA152" s="197"/>
      <c r="CB152" s="197"/>
      <c r="CC152" s="197"/>
      <c r="CD152" s="197"/>
      <c r="CE152" s="197"/>
      <c r="CF152" s="197"/>
      <c r="CG152" s="197"/>
      <c r="CH152" s="197"/>
      <c r="CI152" s="197"/>
      <c r="CJ152" s="197"/>
      <c r="CK152" s="197"/>
      <c r="CL152" s="197"/>
      <c r="CM152" s="197"/>
      <c r="CN152" s="197"/>
      <c r="CO152" s="197"/>
      <c r="CP152" s="197"/>
      <c r="CQ152" s="197"/>
      <c r="CR152" s="197"/>
      <c r="CS152" s="197"/>
      <c r="CT152" s="197"/>
      <c r="CU152" s="197"/>
      <c r="CV152" s="197"/>
      <c r="CW152" s="197"/>
      <c r="CX152" s="197"/>
      <c r="CY152" s="197"/>
      <c r="CZ152" s="197"/>
      <c r="DA152" s="197"/>
      <c r="DB152" s="197"/>
      <c r="DC152" s="197"/>
      <c r="DD152" s="197"/>
      <c r="DE152" s="197"/>
      <c r="DF152" s="197"/>
      <c r="DG152" s="197"/>
      <c r="DH152" s="197"/>
      <c r="DI152" s="197"/>
      <c r="DJ152" s="197"/>
      <c r="DK152" s="197"/>
      <c r="DL152" s="197"/>
      <c r="DM152" s="197"/>
      <c r="DN152" s="197"/>
      <c r="DO152" s="197"/>
      <c r="DP152" s="197"/>
      <c r="DQ152" s="197"/>
      <c r="DR152" s="197"/>
      <c r="DS152" s="197"/>
      <c r="DT152" s="197"/>
      <c r="DU152" s="197"/>
      <c r="DV152" s="197"/>
      <c r="DW152" s="197"/>
      <c r="DX152" s="197"/>
      <c r="DY152" s="197"/>
      <c r="DZ152" s="197"/>
      <c r="EA152" s="197"/>
      <c r="EB152" s="197"/>
      <c r="EC152" s="197"/>
      <c r="ED152" s="197"/>
      <c r="EE152" s="197"/>
      <c r="EF152" s="197"/>
      <c r="EG152" s="197"/>
      <c r="EH152" s="197"/>
      <c r="EI152" s="197"/>
      <c r="EJ152" s="197"/>
      <c r="EK152" s="197"/>
      <c r="EL152" s="197"/>
      <c r="EM152" s="197"/>
      <c r="EN152" s="197"/>
      <c r="EO152" s="197"/>
      <c r="EP152" s="197"/>
      <c r="EQ152" s="197"/>
      <c r="ER152" s="197"/>
      <c r="ES152" s="197"/>
      <c r="ET152" s="197"/>
      <c r="EU152" s="197"/>
      <c r="EV152" s="197"/>
      <c r="EW152" s="197"/>
      <c r="EX152" s="197"/>
      <c r="EY152" s="197"/>
      <c r="EZ152" s="197"/>
      <c r="FA152" s="197"/>
      <c r="FB152" s="197"/>
      <c r="FC152" s="197"/>
      <c r="FD152" s="197"/>
      <c r="FE152" s="197"/>
      <c r="FF152" s="197"/>
      <c r="FG152" s="197"/>
      <c r="FH152" s="197"/>
      <c r="FI152" s="197"/>
      <c r="FJ152" s="197"/>
      <c r="FK152" s="197"/>
      <c r="FL152" s="197"/>
      <c r="FM152" s="197"/>
      <c r="FN152" s="197"/>
      <c r="FO152" s="197"/>
      <c r="FP152" s="197"/>
      <c r="FQ152" s="197"/>
      <c r="FR152" s="197"/>
      <c r="FS152" s="197"/>
      <c r="FT152" s="197"/>
      <c r="FU152" s="197"/>
      <c r="FV152" s="197"/>
      <c r="FW152" s="197"/>
      <c r="FX152" s="197"/>
      <c r="FY152" s="197"/>
      <c r="FZ152" s="197"/>
      <c r="GA152" s="197"/>
      <c r="GB152" s="197"/>
      <c r="GC152" s="197"/>
      <c r="GD152" s="197"/>
      <c r="GE152" s="197"/>
      <c r="GF152" s="197"/>
      <c r="GG152" s="197"/>
      <c r="GH152" s="197"/>
      <c r="GI152" s="197"/>
      <c r="GJ152" s="197"/>
      <c r="GK152" s="197"/>
      <c r="GL152" s="197"/>
      <c r="GM152" s="197"/>
      <c r="GN152" s="197"/>
      <c r="GO152" s="197"/>
      <c r="GP152" s="197"/>
      <c r="GQ152" s="197"/>
      <c r="GR152" s="197"/>
      <c r="GS152" s="197"/>
      <c r="GT152" s="197"/>
      <c r="GU152" s="197"/>
      <c r="GV152" s="197"/>
      <c r="GW152" s="197"/>
      <c r="GX152" s="197"/>
      <c r="GY152" s="197"/>
      <c r="GZ152" s="197"/>
      <c r="HA152" s="197"/>
      <c r="HB152" s="197"/>
      <c r="HC152" s="197"/>
      <c r="HD152" s="197"/>
      <c r="HE152" s="197"/>
      <c r="HF152" s="197"/>
      <c r="HG152" s="197"/>
      <c r="HH152" s="197"/>
      <c r="HI152" s="197"/>
      <c r="HJ152" s="197"/>
      <c r="HK152" s="197"/>
      <c r="HL152" s="197"/>
      <c r="HM152" s="197"/>
      <c r="HN152" s="197"/>
      <c r="HO152" s="197"/>
      <c r="HP152" s="197"/>
      <c r="HQ152" s="197"/>
      <c r="HR152" s="197"/>
      <c r="HS152" s="197"/>
      <c r="HT152" s="197"/>
      <c r="HU152" s="197"/>
      <c r="HV152" s="197"/>
      <c r="HW152" s="197"/>
      <c r="HX152" s="197"/>
      <c r="HY152" s="197"/>
      <c r="HZ152" s="197"/>
      <c r="IA152" s="197"/>
      <c r="IB152" s="197"/>
      <c r="IC152" s="197"/>
      <c r="ID152" s="197"/>
      <c r="IE152" s="197"/>
      <c r="IF152" s="197"/>
      <c r="IG152" s="197"/>
      <c r="IH152" s="197"/>
      <c r="II152" s="197"/>
      <c r="IJ152" s="197"/>
      <c r="IK152" s="197"/>
      <c r="IL152" s="197"/>
      <c r="IM152" s="197"/>
      <c r="IN152" s="197"/>
      <c r="IO152" s="197"/>
      <c r="IP152" s="197"/>
      <c r="IQ152" s="197"/>
      <c r="IR152" s="197"/>
      <c r="IS152" s="197"/>
      <c r="IT152" s="197"/>
      <c r="IU152" s="197"/>
      <c r="IV152" s="197"/>
    </row>
    <row r="153" spans="1:256" ht="60">
      <c r="A153" s="384" t="s">
        <v>29</v>
      </c>
      <c r="B153" s="202" t="s">
        <v>65</v>
      </c>
      <c r="C153" s="389" t="s">
        <v>18</v>
      </c>
      <c r="D153" s="389">
        <v>6</v>
      </c>
      <c r="E153" s="404"/>
      <c r="F153" s="390"/>
      <c r="G153" s="357">
        <f t="shared" si="5"/>
        <v>0</v>
      </c>
      <c r="H153" s="197"/>
      <c r="I153" s="197"/>
      <c r="J153" s="197"/>
      <c r="K153" s="197"/>
      <c r="L153" s="197"/>
      <c r="M153" s="197"/>
      <c r="N153" s="197"/>
      <c r="O153" s="197"/>
      <c r="P153" s="197"/>
      <c r="Q153" s="197"/>
      <c r="R153" s="197"/>
      <c r="S153" s="197"/>
      <c r="T153" s="197"/>
      <c r="U153" s="197"/>
      <c r="V153" s="197"/>
      <c r="W153" s="197"/>
      <c r="X153" s="197"/>
      <c r="Y153" s="197"/>
      <c r="Z153" s="197"/>
      <c r="AA153" s="197"/>
      <c r="AB153" s="197"/>
      <c r="AC153" s="197"/>
      <c r="AD153" s="197"/>
      <c r="AE153" s="197"/>
      <c r="AF153" s="197"/>
      <c r="AG153" s="197"/>
      <c r="AH153" s="197"/>
      <c r="AI153" s="197"/>
      <c r="AJ153" s="197"/>
      <c r="AK153" s="197"/>
      <c r="AL153" s="197"/>
      <c r="AM153" s="197"/>
      <c r="AN153" s="197"/>
      <c r="AO153" s="197"/>
      <c r="AP153" s="197"/>
      <c r="AQ153" s="197"/>
      <c r="AR153" s="197"/>
      <c r="AS153" s="197"/>
      <c r="AT153" s="197"/>
      <c r="AU153" s="197"/>
      <c r="AV153" s="197"/>
      <c r="AW153" s="197"/>
      <c r="AX153" s="197"/>
      <c r="AY153" s="197"/>
      <c r="AZ153" s="197"/>
      <c r="BA153" s="197"/>
      <c r="BB153" s="197"/>
      <c r="BC153" s="197"/>
      <c r="BD153" s="197"/>
      <c r="BE153" s="197"/>
      <c r="BF153" s="197"/>
      <c r="BG153" s="197"/>
      <c r="BH153" s="197"/>
      <c r="BI153" s="197"/>
      <c r="BJ153" s="197"/>
      <c r="BK153" s="197"/>
      <c r="BL153" s="197"/>
      <c r="BM153" s="197"/>
      <c r="BN153" s="197"/>
      <c r="BO153" s="197"/>
      <c r="BP153" s="197"/>
      <c r="BQ153" s="197"/>
      <c r="BR153" s="197"/>
      <c r="BS153" s="197"/>
      <c r="BT153" s="197"/>
      <c r="BU153" s="197"/>
      <c r="BV153" s="197"/>
      <c r="BW153" s="197"/>
      <c r="BX153" s="197"/>
      <c r="BY153" s="197"/>
      <c r="BZ153" s="197"/>
      <c r="CA153" s="197"/>
      <c r="CB153" s="197"/>
      <c r="CC153" s="197"/>
      <c r="CD153" s="197"/>
      <c r="CE153" s="197"/>
      <c r="CF153" s="197"/>
      <c r="CG153" s="197"/>
      <c r="CH153" s="197"/>
      <c r="CI153" s="197"/>
      <c r="CJ153" s="197"/>
      <c r="CK153" s="197"/>
      <c r="CL153" s="197"/>
      <c r="CM153" s="197"/>
      <c r="CN153" s="197"/>
      <c r="CO153" s="197"/>
      <c r="CP153" s="197"/>
      <c r="CQ153" s="197"/>
      <c r="CR153" s="197"/>
      <c r="CS153" s="197"/>
      <c r="CT153" s="197"/>
      <c r="CU153" s="197"/>
      <c r="CV153" s="197"/>
      <c r="CW153" s="197"/>
      <c r="CX153" s="197"/>
      <c r="CY153" s="197"/>
      <c r="CZ153" s="197"/>
      <c r="DA153" s="197"/>
      <c r="DB153" s="197"/>
      <c r="DC153" s="197"/>
      <c r="DD153" s="197"/>
      <c r="DE153" s="197"/>
      <c r="DF153" s="197"/>
      <c r="DG153" s="197"/>
      <c r="DH153" s="197"/>
      <c r="DI153" s="197"/>
      <c r="DJ153" s="197"/>
      <c r="DK153" s="197"/>
      <c r="DL153" s="197"/>
      <c r="DM153" s="197"/>
      <c r="DN153" s="197"/>
      <c r="DO153" s="197"/>
      <c r="DP153" s="197"/>
      <c r="DQ153" s="197"/>
      <c r="DR153" s="197"/>
      <c r="DS153" s="197"/>
      <c r="DT153" s="197"/>
      <c r="DU153" s="197"/>
      <c r="DV153" s="197"/>
      <c r="DW153" s="197"/>
      <c r="DX153" s="197"/>
      <c r="DY153" s="197"/>
      <c r="DZ153" s="197"/>
      <c r="EA153" s="197"/>
      <c r="EB153" s="197"/>
      <c r="EC153" s="197"/>
      <c r="ED153" s="197"/>
      <c r="EE153" s="197"/>
      <c r="EF153" s="197"/>
      <c r="EG153" s="197"/>
      <c r="EH153" s="197"/>
      <c r="EI153" s="197"/>
      <c r="EJ153" s="197"/>
      <c r="EK153" s="197"/>
      <c r="EL153" s="197"/>
      <c r="EM153" s="197"/>
      <c r="EN153" s="197"/>
      <c r="EO153" s="197"/>
      <c r="EP153" s="197"/>
      <c r="EQ153" s="197"/>
      <c r="ER153" s="197"/>
      <c r="ES153" s="197"/>
      <c r="ET153" s="197"/>
      <c r="EU153" s="197"/>
      <c r="EV153" s="197"/>
      <c r="EW153" s="197"/>
      <c r="EX153" s="197"/>
      <c r="EY153" s="197"/>
      <c r="EZ153" s="197"/>
      <c r="FA153" s="197"/>
      <c r="FB153" s="197"/>
      <c r="FC153" s="197"/>
      <c r="FD153" s="197"/>
      <c r="FE153" s="197"/>
      <c r="FF153" s="197"/>
      <c r="FG153" s="197"/>
      <c r="FH153" s="197"/>
      <c r="FI153" s="197"/>
      <c r="FJ153" s="197"/>
      <c r="FK153" s="197"/>
      <c r="FL153" s="197"/>
      <c r="FM153" s="197"/>
      <c r="FN153" s="197"/>
      <c r="FO153" s="197"/>
      <c r="FP153" s="197"/>
      <c r="FQ153" s="197"/>
      <c r="FR153" s="197"/>
      <c r="FS153" s="197"/>
      <c r="FT153" s="197"/>
      <c r="FU153" s="197"/>
      <c r="FV153" s="197"/>
      <c r="FW153" s="197"/>
      <c r="FX153" s="197"/>
      <c r="FY153" s="197"/>
      <c r="FZ153" s="197"/>
      <c r="GA153" s="197"/>
      <c r="GB153" s="197"/>
      <c r="GC153" s="197"/>
      <c r="GD153" s="197"/>
      <c r="GE153" s="197"/>
      <c r="GF153" s="197"/>
      <c r="GG153" s="197"/>
      <c r="GH153" s="197"/>
      <c r="GI153" s="197"/>
      <c r="GJ153" s="197"/>
      <c r="GK153" s="197"/>
      <c r="GL153" s="197"/>
      <c r="GM153" s="197"/>
      <c r="GN153" s="197"/>
      <c r="GO153" s="197"/>
      <c r="GP153" s="197"/>
      <c r="GQ153" s="197"/>
      <c r="GR153" s="197"/>
      <c r="GS153" s="197"/>
      <c r="GT153" s="197"/>
      <c r="GU153" s="197"/>
      <c r="GV153" s="197"/>
      <c r="GW153" s="197"/>
      <c r="GX153" s="197"/>
      <c r="GY153" s="197"/>
      <c r="GZ153" s="197"/>
      <c r="HA153" s="197"/>
      <c r="HB153" s="197"/>
      <c r="HC153" s="197"/>
      <c r="HD153" s="197"/>
      <c r="HE153" s="197"/>
      <c r="HF153" s="197"/>
      <c r="HG153" s="197"/>
      <c r="HH153" s="197"/>
      <c r="HI153" s="197"/>
      <c r="HJ153" s="197"/>
      <c r="HK153" s="197"/>
      <c r="HL153" s="197"/>
      <c r="HM153" s="197"/>
      <c r="HN153" s="197"/>
      <c r="HO153" s="197"/>
      <c r="HP153" s="197"/>
      <c r="HQ153" s="197"/>
      <c r="HR153" s="197"/>
      <c r="HS153" s="197"/>
      <c r="HT153" s="197"/>
      <c r="HU153" s="197"/>
      <c r="HV153" s="197"/>
      <c r="HW153" s="197"/>
      <c r="HX153" s="197"/>
      <c r="HY153" s="197"/>
      <c r="HZ153" s="197"/>
      <c r="IA153" s="197"/>
      <c r="IB153" s="197"/>
      <c r="IC153" s="197"/>
      <c r="ID153" s="197"/>
      <c r="IE153" s="197"/>
      <c r="IF153" s="197"/>
      <c r="IG153" s="197"/>
      <c r="IH153" s="197"/>
      <c r="II153" s="197"/>
      <c r="IJ153" s="197"/>
      <c r="IK153" s="197"/>
      <c r="IL153" s="197"/>
      <c r="IM153" s="197"/>
      <c r="IN153" s="197"/>
      <c r="IO153" s="197"/>
      <c r="IP153" s="197"/>
      <c r="IQ153" s="197"/>
      <c r="IR153" s="197"/>
      <c r="IS153" s="197"/>
      <c r="IT153" s="197"/>
      <c r="IU153" s="197"/>
      <c r="IV153" s="197"/>
    </row>
    <row r="154" spans="1:256">
      <c r="A154" s="384"/>
      <c r="B154" s="391"/>
      <c r="C154" s="389"/>
      <c r="D154" s="389"/>
      <c r="E154" s="405"/>
      <c r="F154" s="390"/>
      <c r="G154" s="325"/>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E154" s="197"/>
      <c r="AF154" s="197"/>
      <c r="AG154" s="197"/>
      <c r="AH154" s="197"/>
      <c r="AI154" s="197"/>
      <c r="AJ154" s="197"/>
      <c r="AK154" s="197"/>
      <c r="AL154" s="197"/>
      <c r="AM154" s="197"/>
      <c r="AN154" s="197"/>
      <c r="AO154" s="197"/>
      <c r="AP154" s="197"/>
      <c r="AQ154" s="197"/>
      <c r="AR154" s="197"/>
      <c r="AS154" s="197"/>
      <c r="AT154" s="197"/>
      <c r="AU154" s="197"/>
      <c r="AV154" s="197"/>
      <c r="AW154" s="197"/>
      <c r="AX154" s="197"/>
      <c r="AY154" s="197"/>
      <c r="AZ154" s="197"/>
      <c r="BA154" s="197"/>
      <c r="BB154" s="197"/>
      <c r="BC154" s="197"/>
      <c r="BD154" s="197"/>
      <c r="BE154" s="197"/>
      <c r="BF154" s="197"/>
      <c r="BG154" s="197"/>
      <c r="BH154" s="197"/>
      <c r="BI154" s="197"/>
      <c r="BJ154" s="197"/>
      <c r="BK154" s="197"/>
      <c r="BL154" s="197"/>
      <c r="BM154" s="197"/>
      <c r="BN154" s="197"/>
      <c r="BO154" s="197"/>
      <c r="BP154" s="197"/>
      <c r="BQ154" s="197"/>
      <c r="BR154" s="197"/>
      <c r="BS154" s="197"/>
      <c r="BT154" s="197"/>
      <c r="BU154" s="197"/>
      <c r="BV154" s="197"/>
      <c r="BW154" s="197"/>
      <c r="BX154" s="197"/>
      <c r="BY154" s="197"/>
      <c r="BZ154" s="197"/>
      <c r="CA154" s="197"/>
      <c r="CB154" s="197"/>
      <c r="CC154" s="197"/>
      <c r="CD154" s="197"/>
      <c r="CE154" s="197"/>
      <c r="CF154" s="197"/>
      <c r="CG154" s="197"/>
      <c r="CH154" s="197"/>
      <c r="CI154" s="197"/>
      <c r="CJ154" s="197"/>
      <c r="CK154" s="197"/>
      <c r="CL154" s="197"/>
      <c r="CM154" s="197"/>
      <c r="CN154" s="197"/>
      <c r="CO154" s="197"/>
      <c r="CP154" s="197"/>
      <c r="CQ154" s="197"/>
      <c r="CR154" s="197"/>
      <c r="CS154" s="197"/>
      <c r="CT154" s="197"/>
      <c r="CU154" s="197"/>
      <c r="CV154" s="197"/>
      <c r="CW154" s="197"/>
      <c r="CX154" s="197"/>
      <c r="CY154" s="197"/>
      <c r="CZ154" s="197"/>
      <c r="DA154" s="197"/>
      <c r="DB154" s="197"/>
      <c r="DC154" s="197"/>
      <c r="DD154" s="197"/>
      <c r="DE154" s="197"/>
      <c r="DF154" s="197"/>
      <c r="DG154" s="197"/>
      <c r="DH154" s="197"/>
      <c r="DI154" s="197"/>
      <c r="DJ154" s="197"/>
      <c r="DK154" s="197"/>
      <c r="DL154" s="197"/>
      <c r="DM154" s="197"/>
      <c r="DN154" s="197"/>
      <c r="DO154" s="197"/>
      <c r="DP154" s="197"/>
      <c r="DQ154" s="197"/>
      <c r="DR154" s="197"/>
      <c r="DS154" s="197"/>
      <c r="DT154" s="197"/>
      <c r="DU154" s="197"/>
      <c r="DV154" s="197"/>
      <c r="DW154" s="197"/>
      <c r="DX154" s="197"/>
      <c r="DY154" s="197"/>
      <c r="DZ154" s="197"/>
      <c r="EA154" s="197"/>
      <c r="EB154" s="197"/>
      <c r="EC154" s="197"/>
      <c r="ED154" s="197"/>
      <c r="EE154" s="197"/>
      <c r="EF154" s="197"/>
      <c r="EG154" s="197"/>
      <c r="EH154" s="197"/>
      <c r="EI154" s="197"/>
      <c r="EJ154" s="197"/>
      <c r="EK154" s="197"/>
      <c r="EL154" s="197"/>
      <c r="EM154" s="197"/>
      <c r="EN154" s="197"/>
      <c r="EO154" s="197"/>
      <c r="EP154" s="197"/>
      <c r="EQ154" s="197"/>
      <c r="ER154" s="197"/>
      <c r="ES154" s="197"/>
      <c r="ET154" s="197"/>
      <c r="EU154" s="197"/>
      <c r="EV154" s="197"/>
      <c r="EW154" s="197"/>
      <c r="EX154" s="197"/>
      <c r="EY154" s="197"/>
      <c r="EZ154" s="197"/>
      <c r="FA154" s="197"/>
      <c r="FB154" s="197"/>
      <c r="FC154" s="197"/>
      <c r="FD154" s="197"/>
      <c r="FE154" s="197"/>
      <c r="FF154" s="197"/>
      <c r="FG154" s="197"/>
      <c r="FH154" s="197"/>
      <c r="FI154" s="197"/>
      <c r="FJ154" s="197"/>
      <c r="FK154" s="197"/>
      <c r="FL154" s="197"/>
      <c r="FM154" s="197"/>
      <c r="FN154" s="197"/>
      <c r="FO154" s="197"/>
      <c r="FP154" s="197"/>
      <c r="FQ154" s="197"/>
      <c r="FR154" s="197"/>
      <c r="FS154" s="197"/>
      <c r="FT154" s="197"/>
      <c r="FU154" s="197"/>
      <c r="FV154" s="197"/>
      <c r="FW154" s="197"/>
      <c r="FX154" s="197"/>
      <c r="FY154" s="197"/>
      <c r="FZ154" s="197"/>
      <c r="GA154" s="197"/>
      <c r="GB154" s="197"/>
      <c r="GC154" s="197"/>
      <c r="GD154" s="197"/>
      <c r="GE154" s="197"/>
      <c r="GF154" s="197"/>
      <c r="GG154" s="197"/>
      <c r="GH154" s="197"/>
      <c r="GI154" s="197"/>
      <c r="GJ154" s="197"/>
      <c r="GK154" s="197"/>
      <c r="GL154" s="197"/>
      <c r="GM154" s="197"/>
      <c r="GN154" s="197"/>
      <c r="GO154" s="197"/>
      <c r="GP154" s="197"/>
      <c r="GQ154" s="197"/>
      <c r="GR154" s="197"/>
      <c r="GS154" s="197"/>
      <c r="GT154" s="197"/>
      <c r="GU154" s="197"/>
      <c r="GV154" s="197"/>
      <c r="GW154" s="197"/>
      <c r="GX154" s="197"/>
      <c r="GY154" s="197"/>
      <c r="GZ154" s="197"/>
      <c r="HA154" s="197"/>
      <c r="HB154" s="197"/>
      <c r="HC154" s="197"/>
      <c r="HD154" s="197"/>
      <c r="HE154" s="197"/>
      <c r="HF154" s="197"/>
      <c r="HG154" s="197"/>
      <c r="HH154" s="197"/>
      <c r="HI154" s="197"/>
      <c r="HJ154" s="197"/>
      <c r="HK154" s="197"/>
      <c r="HL154" s="197"/>
      <c r="HM154" s="197"/>
      <c r="HN154" s="197"/>
      <c r="HO154" s="197"/>
      <c r="HP154" s="197"/>
      <c r="HQ154" s="197"/>
      <c r="HR154" s="197"/>
      <c r="HS154" s="197"/>
      <c r="HT154" s="197"/>
      <c r="HU154" s="197"/>
      <c r="HV154" s="197"/>
      <c r="HW154" s="197"/>
      <c r="HX154" s="197"/>
      <c r="HY154" s="197"/>
      <c r="HZ154" s="197"/>
      <c r="IA154" s="197"/>
      <c r="IB154" s="197"/>
      <c r="IC154" s="197"/>
      <c r="ID154" s="197"/>
      <c r="IE154" s="197"/>
      <c r="IF154" s="197"/>
      <c r="IG154" s="197"/>
      <c r="IH154" s="197"/>
      <c r="II154" s="197"/>
      <c r="IJ154" s="197"/>
      <c r="IK154" s="197"/>
      <c r="IL154" s="197"/>
      <c r="IM154" s="197"/>
      <c r="IN154" s="197"/>
      <c r="IO154" s="197"/>
      <c r="IP154" s="197"/>
      <c r="IQ154" s="197"/>
      <c r="IR154" s="197"/>
      <c r="IS154" s="197"/>
      <c r="IT154" s="197"/>
      <c r="IU154" s="197"/>
      <c r="IV154" s="197"/>
    </row>
    <row r="155" spans="1:256">
      <c r="A155" s="384" t="s">
        <v>30</v>
      </c>
      <c r="B155" s="392" t="s">
        <v>66</v>
      </c>
      <c r="C155" s="389" t="s">
        <v>51</v>
      </c>
      <c r="D155" s="389">
        <v>5</v>
      </c>
      <c r="E155" s="404"/>
      <c r="F155" s="390"/>
      <c r="G155" s="357">
        <f t="shared" si="5"/>
        <v>0</v>
      </c>
    </row>
    <row r="156" spans="1:256">
      <c r="A156" s="384"/>
      <c r="B156" s="391"/>
      <c r="C156" s="389"/>
      <c r="D156" s="389"/>
      <c r="E156" s="405"/>
      <c r="F156" s="390"/>
      <c r="G156" s="325"/>
    </row>
    <row r="157" spans="1:256" ht="30">
      <c r="A157" s="384" t="s">
        <v>31</v>
      </c>
      <c r="B157" s="329" t="s">
        <v>64</v>
      </c>
      <c r="C157" s="389" t="s">
        <v>51</v>
      </c>
      <c r="D157" s="389">
        <v>40</v>
      </c>
      <c r="E157" s="404"/>
      <c r="F157" s="390"/>
      <c r="G157" s="357">
        <f t="shared" si="5"/>
        <v>0</v>
      </c>
    </row>
    <row r="158" spans="1:256">
      <c r="A158" s="384"/>
      <c r="B158" s="391"/>
      <c r="C158" s="389"/>
      <c r="D158" s="389"/>
      <c r="E158" s="405"/>
      <c r="F158" s="390"/>
      <c r="G158" s="325"/>
    </row>
    <row r="159" spans="1:256">
      <c r="A159" s="384" t="s">
        <v>32</v>
      </c>
      <c r="B159" s="202" t="s">
        <v>68</v>
      </c>
      <c r="C159" s="389" t="s">
        <v>51</v>
      </c>
      <c r="D159" s="389">
        <v>75</v>
      </c>
      <c r="E159" s="404"/>
      <c r="F159" s="390"/>
      <c r="G159" s="357">
        <f t="shared" si="5"/>
        <v>0</v>
      </c>
    </row>
    <row r="160" spans="1:256">
      <c r="A160" s="384"/>
      <c r="B160" s="391"/>
      <c r="C160" s="389"/>
      <c r="D160" s="389"/>
      <c r="E160" s="405"/>
      <c r="F160" s="390"/>
      <c r="G160" s="325"/>
    </row>
    <row r="161" spans="1:7" ht="15" customHeight="1">
      <c r="A161" s="384" t="s">
        <v>52</v>
      </c>
      <c r="B161" s="329" t="s">
        <v>279</v>
      </c>
      <c r="C161" s="389" t="s">
        <v>51</v>
      </c>
      <c r="D161" s="389">
        <v>10</v>
      </c>
      <c r="E161" s="404"/>
      <c r="F161" s="390"/>
      <c r="G161" s="357">
        <f t="shared" si="5"/>
        <v>0</v>
      </c>
    </row>
    <row r="162" spans="1:7">
      <c r="A162" s="384"/>
      <c r="B162" s="391"/>
      <c r="C162" s="389"/>
      <c r="D162" s="389"/>
      <c r="E162" s="405"/>
      <c r="F162" s="390"/>
      <c r="G162" s="325"/>
    </row>
    <row r="163" spans="1:7">
      <c r="A163" s="384" t="s">
        <v>55</v>
      </c>
      <c r="B163" s="329" t="s">
        <v>280</v>
      </c>
      <c r="C163" s="389" t="s">
        <v>51</v>
      </c>
      <c r="D163" s="389">
        <v>10</v>
      </c>
      <c r="E163" s="404"/>
      <c r="F163" s="390"/>
      <c r="G163" s="357">
        <f t="shared" si="5"/>
        <v>0</v>
      </c>
    </row>
    <row r="164" spans="1:7">
      <c r="A164" s="384"/>
      <c r="B164" s="391"/>
      <c r="C164" s="389"/>
      <c r="D164" s="389"/>
      <c r="E164" s="405"/>
      <c r="F164" s="390"/>
      <c r="G164" s="325"/>
    </row>
    <row r="165" spans="1:7">
      <c r="A165" s="384" t="s">
        <v>56</v>
      </c>
      <c r="B165" s="391" t="s">
        <v>281</v>
      </c>
      <c r="C165" s="389" t="s">
        <v>51</v>
      </c>
      <c r="D165" s="389">
        <v>15</v>
      </c>
      <c r="E165" s="404"/>
      <c r="F165" s="390"/>
      <c r="G165" s="357">
        <f>E165*D165</f>
        <v>0</v>
      </c>
    </row>
    <row r="166" spans="1:7">
      <c r="A166" s="384"/>
      <c r="B166" s="391"/>
      <c r="C166" s="389"/>
      <c r="D166" s="389"/>
      <c r="E166" s="405"/>
      <c r="F166" s="390"/>
      <c r="G166" s="325"/>
    </row>
    <row r="167" spans="1:7" ht="45">
      <c r="A167" s="384" t="s">
        <v>58</v>
      </c>
      <c r="B167" s="329" t="s">
        <v>282</v>
      </c>
      <c r="C167" s="389" t="s">
        <v>12</v>
      </c>
      <c r="D167" s="389">
        <v>1</v>
      </c>
      <c r="E167" s="404"/>
      <c r="F167" s="390"/>
      <c r="G167" s="357">
        <f t="shared" si="5"/>
        <v>0</v>
      </c>
    </row>
    <row r="168" spans="1:7">
      <c r="A168" s="384"/>
      <c r="B168" s="391"/>
      <c r="C168" s="389"/>
      <c r="D168" s="389"/>
      <c r="E168" s="405"/>
      <c r="F168" s="390"/>
      <c r="G168" s="325"/>
    </row>
    <row r="169" spans="1:7" ht="90" customHeight="1">
      <c r="A169" s="384" t="s">
        <v>59</v>
      </c>
      <c r="B169" s="329" t="s">
        <v>283</v>
      </c>
      <c r="C169" s="389" t="s">
        <v>12</v>
      </c>
      <c r="D169" s="389">
        <v>1</v>
      </c>
      <c r="E169" s="404"/>
      <c r="F169" s="390"/>
      <c r="G169" s="357">
        <f t="shared" si="5"/>
        <v>0</v>
      </c>
    </row>
    <row r="170" spans="1:7">
      <c r="A170" s="384"/>
      <c r="B170" s="391"/>
      <c r="C170" s="389"/>
      <c r="D170" s="389"/>
      <c r="E170" s="405"/>
      <c r="F170" s="390"/>
      <c r="G170" s="325"/>
    </row>
    <row r="171" spans="1:7" ht="30">
      <c r="A171" s="384" t="s">
        <v>60</v>
      </c>
      <c r="B171" s="329" t="s">
        <v>284</v>
      </c>
      <c r="C171" s="389" t="s">
        <v>12</v>
      </c>
      <c r="D171" s="389">
        <v>1</v>
      </c>
      <c r="E171" s="404"/>
      <c r="F171" s="390"/>
      <c r="G171" s="357">
        <f t="shared" si="5"/>
        <v>0</v>
      </c>
    </row>
    <row r="172" spans="1:7" ht="15.75" thickBot="1">
      <c r="A172" s="336"/>
      <c r="B172" s="393"/>
      <c r="C172" s="207"/>
      <c r="D172" s="207"/>
      <c r="E172" s="444"/>
      <c r="F172" s="208"/>
      <c r="G172" s="209"/>
    </row>
    <row r="173" spans="1:7" ht="15.75" thickTop="1">
      <c r="B173" s="202"/>
      <c r="E173" s="198"/>
      <c r="F173" s="199"/>
      <c r="G173" s="200"/>
    </row>
    <row r="174" spans="1:7" ht="15.75" thickBot="1">
      <c r="B174" s="191" t="s">
        <v>69</v>
      </c>
      <c r="E174" s="198"/>
      <c r="F174" s="199"/>
      <c r="G174" s="215">
        <f>SUM(G139:G171)</f>
        <v>0</v>
      </c>
    </row>
    <row r="175" spans="1:7">
      <c r="B175" s="202"/>
      <c r="E175" s="394"/>
      <c r="F175" s="395"/>
    </row>
  </sheetData>
  <sheetProtection password="B547" sheet="1" objects="1" scenarios="1" selectLockedCells="1"/>
  <mergeCells count="5">
    <mergeCell ref="B137:G137"/>
    <mergeCell ref="B136:G136"/>
    <mergeCell ref="B69:G69"/>
    <mergeCell ref="B70:G70"/>
    <mergeCell ref="B23:G23"/>
  </mergeCells>
  <conditionalFormatting sqref="G1:G22">
    <cfRule type="cellIs" dxfId="5" priority="4" stopIfTrue="1" operator="between">
      <formula>0.000000001</formula>
      <formula>10000000000</formula>
    </cfRule>
  </conditionalFormatting>
  <conditionalFormatting sqref="C22 C1:C18">
    <cfRule type="cellIs" dxfId="4" priority="3" stopIfTrue="1" operator="equal">
      <formula>"ura"</formula>
    </cfRule>
  </conditionalFormatting>
  <conditionalFormatting sqref="E106:E109">
    <cfRule type="cellIs" dxfId="3" priority="1" stopIfTrue="1" operator="equal">
      <formula>0</formula>
    </cfRule>
  </conditionalFormatting>
  <pageMargins left="0.7" right="0.7" top="0.75" bottom="0.75" header="0.3" footer="0.3"/>
  <pageSetup paperSize="9" orientation="portrait" r:id="rId1"/>
  <rowBreaks count="5" manualBreakCount="5">
    <brk id="20" max="6" man="1"/>
    <brk id="35" max="6" man="1"/>
    <brk id="68" max="6" man="1"/>
    <brk id="100" max="6" man="1"/>
    <brk id="135"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zoomScaleNormal="100" workbookViewId="0">
      <selection activeCell="E17" sqref="E17"/>
    </sheetView>
  </sheetViews>
  <sheetFormatPr defaultRowHeight="15"/>
  <cols>
    <col min="1" max="1" width="4.5703125" style="196" customWidth="1"/>
    <col min="2" max="2" width="42.42578125" style="197" customWidth="1"/>
    <col min="3" max="3" width="6.140625" style="196" customWidth="1"/>
    <col min="4" max="4" width="7.85546875" style="434" customWidth="1"/>
    <col min="5" max="5" width="11.5703125" style="282" customWidth="1"/>
    <col min="6" max="6" width="1.5703125" style="283" customWidth="1"/>
    <col min="7" max="7" width="13.28515625" style="282" customWidth="1"/>
    <col min="8" max="16384" width="9.140625" style="195"/>
  </cols>
  <sheetData>
    <row r="1" spans="1:7" ht="15.75" customHeight="1">
      <c r="A1" s="38" t="s">
        <v>0</v>
      </c>
      <c r="B1" s="39"/>
      <c r="C1" s="40"/>
      <c r="D1" s="129"/>
      <c r="E1" s="66"/>
      <c r="F1" s="42"/>
      <c r="G1" s="66"/>
    </row>
    <row r="2" spans="1:7" ht="15.75" customHeight="1">
      <c r="A2" s="57"/>
      <c r="B2" s="39"/>
      <c r="C2" s="40"/>
      <c r="D2" s="129"/>
      <c r="E2" s="66"/>
      <c r="F2" s="42"/>
      <c r="G2" s="66"/>
    </row>
    <row r="3" spans="1:7" ht="15.75" customHeight="1">
      <c r="A3" s="58"/>
      <c r="B3" s="43" t="s">
        <v>191</v>
      </c>
      <c r="C3" s="40"/>
      <c r="D3" s="129"/>
      <c r="E3" s="66"/>
      <c r="F3" s="42"/>
      <c r="G3" s="66"/>
    </row>
    <row r="4" spans="1:7" ht="15.75" customHeight="1">
      <c r="A4" s="58"/>
      <c r="B4" s="43"/>
      <c r="C4" s="40"/>
      <c r="D4" s="129"/>
      <c r="E4" s="66"/>
      <c r="F4" s="42"/>
      <c r="G4" s="66"/>
    </row>
    <row r="5" spans="1:7" ht="15.75" customHeight="1">
      <c r="A5" s="44"/>
      <c r="B5" s="45"/>
      <c r="C5" s="40"/>
      <c r="D5" s="129"/>
      <c r="E5" s="66"/>
      <c r="F5" s="42"/>
      <c r="G5" s="66"/>
    </row>
    <row r="6" spans="1:7" s="406" customFormat="1" ht="16.5" thickBot="1">
      <c r="A6" s="46" t="s">
        <v>61</v>
      </c>
      <c r="B6" s="38" t="s">
        <v>305</v>
      </c>
      <c r="C6" s="47"/>
      <c r="D6" s="46"/>
      <c r="E6" s="68"/>
      <c r="F6" s="42"/>
      <c r="G6" s="67">
        <f>G42</f>
        <v>0</v>
      </c>
    </row>
    <row r="7" spans="1:7" ht="15" customHeight="1">
      <c r="A7" s="59"/>
      <c r="B7" s="49"/>
      <c r="C7" s="50"/>
      <c r="D7" s="85"/>
      <c r="E7" s="146"/>
      <c r="F7" s="42"/>
      <c r="G7" s="66"/>
    </row>
    <row r="8" spans="1:7" ht="16.5" customHeight="1">
      <c r="A8" s="46"/>
      <c r="B8" s="38"/>
      <c r="C8" s="47"/>
      <c r="D8" s="46"/>
      <c r="E8" s="146"/>
      <c r="F8" s="42"/>
    </row>
    <row r="9" spans="1:7" ht="15.75" customHeight="1">
      <c r="A9" s="46"/>
      <c r="B9" s="38"/>
      <c r="C9" s="47"/>
      <c r="D9" s="46"/>
      <c r="E9" s="146"/>
      <c r="F9" s="42"/>
      <c r="G9" s="68"/>
    </row>
    <row r="10" spans="1:7" ht="15.75" customHeight="1">
      <c r="A10" s="46"/>
      <c r="B10" s="38"/>
      <c r="C10" s="47"/>
      <c r="D10" s="46"/>
      <c r="E10" s="146"/>
      <c r="F10" s="42"/>
      <c r="G10" s="68"/>
    </row>
    <row r="11" spans="1:7" ht="15.75" customHeight="1">
      <c r="A11" s="407"/>
      <c r="B11" s="408"/>
      <c r="C11" s="409"/>
      <c r="D11" s="376"/>
      <c r="E11" s="410"/>
      <c r="F11" s="411"/>
      <c r="G11" s="410"/>
    </row>
    <row r="12" spans="1:7" ht="30">
      <c r="A12" s="13" t="s">
        <v>6</v>
      </c>
      <c r="B12" s="14" t="s">
        <v>7</v>
      </c>
      <c r="C12" s="15" t="s">
        <v>8</v>
      </c>
      <c r="D12" s="130" t="s">
        <v>9</v>
      </c>
      <c r="E12" s="147" t="s">
        <v>53</v>
      </c>
      <c r="F12" s="17"/>
      <c r="G12" s="71" t="s">
        <v>10</v>
      </c>
    </row>
    <row r="13" spans="1:7" ht="15.75" customHeight="1">
      <c r="A13" s="376"/>
      <c r="B13" s="377"/>
      <c r="C13" s="412"/>
      <c r="D13" s="413"/>
      <c r="E13" s="361"/>
      <c r="F13" s="294"/>
      <c r="G13" s="295"/>
    </row>
    <row r="14" spans="1:7" ht="15.75" customHeight="1">
      <c r="A14" s="460" t="s">
        <v>2</v>
      </c>
      <c r="B14" s="456" t="s">
        <v>297</v>
      </c>
      <c r="C14" s="457"/>
      <c r="D14" s="457"/>
      <c r="E14" s="457"/>
      <c r="F14" s="457"/>
      <c r="G14" s="457"/>
    </row>
    <row r="15" spans="1:7" ht="15.75" customHeight="1">
      <c r="A15" s="461"/>
      <c r="B15" s="416" t="s">
        <v>314</v>
      </c>
      <c r="C15" s="417"/>
      <c r="D15" s="418"/>
      <c r="E15" s="419"/>
      <c r="F15" s="417"/>
      <c r="G15" s="419"/>
    </row>
    <row r="16" spans="1:7" ht="15" customHeight="1">
      <c r="A16" s="290"/>
      <c r="B16" s="291"/>
      <c r="C16" s="292"/>
      <c r="D16" s="420"/>
      <c r="E16" s="361"/>
      <c r="F16" s="294"/>
      <c r="G16" s="295"/>
    </row>
    <row r="17" spans="1:7" ht="105">
      <c r="A17" s="296" t="s">
        <v>48</v>
      </c>
      <c r="B17" s="166" t="s">
        <v>285</v>
      </c>
      <c r="C17" s="298" t="s">
        <v>12</v>
      </c>
      <c r="D17" s="299">
        <v>1</v>
      </c>
      <c r="E17" s="435"/>
      <c r="F17" s="199"/>
      <c r="G17" s="300">
        <f>D17*E17</f>
        <v>0</v>
      </c>
    </row>
    <row r="18" spans="1:7" ht="15" customHeight="1">
      <c r="A18" s="296"/>
      <c r="B18" s="301"/>
      <c r="C18" s="302"/>
      <c r="D18" s="421"/>
      <c r="E18" s="284"/>
    </row>
    <row r="19" spans="1:7">
      <c r="A19" s="296" t="s">
        <v>286</v>
      </c>
      <c r="B19" s="165" t="s">
        <v>287</v>
      </c>
      <c r="C19" s="167"/>
      <c r="D19" s="422"/>
      <c r="E19" s="284"/>
    </row>
    <row r="20" spans="1:7" ht="30">
      <c r="A20" s="296"/>
      <c r="B20" s="166" t="s">
        <v>288</v>
      </c>
      <c r="C20" s="167" t="s">
        <v>18</v>
      </c>
      <c r="D20" s="422">
        <v>1</v>
      </c>
      <c r="E20" s="284"/>
    </row>
    <row r="21" spans="1:7" ht="30">
      <c r="A21" s="296"/>
      <c r="B21" s="166" t="s">
        <v>289</v>
      </c>
      <c r="C21" s="167" t="s">
        <v>18</v>
      </c>
      <c r="D21" s="422">
        <v>1</v>
      </c>
      <c r="E21" s="284"/>
    </row>
    <row r="22" spans="1:7" ht="30">
      <c r="A22" s="296"/>
      <c r="B22" s="166" t="s">
        <v>290</v>
      </c>
      <c r="C22" s="167" t="s">
        <v>18</v>
      </c>
      <c r="D22" s="422">
        <v>1</v>
      </c>
      <c r="E22" s="284"/>
    </row>
    <row r="23" spans="1:7" ht="30">
      <c r="A23" s="296"/>
      <c r="B23" s="166" t="s">
        <v>291</v>
      </c>
      <c r="C23" s="167" t="s">
        <v>18</v>
      </c>
      <c r="D23" s="422">
        <v>1</v>
      </c>
      <c r="E23" s="284"/>
    </row>
    <row r="24" spans="1:7" ht="30">
      <c r="A24" s="296"/>
      <c r="B24" s="166" t="s">
        <v>292</v>
      </c>
      <c r="C24" s="167" t="s">
        <v>18</v>
      </c>
      <c r="D24" s="422">
        <v>1</v>
      </c>
      <c r="E24" s="284"/>
    </row>
    <row r="25" spans="1:7" ht="30">
      <c r="A25" s="296"/>
      <c r="B25" s="166" t="s">
        <v>293</v>
      </c>
      <c r="C25" s="167" t="s">
        <v>18</v>
      </c>
      <c r="D25" s="422">
        <v>1</v>
      </c>
      <c r="E25" s="284"/>
    </row>
    <row r="26" spans="1:7" ht="45">
      <c r="A26" s="296"/>
      <c r="B26" s="166" t="s">
        <v>294</v>
      </c>
      <c r="C26" s="167" t="s">
        <v>18</v>
      </c>
      <c r="D26" s="422">
        <v>1</v>
      </c>
      <c r="E26" s="284"/>
    </row>
    <row r="27" spans="1:7" ht="30">
      <c r="A27" s="296"/>
      <c r="B27" s="166" t="s">
        <v>295</v>
      </c>
      <c r="C27" s="167" t="s">
        <v>18</v>
      </c>
      <c r="D27" s="422">
        <v>1</v>
      </c>
      <c r="E27" s="284"/>
    </row>
    <row r="28" spans="1:7" ht="30">
      <c r="A28" s="296"/>
      <c r="B28" s="166" t="s">
        <v>296</v>
      </c>
      <c r="C28" s="167" t="s">
        <v>12</v>
      </c>
      <c r="D28" s="422">
        <v>1</v>
      </c>
      <c r="E28" s="284"/>
    </row>
    <row r="29" spans="1:7">
      <c r="A29" s="296"/>
      <c r="B29" s="423"/>
      <c r="C29" s="302"/>
      <c r="D29" s="421"/>
      <c r="E29" s="284"/>
    </row>
    <row r="30" spans="1:7" s="92" customFormat="1">
      <c r="A30" s="164" t="s">
        <v>302</v>
      </c>
      <c r="B30" s="165" t="s">
        <v>298</v>
      </c>
      <c r="C30" s="167"/>
      <c r="D30" s="422"/>
      <c r="E30" s="436"/>
      <c r="F30" s="425"/>
      <c r="G30" s="424"/>
    </row>
    <row r="31" spans="1:7" s="92" customFormat="1" ht="30">
      <c r="A31" s="164"/>
      <c r="B31" s="166" t="s">
        <v>299</v>
      </c>
      <c r="C31" s="167" t="s">
        <v>18</v>
      </c>
      <c r="D31" s="422">
        <v>12</v>
      </c>
      <c r="E31" s="436"/>
      <c r="F31" s="425"/>
      <c r="G31" s="424"/>
    </row>
    <row r="32" spans="1:7" s="92" customFormat="1">
      <c r="A32" s="164"/>
      <c r="B32" s="166"/>
      <c r="C32" s="167"/>
      <c r="D32" s="422"/>
      <c r="E32" s="436"/>
      <c r="F32" s="425"/>
      <c r="G32" s="424"/>
    </row>
    <row r="33" spans="1:7" s="92" customFormat="1">
      <c r="A33" s="164" t="s">
        <v>303</v>
      </c>
      <c r="B33" s="165" t="s">
        <v>300</v>
      </c>
      <c r="C33" s="167"/>
      <c r="D33" s="422"/>
      <c r="E33" s="436"/>
      <c r="F33" s="425"/>
      <c r="G33" s="424"/>
    </row>
    <row r="34" spans="1:7" s="92" customFormat="1" ht="255">
      <c r="A34" s="164"/>
      <c r="B34" s="426" t="s">
        <v>301</v>
      </c>
      <c r="C34" s="167" t="s">
        <v>18</v>
      </c>
      <c r="D34" s="422">
        <v>1</v>
      </c>
      <c r="E34" s="436"/>
      <c r="F34" s="425"/>
      <c r="G34" s="424"/>
    </row>
    <row r="35" spans="1:7" s="92" customFormat="1">
      <c r="A35" s="164"/>
      <c r="B35" s="426"/>
      <c r="C35" s="167"/>
      <c r="D35" s="422"/>
      <c r="E35" s="436"/>
      <c r="F35" s="425"/>
      <c r="G35" s="424"/>
    </row>
    <row r="36" spans="1:7" s="92" customFormat="1" ht="30">
      <c r="A36" s="164" t="s">
        <v>49</v>
      </c>
      <c r="B36" s="426" t="s">
        <v>365</v>
      </c>
      <c r="C36" s="167"/>
      <c r="D36" s="422"/>
      <c r="E36" s="436"/>
      <c r="F36" s="425"/>
      <c r="G36" s="424"/>
    </row>
    <row r="37" spans="1:7" s="92" customFormat="1">
      <c r="A37" s="164"/>
      <c r="B37" s="426" t="s">
        <v>366</v>
      </c>
      <c r="C37" s="167" t="s">
        <v>18</v>
      </c>
      <c r="D37" s="422">
        <v>1</v>
      </c>
      <c r="E37" s="437"/>
      <c r="F37" s="425"/>
      <c r="G37" s="427">
        <f>E37*D37</f>
        <v>0</v>
      </c>
    </row>
    <row r="38" spans="1:7" s="92" customFormat="1">
      <c r="A38" s="164"/>
      <c r="B38" s="426" t="s">
        <v>367</v>
      </c>
      <c r="C38" s="167" t="s">
        <v>18</v>
      </c>
      <c r="D38" s="422">
        <v>1</v>
      </c>
      <c r="E38" s="437"/>
      <c r="F38" s="425"/>
      <c r="G38" s="427">
        <f t="shared" ref="G38:G39" si="0">E38*D38</f>
        <v>0</v>
      </c>
    </row>
    <row r="39" spans="1:7" s="92" customFormat="1">
      <c r="A39" s="164"/>
      <c r="B39" s="426" t="s">
        <v>368</v>
      </c>
      <c r="C39" s="167" t="s">
        <v>12</v>
      </c>
      <c r="D39" s="422">
        <v>1</v>
      </c>
      <c r="E39" s="437"/>
      <c r="F39" s="425"/>
      <c r="G39" s="427">
        <f t="shared" si="0"/>
        <v>0</v>
      </c>
    </row>
    <row r="40" spans="1:7" s="92" customFormat="1" ht="15.75" thickBot="1">
      <c r="A40" s="428"/>
      <c r="B40" s="429"/>
      <c r="C40" s="429"/>
      <c r="D40" s="430"/>
      <c r="E40" s="431"/>
      <c r="F40" s="432"/>
      <c r="G40" s="431"/>
    </row>
    <row r="41" spans="1:7" ht="15.75" thickTop="1">
      <c r="A41" s="296"/>
      <c r="B41" s="184"/>
      <c r="C41" s="302"/>
      <c r="D41" s="421"/>
    </row>
    <row r="42" spans="1:7" ht="15.75" thickBot="1">
      <c r="A42" s="296"/>
      <c r="B42" s="433" t="s">
        <v>304</v>
      </c>
      <c r="C42" s="302"/>
      <c r="D42" s="421"/>
      <c r="G42" s="215">
        <f>SUM(G17:G39)</f>
        <v>0</v>
      </c>
    </row>
    <row r="43" spans="1:7">
      <c r="A43" s="296"/>
      <c r="B43" s="423"/>
      <c r="C43" s="302"/>
      <c r="D43" s="421"/>
    </row>
    <row r="44" spans="1:7">
      <c r="A44" s="296"/>
      <c r="B44" s="423"/>
      <c r="C44" s="302"/>
      <c r="D44" s="421"/>
    </row>
    <row r="45" spans="1:7">
      <c r="A45" s="296"/>
      <c r="B45" s="423"/>
      <c r="C45" s="302"/>
      <c r="D45" s="421"/>
    </row>
    <row r="46" spans="1:7">
      <c r="A46" s="296"/>
      <c r="B46" s="423"/>
      <c r="C46" s="302"/>
      <c r="D46" s="421"/>
    </row>
    <row r="47" spans="1:7">
      <c r="A47" s="296"/>
      <c r="B47" s="423"/>
      <c r="C47" s="302"/>
      <c r="D47" s="421"/>
    </row>
    <row r="48" spans="1:7">
      <c r="A48" s="296"/>
      <c r="B48" s="423"/>
      <c r="C48" s="302"/>
      <c r="D48" s="421"/>
    </row>
    <row r="49" spans="1:4">
      <c r="A49" s="296"/>
      <c r="B49" s="423"/>
      <c r="C49" s="302"/>
      <c r="D49" s="421"/>
    </row>
    <row r="50" spans="1:4">
      <c r="A50" s="296"/>
      <c r="B50" s="423"/>
      <c r="C50" s="302"/>
      <c r="D50" s="421"/>
    </row>
    <row r="51" spans="1:4">
      <c r="A51" s="296"/>
      <c r="B51" s="423"/>
      <c r="C51" s="302"/>
      <c r="D51" s="421"/>
    </row>
    <row r="52" spans="1:4">
      <c r="A52" s="296"/>
      <c r="B52" s="423"/>
      <c r="C52" s="302"/>
      <c r="D52" s="421"/>
    </row>
    <row r="53" spans="1:4">
      <c r="A53" s="296"/>
      <c r="B53" s="423"/>
      <c r="C53" s="302"/>
      <c r="D53" s="421"/>
    </row>
    <row r="54" spans="1:4">
      <c r="A54" s="296"/>
      <c r="B54" s="423"/>
      <c r="C54" s="302"/>
      <c r="D54" s="421"/>
    </row>
    <row r="55" spans="1:4">
      <c r="A55" s="296"/>
      <c r="B55" s="423"/>
      <c r="C55" s="302"/>
      <c r="D55" s="421"/>
    </row>
    <row r="56" spans="1:4">
      <c r="A56" s="296"/>
      <c r="B56" s="423"/>
      <c r="C56" s="302"/>
      <c r="D56" s="421"/>
    </row>
    <row r="57" spans="1:4">
      <c r="A57" s="296"/>
      <c r="B57" s="423"/>
      <c r="C57" s="302"/>
      <c r="D57" s="421"/>
    </row>
    <row r="58" spans="1:4">
      <c r="A58" s="296"/>
      <c r="B58" s="423"/>
      <c r="C58" s="302"/>
      <c r="D58" s="421"/>
    </row>
    <row r="59" spans="1:4">
      <c r="A59" s="296"/>
      <c r="B59" s="423"/>
      <c r="C59" s="302"/>
      <c r="D59" s="421"/>
    </row>
    <row r="60" spans="1:4">
      <c r="A60" s="296"/>
      <c r="B60" s="423"/>
      <c r="C60" s="302"/>
      <c r="D60" s="421"/>
    </row>
    <row r="61" spans="1:4">
      <c r="A61" s="296"/>
      <c r="B61" s="423"/>
      <c r="C61" s="302"/>
      <c r="D61" s="421"/>
    </row>
    <row r="62" spans="1:4">
      <c r="A62" s="296"/>
      <c r="B62" s="423"/>
      <c r="C62" s="302"/>
      <c r="D62" s="421"/>
    </row>
    <row r="63" spans="1:4">
      <c r="A63" s="296"/>
      <c r="B63" s="423"/>
      <c r="C63" s="302"/>
      <c r="D63" s="421"/>
    </row>
    <row r="64" spans="1:4">
      <c r="A64" s="296"/>
      <c r="B64" s="423"/>
      <c r="C64" s="302"/>
      <c r="D64" s="421"/>
    </row>
    <row r="65" spans="1:7">
      <c r="A65" s="296"/>
      <c r="B65" s="423"/>
      <c r="C65" s="302"/>
      <c r="D65" s="421"/>
    </row>
    <row r="66" spans="1:7">
      <c r="A66" s="296"/>
      <c r="B66" s="423"/>
      <c r="C66" s="302"/>
      <c r="D66" s="421"/>
    </row>
    <row r="67" spans="1:7" ht="15" customHeight="1">
      <c r="A67" s="296"/>
      <c r="B67" s="423"/>
      <c r="C67" s="302"/>
      <c r="D67" s="421"/>
      <c r="G67" s="310"/>
    </row>
    <row r="68" spans="1:7" ht="15" customHeight="1">
      <c r="A68" s="296"/>
      <c r="B68" s="301"/>
      <c r="C68" s="302"/>
      <c r="D68" s="421"/>
      <c r="G68" s="310"/>
    </row>
    <row r="69" spans="1:7" ht="15" customHeight="1">
      <c r="A69" s="296"/>
      <c r="B69" s="301"/>
      <c r="C69" s="302"/>
      <c r="D69" s="421"/>
      <c r="G69" s="310"/>
    </row>
    <row r="70" spans="1:7" ht="15" customHeight="1">
      <c r="A70" s="296"/>
      <c r="B70" s="301"/>
      <c r="C70" s="302"/>
      <c r="D70" s="421"/>
      <c r="G70" s="310"/>
    </row>
    <row r="71" spans="1:7" ht="15" customHeight="1">
      <c r="A71" s="296"/>
      <c r="B71" s="301"/>
      <c r="C71" s="302"/>
      <c r="D71" s="421"/>
      <c r="G71" s="310"/>
    </row>
    <row r="72" spans="1:7" ht="15" customHeight="1">
      <c r="A72" s="296"/>
      <c r="B72" s="301"/>
      <c r="C72" s="302"/>
      <c r="D72" s="421"/>
      <c r="G72" s="310"/>
    </row>
  </sheetData>
  <sheetProtection password="B547" sheet="1" objects="1" scenarios="1" selectLockedCells="1"/>
  <mergeCells count="2">
    <mergeCell ref="A14:A15"/>
    <mergeCell ref="B14:G14"/>
  </mergeCells>
  <conditionalFormatting sqref="G12">
    <cfRule type="cellIs" dxfId="2" priority="1" stopIfTrue="1" operator="between">
      <formula>0.000000001</formula>
      <formula>10000000000</formula>
    </cfRule>
  </conditionalFormatting>
  <pageMargins left="0.7" right="0.7" top="0.75" bottom="0.75" header="0.3" footer="0.3"/>
  <pageSetup paperSize="9" orientation="portrait" r:id="rId1"/>
  <rowBreaks count="1" manualBreakCount="1">
    <brk id="29"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G11" sqref="G11"/>
    </sheetView>
  </sheetViews>
  <sheetFormatPr defaultRowHeight="15"/>
  <cols>
    <col min="1" max="1" width="4.5703125" style="196" customWidth="1"/>
    <col min="2" max="2" width="42.42578125" style="197" customWidth="1"/>
    <col min="3" max="3" width="6.140625" style="196" customWidth="1"/>
    <col min="4" max="4" width="7.85546875" style="196" customWidth="1"/>
    <col min="5" max="5" width="11.5703125" style="303" customWidth="1"/>
    <col min="6" max="6" width="1.5703125" style="283" customWidth="1"/>
    <col min="7" max="7" width="13.28515625" style="284" customWidth="1"/>
    <col min="8" max="16384" width="9.140625" style="195"/>
  </cols>
  <sheetData>
    <row r="1" spans="1:9" s="145" customFormat="1" ht="15.75">
      <c r="A1" s="38" t="s">
        <v>0</v>
      </c>
      <c r="B1" s="39"/>
      <c r="C1" s="40"/>
      <c r="D1" s="41"/>
      <c r="E1" s="66"/>
      <c r="F1" s="42"/>
      <c r="G1" s="106"/>
      <c r="H1" s="144"/>
      <c r="I1" s="144"/>
    </row>
    <row r="2" spans="1:9" s="145" customFormat="1" ht="15.75">
      <c r="A2" s="57"/>
      <c r="B2" s="39"/>
      <c r="C2" s="40"/>
      <c r="D2" s="41"/>
      <c r="E2" s="66"/>
      <c r="F2" s="42"/>
      <c r="G2" s="106"/>
      <c r="H2" s="144"/>
      <c r="I2" s="144"/>
    </row>
    <row r="3" spans="1:9" s="145" customFormat="1" ht="15.75">
      <c r="A3" s="58"/>
      <c r="B3" s="43" t="s">
        <v>191</v>
      </c>
      <c r="C3" s="40"/>
      <c r="D3" s="41"/>
      <c r="E3" s="66"/>
      <c r="F3" s="42"/>
      <c r="G3" s="106"/>
      <c r="H3" s="144"/>
      <c r="I3" s="144"/>
    </row>
    <row r="4" spans="1:9" s="145" customFormat="1" ht="15.75">
      <c r="A4" s="58"/>
      <c r="B4" s="43"/>
      <c r="C4" s="40"/>
      <c r="D4" s="41"/>
      <c r="E4" s="66"/>
      <c r="F4" s="42"/>
      <c r="G4" s="106"/>
      <c r="H4" s="144"/>
      <c r="I4" s="144"/>
    </row>
    <row r="5" spans="1:9" s="145" customFormat="1" ht="15.75">
      <c r="A5" s="44"/>
      <c r="B5" s="45"/>
      <c r="C5" s="40"/>
      <c r="D5" s="41"/>
      <c r="E5" s="66"/>
      <c r="F5" s="42"/>
      <c r="G5" s="106"/>
      <c r="H5" s="144"/>
      <c r="I5" s="144"/>
    </row>
    <row r="6" spans="1:9" s="145" customFormat="1" ht="15.75">
      <c r="A6" s="46"/>
      <c r="B6" s="38"/>
      <c r="C6" s="47"/>
      <c r="D6" s="48"/>
      <c r="E6" s="286"/>
      <c r="F6" s="42"/>
      <c r="G6" s="106"/>
      <c r="H6" s="144"/>
      <c r="I6" s="144"/>
    </row>
    <row r="7" spans="1:9" s="145" customFormat="1" ht="15.75">
      <c r="A7" s="59"/>
      <c r="B7" s="49"/>
      <c r="C7" s="50"/>
      <c r="D7" s="51"/>
      <c r="E7" s="287"/>
      <c r="F7" s="42"/>
      <c r="G7" s="106"/>
      <c r="H7" s="144"/>
      <c r="I7" s="144"/>
    </row>
    <row r="8" spans="1:9" s="145" customFormat="1" ht="16.5" thickBot="1">
      <c r="A8" s="46" t="s">
        <v>62</v>
      </c>
      <c r="B8" s="38" t="s">
        <v>70</v>
      </c>
      <c r="C8" s="47"/>
      <c r="D8" s="48"/>
      <c r="E8" s="287"/>
      <c r="F8" s="42"/>
      <c r="G8" s="440">
        <f>SUM(G11:G14)</f>
        <v>0</v>
      </c>
      <c r="H8" s="144"/>
      <c r="I8" s="144"/>
    </row>
    <row r="9" spans="1:9" s="29" customFormat="1" ht="24.75">
      <c r="A9" s="7"/>
      <c r="B9" s="438" t="s">
        <v>72</v>
      </c>
      <c r="C9" s="8"/>
      <c r="D9" s="9"/>
      <c r="E9" s="288"/>
      <c r="F9" s="3"/>
      <c r="G9" s="441"/>
      <c r="H9" s="10"/>
      <c r="I9" s="10"/>
    </row>
    <row r="10" spans="1:9" s="29" customFormat="1">
      <c r="A10" s="7"/>
      <c r="B10" s="439"/>
      <c r="C10" s="8"/>
      <c r="D10" s="9"/>
      <c r="E10" s="288"/>
      <c r="F10" s="3"/>
      <c r="G10" s="441"/>
      <c r="H10" s="10"/>
      <c r="I10" s="10"/>
    </row>
    <row r="11" spans="1:9" s="145" customFormat="1" ht="15.75">
      <c r="A11" s="85" t="s">
        <v>11</v>
      </c>
      <c r="B11" s="86" t="s">
        <v>369</v>
      </c>
      <c r="C11" s="50"/>
      <c r="D11" s="51"/>
      <c r="E11" s="287"/>
      <c r="F11" s="42"/>
      <c r="G11" s="442">
        <v>0</v>
      </c>
      <c r="H11" s="144"/>
      <c r="I11" s="144"/>
    </row>
    <row r="12" spans="1:9" s="145" customFormat="1" ht="15.75">
      <c r="A12" s="85" t="s">
        <v>13</v>
      </c>
      <c r="B12" s="86" t="s">
        <v>370</v>
      </c>
      <c r="C12" s="50"/>
      <c r="D12" s="51"/>
      <c r="E12" s="287"/>
      <c r="F12" s="42"/>
      <c r="G12" s="443">
        <v>0</v>
      </c>
      <c r="H12" s="144"/>
      <c r="I12" s="144"/>
    </row>
    <row r="13" spans="1:9" s="145" customFormat="1" ht="15.75">
      <c r="A13" s="85" t="s">
        <v>16</v>
      </c>
      <c r="B13" s="86" t="s">
        <v>372</v>
      </c>
      <c r="C13" s="50"/>
      <c r="D13" s="51"/>
      <c r="E13" s="287"/>
      <c r="F13" s="42"/>
      <c r="G13" s="443">
        <v>0</v>
      </c>
      <c r="H13" s="144"/>
      <c r="I13" s="144"/>
    </row>
    <row r="14" spans="1:9" s="145" customFormat="1" ht="15.75">
      <c r="A14" s="85" t="s">
        <v>19</v>
      </c>
      <c r="B14" s="86" t="s">
        <v>371</v>
      </c>
      <c r="C14" s="50"/>
      <c r="D14" s="51"/>
      <c r="E14" s="287"/>
      <c r="F14" s="42"/>
      <c r="G14" s="443">
        <v>0</v>
      </c>
      <c r="H14" s="144"/>
      <c r="I14" s="144"/>
    </row>
    <row r="15" spans="1:9" s="29" customFormat="1">
      <c r="A15" s="7"/>
      <c r="B15" s="4"/>
      <c r="C15" s="8"/>
      <c r="D15" s="9"/>
      <c r="E15" s="288"/>
      <c r="F15" s="3"/>
      <c r="G15" s="441"/>
      <c r="H15" s="10"/>
      <c r="I15" s="10"/>
    </row>
    <row r="16" spans="1:9" s="29" customFormat="1">
      <c r="A16" s="7"/>
      <c r="B16" s="4"/>
      <c r="C16" s="8"/>
      <c r="D16" s="9"/>
      <c r="E16" s="288"/>
      <c r="F16" s="3"/>
      <c r="G16" s="441"/>
      <c r="H16" s="10"/>
      <c r="I16" s="10"/>
    </row>
    <row r="17" spans="1:9" s="29" customFormat="1">
      <c r="A17" s="7"/>
      <c r="B17" s="4"/>
      <c r="C17" s="8"/>
      <c r="D17" s="9"/>
      <c r="E17" s="288"/>
      <c r="F17" s="3"/>
      <c r="G17" s="441"/>
      <c r="H17" s="10"/>
      <c r="I17" s="10"/>
    </row>
    <row r="18" spans="1:9" s="29" customFormat="1">
      <c r="A18" s="5"/>
      <c r="B18" s="10"/>
      <c r="C18" s="11"/>
      <c r="D18" s="12"/>
      <c r="E18" s="72"/>
      <c r="F18" s="12"/>
      <c r="G18" s="110"/>
      <c r="H18" s="10"/>
      <c r="I18" s="10"/>
    </row>
    <row r="19" spans="1:9" s="29" customFormat="1">
      <c r="A19" s="5"/>
      <c r="B19" s="10"/>
      <c r="C19" s="11"/>
      <c r="D19" s="12"/>
      <c r="E19" s="72"/>
      <c r="F19" s="12"/>
      <c r="G19" s="110"/>
      <c r="H19" s="10"/>
      <c r="I19" s="10"/>
    </row>
  </sheetData>
  <sheetProtection password="B547" sheet="1" objects="1" scenarios="1" selectLockedCells="1"/>
  <conditionalFormatting sqref="G1:G19">
    <cfRule type="cellIs" dxfId="1" priority="3" stopIfTrue="1" operator="between">
      <formula>0.000000001</formula>
      <formula>10000000000</formula>
    </cfRule>
  </conditionalFormatting>
  <conditionalFormatting sqref="C1:C17">
    <cfRule type="cellIs" dxfId="0" priority="2" stopIfTrue="1" operator="equal">
      <formula>"ura"</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Rekapitulacija</vt:lpstr>
      <vt:lpstr>Gradbena dela</vt:lpstr>
      <vt:lpstr>Obrtniška dela</vt:lpstr>
      <vt:lpstr>Zunanja ureditev</vt:lpstr>
      <vt:lpstr>Elektro dela</vt:lpstr>
      <vt:lpstr>Kontejner</vt:lpstr>
      <vt:lpstr>Projektna dokumentacija</vt:lpstr>
      <vt:lpstr>'Elektro dela'!Print_Area</vt:lpstr>
      <vt:lpstr>Kontejner!Print_Area</vt:lpstr>
      <vt:lpstr>'Obrtniška dela'!Print_Area</vt:lpstr>
      <vt:lpstr>'Projektna dokumentacija'!Print_Area</vt:lpstr>
      <vt:lpstr>'Zunanja ureditev'!Print_Area</vt:lpstr>
    </vt:vector>
  </TitlesOfParts>
  <Company>MORS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LEŠNJAK Borut Danilo</dc:creator>
  <cp:lastModifiedBy>RAJH Vekoslav</cp:lastModifiedBy>
  <cp:lastPrinted>2019-05-20T10:08:43Z</cp:lastPrinted>
  <dcterms:created xsi:type="dcterms:W3CDTF">2017-07-19T05:53:18Z</dcterms:created>
  <dcterms:modified xsi:type="dcterms:W3CDTF">2019-05-20T11:04:28Z</dcterms:modified>
</cp:coreProperties>
</file>